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8" yWindow="65380" windowWidth="15360" windowHeight="12348" activeTab="0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_FilterDatabase" localSheetId="0" hidden="1">'Прил.1'!$A$10:$AJ$132</definedName>
    <definedName name="_xlnm._FilterDatabase" localSheetId="1" hidden="1">'Прил.2'!$A$11:$X$440</definedName>
    <definedName name="_xlnm.Print_Titles" localSheetId="0">'Прил.1'!$7:$9</definedName>
    <definedName name="_xlnm.Print_Area" localSheetId="0">'Прил.1'!$A$1:$AB$138</definedName>
    <definedName name="_xlnm.Print_Area" localSheetId="1">'Прил.2'!$A$1:$Q$439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+4 из-за ОЧ с 1 шт на 5 шт
</t>
        </r>
      </text>
    </comment>
    <comment ref="U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замечание счетной палаты
</t>
        </r>
      </text>
    </comment>
    <comment ref="S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</t>
        </r>
      </text>
    </comment>
    <comment ref="U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482 получателя - из п 1.2.14 ДО</t>
        </r>
      </text>
    </comment>
    <comment ref="U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всего 37,7%</t>
        </r>
      </text>
    </comment>
    <comment ref="W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всего 37,7%</t>
        </r>
      </text>
    </comment>
    <comment ref="W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привести в соответствии со стратегией.в сумме 37,7%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4680,0</t>
        </r>
      </text>
    </comment>
    <comment ref="I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</t>
        </r>
      </text>
    </comment>
    <comment ref="G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ровно под бюджет</t>
        </r>
      </text>
    </comment>
    <comment ref="I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ровняем под бюджет</t>
        </r>
      </text>
    </comment>
  </commentList>
</comments>
</file>

<file path=xl/sharedStrings.xml><?xml version="1.0" encoding="utf-8"?>
<sst xmlns="http://schemas.openxmlformats.org/spreadsheetml/2006/main" count="1704" uniqueCount="353">
  <si>
    <t>3. Показатель рассчитывается как: 174*100/2019=8,6, где 174 -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 созданы условия для получения детьми-инвалидами качественного образования в учреждении дополнительного образования, 2019 - это количество детей-инвалидов  в возрасте от 5 до 18 лет, проживающие в муниципальном образовании "Город Томск", 100 - это 100%</t>
  </si>
  <si>
    <t>4. Показатель рассчитывается как: 6*100/61=9,8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
61 - общее количество дошкольных образовательных учреждений ,  100 - это 100%</t>
  </si>
  <si>
    <t>5. Показатель рассчитывается как: 24*100/577= 4,2%, где 24 -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создаются условия для получения детьми-инвалидами качественного образования в дошкольном образовательном учреждении, 577 - это количество детей-инвалидов  в возрасте от 1,5 года до 7 лет, проживающие в муниципальном образовании "Город Томск", 100 - это 100%</t>
  </si>
  <si>
    <t>1.2.22.</t>
  </si>
  <si>
    <t>1.2.23.</t>
  </si>
  <si>
    <t>1.2.24.</t>
  </si>
  <si>
    <t>1.2.25.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</si>
  <si>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 и прохождение курса реабилитации</t>
  </si>
  <si>
    <t>Количество приобретенных наборов для творчества (штук)</t>
  </si>
  <si>
    <t>А</t>
  </si>
  <si>
    <t>количество мероприятий (штук)</t>
  </si>
  <si>
    <t>Количество граждан получивших субсидию (человек)</t>
  </si>
  <si>
    <t>1720220380, 612, 622,  17202L0272, 612, 622, 1720240272, 612, 622,</t>
  </si>
  <si>
    <t xml:space="preserve">Количество детей-инвалидов, получивших помощь (человек) </t>
  </si>
  <si>
    <t>Количество граждан, получивших субсидию (человек)</t>
  </si>
  <si>
    <t>Количество консультаций (консультации)</t>
  </si>
  <si>
    <t>26,6(1)</t>
  </si>
  <si>
    <t>22,9(3)</t>
  </si>
  <si>
    <t>1. Показатель рассчитывается как: (26+8+1+2+1)*100/143=18,1, где 26 это количество образовательных учреждений, рассчитано как сумма 26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8 - кол-во новых запланированных дошкольных образовательных учреждений, ввод в эксплуатацию которых запланирован на 2022 год, 1 - новое общеобразовательное учреждение, ввод в эксплуатацию которого запланирован на 2022 год, 2 - общеобразовательных учреждения, в которыз в рамках капитального ремонта в 2022 году будет создана доступность объекта для инвалидов, 1 - общеобразовательное учреждение, в котором в рамках капитального ремонта в 2021 году, были созданы условия доступности для инвалидов, 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</si>
  <si>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 xml:space="preserve"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8 это количество новых запланированных дошкольных образовательных учреждений, ввод в эксплуатацию которых запланирован на 2022 год </t>
  </si>
  <si>
    <t>40</t>
  </si>
  <si>
    <t>13</t>
  </si>
  <si>
    <t>к разделу I «Паспорту подпрограммы  «Социальная интеграция»</t>
  </si>
  <si>
    <t>2022год</t>
  </si>
  <si>
    <t>1.2.26.</t>
  </si>
  <si>
    <t>1.2.27.</t>
  </si>
  <si>
    <t>Количество приобретенных наборов (штук)</t>
  </si>
  <si>
    <t>1.2.28.</t>
  </si>
  <si>
    <t>Управленеи культуры администрации Города Томска</t>
  </si>
  <si>
    <t xml:space="preserve">Количество фестивалей (штук)
</t>
  </si>
  <si>
    <t>1.2.29.</t>
  </si>
  <si>
    <t>Количество часов аренды  универсального зала для организации тренировочных сборов лиц с ПОДА (час)</t>
  </si>
  <si>
    <t>Количество приобретенных билетов (штук)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</si>
  <si>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</si>
  <si>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</si>
  <si>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</si>
  <si>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</si>
  <si>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</si>
  <si>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</si>
  <si>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</si>
  <si>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</si>
  <si>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</si>
  <si>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</si>
  <si>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</si>
  <si>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</si>
  <si>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</si>
  <si>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</si>
  <si>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</si>
  <si>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</si>
  <si>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</si>
  <si>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</si>
  <si>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</si>
  <si>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</si>
  <si>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</si>
  <si>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</si>
  <si>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</si>
  <si>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</si>
  <si>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</si>
  <si>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</si>
  <si>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</si>
  <si>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</si>
  <si>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</si>
  <si>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</si>
  <si>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</si>
  <si>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</si>
  <si>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</si>
  <si>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</si>
  <si>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</si>
  <si>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</si>
  <si>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</si>
  <si>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</si>
  <si>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</si>
  <si>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</si>
  <si>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</si>
  <si>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</si>
  <si>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</si>
  <si>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</si>
  <si>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</si>
  <si>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</si>
  <si>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</si>
  <si>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</si>
  <si>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</si>
  <si>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</si>
  <si>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</si>
  <si>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</si>
  <si>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</si>
  <si>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</si>
  <si>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</si>
  <si>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</si>
  <si>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</si>
  <si>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</si>
  <si>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</si>
  <si>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</si>
  <si>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</si>
  <si>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</si>
  <si>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</si>
  <si>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</si>
  <si>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</si>
  <si>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аттестованных, приступивших к работе педагогов ежегодно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</si>
  <si>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</si>
  <si>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</si>
  <si>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</si>
  <si>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</si>
  <si>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</si>
  <si>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</si>
  <si>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</si>
  <si>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</si>
  <si>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</si>
  <si>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</si>
  <si>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</si>
  <si>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</si>
  <si>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</si>
  <si>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</si>
  <si>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</si>
  <si>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</si>
  <si>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</si>
  <si>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</si>
  <si>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</si>
  <si>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</si>
  <si>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</si>
  <si>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</si>
  <si>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</si>
  <si>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</si>
  <si>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</si>
  <si>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</si>
  <si>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</si>
  <si>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</si>
  <si>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</si>
  <si>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</si>
  <si>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</si>
  <si>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</si>
  <si>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</si>
  <si>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</si>
  <si>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</si>
  <si>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</si>
  <si>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</si>
  <si>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</si>
  <si>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</si>
  <si>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</si>
  <si>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</si>
  <si>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</si>
  <si>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</si>
  <si>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</si>
  <si>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</si>
  <si>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</si>
  <si>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</si>
  <si>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</si>
  <si>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</si>
  <si>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</si>
  <si>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</si>
  <si>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</si>
  <si>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</si>
  <si>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</si>
  <si>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</si>
  <si>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</si>
  <si>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</si>
  <si>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</si>
  <si>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</si>
  <si>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</si>
  <si>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</si>
  <si>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</si>
  <si>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</si>
  <si>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</si>
  <si>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</si>
  <si>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</si>
  <si>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</si>
  <si>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</si>
  <si>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</si>
  <si>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</si>
  <si>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</si>
  <si>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</si>
  <si>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</si>
  <si>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</si>
  <si>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</si>
  <si>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</si>
  <si>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</si>
  <si>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</si>
  <si>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</si>
  <si>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</si>
  <si>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</si>
  <si>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</si>
  <si>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</si>
  <si>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</si>
  <si>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</si>
  <si>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</si>
  <si>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</si>
  <si>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</si>
  <si>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</si>
  <si>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</si>
  <si>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</si>
  <si>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</si>
  <si>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</si>
  <si>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</si>
  <si>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</si>
  <si>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</si>
  <si>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</si>
  <si>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</si>
  <si>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</si>
  <si>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</si>
  <si>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</si>
  <si>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</si>
  <si>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</si>
  <si>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</si>
  <si>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</si>
  <si>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</si>
  <si>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</si>
  <si>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</si>
  <si>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</si>
  <si>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</si>
  <si>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</si>
  <si>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</si>
  <si>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</si>
  <si>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</si>
  <si>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</si>
  <si>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</si>
  <si>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</si>
  <si>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</si>
  <si>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</si>
  <si>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</si>
  <si>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</si>
  <si>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</si>
  <si>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</si>
  <si>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</si>
  <si>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284 (2)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</si>
  <si>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</si>
  <si>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</si>
  <si>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</si>
  <si>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</si>
  <si>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</si>
  <si>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</si>
  <si>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</si>
  <si>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</si>
  <si>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</si>
  <si>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</si>
  <si>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</si>
  <si>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</si>
  <si>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</si>
  <si>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</si>
  <si>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</si>
  <si>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</si>
  <si>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</si>
  <si>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</si>
  <si>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</si>
  <si>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</si>
  <si>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</si>
  <si>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</si>
  <si>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</si>
  <si>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</si>
  <si>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</si>
  <si>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</si>
  <si>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</si>
  <si>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</si>
  <si>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</si>
  <si>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</si>
  <si>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</si>
  <si>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</si>
  <si>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</si>
  <si>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</si>
  <si>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</si>
  <si>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</si>
  <si>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</si>
  <si>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</si>
  <si>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</si>
  <si>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</si>
  <si>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</si>
  <si>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</si>
  <si>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</si>
  <si>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</si>
  <si>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</si>
  <si>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</si>
  <si>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</si>
  <si>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</si>
  <si>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</si>
  <si>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</si>
  <si>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</si>
  <si>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</si>
  <si>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</si>
  <si>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</si>
  <si>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</si>
  <si>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</si>
  <si>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</si>
  <si>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</si>
  <si>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</si>
  <si>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</si>
  <si>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</si>
  <si>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</si>
  <si>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</si>
  <si>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</si>
  <si>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</si>
  <si>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</si>
  <si>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</si>
  <si>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</si>
  <si>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</si>
  <si>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</si>
  <si>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</si>
  <si>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</si>
  <si>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</si>
  <si>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</si>
  <si>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</si>
  <si>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</si>
  <si>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</si>
  <si>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</si>
  <si>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16,8 (6)</t>
  </si>
  <si>
    <t>8,2 (7)</t>
  </si>
  <si>
    <t>8,3(10)</t>
  </si>
  <si>
    <t>4,9(8)</t>
  </si>
  <si>
    <t>8,2(9)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</si>
  <si>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</si>
  <si>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</si>
  <si>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</si>
  <si>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6. Показатель рассчитывается как: 24*100/143=16,8%,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"Доступная среда на 2011-2025 годы", и 2 образовательных учреждения, запланированных к участию в государственной программе Российской Федерации "Доступная среда на 2011-2025 годы" в 2020 году, 143 - общее количество муниципальных образовательных учреждений на территории муниципального образования "Город Томск", в том числе 67-общеобразовательных учреждений, 61 - дошкольных образовательных учреждений, 15 - учреждений дополнительного образования, 100- это 100%</t>
  </si>
  <si>
    <t>7.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1 образовательное учреждение запланированное на участие в государственной программе Российской Федерации "Доступная среда на 2011-2025 годы" в 2020 году; 61 - общее количество дошкольных образовательных учреждений ,  100 - это 100%</t>
  </si>
  <si>
    <t>8. Показатель рассчитывается как: (36+50)*100/1740=4,9%, где 36 -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 созданы условия для получения детьми-инвалидами качественного образования в учреждении дополнительного образования, 50 -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2020 году 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</si>
  <si>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9.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1 дошкольное образовательное учреждение участвующее в государственной программе Российской Федерации "Доступная среда на 2011-2025 годы" в 2018 году,  1 дошкольное образовательное учреждение участвующее в государственной программе Российской Федерации "Доступная среда на 2011-2025 годы" в 2019 году, 1 дошкольное образовательное учреждение участвующее в государственной программе Российской Федерации "Доступная среда на 2011-2025 годы" в 2020 году; 64 - общее количество дошкольных образовательных учреждений (в 2020 году прошла реорганизация 2 дошкольных образовательных учреждений,  100 - это 100%</t>
  </si>
  <si>
    <t>10. Показатель рассчитывается как: (41+6)*100/567=6,3%, где 41 -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созданы условия для получения детьми-инвалидами качественного образования в дошкольном образовательном учреждении, 6 - это количество детей-инвалидов, которым после реализации мероприятий по государственной программы Российской Федерации "Доступная среда на 2011-2025 годы" в 2020 году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</si>
  <si>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, управление культуры администрации Города Томска, управление физической культуры и спорта администрации Города Томска</t>
  </si>
  <si>
    <t>Показатель с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</si>
  <si>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</si>
  <si>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</si>
  <si>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</si>
  <si>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30</t>
  </si>
  <si>
    <t>10</t>
  </si>
  <si>
    <t>********* Инзменена единица измерения с 2021 года с количества (консультаци) на количество инвалидов, обратившихся за оказанием психологической помощью, в соответствии с письмом МАУ "Центр профилактики и социальной адаптации "Семья" Города Томска от 15.01.2021 № 13 "О внесении изменений по итогам 2020 года".</t>
  </si>
  <si>
    <t>Количество инвалидов,  обратившихся за оказанием психологической помощи (человек)*********</t>
  </si>
  <si>
    <t>I</t>
  </si>
  <si>
    <t>Б</t>
  </si>
  <si>
    <t>II</t>
  </si>
  <si>
    <t>Е</t>
  </si>
  <si>
    <t>Показатель введен с 01.01.2021</t>
  </si>
  <si>
    <t>Показатель не используется с 01.01.2021</t>
  </si>
  <si>
    <t>Г</t>
  </si>
  <si>
    <t>18,2(1)</t>
  </si>
  <si>
    <t>482(2)</t>
  </si>
  <si>
    <t>8,6(3)</t>
  </si>
  <si>
    <t>9,8(4)</t>
  </si>
  <si>
    <t>4,2(5)</t>
  </si>
  <si>
    <t>1. Показатель рассчитывается как: 26*100/143=18,1, где 26 это количество образовательных учреждений, рассчитано как сумма 24 образовательных учреждений, участвующих за период с 2012 года по 2020 год  в государственной программе Российской Федерации "Доступная среда на  2011-2025 годы", и 2 образовательных учреждения, запланированных к участию в государственной программе Российской Федераций "Доступная среда на 2011-2025 годы" в 2021 году,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</si>
  <si>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>физра</t>
  </si>
  <si>
    <t>кир</t>
  </si>
  <si>
    <t>сов</t>
  </si>
  <si>
    <t>лен</t>
  </si>
  <si>
    <t>окт</t>
  </si>
  <si>
    <t>культ</t>
  </si>
  <si>
    <t>32,1(1)</t>
  </si>
  <si>
    <t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                                                                      8 это количество новых запланированных дошкольных образовательных учреждений, ввод в эксплуатацию которых запланирован на 2022 год 
61 - общее количество дошкольных образовательных учреждений ,  100 - это 100%</t>
  </si>
  <si>
    <t>1. Показатель рассчитывается как: (26+14+5)*100/140=32,1, где 26 это количество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 14 (сумма, состоящяя из 8  новых  дошкольных образовательных учреждений, введенных в эксплуатацию в 2022 году, 1  новое общеобразовательное учреждение, введенное в эксплуатацию 2022 год, 4 - общеобразовательных учреждения, в которых в рамках капитального ремонта в 2022 году будет создана доступность объекта для инвалидов, 3 из которых введутся в эксплуатацию в 2023 году, 1 - общеобразовательное учреждение, в котором в рамках капитального ремонта в 2022 году, были созданы условия доступности для инвалидов), 5 - общеобразовательные учреждения, в которых в рамках капитального ремонта в 2023 году будет создана доступность объекта для инвалидов, 140 - общее количество муниципальных образовательных учреждений на территории муниципального образования "Город Томск" (после реструктуризации), в том числе 66- общеобразовательных учреждений, 59 - дошкольное образовательное учреждение, 15 - учреждений дополнительного образования, 100 - это 100%</t>
  </si>
  <si>
    <t>Субсидия Томской областной региональной организации Общероссийской общественной организации «Всероссийское общество инвалидов» для участия ее членов в физкультурных и спортивных мероприятиях среди инвалидов</t>
  </si>
  <si>
    <t>Субсидия Томской региональной общественной организации родителей и опекунов инвалидов детства «Незабудка» на возмещение затрат на приобретение наборов для творчества</t>
  </si>
  <si>
    <t>Субсидия Ассоциации «Союз родителей детей-инвалидов, детей с ограниченными возможностями здоровья и инвалидов с детства» на возмещение затрат на выездное мероприятие</t>
  </si>
  <si>
    <t xml:space="preserve">Субсидия Томской региональной общественной организации «Федерация спорта лиц с поражением опорно-двигательного аппарата» на организацию тренировочных сборов </t>
  </si>
  <si>
    <t>Субсидия Томской областной региональной организации Общероссийской общественной организации «Всероссийское общество инвалидов» на проведение межрегионального фестиваля «Сибирская битва хоров»</t>
  </si>
  <si>
    <t>Субсидия Томской областной региональной организации Общероссийской общественной организации «Всероссийское общество инвалидов» на возмещение затрат на приобретение призов и подарков участникам областного культурно-образовательного форума «ВСЕ сВОИ»</t>
  </si>
  <si>
    <t xml:space="preserve">Субсидия Томской областной региональной организации Общероссийской общественной организации «Всероссийское общество инвалидов» на проведение межрегионального фестиваля «Сибирская битва хоров»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</si>
</sst>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.000_р_."/>
    <numFmt numFmtId="178" formatCode="#,##0.000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C19]d\ mmmm\ yyyy\ &quot;г.&quot;"/>
    <numFmt numFmtId="187" formatCode="#,##0.00&quot;р.&quot;"/>
    <numFmt numFmtId="188" formatCode="#,##0.00_р_."/>
    <numFmt numFmtId="189" formatCode="#,##0.0000_р_."/>
    <numFmt numFmtId="190" formatCode="0.0000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174" fontId="5" fillId="33" borderId="10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textRotation="90" wrapText="1"/>
    </xf>
    <xf numFmtId="174" fontId="5" fillId="33" borderId="0" xfId="0" applyNumberFormat="1" applyFont="1" applyFill="1" applyBorder="1" applyAlignment="1">
      <alignment horizontal="center" vertical="center" wrapText="1"/>
    </xf>
    <xf numFmtId="174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/>
    </xf>
    <xf numFmtId="173" fontId="13" fillId="33" borderId="0" xfId="60" applyFont="1" applyFill="1" applyAlignment="1">
      <alignment/>
    </xf>
    <xf numFmtId="1" fontId="5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74" fontId="4" fillId="33" borderId="10" xfId="6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73" fontId="4" fillId="33" borderId="10" xfId="60" applyFont="1" applyFill="1" applyBorder="1" applyAlignment="1">
      <alignment vertical="center"/>
    </xf>
    <xf numFmtId="173" fontId="4" fillId="33" borderId="11" xfId="60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>
      <alignment horizontal="center" vertical="center" wrapText="1"/>
    </xf>
    <xf numFmtId="174" fontId="4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3" fontId="4" fillId="33" borderId="16" xfId="60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76" fontId="13" fillId="33" borderId="0" xfId="0" applyNumberFormat="1" applyFont="1" applyFill="1" applyBorder="1" applyAlignment="1">
      <alignment/>
    </xf>
    <xf numFmtId="174" fontId="13" fillId="33" borderId="0" xfId="0" applyNumberFormat="1" applyFont="1" applyFill="1" applyBorder="1" applyAlignment="1">
      <alignment/>
    </xf>
    <xf numFmtId="174" fontId="7" fillId="33" borderId="0" xfId="0" applyNumberFormat="1" applyFont="1" applyFill="1" applyBorder="1" applyAlignment="1">
      <alignment horizontal="left" vertical="center"/>
    </xf>
    <xf numFmtId="176" fontId="15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wrapText="1"/>
    </xf>
    <xf numFmtId="176" fontId="7" fillId="33" borderId="0" xfId="0" applyNumberFormat="1" applyFont="1" applyFill="1" applyBorder="1" applyAlignment="1">
      <alignment horizontal="left" vertical="top"/>
    </xf>
    <xf numFmtId="174" fontId="7" fillId="33" borderId="0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6" fontId="10" fillId="0" borderId="11" xfId="0" applyNumberFormat="1" applyFont="1" applyFill="1" applyBorder="1" applyAlignment="1">
      <alignment horizontal="center" vertical="center" wrapText="1"/>
    </xf>
    <xf numFmtId="16" fontId="10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16" fontId="4" fillId="33" borderId="10" xfId="0" applyNumberFormat="1" applyFont="1" applyFill="1" applyBorder="1" applyAlignment="1">
      <alignment horizontal="center" vertical="center"/>
    </xf>
    <xf numFmtId="16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16" fontId="4" fillId="33" borderId="15" xfId="0" applyNumberFormat="1" applyFont="1" applyFill="1" applyBorder="1" applyAlignment="1">
      <alignment horizontal="center" vertical="center"/>
    </xf>
    <xf numFmtId="16" fontId="4" fillId="33" borderId="16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6" fontId="5" fillId="33" borderId="11" xfId="0" applyNumberFormat="1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/>
    </xf>
    <xf numFmtId="16" fontId="5" fillId="33" borderId="16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ISHK~1\AppData\Local\Temp\notes0A0D81\&#1055;&#1088;&#1080;&#1083;.%203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32">
          <cell r="E32">
            <v>160637.95900000003</v>
          </cell>
          <cell r="F32">
            <v>132863.219</v>
          </cell>
          <cell r="G32">
            <v>115506.459</v>
          </cell>
          <cell r="H32">
            <v>103177.01900000001</v>
          </cell>
          <cell r="I32">
            <v>20725.3</v>
          </cell>
          <cell r="J32">
            <v>18030</v>
          </cell>
          <cell r="K32">
            <v>12606.199999999999</v>
          </cell>
          <cell r="L32">
            <v>11656.199999999999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1"/>
  <sheetViews>
    <sheetView tabSelected="1" zoomScale="80" zoomScaleNormal="80" zoomScalePageLayoutView="0" workbookViewId="0" topLeftCell="A1">
      <selection activeCell="B104" sqref="B104"/>
    </sheetView>
  </sheetViews>
  <sheetFormatPr defaultColWidth="9.140625" defaultRowHeight="15"/>
  <cols>
    <col min="1" max="1" width="11.57421875" style="130" bestFit="1" customWidth="1"/>
    <col min="2" max="2" width="41.00390625" style="130" customWidth="1"/>
    <col min="3" max="3" width="56.8515625" style="130" customWidth="1"/>
    <col min="4" max="4" width="29.28125" style="130" customWidth="1"/>
    <col min="5" max="5" width="28.00390625" style="130" customWidth="1"/>
    <col min="6" max="6" width="13.7109375" style="129" customWidth="1"/>
    <col min="7" max="7" width="8.140625" style="130" bestFit="1" customWidth="1"/>
    <col min="8" max="8" width="9.28125" style="130" bestFit="1" customWidth="1"/>
    <col min="9" max="9" width="10.28125" style="130" bestFit="1" customWidth="1"/>
    <col min="10" max="10" width="9.28125" style="130" bestFit="1" customWidth="1"/>
    <col min="11" max="11" width="10.28125" style="130" bestFit="1" customWidth="1"/>
    <col min="12" max="12" width="9.28125" style="130" bestFit="1" customWidth="1"/>
    <col min="13" max="14" width="11.421875" style="130" bestFit="1" customWidth="1"/>
    <col min="15" max="16" width="9.28125" style="130" bestFit="1" customWidth="1"/>
    <col min="17" max="17" width="9.140625" style="130" bestFit="1" customWidth="1"/>
    <col min="18" max="18" width="9.28125" style="130" bestFit="1" customWidth="1"/>
    <col min="19" max="19" width="9.140625" style="130" bestFit="1" customWidth="1"/>
    <col min="20" max="20" width="9.28125" style="130" bestFit="1" customWidth="1"/>
    <col min="21" max="21" width="9.140625" style="130" bestFit="1" customWidth="1"/>
    <col min="22" max="22" width="9.28125" style="130" bestFit="1" customWidth="1"/>
    <col min="23" max="23" width="9.57421875" style="130" customWidth="1"/>
    <col min="24" max="24" width="9.28125" style="130" customWidth="1"/>
    <col min="25" max="26" width="9.140625" style="130" customWidth="1"/>
    <col min="27" max="27" width="9.8515625" style="130" customWidth="1"/>
    <col min="28" max="28" width="11.421875" style="130" customWidth="1"/>
    <col min="29" max="29" width="12.7109375" style="5" bestFit="1" customWidth="1"/>
    <col min="30" max="30" width="26.7109375" style="5" customWidth="1"/>
    <col min="31" max="16384" width="9.140625" style="5" customWidth="1"/>
  </cols>
  <sheetData>
    <row r="1" spans="1:29" ht="21.75" customHeight="1">
      <c r="A1" s="76"/>
      <c r="B1" s="76"/>
      <c r="C1" s="76"/>
      <c r="D1" s="76"/>
      <c r="E1" s="76"/>
      <c r="F1" s="77"/>
      <c r="G1" s="76"/>
      <c r="H1" s="76"/>
      <c r="I1" s="76"/>
      <c r="J1" s="76"/>
      <c r="K1" s="76"/>
      <c r="L1" s="78"/>
      <c r="M1" s="78"/>
      <c r="N1" s="78"/>
      <c r="O1" s="78"/>
      <c r="P1" s="78"/>
      <c r="Q1" s="78"/>
      <c r="R1" s="78"/>
      <c r="S1" s="76"/>
      <c r="T1" s="76"/>
      <c r="U1" s="76"/>
      <c r="V1" s="79"/>
      <c r="W1" s="79"/>
      <c r="X1" s="205" t="s">
        <v>105</v>
      </c>
      <c r="Y1" s="205"/>
      <c r="Z1" s="205"/>
      <c r="AA1" s="205"/>
      <c r="AB1" s="205"/>
      <c r="AC1" s="4"/>
    </row>
    <row r="2" spans="1:29" ht="29.25" customHeight="1">
      <c r="A2" s="76"/>
      <c r="B2" s="76"/>
      <c r="C2" s="76"/>
      <c r="D2" s="76"/>
      <c r="E2" s="76"/>
      <c r="F2" s="77"/>
      <c r="G2" s="76"/>
      <c r="H2" s="76"/>
      <c r="I2" s="76"/>
      <c r="J2" s="76"/>
      <c r="K2" s="76"/>
      <c r="L2" s="76"/>
      <c r="M2" s="76"/>
      <c r="N2" s="76"/>
      <c r="O2" s="76"/>
      <c r="P2" s="76"/>
      <c r="Q2" s="80"/>
      <c r="R2" s="76"/>
      <c r="S2" s="80"/>
      <c r="T2" s="76"/>
      <c r="U2" s="76"/>
      <c r="V2" s="81"/>
      <c r="W2" s="81"/>
      <c r="X2" s="209" t="s">
        <v>22</v>
      </c>
      <c r="Y2" s="209"/>
      <c r="Z2" s="209"/>
      <c r="AA2" s="209"/>
      <c r="AB2" s="209"/>
      <c r="AC2" s="6"/>
    </row>
    <row r="3" spans="1:29" ht="15.75">
      <c r="A3" s="76"/>
      <c r="B3" s="76"/>
      <c r="C3" s="76"/>
      <c r="D3" s="76"/>
      <c r="E3" s="76"/>
      <c r="F3" s="77"/>
      <c r="G3" s="76"/>
      <c r="H3" s="76"/>
      <c r="I3" s="76"/>
      <c r="J3" s="76"/>
      <c r="K3" s="76"/>
      <c r="L3" s="76"/>
      <c r="M3" s="76"/>
      <c r="N3" s="202"/>
      <c r="O3" s="202"/>
      <c r="P3" s="202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3"/>
    </row>
    <row r="4" spans="1:29" ht="15.75">
      <c r="A4" s="203" t="s">
        <v>104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7"/>
    </row>
    <row r="5" spans="1:29" ht="15.75">
      <c r="A5" s="204" t="s">
        <v>85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8"/>
    </row>
    <row r="6" ht="15"/>
    <row r="7" spans="1:29" ht="15">
      <c r="A7" s="189" t="s">
        <v>36</v>
      </c>
      <c r="B7" s="167" t="s">
        <v>90</v>
      </c>
      <c r="C7" s="167" t="s">
        <v>182</v>
      </c>
      <c r="D7" s="167" t="s">
        <v>183</v>
      </c>
      <c r="E7" s="167" t="s">
        <v>246</v>
      </c>
      <c r="F7" s="167" t="s">
        <v>235</v>
      </c>
      <c r="G7" s="206" t="s">
        <v>206</v>
      </c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9"/>
    </row>
    <row r="8" spans="1:29" ht="15">
      <c r="A8" s="190"/>
      <c r="B8" s="168"/>
      <c r="C8" s="168"/>
      <c r="D8" s="168"/>
      <c r="E8" s="168"/>
      <c r="F8" s="168"/>
      <c r="G8" s="183" t="s">
        <v>47</v>
      </c>
      <c r="H8" s="184"/>
      <c r="I8" s="183" t="s">
        <v>48</v>
      </c>
      <c r="J8" s="184"/>
      <c r="K8" s="183" t="s">
        <v>49</v>
      </c>
      <c r="L8" s="184"/>
      <c r="M8" s="183" t="s">
        <v>50</v>
      </c>
      <c r="N8" s="184"/>
      <c r="O8" s="183" t="s">
        <v>51</v>
      </c>
      <c r="P8" s="184"/>
      <c r="Q8" s="183" t="s">
        <v>170</v>
      </c>
      <c r="R8" s="184"/>
      <c r="S8" s="183" t="s">
        <v>186</v>
      </c>
      <c r="T8" s="184"/>
      <c r="U8" s="183" t="s">
        <v>187</v>
      </c>
      <c r="V8" s="184"/>
      <c r="W8" s="183" t="s">
        <v>188</v>
      </c>
      <c r="X8" s="184"/>
      <c r="Y8" s="183" t="s">
        <v>189</v>
      </c>
      <c r="Z8" s="184"/>
      <c r="AA8" s="183" t="s">
        <v>190</v>
      </c>
      <c r="AB8" s="184"/>
      <c r="AC8" s="10"/>
    </row>
    <row r="9" spans="1:29" ht="95.25" customHeight="1">
      <c r="A9" s="191"/>
      <c r="B9" s="169"/>
      <c r="C9" s="169"/>
      <c r="D9" s="169"/>
      <c r="E9" s="169"/>
      <c r="F9" s="169"/>
      <c r="G9" s="89" t="s">
        <v>91</v>
      </c>
      <c r="H9" s="89" t="s">
        <v>92</v>
      </c>
      <c r="I9" s="89" t="s">
        <v>91</v>
      </c>
      <c r="J9" s="89" t="s">
        <v>92</v>
      </c>
      <c r="K9" s="89" t="s">
        <v>91</v>
      </c>
      <c r="L9" s="89" t="s">
        <v>92</v>
      </c>
      <c r="M9" s="89" t="s">
        <v>91</v>
      </c>
      <c r="N9" s="89" t="s">
        <v>92</v>
      </c>
      <c r="O9" s="89" t="s">
        <v>91</v>
      </c>
      <c r="P9" s="89" t="s">
        <v>92</v>
      </c>
      <c r="Q9" s="89" t="s">
        <v>91</v>
      </c>
      <c r="R9" s="89" t="s">
        <v>92</v>
      </c>
      <c r="S9" s="89" t="s">
        <v>91</v>
      </c>
      <c r="T9" s="89" t="s">
        <v>92</v>
      </c>
      <c r="U9" s="89" t="s">
        <v>91</v>
      </c>
      <c r="V9" s="89" t="s">
        <v>92</v>
      </c>
      <c r="W9" s="89" t="s">
        <v>91</v>
      </c>
      <c r="X9" s="89" t="s">
        <v>92</v>
      </c>
      <c r="Y9" s="89" t="s">
        <v>91</v>
      </c>
      <c r="Z9" s="89" t="s">
        <v>92</v>
      </c>
      <c r="AA9" s="89" t="s">
        <v>91</v>
      </c>
      <c r="AB9" s="89" t="s">
        <v>92</v>
      </c>
      <c r="AC9" s="11"/>
    </row>
    <row r="10" spans="1:29" ht="1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0">
        <v>27</v>
      </c>
      <c r="AB10" s="90">
        <v>28</v>
      </c>
      <c r="AC10" s="9"/>
    </row>
    <row r="11" spans="1:29" ht="57">
      <c r="A11" s="212">
        <v>1</v>
      </c>
      <c r="B11" s="185" t="s">
        <v>247</v>
      </c>
      <c r="C11" s="92" t="s">
        <v>238</v>
      </c>
      <c r="D11" s="93" t="s">
        <v>184</v>
      </c>
      <c r="E11" s="185" t="s">
        <v>93</v>
      </c>
      <c r="F11" s="94" t="s">
        <v>94</v>
      </c>
      <c r="G11" s="94">
        <v>2.6</v>
      </c>
      <c r="H11" s="94" t="s">
        <v>109</v>
      </c>
      <c r="I11" s="94">
        <v>2.6</v>
      </c>
      <c r="J11" s="94" t="s">
        <v>152</v>
      </c>
      <c r="K11" s="94">
        <v>2.4</v>
      </c>
      <c r="L11" s="94">
        <v>2.3</v>
      </c>
      <c r="M11" s="94">
        <v>2.4</v>
      </c>
      <c r="N11" s="94">
        <v>2.1</v>
      </c>
      <c r="O11" s="94">
        <v>2.1</v>
      </c>
      <c r="P11" s="94">
        <v>2.1</v>
      </c>
      <c r="Q11" s="95">
        <f>Q13*100/23333</f>
        <v>1.5000214288775553</v>
      </c>
      <c r="R11" s="95">
        <f>R13*100/22746</f>
        <v>1.538732084762156</v>
      </c>
      <c r="S11" s="95">
        <f>S13*100/20025</f>
        <v>1.7478152309612984</v>
      </c>
      <c r="T11" s="95">
        <f>T13*100/20025</f>
        <v>1.7478152309612984</v>
      </c>
      <c r="U11" s="95">
        <f>U15/19820*100</f>
        <v>1.9223007063572148</v>
      </c>
      <c r="V11" s="96">
        <f>V15/19820*100</f>
        <v>1.9223007063572148</v>
      </c>
      <c r="W11" s="96">
        <f aca="true" t="shared" si="0" ref="W11:AB11">W15/13704*100</f>
        <v>2.7802101576182134</v>
      </c>
      <c r="X11" s="96">
        <f t="shared" si="0"/>
        <v>2.7802101576182134</v>
      </c>
      <c r="Y11" s="96">
        <f t="shared" si="0"/>
        <v>2.7802101576182134</v>
      </c>
      <c r="Z11" s="96">
        <f t="shared" si="0"/>
        <v>2.7802101576182134</v>
      </c>
      <c r="AA11" s="96">
        <f t="shared" si="0"/>
        <v>2.7802101576182134</v>
      </c>
      <c r="AB11" s="96">
        <f t="shared" si="0"/>
        <v>2.7802101576182134</v>
      </c>
      <c r="AC11" s="12"/>
    </row>
    <row r="12" spans="1:32" ht="85.5">
      <c r="A12" s="213"/>
      <c r="B12" s="195"/>
      <c r="C12" s="92" t="s">
        <v>248</v>
      </c>
      <c r="D12" s="93" t="s">
        <v>184</v>
      </c>
      <c r="E12" s="186"/>
      <c r="F12" s="98" t="s">
        <v>108</v>
      </c>
      <c r="G12" s="98">
        <v>31</v>
      </c>
      <c r="H12" s="98" t="s">
        <v>110</v>
      </c>
      <c r="I12" s="98">
        <v>41.8</v>
      </c>
      <c r="J12" s="98" t="s">
        <v>153</v>
      </c>
      <c r="K12" s="98">
        <v>48.6</v>
      </c>
      <c r="L12" s="98">
        <v>36.1</v>
      </c>
      <c r="M12" s="98">
        <v>40.4</v>
      </c>
      <c r="N12" s="98">
        <v>39.9</v>
      </c>
      <c r="O12" s="98">
        <v>37.5</v>
      </c>
      <c r="P12" s="98">
        <v>37.5</v>
      </c>
      <c r="Q12" s="96">
        <f>Q17/22746*100</f>
        <v>36.20856414314605</v>
      </c>
      <c r="R12" s="96">
        <f>R17/22746*100</f>
        <v>7.865119141827134</v>
      </c>
      <c r="S12" s="96">
        <f>S17/22746*100</f>
        <v>37.338433131099976</v>
      </c>
      <c r="T12" s="96">
        <f>T17/20025*100</f>
        <v>26.731585518102374</v>
      </c>
      <c r="U12" s="96">
        <f>U17/19820*100</f>
        <v>35.82744702320888</v>
      </c>
      <c r="V12" s="96">
        <f>V17/19820*100</f>
        <v>28.990918264379417</v>
      </c>
      <c r="W12" s="96">
        <f aca="true" t="shared" si="1" ref="W12:AB12">W17/13704*100</f>
        <v>46.15440747227087</v>
      </c>
      <c r="X12" s="96">
        <f t="shared" si="1"/>
        <v>43.79013426736719</v>
      </c>
      <c r="Y12" s="96">
        <f t="shared" si="1"/>
        <v>44.59281961471103</v>
      </c>
      <c r="Z12" s="96">
        <f t="shared" si="1"/>
        <v>41.75423234092236</v>
      </c>
      <c r="AA12" s="96">
        <f t="shared" si="1"/>
        <v>44.60011675423234</v>
      </c>
      <c r="AB12" s="96">
        <f t="shared" si="1"/>
        <v>41.60828955049621</v>
      </c>
      <c r="AC12" s="2"/>
      <c r="AD12" s="2"/>
      <c r="AF12" s="13"/>
    </row>
    <row r="13" spans="1:32" ht="85.5">
      <c r="A13" s="99" t="s">
        <v>52</v>
      </c>
      <c r="B13" s="93" t="s">
        <v>249</v>
      </c>
      <c r="C13" s="100" t="s">
        <v>95</v>
      </c>
      <c r="D13" s="93" t="s">
        <v>184</v>
      </c>
      <c r="E13" s="101" t="s">
        <v>269</v>
      </c>
      <c r="F13" s="98">
        <v>375</v>
      </c>
      <c r="G13" s="98">
        <v>450</v>
      </c>
      <c r="H13" s="98">
        <f>SUM(H14:H15)</f>
        <v>425</v>
      </c>
      <c r="I13" s="98">
        <v>400</v>
      </c>
      <c r="J13" s="98">
        <v>350</v>
      </c>
      <c r="K13" s="98">
        <v>400</v>
      </c>
      <c r="L13" s="98">
        <v>350</v>
      </c>
      <c r="M13" s="98">
        <v>400</v>
      </c>
      <c r="N13" s="98">
        <v>350</v>
      </c>
      <c r="O13" s="98">
        <v>350</v>
      </c>
      <c r="P13" s="98">
        <v>350</v>
      </c>
      <c r="Q13" s="98">
        <v>350</v>
      </c>
      <c r="R13" s="102">
        <v>350</v>
      </c>
      <c r="S13" s="98">
        <v>350</v>
      </c>
      <c r="T13" s="98">
        <v>350</v>
      </c>
      <c r="U13" s="98">
        <f aca="true" t="shared" si="2" ref="U13:AB13">U15</f>
        <v>381</v>
      </c>
      <c r="V13" s="98">
        <f t="shared" si="2"/>
        <v>381</v>
      </c>
      <c r="W13" s="98">
        <f t="shared" si="2"/>
        <v>381</v>
      </c>
      <c r="X13" s="98">
        <f t="shared" si="2"/>
        <v>381</v>
      </c>
      <c r="Y13" s="98">
        <f t="shared" si="2"/>
        <v>381</v>
      </c>
      <c r="Z13" s="98">
        <f t="shared" si="2"/>
        <v>381</v>
      </c>
      <c r="AA13" s="98">
        <f t="shared" si="2"/>
        <v>381</v>
      </c>
      <c r="AB13" s="98">
        <f t="shared" si="2"/>
        <v>381</v>
      </c>
      <c r="AC13" s="20">
        <f>X13+X17</f>
        <v>6382</v>
      </c>
      <c r="AF13" s="13"/>
    </row>
    <row r="14" spans="1:33" ht="120">
      <c r="A14" s="90" t="s">
        <v>65</v>
      </c>
      <c r="B14" s="103" t="s">
        <v>66</v>
      </c>
      <c r="C14" s="103" t="s">
        <v>96</v>
      </c>
      <c r="D14" s="104" t="s">
        <v>184</v>
      </c>
      <c r="E14" s="105" t="s">
        <v>61</v>
      </c>
      <c r="F14" s="83">
        <v>25</v>
      </c>
      <c r="G14" s="83">
        <v>25</v>
      </c>
      <c r="H14" s="83">
        <v>0</v>
      </c>
      <c r="I14" s="83" t="s">
        <v>103</v>
      </c>
      <c r="J14" s="83" t="s">
        <v>103</v>
      </c>
      <c r="K14" s="83" t="s">
        <v>103</v>
      </c>
      <c r="L14" s="83" t="s">
        <v>103</v>
      </c>
      <c r="M14" s="83" t="s">
        <v>103</v>
      </c>
      <c r="N14" s="83" t="s">
        <v>103</v>
      </c>
      <c r="O14" s="83" t="s">
        <v>103</v>
      </c>
      <c r="P14" s="83" t="s">
        <v>103</v>
      </c>
      <c r="Q14" s="83" t="s">
        <v>103</v>
      </c>
      <c r="R14" s="83" t="s">
        <v>103</v>
      </c>
      <c r="S14" s="83" t="s">
        <v>103</v>
      </c>
      <c r="T14" s="83" t="s">
        <v>103</v>
      </c>
      <c r="U14" s="83" t="s">
        <v>103</v>
      </c>
      <c r="V14" s="83" t="s">
        <v>103</v>
      </c>
      <c r="W14" s="83" t="s">
        <v>103</v>
      </c>
      <c r="X14" s="83" t="s">
        <v>103</v>
      </c>
      <c r="Y14" s="83" t="s">
        <v>103</v>
      </c>
      <c r="Z14" s="83" t="s">
        <v>103</v>
      </c>
      <c r="AA14" s="83" t="s">
        <v>103</v>
      </c>
      <c r="AB14" s="83" t="s">
        <v>103</v>
      </c>
      <c r="AC14" s="15"/>
      <c r="AG14" s="16"/>
    </row>
    <row r="15" spans="1:33" ht="75">
      <c r="A15" s="90" t="s">
        <v>68</v>
      </c>
      <c r="B15" s="105" t="s">
        <v>67</v>
      </c>
      <c r="C15" s="105" t="s">
        <v>97</v>
      </c>
      <c r="D15" s="104" t="s">
        <v>184</v>
      </c>
      <c r="E15" s="105" t="s">
        <v>33</v>
      </c>
      <c r="F15" s="83">
        <v>350</v>
      </c>
      <c r="G15" s="83">
        <v>425</v>
      </c>
      <c r="H15" s="83">
        <v>425</v>
      </c>
      <c r="I15" s="83">
        <v>400</v>
      </c>
      <c r="J15" s="83">
        <v>350</v>
      </c>
      <c r="K15" s="83">
        <v>400</v>
      </c>
      <c r="L15" s="83">
        <v>350</v>
      </c>
      <c r="M15" s="83">
        <v>400</v>
      </c>
      <c r="N15" s="83">
        <v>350</v>
      </c>
      <c r="O15" s="83">
        <v>350</v>
      </c>
      <c r="P15" s="83">
        <v>350</v>
      </c>
      <c r="Q15" s="83">
        <v>350</v>
      </c>
      <c r="R15" s="83">
        <v>350</v>
      </c>
      <c r="S15" s="83">
        <v>350</v>
      </c>
      <c r="T15" s="83">
        <v>350</v>
      </c>
      <c r="U15" s="83">
        <v>381</v>
      </c>
      <c r="V15" s="83">
        <v>381</v>
      </c>
      <c r="W15" s="83">
        <v>381</v>
      </c>
      <c r="X15" s="83">
        <v>381</v>
      </c>
      <c r="Y15" s="83">
        <v>381</v>
      </c>
      <c r="Z15" s="83">
        <v>381</v>
      </c>
      <c r="AA15" s="83">
        <v>381</v>
      </c>
      <c r="AB15" s="106">
        <v>381</v>
      </c>
      <c r="AC15" s="15"/>
      <c r="AG15" s="16"/>
    </row>
    <row r="16" spans="1:36" ht="57">
      <c r="A16" s="107" t="s">
        <v>53</v>
      </c>
      <c r="B16" s="91" t="s">
        <v>250</v>
      </c>
      <c r="C16" s="93" t="s">
        <v>295</v>
      </c>
      <c r="D16" s="192" t="s">
        <v>184</v>
      </c>
      <c r="E16" s="192" t="s">
        <v>315</v>
      </c>
      <c r="F16" s="108">
        <v>3000</v>
      </c>
      <c r="G16" s="108">
        <v>5500</v>
      </c>
      <c r="H16" s="108">
        <v>5400</v>
      </c>
      <c r="I16" s="83" t="s">
        <v>151</v>
      </c>
      <c r="J16" s="83" t="s">
        <v>150</v>
      </c>
      <c r="K16" s="83" t="s">
        <v>177</v>
      </c>
      <c r="L16" s="83" t="s">
        <v>167</v>
      </c>
      <c r="M16" s="83" t="s">
        <v>202</v>
      </c>
      <c r="N16" s="83" t="s">
        <v>205</v>
      </c>
      <c r="O16" s="83" t="s">
        <v>231</v>
      </c>
      <c r="P16" s="83" t="s">
        <v>231</v>
      </c>
      <c r="Q16" s="153" t="s">
        <v>316</v>
      </c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5"/>
      <c r="AC16" s="17"/>
      <c r="AD16" s="16"/>
      <c r="AF16" s="18"/>
      <c r="AG16" s="18"/>
      <c r="AH16" s="18"/>
      <c r="AI16" s="18"/>
      <c r="AJ16" s="18"/>
    </row>
    <row r="17" spans="1:36" ht="57">
      <c r="A17" s="187" t="s">
        <v>53</v>
      </c>
      <c r="B17" s="192" t="s">
        <v>250</v>
      </c>
      <c r="C17" s="93" t="s">
        <v>293</v>
      </c>
      <c r="D17" s="193"/>
      <c r="E17" s="193"/>
      <c r="F17" s="196"/>
      <c r="G17" s="197"/>
      <c r="H17" s="197"/>
      <c r="I17" s="197"/>
      <c r="J17" s="197"/>
      <c r="K17" s="197"/>
      <c r="L17" s="197"/>
      <c r="M17" s="197"/>
      <c r="N17" s="197"/>
      <c r="O17" s="197"/>
      <c r="P17" s="198"/>
      <c r="Q17" s="108">
        <f>Q21+Q32+Q34+Q36+Q54+Q57+Q74+284+Q92+Q95+Q96</f>
        <v>8236</v>
      </c>
      <c r="R17" s="108">
        <f>R21+R32+R34+R36+R54+R57+R74+R83+R92+R95+R96</f>
        <v>1789</v>
      </c>
      <c r="S17" s="108">
        <f>S21+S32+S34+S36+S54+S57+S74+482+S92+S97+S98+S99+S102+S28</f>
        <v>8493</v>
      </c>
      <c r="T17" s="108">
        <f>T21+T32+T34+T36+T54+T57+T74+482+T92+T97+T98+T99+T102+T28</f>
        <v>5353</v>
      </c>
      <c r="U17" s="108">
        <f>U21+U32+U34+U36+U54+U57+U74+U92+U28+482+U95+U97</f>
        <v>7101</v>
      </c>
      <c r="V17" s="108">
        <f>V21+V32+V34+V36+V54+V57+V74+V92+V28+V95+V97</f>
        <v>5746</v>
      </c>
      <c r="W17" s="108">
        <f>W21+W32+W34+W36+W54+W57+W74+W92+W28+482</f>
        <v>6325</v>
      </c>
      <c r="X17" s="108">
        <f>X21+X32+X34+X36+X54+X57+X74+X92+X28+X83</f>
        <v>6001</v>
      </c>
      <c r="Y17" s="108">
        <f>Y21+Y32+Y34+Y36+Y54+Y57+Y74+Y92+Y28+Y83</f>
        <v>6111</v>
      </c>
      <c r="Z17" s="108">
        <f>Z21+Z32+Z34+Z36+Z54+Z57+Z74+Z92+Z28+Z83</f>
        <v>5722</v>
      </c>
      <c r="AA17" s="108">
        <f>AA21+AA32+AA34+AA36+AA54+AA57+AA74+AA92+AA28+AA83</f>
        <v>6112</v>
      </c>
      <c r="AB17" s="108">
        <f>AB21+AB32+AB34+AB36+AB54+AB57+AB74+AB92+AB28+AB83</f>
        <v>5702</v>
      </c>
      <c r="AC17" s="19"/>
      <c r="AD17" s="19"/>
      <c r="AE17" s="18"/>
      <c r="AF17" s="18"/>
      <c r="AG17" s="18"/>
      <c r="AH17" s="18"/>
      <c r="AI17" s="18"/>
      <c r="AJ17" s="18"/>
    </row>
    <row r="18" spans="1:36" ht="15">
      <c r="A18" s="188"/>
      <c r="B18" s="194"/>
      <c r="C18" s="93" t="s">
        <v>294</v>
      </c>
      <c r="D18" s="194"/>
      <c r="E18" s="194"/>
      <c r="F18" s="199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102">
        <f>Q37+Q55+Q58</f>
        <v>49</v>
      </c>
      <c r="R18" s="102">
        <f>R37+R55+R58</f>
        <v>8</v>
      </c>
      <c r="S18" s="102">
        <f>S37+S55+S58+S100</f>
        <v>51</v>
      </c>
      <c r="T18" s="102">
        <f>T37+T55+T58+T100</f>
        <v>46</v>
      </c>
      <c r="U18" s="102">
        <f aca="true" t="shared" si="3" ref="U18:AB18">U37+U55+U58</f>
        <v>50</v>
      </c>
      <c r="V18" s="102">
        <f>V37+V55+V58</f>
        <v>42</v>
      </c>
      <c r="W18" s="102">
        <f>W37+W55+W58</f>
        <v>48</v>
      </c>
      <c r="X18" s="102">
        <f t="shared" si="3"/>
        <v>42</v>
      </c>
      <c r="Y18" s="102">
        <f t="shared" si="3"/>
        <v>48</v>
      </c>
      <c r="Z18" s="102">
        <f t="shared" si="3"/>
        <v>42</v>
      </c>
      <c r="AA18" s="102">
        <f t="shared" si="3"/>
        <v>48</v>
      </c>
      <c r="AB18" s="102">
        <f t="shared" si="3"/>
        <v>42</v>
      </c>
      <c r="AC18" s="20"/>
      <c r="AD18" s="18"/>
      <c r="AE18" s="21"/>
      <c r="AF18" s="18"/>
      <c r="AG18" s="18"/>
      <c r="AH18" s="18"/>
      <c r="AI18" s="18"/>
      <c r="AJ18" s="18"/>
    </row>
    <row r="19" spans="1:36" ht="120">
      <c r="A19" s="82" t="s">
        <v>54</v>
      </c>
      <c r="B19" s="103" t="s">
        <v>66</v>
      </c>
      <c r="C19" s="104" t="s">
        <v>96</v>
      </c>
      <c r="D19" s="104" t="s">
        <v>184</v>
      </c>
      <c r="E19" s="105" t="s">
        <v>61</v>
      </c>
      <c r="F19" s="83" t="s">
        <v>103</v>
      </c>
      <c r="G19" s="83" t="s">
        <v>103</v>
      </c>
      <c r="H19" s="83" t="s">
        <v>103</v>
      </c>
      <c r="I19" s="83">
        <v>25</v>
      </c>
      <c r="J19" s="83">
        <v>0</v>
      </c>
      <c r="K19" s="83">
        <v>25</v>
      </c>
      <c r="L19" s="83">
        <v>0</v>
      </c>
      <c r="M19" s="83">
        <v>25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15"/>
      <c r="AF19" s="18"/>
      <c r="AG19" s="18"/>
      <c r="AH19" s="18"/>
      <c r="AI19" s="18"/>
      <c r="AJ19" s="18"/>
    </row>
    <row r="20" spans="1:29" ht="150">
      <c r="A20" s="82" t="s">
        <v>71</v>
      </c>
      <c r="B20" s="109" t="s">
        <v>69</v>
      </c>
      <c r="C20" s="104" t="s">
        <v>297</v>
      </c>
      <c r="D20" s="167" t="s">
        <v>184</v>
      </c>
      <c r="E20" s="167" t="s">
        <v>271</v>
      </c>
      <c r="F20" s="90">
        <f>SUM(F21:F22)</f>
        <v>0</v>
      </c>
      <c r="G20" s="90">
        <f>SUM(G21:G24)</f>
        <v>40</v>
      </c>
      <c r="H20" s="90">
        <f>SUM(H21:H24)</f>
        <v>40</v>
      </c>
      <c r="I20" s="110" t="s">
        <v>128</v>
      </c>
      <c r="J20" s="110" t="s">
        <v>127</v>
      </c>
      <c r="K20" s="110" t="s">
        <v>128</v>
      </c>
      <c r="L20" s="110" t="s">
        <v>127</v>
      </c>
      <c r="M20" s="110" t="s">
        <v>128</v>
      </c>
      <c r="N20" s="110" t="s">
        <v>127</v>
      </c>
      <c r="O20" s="110" t="s">
        <v>225</v>
      </c>
      <c r="P20" s="110" t="s">
        <v>225</v>
      </c>
      <c r="Q20" s="153" t="s">
        <v>316</v>
      </c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5"/>
      <c r="AC20" s="17"/>
    </row>
    <row r="21" spans="1:29" ht="15">
      <c r="A21" s="214" t="s">
        <v>71</v>
      </c>
      <c r="B21" s="150" t="s">
        <v>69</v>
      </c>
      <c r="C21" s="111" t="s">
        <v>289</v>
      </c>
      <c r="D21" s="168"/>
      <c r="E21" s="168"/>
      <c r="F21" s="157"/>
      <c r="G21" s="158"/>
      <c r="H21" s="158"/>
      <c r="I21" s="158"/>
      <c r="J21" s="158"/>
      <c r="K21" s="158"/>
      <c r="L21" s="158"/>
      <c r="M21" s="158"/>
      <c r="N21" s="158"/>
      <c r="O21" s="158"/>
      <c r="P21" s="159"/>
      <c r="Q21" s="112" t="s">
        <v>288</v>
      </c>
      <c r="R21" s="112" t="s">
        <v>288</v>
      </c>
      <c r="S21" s="112" t="s">
        <v>320</v>
      </c>
      <c r="T21" s="112" t="s">
        <v>320</v>
      </c>
      <c r="U21" s="112" t="str">
        <f aca="true" t="shared" si="4" ref="U21:Z22">U24</f>
        <v>40</v>
      </c>
      <c r="V21" s="112" t="str">
        <f t="shared" si="4"/>
        <v>40</v>
      </c>
      <c r="W21" s="112" t="str">
        <f t="shared" si="4"/>
        <v>40</v>
      </c>
      <c r="X21" s="112" t="str">
        <f t="shared" si="4"/>
        <v>40</v>
      </c>
      <c r="Y21" s="112" t="str">
        <f t="shared" si="4"/>
        <v>40</v>
      </c>
      <c r="Z21" s="112" t="str">
        <f t="shared" si="4"/>
        <v>40</v>
      </c>
      <c r="AA21" s="112" t="s">
        <v>20</v>
      </c>
      <c r="AB21" s="112" t="s">
        <v>288</v>
      </c>
      <c r="AC21" s="24"/>
    </row>
    <row r="22" spans="1:29" ht="15">
      <c r="A22" s="214"/>
      <c r="B22" s="152"/>
      <c r="C22" s="111" t="s">
        <v>286</v>
      </c>
      <c r="D22" s="168"/>
      <c r="E22" s="168"/>
      <c r="F22" s="160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112" t="s">
        <v>287</v>
      </c>
      <c r="R22" s="112" t="s">
        <v>287</v>
      </c>
      <c r="S22" s="112" t="s">
        <v>321</v>
      </c>
      <c r="T22" s="112" t="s">
        <v>321</v>
      </c>
      <c r="U22" s="112" t="str">
        <f t="shared" si="4"/>
        <v>13</v>
      </c>
      <c r="V22" s="112" t="str">
        <f t="shared" si="4"/>
        <v>13</v>
      </c>
      <c r="W22" s="112" t="str">
        <f t="shared" si="4"/>
        <v>13</v>
      </c>
      <c r="X22" s="112" t="str">
        <f t="shared" si="4"/>
        <v>13</v>
      </c>
      <c r="Y22" s="112" t="str">
        <f t="shared" si="4"/>
        <v>13</v>
      </c>
      <c r="Z22" s="112" t="str">
        <f t="shared" si="4"/>
        <v>13</v>
      </c>
      <c r="AA22" s="112" t="s">
        <v>21</v>
      </c>
      <c r="AB22" s="112" t="s">
        <v>287</v>
      </c>
      <c r="AC22" s="24"/>
    </row>
    <row r="23" spans="1:29" ht="30">
      <c r="A23" s="214"/>
      <c r="B23" s="167" t="s">
        <v>251</v>
      </c>
      <c r="C23" s="111" t="s">
        <v>298</v>
      </c>
      <c r="D23" s="168"/>
      <c r="E23" s="168"/>
      <c r="F23" s="90">
        <v>4</v>
      </c>
      <c r="G23" s="90">
        <v>40</v>
      </c>
      <c r="H23" s="90">
        <v>40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 t="s">
        <v>127</v>
      </c>
      <c r="N23" s="113" t="s">
        <v>127</v>
      </c>
      <c r="O23" s="113" t="s">
        <v>225</v>
      </c>
      <c r="P23" s="113" t="s">
        <v>225</v>
      </c>
      <c r="Q23" s="153" t="s">
        <v>296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1"/>
      <c r="AC23" s="15"/>
    </row>
    <row r="24" spans="1:29" ht="15">
      <c r="A24" s="182"/>
      <c r="B24" s="168"/>
      <c r="C24" s="111" t="s">
        <v>289</v>
      </c>
      <c r="D24" s="168"/>
      <c r="E24" s="168"/>
      <c r="F24" s="160"/>
      <c r="G24" s="161"/>
      <c r="H24" s="161"/>
      <c r="I24" s="161"/>
      <c r="J24" s="161"/>
      <c r="K24" s="161"/>
      <c r="L24" s="161"/>
      <c r="M24" s="161"/>
      <c r="N24" s="161"/>
      <c r="O24" s="161"/>
      <c r="P24" s="162"/>
      <c r="Q24" s="112" t="s">
        <v>288</v>
      </c>
      <c r="R24" s="112" t="s">
        <v>288</v>
      </c>
      <c r="S24" s="112" t="s">
        <v>320</v>
      </c>
      <c r="T24" s="112" t="s">
        <v>320</v>
      </c>
      <c r="U24" s="112" t="s">
        <v>20</v>
      </c>
      <c r="V24" s="112" t="s">
        <v>20</v>
      </c>
      <c r="W24" s="112" t="s">
        <v>20</v>
      </c>
      <c r="X24" s="112" t="s">
        <v>20</v>
      </c>
      <c r="Y24" s="112" t="s">
        <v>20</v>
      </c>
      <c r="Z24" s="112" t="s">
        <v>20</v>
      </c>
      <c r="AA24" s="112" t="s">
        <v>20</v>
      </c>
      <c r="AB24" s="112" t="s">
        <v>288</v>
      </c>
      <c r="AC24" s="24"/>
    </row>
    <row r="25" spans="1:29" ht="15">
      <c r="A25" s="182"/>
      <c r="B25" s="169"/>
      <c r="C25" s="111" t="s">
        <v>286</v>
      </c>
      <c r="D25" s="168"/>
      <c r="E25" s="168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12" t="s">
        <v>287</v>
      </c>
      <c r="R25" s="112" t="s">
        <v>287</v>
      </c>
      <c r="S25" s="112" t="s">
        <v>321</v>
      </c>
      <c r="T25" s="112" t="s">
        <v>321</v>
      </c>
      <c r="U25" s="112" t="s">
        <v>21</v>
      </c>
      <c r="V25" s="112" t="s">
        <v>21</v>
      </c>
      <c r="W25" s="112" t="s">
        <v>21</v>
      </c>
      <c r="X25" s="112" t="s">
        <v>21</v>
      </c>
      <c r="Y25" s="112" t="s">
        <v>21</v>
      </c>
      <c r="Z25" s="112" t="s">
        <v>21</v>
      </c>
      <c r="AA25" s="112" t="s">
        <v>21</v>
      </c>
      <c r="AB25" s="112" t="s">
        <v>287</v>
      </c>
      <c r="AC25" s="24"/>
    </row>
    <row r="26" spans="1:29" ht="45">
      <c r="A26" s="182"/>
      <c r="B26" s="104" t="s">
        <v>252</v>
      </c>
      <c r="C26" s="111" t="s">
        <v>298</v>
      </c>
      <c r="D26" s="169"/>
      <c r="E26" s="169"/>
      <c r="F26" s="90">
        <v>19</v>
      </c>
      <c r="G26" s="90">
        <v>19</v>
      </c>
      <c r="H26" s="90">
        <v>0</v>
      </c>
      <c r="I26" s="90">
        <v>19</v>
      </c>
      <c r="J26" s="90">
        <v>0</v>
      </c>
      <c r="K26" s="90">
        <v>19</v>
      </c>
      <c r="L26" s="90">
        <v>0</v>
      </c>
      <c r="M26" s="90">
        <v>19</v>
      </c>
      <c r="N26" s="90">
        <v>0</v>
      </c>
      <c r="O26" s="83">
        <v>0</v>
      </c>
      <c r="P26" s="90">
        <v>0</v>
      </c>
      <c r="Q26" s="83">
        <v>0</v>
      </c>
      <c r="R26" s="90">
        <v>0</v>
      </c>
      <c r="S26" s="83">
        <v>0</v>
      </c>
      <c r="T26" s="90">
        <v>0</v>
      </c>
      <c r="U26" s="83">
        <v>0</v>
      </c>
      <c r="V26" s="90">
        <v>0</v>
      </c>
      <c r="W26" s="83">
        <v>0</v>
      </c>
      <c r="X26" s="90">
        <v>0</v>
      </c>
      <c r="Y26" s="83">
        <v>0</v>
      </c>
      <c r="Z26" s="90">
        <v>0</v>
      </c>
      <c r="AA26" s="83">
        <v>0</v>
      </c>
      <c r="AB26" s="90">
        <v>0</v>
      </c>
      <c r="AC26" s="9"/>
    </row>
    <row r="27" spans="1:29" ht="150">
      <c r="A27" s="106" t="s">
        <v>72</v>
      </c>
      <c r="B27" s="105" t="s">
        <v>70</v>
      </c>
      <c r="C27" s="115" t="s">
        <v>15</v>
      </c>
      <c r="D27" s="88" t="s">
        <v>184</v>
      </c>
      <c r="E27" s="86" t="s">
        <v>236</v>
      </c>
      <c r="F27" s="83">
        <v>45</v>
      </c>
      <c r="G27" s="83">
        <v>45</v>
      </c>
      <c r="H27" s="83">
        <v>44</v>
      </c>
      <c r="I27" s="83">
        <v>50</v>
      </c>
      <c r="J27" s="83">
        <v>50</v>
      </c>
      <c r="K27" s="83">
        <v>50</v>
      </c>
      <c r="L27" s="83">
        <v>50</v>
      </c>
      <c r="M27" s="83">
        <v>50</v>
      </c>
      <c r="N27" s="83">
        <v>50</v>
      </c>
      <c r="O27" s="83">
        <v>70</v>
      </c>
      <c r="P27" s="83">
        <v>70</v>
      </c>
      <c r="Q27" s="83">
        <v>70</v>
      </c>
      <c r="R27" s="82">
        <v>70</v>
      </c>
      <c r="S27" s="153" t="s">
        <v>329</v>
      </c>
      <c r="T27" s="210"/>
      <c r="U27" s="210"/>
      <c r="V27" s="210"/>
      <c r="W27" s="210"/>
      <c r="X27" s="210"/>
      <c r="Y27" s="210"/>
      <c r="Z27" s="210"/>
      <c r="AA27" s="210"/>
      <c r="AB27" s="211"/>
      <c r="AC27" s="15"/>
    </row>
    <row r="28" spans="1:30" ht="150">
      <c r="A28" s="106" t="s">
        <v>72</v>
      </c>
      <c r="B28" s="105" t="s">
        <v>70</v>
      </c>
      <c r="C28" s="105" t="s">
        <v>323</v>
      </c>
      <c r="D28" s="104" t="s">
        <v>184</v>
      </c>
      <c r="E28" s="105" t="s">
        <v>236</v>
      </c>
      <c r="F28" s="153" t="s">
        <v>328</v>
      </c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1"/>
      <c r="S28" s="83">
        <v>70</v>
      </c>
      <c r="T28" s="83">
        <v>70</v>
      </c>
      <c r="U28" s="83">
        <v>75</v>
      </c>
      <c r="V28" s="83">
        <v>75</v>
      </c>
      <c r="W28" s="83">
        <v>75</v>
      </c>
      <c r="X28" s="83">
        <v>75</v>
      </c>
      <c r="Y28" s="83">
        <v>75</v>
      </c>
      <c r="Z28" s="83">
        <v>75</v>
      </c>
      <c r="AA28" s="83">
        <v>75</v>
      </c>
      <c r="AB28" s="83">
        <v>70</v>
      </c>
      <c r="AC28" s="15"/>
      <c r="AD28" s="26"/>
    </row>
    <row r="29" spans="1:29" ht="150">
      <c r="A29" s="106" t="s">
        <v>74</v>
      </c>
      <c r="B29" s="105" t="s">
        <v>126</v>
      </c>
      <c r="C29" s="105" t="s">
        <v>98</v>
      </c>
      <c r="D29" s="104" t="s">
        <v>184</v>
      </c>
      <c r="E29" s="105" t="s">
        <v>61</v>
      </c>
      <c r="F29" s="83">
        <v>19</v>
      </c>
      <c r="G29" s="83">
        <v>19</v>
      </c>
      <c r="H29" s="83">
        <v>0</v>
      </c>
      <c r="I29" s="83">
        <v>19</v>
      </c>
      <c r="J29" s="83">
        <v>0</v>
      </c>
      <c r="K29" s="83">
        <v>19</v>
      </c>
      <c r="L29" s="83">
        <v>0</v>
      </c>
      <c r="M29" s="83">
        <v>19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90">
        <v>0</v>
      </c>
      <c r="U29" s="83">
        <v>0</v>
      </c>
      <c r="V29" s="90">
        <v>0</v>
      </c>
      <c r="W29" s="83">
        <v>0</v>
      </c>
      <c r="X29" s="90">
        <v>0</v>
      </c>
      <c r="Y29" s="83">
        <v>0</v>
      </c>
      <c r="Z29" s="90">
        <v>0</v>
      </c>
      <c r="AA29" s="83">
        <v>0</v>
      </c>
      <c r="AB29" s="90">
        <v>0</v>
      </c>
      <c r="AC29" s="9"/>
    </row>
    <row r="30" spans="1:29" ht="105">
      <c r="A30" s="106" t="s">
        <v>76</v>
      </c>
      <c r="B30" s="105" t="s">
        <v>73</v>
      </c>
      <c r="C30" s="105" t="s">
        <v>280</v>
      </c>
      <c r="D30" s="104" t="s">
        <v>184</v>
      </c>
      <c r="E30" s="105" t="s">
        <v>237</v>
      </c>
      <c r="F30" s="83">
        <v>2</v>
      </c>
      <c r="G30" s="83">
        <v>2</v>
      </c>
      <c r="H30" s="83">
        <v>0</v>
      </c>
      <c r="I30" s="83">
        <v>2</v>
      </c>
      <c r="J30" s="83">
        <v>0</v>
      </c>
      <c r="K30" s="83">
        <v>2</v>
      </c>
      <c r="L30" s="83">
        <v>0</v>
      </c>
      <c r="M30" s="83">
        <v>2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15"/>
    </row>
    <row r="31" spans="1:29" ht="120">
      <c r="A31" s="83" t="s">
        <v>78</v>
      </c>
      <c r="B31" s="105" t="s">
        <v>75</v>
      </c>
      <c r="C31" s="105" t="s">
        <v>299</v>
      </c>
      <c r="D31" s="167" t="s">
        <v>184</v>
      </c>
      <c r="E31" s="167" t="s">
        <v>236</v>
      </c>
      <c r="F31" s="106">
        <v>450</v>
      </c>
      <c r="G31" s="106">
        <v>1463</v>
      </c>
      <c r="H31" s="106">
        <v>1463</v>
      </c>
      <c r="I31" s="116" t="s">
        <v>129</v>
      </c>
      <c r="J31" s="116" t="s">
        <v>129</v>
      </c>
      <c r="K31" s="116" t="s">
        <v>129</v>
      </c>
      <c r="L31" s="116" t="s">
        <v>129</v>
      </c>
      <c r="M31" s="116" t="s">
        <v>191</v>
      </c>
      <c r="N31" s="116" t="s">
        <v>129</v>
      </c>
      <c r="O31" s="116" t="s">
        <v>226</v>
      </c>
      <c r="P31" s="116" t="s">
        <v>226</v>
      </c>
      <c r="Q31" s="153" t="s">
        <v>316</v>
      </c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5"/>
      <c r="AC31" s="17"/>
    </row>
    <row r="32" spans="1:29" ht="15">
      <c r="A32" s="167" t="s">
        <v>78</v>
      </c>
      <c r="B32" s="167" t="s">
        <v>75</v>
      </c>
      <c r="C32" s="105" t="s">
        <v>290</v>
      </c>
      <c r="D32" s="168"/>
      <c r="E32" s="168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2"/>
      <c r="Q32" s="83">
        <v>500</v>
      </c>
      <c r="R32" s="83">
        <v>500</v>
      </c>
      <c r="S32" s="83">
        <v>430</v>
      </c>
      <c r="T32" s="83">
        <v>95</v>
      </c>
      <c r="U32" s="83">
        <v>430</v>
      </c>
      <c r="V32" s="83">
        <v>120</v>
      </c>
      <c r="W32" s="83">
        <v>150</v>
      </c>
      <c r="X32" s="83">
        <v>120</v>
      </c>
      <c r="Y32" s="83">
        <v>150</v>
      </c>
      <c r="Z32" s="83">
        <v>120</v>
      </c>
      <c r="AA32" s="83">
        <v>150</v>
      </c>
      <c r="AB32" s="83">
        <v>120</v>
      </c>
      <c r="AC32" s="15"/>
    </row>
    <row r="33" spans="1:29" ht="15">
      <c r="A33" s="169"/>
      <c r="B33" s="169"/>
      <c r="C33" s="105" t="s">
        <v>291</v>
      </c>
      <c r="D33" s="169"/>
      <c r="E33" s="169"/>
      <c r="F33" s="173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83">
        <v>1400</v>
      </c>
      <c r="R33" s="83">
        <v>1400</v>
      </c>
      <c r="S33" s="83">
        <v>1400</v>
      </c>
      <c r="T33" s="83">
        <v>1300</v>
      </c>
      <c r="U33" s="83">
        <v>2100</v>
      </c>
      <c r="V33" s="83">
        <v>2100</v>
      </c>
      <c r="W33" s="83">
        <v>2100</v>
      </c>
      <c r="X33" s="83">
        <v>1600</v>
      </c>
      <c r="Y33" s="83">
        <v>2100</v>
      </c>
      <c r="Z33" s="83">
        <v>1600</v>
      </c>
      <c r="AA33" s="83">
        <v>2100</v>
      </c>
      <c r="AB33" s="83">
        <v>1400</v>
      </c>
      <c r="AC33" s="15"/>
    </row>
    <row r="34" spans="1:29" ht="285">
      <c r="A34" s="117" t="s">
        <v>79</v>
      </c>
      <c r="B34" s="104" t="s">
        <v>222</v>
      </c>
      <c r="C34" s="104" t="s">
        <v>99</v>
      </c>
      <c r="D34" s="104" t="s">
        <v>184</v>
      </c>
      <c r="E34" s="104" t="s">
        <v>77</v>
      </c>
      <c r="F34" s="106">
        <v>2</v>
      </c>
      <c r="G34" s="106">
        <v>2</v>
      </c>
      <c r="H34" s="106">
        <v>0</v>
      </c>
      <c r="I34" s="106">
        <v>2</v>
      </c>
      <c r="J34" s="106">
        <v>2</v>
      </c>
      <c r="K34" s="106">
        <v>3</v>
      </c>
      <c r="L34" s="106">
        <v>3</v>
      </c>
      <c r="M34" s="106">
        <v>0</v>
      </c>
      <c r="N34" s="106">
        <v>0</v>
      </c>
      <c r="O34" s="106">
        <v>1</v>
      </c>
      <c r="P34" s="106">
        <v>1</v>
      </c>
      <c r="Q34" s="106">
        <v>0</v>
      </c>
      <c r="R34" s="106">
        <v>0</v>
      </c>
      <c r="S34" s="106">
        <v>2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5"/>
    </row>
    <row r="35" spans="1:29" ht="60">
      <c r="A35" s="117" t="s">
        <v>81</v>
      </c>
      <c r="B35" s="105" t="s">
        <v>100</v>
      </c>
      <c r="C35" s="111" t="s">
        <v>300</v>
      </c>
      <c r="D35" s="167" t="s">
        <v>184</v>
      </c>
      <c r="E35" s="167" t="s">
        <v>254</v>
      </c>
      <c r="F35" s="97">
        <f>F38+F41+F44+F47+F50</f>
        <v>15</v>
      </c>
      <c r="G35" s="97">
        <f>G38+G41+G44+G47+G50</f>
        <v>27</v>
      </c>
      <c r="H35" s="97">
        <f>H38+H41+H44+H47+H50</f>
        <v>26</v>
      </c>
      <c r="I35" s="118" t="s">
        <v>124</v>
      </c>
      <c r="J35" s="118" t="s">
        <v>125</v>
      </c>
      <c r="K35" s="118" t="s">
        <v>124</v>
      </c>
      <c r="L35" s="118" t="s">
        <v>165</v>
      </c>
      <c r="M35" s="118" t="s">
        <v>197</v>
      </c>
      <c r="N35" s="118" t="s">
        <v>197</v>
      </c>
      <c r="O35" s="118" t="s">
        <v>229</v>
      </c>
      <c r="P35" s="118" t="s">
        <v>229</v>
      </c>
      <c r="Q35" s="153" t="s">
        <v>316</v>
      </c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5"/>
      <c r="AC35" s="17"/>
    </row>
    <row r="36" spans="1:29" ht="30">
      <c r="A36" s="167" t="s">
        <v>81</v>
      </c>
      <c r="B36" s="150" t="s">
        <v>100</v>
      </c>
      <c r="C36" s="111" t="s">
        <v>159</v>
      </c>
      <c r="D36" s="168"/>
      <c r="E36" s="168"/>
      <c r="F36" s="217"/>
      <c r="G36" s="218"/>
      <c r="H36" s="218"/>
      <c r="I36" s="218"/>
      <c r="J36" s="218"/>
      <c r="K36" s="218"/>
      <c r="L36" s="218"/>
      <c r="M36" s="218"/>
      <c r="N36" s="218"/>
      <c r="O36" s="218"/>
      <c r="P36" s="219"/>
      <c r="Q36" s="97">
        <f>Q39+Q42+Q45+Q48+Q51</f>
        <v>1762</v>
      </c>
      <c r="R36" s="97">
        <f aca="true" t="shared" si="5" ref="R36:AB36">R39+R42+R45+R48+R51</f>
        <v>336</v>
      </c>
      <c r="S36" s="97">
        <f t="shared" si="5"/>
        <v>1762</v>
      </c>
      <c r="T36" s="97">
        <f t="shared" si="5"/>
        <v>1187</v>
      </c>
      <c r="U36" s="97">
        <f t="shared" si="5"/>
        <v>1542</v>
      </c>
      <c r="V36" s="97">
        <f t="shared" si="5"/>
        <v>1335</v>
      </c>
      <c r="W36" s="97">
        <f t="shared" si="5"/>
        <v>1910</v>
      </c>
      <c r="X36" s="97">
        <f t="shared" si="5"/>
        <v>1770</v>
      </c>
      <c r="Y36" s="97">
        <f t="shared" si="5"/>
        <v>1788</v>
      </c>
      <c r="Z36" s="97">
        <f t="shared" si="5"/>
        <v>1688</v>
      </c>
      <c r="AA36" s="97">
        <f t="shared" si="5"/>
        <v>1788</v>
      </c>
      <c r="AB36" s="97">
        <f t="shared" si="5"/>
        <v>1688</v>
      </c>
      <c r="AC36" s="27"/>
    </row>
    <row r="37" spans="1:29" ht="15">
      <c r="A37" s="168"/>
      <c r="B37" s="152"/>
      <c r="C37" s="111" t="s">
        <v>292</v>
      </c>
      <c r="D37" s="168"/>
      <c r="E37" s="168"/>
      <c r="F37" s="220"/>
      <c r="G37" s="221"/>
      <c r="H37" s="221"/>
      <c r="I37" s="221"/>
      <c r="J37" s="221"/>
      <c r="K37" s="221"/>
      <c r="L37" s="221"/>
      <c r="M37" s="221"/>
      <c r="N37" s="221"/>
      <c r="O37" s="221"/>
      <c r="P37" s="222"/>
      <c r="Q37" s="97">
        <f>Q40+Q43+Q46+Q49+Q52</f>
        <v>16</v>
      </c>
      <c r="R37" s="97">
        <f aca="true" t="shared" si="6" ref="R37:AB37">R40+R43+R46+R49+R52</f>
        <v>4</v>
      </c>
      <c r="S37" s="97">
        <f t="shared" si="6"/>
        <v>16</v>
      </c>
      <c r="T37" s="97">
        <f>T40+T43+T46+T49+T52</f>
        <v>14</v>
      </c>
      <c r="U37" s="97">
        <f t="shared" si="6"/>
        <v>16</v>
      </c>
      <c r="V37" s="97">
        <f t="shared" si="6"/>
        <v>15</v>
      </c>
      <c r="W37" s="97">
        <f t="shared" si="6"/>
        <v>15</v>
      </c>
      <c r="X37" s="97">
        <f t="shared" si="6"/>
        <v>15</v>
      </c>
      <c r="Y37" s="97">
        <f t="shared" si="6"/>
        <v>15</v>
      </c>
      <c r="Z37" s="97">
        <f t="shared" si="6"/>
        <v>15</v>
      </c>
      <c r="AA37" s="97">
        <f t="shared" si="6"/>
        <v>15</v>
      </c>
      <c r="AB37" s="97">
        <f t="shared" si="6"/>
        <v>15</v>
      </c>
      <c r="AC37" s="27"/>
    </row>
    <row r="38" spans="1:29" ht="45">
      <c r="A38" s="168"/>
      <c r="B38" s="167" t="s">
        <v>253</v>
      </c>
      <c r="C38" s="111" t="s">
        <v>300</v>
      </c>
      <c r="D38" s="168"/>
      <c r="E38" s="168"/>
      <c r="F38" s="90">
        <v>3</v>
      </c>
      <c r="G38" s="90">
        <v>4</v>
      </c>
      <c r="H38" s="90">
        <v>4</v>
      </c>
      <c r="I38" s="110" t="s">
        <v>123</v>
      </c>
      <c r="J38" s="110" t="s">
        <v>123</v>
      </c>
      <c r="K38" s="110" t="s">
        <v>123</v>
      </c>
      <c r="L38" s="110" t="s">
        <v>123</v>
      </c>
      <c r="M38" s="110" t="s">
        <v>123</v>
      </c>
      <c r="N38" s="110" t="s">
        <v>123</v>
      </c>
      <c r="O38" s="110" t="s">
        <v>123</v>
      </c>
      <c r="P38" s="110" t="s">
        <v>123</v>
      </c>
      <c r="Q38" s="153" t="s">
        <v>316</v>
      </c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5"/>
      <c r="AC38" s="17"/>
    </row>
    <row r="39" spans="1:29" ht="30">
      <c r="A39" s="168"/>
      <c r="B39" s="168"/>
      <c r="C39" s="111" t="s">
        <v>159</v>
      </c>
      <c r="D39" s="168"/>
      <c r="E39" s="168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9"/>
      <c r="Q39" s="87">
        <v>250</v>
      </c>
      <c r="R39" s="87">
        <v>0</v>
      </c>
      <c r="S39" s="87">
        <v>250</v>
      </c>
      <c r="T39" s="87">
        <v>150</v>
      </c>
      <c r="U39" s="87">
        <v>250</v>
      </c>
      <c r="V39" s="87">
        <v>150</v>
      </c>
      <c r="W39" s="87">
        <v>250</v>
      </c>
      <c r="X39" s="87">
        <v>150</v>
      </c>
      <c r="Y39" s="87">
        <v>250</v>
      </c>
      <c r="Z39" s="87">
        <v>150</v>
      </c>
      <c r="AA39" s="87">
        <v>250</v>
      </c>
      <c r="AB39" s="87">
        <v>150</v>
      </c>
      <c r="AC39" s="9"/>
    </row>
    <row r="40" spans="1:29" ht="15">
      <c r="A40" s="168"/>
      <c r="B40" s="169"/>
      <c r="C40" s="111" t="s">
        <v>292</v>
      </c>
      <c r="D40" s="168"/>
      <c r="E40" s="168"/>
      <c r="F40" s="163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90">
        <v>3</v>
      </c>
      <c r="R40" s="90">
        <v>0</v>
      </c>
      <c r="S40" s="90">
        <v>3</v>
      </c>
      <c r="T40" s="90">
        <v>3</v>
      </c>
      <c r="U40" s="90">
        <v>3</v>
      </c>
      <c r="V40" s="90">
        <v>3</v>
      </c>
      <c r="W40" s="90">
        <v>3</v>
      </c>
      <c r="X40" s="90">
        <v>3</v>
      </c>
      <c r="Y40" s="90">
        <v>3</v>
      </c>
      <c r="Z40" s="90">
        <v>3</v>
      </c>
      <c r="AA40" s="90">
        <v>3</v>
      </c>
      <c r="AB40" s="90">
        <v>3</v>
      </c>
      <c r="AC40" s="9"/>
    </row>
    <row r="41" spans="1:29" ht="45">
      <c r="A41" s="168"/>
      <c r="B41" s="167" t="s">
        <v>56</v>
      </c>
      <c r="C41" s="111" t="s">
        <v>300</v>
      </c>
      <c r="D41" s="168"/>
      <c r="E41" s="168"/>
      <c r="F41" s="90">
        <v>2</v>
      </c>
      <c r="G41" s="90">
        <v>9</v>
      </c>
      <c r="H41" s="90">
        <v>9</v>
      </c>
      <c r="I41" s="110" t="s">
        <v>120</v>
      </c>
      <c r="J41" s="110" t="s">
        <v>120</v>
      </c>
      <c r="K41" s="110" t="s">
        <v>120</v>
      </c>
      <c r="L41" s="110" t="s">
        <v>160</v>
      </c>
      <c r="M41" s="110" t="s">
        <v>195</v>
      </c>
      <c r="N41" s="110" t="s">
        <v>195</v>
      </c>
      <c r="O41" s="110" t="s">
        <v>227</v>
      </c>
      <c r="P41" s="110" t="s">
        <v>227</v>
      </c>
      <c r="Q41" s="153" t="s">
        <v>316</v>
      </c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5"/>
      <c r="AC41" s="17"/>
    </row>
    <row r="42" spans="1:29" ht="30">
      <c r="A42" s="168"/>
      <c r="B42" s="168"/>
      <c r="C42" s="111" t="s">
        <v>159</v>
      </c>
      <c r="D42" s="168"/>
      <c r="E42" s="168"/>
      <c r="F42" s="157"/>
      <c r="G42" s="158"/>
      <c r="H42" s="158"/>
      <c r="I42" s="158"/>
      <c r="J42" s="158"/>
      <c r="K42" s="158"/>
      <c r="L42" s="158"/>
      <c r="M42" s="158"/>
      <c r="N42" s="158"/>
      <c r="O42" s="158"/>
      <c r="P42" s="159"/>
      <c r="Q42" s="90">
        <v>292</v>
      </c>
      <c r="R42" s="90">
        <v>6</v>
      </c>
      <c r="S42" s="90">
        <v>292</v>
      </c>
      <c r="T42" s="90">
        <v>117</v>
      </c>
      <c r="U42" s="90">
        <v>292</v>
      </c>
      <c r="V42" s="90">
        <v>265</v>
      </c>
      <c r="W42" s="90">
        <v>220</v>
      </c>
      <c r="X42" s="90">
        <v>220</v>
      </c>
      <c r="Y42" s="90">
        <v>138</v>
      </c>
      <c r="Z42" s="90">
        <v>138</v>
      </c>
      <c r="AA42" s="90">
        <v>138</v>
      </c>
      <c r="AB42" s="90">
        <v>138</v>
      </c>
      <c r="AC42" s="9"/>
    </row>
    <row r="43" spans="1:29" ht="15">
      <c r="A43" s="168"/>
      <c r="B43" s="169"/>
      <c r="C43" s="111" t="s">
        <v>292</v>
      </c>
      <c r="D43" s="168"/>
      <c r="E43" s="168"/>
      <c r="F43" s="163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90">
        <v>4</v>
      </c>
      <c r="R43" s="90">
        <v>1</v>
      </c>
      <c r="S43" s="90">
        <v>4</v>
      </c>
      <c r="T43" s="90">
        <v>3</v>
      </c>
      <c r="U43" s="90">
        <v>4</v>
      </c>
      <c r="V43" s="90">
        <v>3</v>
      </c>
      <c r="W43" s="90">
        <v>3</v>
      </c>
      <c r="X43" s="90">
        <v>3</v>
      </c>
      <c r="Y43" s="90">
        <v>3</v>
      </c>
      <c r="Z43" s="90">
        <v>3</v>
      </c>
      <c r="AA43" s="90">
        <v>3</v>
      </c>
      <c r="AB43" s="90">
        <v>3</v>
      </c>
      <c r="AC43" s="9"/>
    </row>
    <row r="44" spans="1:29" ht="45">
      <c r="A44" s="168"/>
      <c r="B44" s="167" t="s">
        <v>57</v>
      </c>
      <c r="C44" s="111" t="s">
        <v>300</v>
      </c>
      <c r="D44" s="168"/>
      <c r="E44" s="168"/>
      <c r="F44" s="82">
        <v>3</v>
      </c>
      <c r="G44" s="82">
        <v>3</v>
      </c>
      <c r="H44" s="82">
        <v>3</v>
      </c>
      <c r="I44" s="110" t="s">
        <v>115</v>
      </c>
      <c r="J44" s="110" t="s">
        <v>115</v>
      </c>
      <c r="K44" s="110" t="s">
        <v>115</v>
      </c>
      <c r="L44" s="110" t="s">
        <v>163</v>
      </c>
      <c r="M44" s="110" t="s">
        <v>115</v>
      </c>
      <c r="N44" s="110" t="s">
        <v>115</v>
      </c>
      <c r="O44" s="110" t="s">
        <v>115</v>
      </c>
      <c r="P44" s="110" t="s">
        <v>115</v>
      </c>
      <c r="Q44" s="153" t="s">
        <v>316</v>
      </c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5"/>
      <c r="AC44" s="17"/>
    </row>
    <row r="45" spans="1:29" ht="30">
      <c r="A45" s="168"/>
      <c r="B45" s="168"/>
      <c r="C45" s="111" t="s">
        <v>159</v>
      </c>
      <c r="D45" s="168"/>
      <c r="E45" s="168"/>
      <c r="F45" s="157"/>
      <c r="G45" s="158"/>
      <c r="H45" s="158"/>
      <c r="I45" s="158"/>
      <c r="J45" s="158"/>
      <c r="K45" s="158"/>
      <c r="L45" s="158"/>
      <c r="M45" s="158"/>
      <c r="N45" s="158"/>
      <c r="O45" s="158"/>
      <c r="P45" s="159"/>
      <c r="Q45" s="82">
        <v>450</v>
      </c>
      <c r="R45" s="82">
        <v>330</v>
      </c>
      <c r="S45" s="82">
        <v>450</v>
      </c>
      <c r="T45" s="82">
        <v>350</v>
      </c>
      <c r="U45" s="82">
        <v>350</v>
      </c>
      <c r="V45" s="82">
        <v>350</v>
      </c>
      <c r="W45" s="82">
        <v>350</v>
      </c>
      <c r="X45" s="82">
        <v>350</v>
      </c>
      <c r="Y45" s="82">
        <v>350</v>
      </c>
      <c r="Z45" s="82">
        <v>350</v>
      </c>
      <c r="AA45" s="82">
        <v>350</v>
      </c>
      <c r="AB45" s="82">
        <v>350</v>
      </c>
      <c r="AC45" s="9"/>
    </row>
    <row r="46" spans="1:29" ht="15">
      <c r="A46" s="168"/>
      <c r="B46" s="169"/>
      <c r="C46" s="111" t="s">
        <v>292</v>
      </c>
      <c r="D46" s="168"/>
      <c r="E46" s="168"/>
      <c r="F46" s="163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82">
        <v>3</v>
      </c>
      <c r="R46" s="82">
        <v>3</v>
      </c>
      <c r="S46" s="82">
        <v>3</v>
      </c>
      <c r="T46" s="82">
        <v>3</v>
      </c>
      <c r="U46" s="82">
        <v>3</v>
      </c>
      <c r="V46" s="82">
        <v>3</v>
      </c>
      <c r="W46" s="82">
        <v>3</v>
      </c>
      <c r="X46" s="82">
        <v>3</v>
      </c>
      <c r="Y46" s="82">
        <v>3</v>
      </c>
      <c r="Z46" s="82">
        <v>3</v>
      </c>
      <c r="AA46" s="82">
        <v>3</v>
      </c>
      <c r="AB46" s="82">
        <v>3</v>
      </c>
      <c r="AC46" s="9"/>
    </row>
    <row r="47" spans="1:29" ht="45">
      <c r="A47" s="168"/>
      <c r="B47" s="167" t="s">
        <v>58</v>
      </c>
      <c r="C47" s="111" t="s">
        <v>300</v>
      </c>
      <c r="D47" s="168"/>
      <c r="E47" s="168"/>
      <c r="F47" s="83">
        <v>3</v>
      </c>
      <c r="G47" s="83">
        <v>6</v>
      </c>
      <c r="H47" s="83">
        <v>6</v>
      </c>
      <c r="I47" s="116" t="s">
        <v>117</v>
      </c>
      <c r="J47" s="116" t="s">
        <v>118</v>
      </c>
      <c r="K47" s="116" t="s">
        <v>117</v>
      </c>
      <c r="L47" s="116" t="s">
        <v>164</v>
      </c>
      <c r="M47" s="116" t="s">
        <v>164</v>
      </c>
      <c r="N47" s="116" t="s">
        <v>164</v>
      </c>
      <c r="O47" s="116" t="s">
        <v>203</v>
      </c>
      <c r="P47" s="116" t="s">
        <v>203</v>
      </c>
      <c r="Q47" s="153" t="s">
        <v>316</v>
      </c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5"/>
      <c r="AC47" s="17"/>
    </row>
    <row r="48" spans="1:29" ht="30">
      <c r="A48" s="168"/>
      <c r="B48" s="168"/>
      <c r="C48" s="111" t="s">
        <v>159</v>
      </c>
      <c r="D48" s="168"/>
      <c r="E48" s="168"/>
      <c r="F48" s="170"/>
      <c r="G48" s="171"/>
      <c r="H48" s="171"/>
      <c r="I48" s="171"/>
      <c r="J48" s="171"/>
      <c r="K48" s="171"/>
      <c r="L48" s="171"/>
      <c r="M48" s="171"/>
      <c r="N48" s="171"/>
      <c r="O48" s="171"/>
      <c r="P48" s="172"/>
      <c r="Q48" s="83">
        <v>170</v>
      </c>
      <c r="R48" s="83">
        <v>0</v>
      </c>
      <c r="S48" s="83">
        <v>170</v>
      </c>
      <c r="T48" s="83">
        <v>70</v>
      </c>
      <c r="U48" s="83">
        <v>150</v>
      </c>
      <c r="V48" s="83">
        <v>70</v>
      </c>
      <c r="W48" s="83">
        <v>70</v>
      </c>
      <c r="X48" s="83">
        <v>50</v>
      </c>
      <c r="Y48" s="83">
        <v>50</v>
      </c>
      <c r="Z48" s="83">
        <v>50</v>
      </c>
      <c r="AA48" s="83">
        <v>50</v>
      </c>
      <c r="AB48" s="83">
        <v>50</v>
      </c>
      <c r="AC48" s="15"/>
    </row>
    <row r="49" spans="1:29" ht="15">
      <c r="A49" s="168"/>
      <c r="B49" s="169"/>
      <c r="C49" s="111" t="s">
        <v>292</v>
      </c>
      <c r="D49" s="168"/>
      <c r="E49" s="168"/>
      <c r="F49" s="173"/>
      <c r="G49" s="174"/>
      <c r="H49" s="174"/>
      <c r="I49" s="174"/>
      <c r="J49" s="174"/>
      <c r="K49" s="174"/>
      <c r="L49" s="174"/>
      <c r="M49" s="174"/>
      <c r="N49" s="174"/>
      <c r="O49" s="174"/>
      <c r="P49" s="175"/>
      <c r="Q49" s="83">
        <v>1</v>
      </c>
      <c r="R49" s="83">
        <v>0</v>
      </c>
      <c r="S49" s="83">
        <v>1</v>
      </c>
      <c r="T49" s="83">
        <v>1</v>
      </c>
      <c r="U49" s="83">
        <v>1</v>
      </c>
      <c r="V49" s="83">
        <v>1</v>
      </c>
      <c r="W49" s="83">
        <v>1</v>
      </c>
      <c r="X49" s="83">
        <v>1</v>
      </c>
      <c r="Y49" s="83">
        <v>1</v>
      </c>
      <c r="Z49" s="83">
        <v>1</v>
      </c>
      <c r="AA49" s="83">
        <v>1</v>
      </c>
      <c r="AB49" s="83">
        <v>1</v>
      </c>
      <c r="AC49" s="15"/>
    </row>
    <row r="50" spans="1:29" ht="45">
      <c r="A50" s="168"/>
      <c r="B50" s="167" t="s">
        <v>59</v>
      </c>
      <c r="C50" s="111" t="s">
        <v>300</v>
      </c>
      <c r="D50" s="168"/>
      <c r="E50" s="168"/>
      <c r="F50" s="83">
        <v>4</v>
      </c>
      <c r="G50" s="83">
        <v>5</v>
      </c>
      <c r="H50" s="83">
        <v>4</v>
      </c>
      <c r="I50" s="116" t="s">
        <v>111</v>
      </c>
      <c r="J50" s="116" t="s">
        <v>111</v>
      </c>
      <c r="K50" s="116" t="s">
        <v>111</v>
      </c>
      <c r="L50" s="116" t="s">
        <v>111</v>
      </c>
      <c r="M50" s="116" t="s">
        <v>196</v>
      </c>
      <c r="N50" s="116" t="s">
        <v>196</v>
      </c>
      <c r="O50" s="116" t="s">
        <v>111</v>
      </c>
      <c r="P50" s="116" t="s">
        <v>111</v>
      </c>
      <c r="Q50" s="153" t="s">
        <v>316</v>
      </c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5"/>
      <c r="AC50" s="17"/>
    </row>
    <row r="51" spans="1:29" ht="30">
      <c r="A51" s="168"/>
      <c r="B51" s="168"/>
      <c r="C51" s="111" t="s">
        <v>159</v>
      </c>
      <c r="D51" s="168"/>
      <c r="E51" s="168"/>
      <c r="F51" s="170"/>
      <c r="G51" s="171"/>
      <c r="H51" s="171"/>
      <c r="I51" s="171"/>
      <c r="J51" s="171"/>
      <c r="K51" s="171"/>
      <c r="L51" s="171"/>
      <c r="M51" s="171"/>
      <c r="N51" s="171"/>
      <c r="O51" s="171"/>
      <c r="P51" s="172"/>
      <c r="Q51" s="83">
        <v>600</v>
      </c>
      <c r="R51" s="83">
        <v>0</v>
      </c>
      <c r="S51" s="83">
        <v>600</v>
      </c>
      <c r="T51" s="83">
        <v>500</v>
      </c>
      <c r="U51" s="83">
        <v>500</v>
      </c>
      <c r="V51" s="83">
        <v>500</v>
      </c>
      <c r="W51" s="83">
        <v>1020</v>
      </c>
      <c r="X51" s="83">
        <v>1000</v>
      </c>
      <c r="Y51" s="83">
        <v>1000</v>
      </c>
      <c r="Z51" s="83">
        <v>1000</v>
      </c>
      <c r="AA51" s="83">
        <v>1000</v>
      </c>
      <c r="AB51" s="83">
        <v>1000</v>
      </c>
      <c r="AC51" s="15"/>
    </row>
    <row r="52" spans="1:29" ht="15">
      <c r="A52" s="169"/>
      <c r="B52" s="169"/>
      <c r="C52" s="111" t="s">
        <v>292</v>
      </c>
      <c r="D52" s="169"/>
      <c r="E52" s="169"/>
      <c r="F52" s="173"/>
      <c r="G52" s="174"/>
      <c r="H52" s="174"/>
      <c r="I52" s="174"/>
      <c r="J52" s="174"/>
      <c r="K52" s="174"/>
      <c r="L52" s="174"/>
      <c r="M52" s="174"/>
      <c r="N52" s="174"/>
      <c r="O52" s="174"/>
      <c r="P52" s="175"/>
      <c r="Q52" s="83">
        <v>5</v>
      </c>
      <c r="R52" s="83">
        <v>0</v>
      </c>
      <c r="S52" s="83">
        <v>5</v>
      </c>
      <c r="T52" s="83">
        <v>4</v>
      </c>
      <c r="U52" s="83">
        <v>5</v>
      </c>
      <c r="V52" s="83">
        <v>5</v>
      </c>
      <c r="W52" s="83">
        <v>5</v>
      </c>
      <c r="X52" s="83">
        <v>5</v>
      </c>
      <c r="Y52" s="83">
        <v>5</v>
      </c>
      <c r="Z52" s="83">
        <v>5</v>
      </c>
      <c r="AA52" s="83">
        <v>5</v>
      </c>
      <c r="AB52" s="83">
        <v>5</v>
      </c>
      <c r="AC52" s="15"/>
    </row>
    <row r="53" spans="1:29" ht="75">
      <c r="A53" s="86" t="s">
        <v>82</v>
      </c>
      <c r="B53" s="119" t="s">
        <v>80</v>
      </c>
      <c r="C53" s="111" t="s">
        <v>300</v>
      </c>
      <c r="D53" s="167" t="s">
        <v>184</v>
      </c>
      <c r="E53" s="182" t="s">
        <v>101</v>
      </c>
      <c r="F53" s="106">
        <v>14</v>
      </c>
      <c r="G53" s="106">
        <v>21</v>
      </c>
      <c r="H53" s="106">
        <v>21</v>
      </c>
      <c r="I53" s="116" t="s">
        <v>112</v>
      </c>
      <c r="J53" s="116" t="s">
        <v>132</v>
      </c>
      <c r="K53" s="116" t="s">
        <v>162</v>
      </c>
      <c r="L53" s="116" t="s">
        <v>162</v>
      </c>
      <c r="M53" s="116" t="s">
        <v>162</v>
      </c>
      <c r="N53" s="116" t="s">
        <v>162</v>
      </c>
      <c r="O53" s="116" t="s">
        <v>162</v>
      </c>
      <c r="P53" s="116" t="s">
        <v>162</v>
      </c>
      <c r="Q53" s="153" t="s">
        <v>316</v>
      </c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17"/>
    </row>
    <row r="54" spans="1:29" ht="30">
      <c r="A54" s="189" t="s">
        <v>82</v>
      </c>
      <c r="B54" s="150" t="s">
        <v>80</v>
      </c>
      <c r="C54" s="111" t="s">
        <v>159</v>
      </c>
      <c r="D54" s="168"/>
      <c r="E54" s="182"/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2"/>
      <c r="Q54" s="106">
        <v>1566</v>
      </c>
      <c r="R54" s="106">
        <v>0</v>
      </c>
      <c r="S54" s="106">
        <v>1306</v>
      </c>
      <c r="T54" s="106">
        <v>1000</v>
      </c>
      <c r="U54" s="106">
        <v>1066</v>
      </c>
      <c r="V54" s="106">
        <v>1000</v>
      </c>
      <c r="W54" s="106">
        <v>1020</v>
      </c>
      <c r="X54" s="106">
        <v>890</v>
      </c>
      <c r="Y54" s="106">
        <v>1020</v>
      </c>
      <c r="Z54" s="106">
        <v>800</v>
      </c>
      <c r="AA54" s="106">
        <v>1020</v>
      </c>
      <c r="AB54" s="106">
        <v>800</v>
      </c>
      <c r="AC54" s="15"/>
    </row>
    <row r="55" spans="1:29" ht="30.75" customHeight="1">
      <c r="A55" s="191"/>
      <c r="B55" s="152"/>
      <c r="C55" s="111" t="s">
        <v>292</v>
      </c>
      <c r="D55" s="169"/>
      <c r="E55" s="182"/>
      <c r="F55" s="173"/>
      <c r="G55" s="174"/>
      <c r="H55" s="174"/>
      <c r="I55" s="174"/>
      <c r="J55" s="174"/>
      <c r="K55" s="174"/>
      <c r="L55" s="174"/>
      <c r="M55" s="174"/>
      <c r="N55" s="174"/>
      <c r="O55" s="174"/>
      <c r="P55" s="175"/>
      <c r="Q55" s="106">
        <v>20</v>
      </c>
      <c r="R55" s="106">
        <v>0</v>
      </c>
      <c r="S55" s="106">
        <v>20</v>
      </c>
      <c r="T55" s="106">
        <v>20</v>
      </c>
      <c r="U55" s="106">
        <v>20</v>
      </c>
      <c r="V55" s="106">
        <v>14</v>
      </c>
      <c r="W55" s="106">
        <v>20</v>
      </c>
      <c r="X55" s="106">
        <v>14</v>
      </c>
      <c r="Y55" s="106">
        <v>20</v>
      </c>
      <c r="Z55" s="106">
        <v>14</v>
      </c>
      <c r="AA55" s="106">
        <v>20</v>
      </c>
      <c r="AB55" s="106">
        <v>14</v>
      </c>
      <c r="AC55" s="15"/>
    </row>
    <row r="56" spans="1:31" ht="90">
      <c r="A56" s="85" t="s">
        <v>84</v>
      </c>
      <c r="B56" s="119" t="s">
        <v>86</v>
      </c>
      <c r="C56" s="111" t="s">
        <v>300</v>
      </c>
      <c r="D56" s="167" t="s">
        <v>184</v>
      </c>
      <c r="E56" s="168" t="s">
        <v>256</v>
      </c>
      <c r="F56" s="94">
        <f>F59+F62+F65+F68+F71</f>
        <v>13</v>
      </c>
      <c r="G56" s="94">
        <f>G59+G62+G65+G68+G71</f>
        <v>18</v>
      </c>
      <c r="H56" s="94">
        <f>H59+H62+H65+H68+H71</f>
        <v>12</v>
      </c>
      <c r="I56" s="120" t="s">
        <v>134</v>
      </c>
      <c r="J56" s="120" t="s">
        <v>135</v>
      </c>
      <c r="K56" s="120" t="s">
        <v>122</v>
      </c>
      <c r="L56" s="120" t="s">
        <v>166</v>
      </c>
      <c r="M56" s="120" t="s">
        <v>201</v>
      </c>
      <c r="N56" s="120" t="s">
        <v>201</v>
      </c>
      <c r="O56" s="120" t="s">
        <v>230</v>
      </c>
      <c r="P56" s="120" t="s">
        <v>230</v>
      </c>
      <c r="Q56" s="153" t="s">
        <v>316</v>
      </c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5"/>
      <c r="AC56" s="17"/>
      <c r="AE56" s="21"/>
    </row>
    <row r="57" spans="1:29" ht="30">
      <c r="A57" s="189" t="s">
        <v>84</v>
      </c>
      <c r="B57" s="215" t="s">
        <v>86</v>
      </c>
      <c r="C57" s="111" t="s">
        <v>159</v>
      </c>
      <c r="D57" s="168"/>
      <c r="E57" s="168"/>
      <c r="F57" s="176"/>
      <c r="G57" s="177"/>
      <c r="H57" s="177"/>
      <c r="I57" s="177"/>
      <c r="J57" s="177"/>
      <c r="K57" s="177"/>
      <c r="L57" s="177"/>
      <c r="M57" s="177"/>
      <c r="N57" s="177"/>
      <c r="O57" s="177"/>
      <c r="P57" s="178"/>
      <c r="Q57" s="94">
        <f>Q60+Q63+Q66+Q69+Q72</f>
        <v>2939</v>
      </c>
      <c r="R57" s="94">
        <f aca="true" t="shared" si="7" ref="R57:AB57">R60+R63+R66+R69+R72</f>
        <v>440</v>
      </c>
      <c r="S57" s="94">
        <f>S60+S63+S66+S69+S72</f>
        <v>3219</v>
      </c>
      <c r="T57" s="94">
        <f t="shared" si="7"/>
        <v>1763</v>
      </c>
      <c r="U57" s="94">
        <f>U60+U63+U66+U69+U72</f>
        <v>2900</v>
      </c>
      <c r="V57" s="94">
        <f t="shared" si="7"/>
        <v>2629</v>
      </c>
      <c r="W57" s="94">
        <f>W60+W63+W66+W69+W72</f>
        <v>2084</v>
      </c>
      <c r="X57" s="94">
        <f t="shared" si="7"/>
        <v>2084</v>
      </c>
      <c r="Y57" s="94">
        <f>Y60+Y63+Y66+Y69+Y72</f>
        <v>2027</v>
      </c>
      <c r="Z57" s="94">
        <f t="shared" si="7"/>
        <v>2027</v>
      </c>
      <c r="AA57" s="94">
        <f>AA60+AA63+AA66+AA69+AA72</f>
        <v>2027</v>
      </c>
      <c r="AB57" s="94">
        <f t="shared" si="7"/>
        <v>2027</v>
      </c>
      <c r="AC57" s="14"/>
    </row>
    <row r="58" spans="1:29" ht="15">
      <c r="A58" s="190"/>
      <c r="B58" s="216"/>
      <c r="C58" s="111" t="s">
        <v>292</v>
      </c>
      <c r="D58" s="168"/>
      <c r="E58" s="168"/>
      <c r="F58" s="179"/>
      <c r="G58" s="180"/>
      <c r="H58" s="180"/>
      <c r="I58" s="180"/>
      <c r="J58" s="180"/>
      <c r="K58" s="180"/>
      <c r="L58" s="180"/>
      <c r="M58" s="180"/>
      <c r="N58" s="180"/>
      <c r="O58" s="180"/>
      <c r="P58" s="181"/>
      <c r="Q58" s="94">
        <f>Q61+Q64+Q67+Q70+Q73</f>
        <v>13</v>
      </c>
      <c r="R58" s="94">
        <f aca="true" t="shared" si="8" ref="R58:AB58">R61+R64+R67+R70+R73</f>
        <v>4</v>
      </c>
      <c r="S58" s="94">
        <f t="shared" si="8"/>
        <v>14</v>
      </c>
      <c r="T58" s="94">
        <f>T61+T64+T67+T70+T73</f>
        <v>11</v>
      </c>
      <c r="U58" s="94">
        <f t="shared" si="8"/>
        <v>14</v>
      </c>
      <c r="V58" s="94">
        <f t="shared" si="8"/>
        <v>13</v>
      </c>
      <c r="W58" s="94">
        <f t="shared" si="8"/>
        <v>13</v>
      </c>
      <c r="X58" s="94">
        <f t="shared" si="8"/>
        <v>13</v>
      </c>
      <c r="Y58" s="94">
        <f t="shared" si="8"/>
        <v>13</v>
      </c>
      <c r="Z58" s="94">
        <f t="shared" si="8"/>
        <v>13</v>
      </c>
      <c r="AA58" s="94">
        <f t="shared" si="8"/>
        <v>13</v>
      </c>
      <c r="AB58" s="94">
        <f t="shared" si="8"/>
        <v>13</v>
      </c>
      <c r="AC58" s="14"/>
    </row>
    <row r="59" spans="1:29" ht="45">
      <c r="A59" s="190"/>
      <c r="B59" s="150" t="s">
        <v>255</v>
      </c>
      <c r="C59" s="111" t="s">
        <v>300</v>
      </c>
      <c r="D59" s="168"/>
      <c r="E59" s="168"/>
      <c r="F59" s="106">
        <v>1</v>
      </c>
      <c r="G59" s="106">
        <v>1</v>
      </c>
      <c r="H59" s="106">
        <v>0</v>
      </c>
      <c r="I59" s="116" t="s">
        <v>133</v>
      </c>
      <c r="J59" s="116" t="s">
        <v>133</v>
      </c>
      <c r="K59" s="116" t="s">
        <v>114</v>
      </c>
      <c r="L59" s="116" t="s">
        <v>114</v>
      </c>
      <c r="M59" s="116" t="s">
        <v>198</v>
      </c>
      <c r="N59" s="116" t="s">
        <v>198</v>
      </c>
      <c r="O59" s="116" t="s">
        <v>198</v>
      </c>
      <c r="P59" s="116" t="s">
        <v>198</v>
      </c>
      <c r="Q59" s="153" t="s">
        <v>316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5"/>
      <c r="AC59" s="17"/>
    </row>
    <row r="60" spans="1:29" ht="30">
      <c r="A60" s="190"/>
      <c r="B60" s="151"/>
      <c r="C60" s="111" t="s">
        <v>159</v>
      </c>
      <c r="D60" s="168"/>
      <c r="E60" s="168"/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2"/>
      <c r="Q60" s="106">
        <v>674</v>
      </c>
      <c r="R60" s="106">
        <v>0</v>
      </c>
      <c r="S60" s="106">
        <v>700</v>
      </c>
      <c r="T60" s="106">
        <v>0</v>
      </c>
      <c r="U60" s="106">
        <v>700</v>
      </c>
      <c r="V60" s="106">
        <v>614</v>
      </c>
      <c r="W60" s="106">
        <v>614</v>
      </c>
      <c r="X60" s="106">
        <v>614</v>
      </c>
      <c r="Y60" s="106">
        <v>614</v>
      </c>
      <c r="Z60" s="106">
        <v>614</v>
      </c>
      <c r="AA60" s="106">
        <v>614</v>
      </c>
      <c r="AB60" s="106">
        <v>614</v>
      </c>
      <c r="AC60" s="15"/>
    </row>
    <row r="61" spans="1:29" ht="15">
      <c r="A61" s="190"/>
      <c r="B61" s="152"/>
      <c r="C61" s="111" t="s">
        <v>292</v>
      </c>
      <c r="D61" s="168"/>
      <c r="E61" s="168"/>
      <c r="F61" s="173"/>
      <c r="G61" s="174"/>
      <c r="H61" s="174"/>
      <c r="I61" s="174"/>
      <c r="J61" s="174"/>
      <c r="K61" s="174"/>
      <c r="L61" s="174"/>
      <c r="M61" s="174"/>
      <c r="N61" s="174"/>
      <c r="O61" s="174"/>
      <c r="P61" s="175"/>
      <c r="Q61" s="106">
        <v>1</v>
      </c>
      <c r="R61" s="106">
        <v>0</v>
      </c>
      <c r="S61" s="106">
        <v>1</v>
      </c>
      <c r="T61" s="106">
        <v>0</v>
      </c>
      <c r="U61" s="106">
        <v>1</v>
      </c>
      <c r="V61" s="106">
        <v>1</v>
      </c>
      <c r="W61" s="106">
        <v>1</v>
      </c>
      <c r="X61" s="106">
        <v>1</v>
      </c>
      <c r="Y61" s="106">
        <v>1</v>
      </c>
      <c r="Z61" s="106">
        <v>1</v>
      </c>
      <c r="AA61" s="106">
        <v>1</v>
      </c>
      <c r="AB61" s="106">
        <v>1</v>
      </c>
      <c r="AC61" s="15"/>
    </row>
    <row r="62" spans="1:29" ht="45">
      <c r="A62" s="190"/>
      <c r="B62" s="150" t="s">
        <v>56</v>
      </c>
      <c r="C62" s="111" t="s">
        <v>300</v>
      </c>
      <c r="D62" s="168"/>
      <c r="E62" s="168"/>
      <c r="F62" s="106">
        <v>3</v>
      </c>
      <c r="G62" s="106">
        <v>7</v>
      </c>
      <c r="H62" s="106">
        <v>7</v>
      </c>
      <c r="I62" s="116" t="s">
        <v>121</v>
      </c>
      <c r="J62" s="116" t="s">
        <v>121</v>
      </c>
      <c r="K62" s="116" t="s">
        <v>121</v>
      </c>
      <c r="L62" s="116" t="s">
        <v>161</v>
      </c>
      <c r="M62" s="116" t="s">
        <v>199</v>
      </c>
      <c r="N62" s="116" t="s">
        <v>199</v>
      </c>
      <c r="O62" s="116" t="s">
        <v>228</v>
      </c>
      <c r="P62" s="116" t="s">
        <v>228</v>
      </c>
      <c r="Q62" s="153" t="s">
        <v>316</v>
      </c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5"/>
      <c r="AC62" s="17"/>
    </row>
    <row r="63" spans="1:29" ht="30">
      <c r="A63" s="190"/>
      <c r="B63" s="151"/>
      <c r="C63" s="111" t="s">
        <v>159</v>
      </c>
      <c r="D63" s="168"/>
      <c r="E63" s="168"/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2"/>
      <c r="Q63" s="106">
        <v>515</v>
      </c>
      <c r="R63" s="106">
        <v>240</v>
      </c>
      <c r="S63" s="106">
        <v>600</v>
      </c>
      <c r="T63" s="106">
        <v>293</v>
      </c>
      <c r="U63" s="106">
        <v>500</v>
      </c>
      <c r="V63" s="106">
        <v>445</v>
      </c>
      <c r="W63" s="106">
        <v>470</v>
      </c>
      <c r="X63" s="106">
        <v>470</v>
      </c>
      <c r="Y63" s="106">
        <v>413</v>
      </c>
      <c r="Z63" s="106">
        <v>413</v>
      </c>
      <c r="AA63" s="106">
        <v>413</v>
      </c>
      <c r="AB63" s="106">
        <v>413</v>
      </c>
      <c r="AC63" s="15"/>
    </row>
    <row r="64" spans="1:29" ht="15">
      <c r="A64" s="190"/>
      <c r="B64" s="152"/>
      <c r="C64" s="111" t="s">
        <v>292</v>
      </c>
      <c r="D64" s="168"/>
      <c r="E64" s="168"/>
      <c r="F64" s="173"/>
      <c r="G64" s="174"/>
      <c r="H64" s="174"/>
      <c r="I64" s="174"/>
      <c r="J64" s="174"/>
      <c r="K64" s="174"/>
      <c r="L64" s="174"/>
      <c r="M64" s="174"/>
      <c r="N64" s="174"/>
      <c r="O64" s="174"/>
      <c r="P64" s="175"/>
      <c r="Q64" s="106">
        <v>5</v>
      </c>
      <c r="R64" s="106">
        <v>2</v>
      </c>
      <c r="S64" s="106">
        <v>5</v>
      </c>
      <c r="T64" s="106">
        <v>3</v>
      </c>
      <c r="U64" s="106">
        <v>5</v>
      </c>
      <c r="V64" s="106">
        <v>5</v>
      </c>
      <c r="W64" s="106">
        <v>6</v>
      </c>
      <c r="X64" s="106">
        <v>6</v>
      </c>
      <c r="Y64" s="106">
        <v>6</v>
      </c>
      <c r="Z64" s="106">
        <v>6</v>
      </c>
      <c r="AA64" s="106">
        <v>6</v>
      </c>
      <c r="AB64" s="106">
        <v>6</v>
      </c>
      <c r="AC64" s="15"/>
    </row>
    <row r="65" spans="1:29" ht="45">
      <c r="A65" s="190"/>
      <c r="B65" s="150" t="s">
        <v>57</v>
      </c>
      <c r="C65" s="111" t="s">
        <v>300</v>
      </c>
      <c r="D65" s="168"/>
      <c r="E65" s="168"/>
      <c r="F65" s="106">
        <v>2</v>
      </c>
      <c r="G65" s="106">
        <v>3</v>
      </c>
      <c r="H65" s="106">
        <v>1</v>
      </c>
      <c r="I65" s="116" t="s">
        <v>116</v>
      </c>
      <c r="J65" s="116" t="s">
        <v>116</v>
      </c>
      <c r="K65" s="116" t="s">
        <v>116</v>
      </c>
      <c r="L65" s="116" t="s">
        <v>116</v>
      </c>
      <c r="M65" s="116" t="s">
        <v>116</v>
      </c>
      <c r="N65" s="116" t="s">
        <v>116</v>
      </c>
      <c r="O65" s="116" t="s">
        <v>116</v>
      </c>
      <c r="P65" s="116" t="s">
        <v>116</v>
      </c>
      <c r="Q65" s="153" t="s">
        <v>316</v>
      </c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  <c r="AC65" s="17"/>
    </row>
    <row r="66" spans="1:29" ht="30">
      <c r="A66" s="190"/>
      <c r="B66" s="151"/>
      <c r="C66" s="111" t="s">
        <v>159</v>
      </c>
      <c r="D66" s="168"/>
      <c r="E66" s="168"/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2"/>
      <c r="Q66" s="106">
        <v>460</v>
      </c>
      <c r="R66" s="106">
        <v>100</v>
      </c>
      <c r="S66" s="106">
        <v>500</v>
      </c>
      <c r="T66" s="106">
        <v>300</v>
      </c>
      <c r="U66" s="106">
        <v>500</v>
      </c>
      <c r="V66" s="106">
        <v>400</v>
      </c>
      <c r="W66" s="106">
        <v>400</v>
      </c>
      <c r="X66" s="106">
        <v>400</v>
      </c>
      <c r="Y66" s="106">
        <v>400</v>
      </c>
      <c r="Z66" s="106">
        <v>400</v>
      </c>
      <c r="AA66" s="106">
        <v>400</v>
      </c>
      <c r="AB66" s="106">
        <v>400</v>
      </c>
      <c r="AC66" s="15"/>
    </row>
    <row r="67" spans="1:29" ht="15">
      <c r="A67" s="190"/>
      <c r="B67" s="152"/>
      <c r="C67" s="111" t="s">
        <v>292</v>
      </c>
      <c r="D67" s="168"/>
      <c r="E67" s="168"/>
      <c r="F67" s="173"/>
      <c r="G67" s="174"/>
      <c r="H67" s="174"/>
      <c r="I67" s="174"/>
      <c r="J67" s="174"/>
      <c r="K67" s="174"/>
      <c r="L67" s="174"/>
      <c r="M67" s="174"/>
      <c r="N67" s="174"/>
      <c r="O67" s="174"/>
      <c r="P67" s="175"/>
      <c r="Q67" s="106">
        <v>1</v>
      </c>
      <c r="R67" s="106">
        <v>1</v>
      </c>
      <c r="S67" s="106">
        <v>1</v>
      </c>
      <c r="T67" s="106">
        <v>1</v>
      </c>
      <c r="U67" s="106">
        <v>1</v>
      </c>
      <c r="V67" s="106">
        <v>1</v>
      </c>
      <c r="W67" s="106">
        <v>1</v>
      </c>
      <c r="X67" s="106">
        <v>1</v>
      </c>
      <c r="Y67" s="106">
        <v>1</v>
      </c>
      <c r="Z67" s="106">
        <v>1</v>
      </c>
      <c r="AA67" s="106">
        <v>1</v>
      </c>
      <c r="AB67" s="106">
        <v>1</v>
      </c>
      <c r="AC67" s="15"/>
    </row>
    <row r="68" spans="1:29" ht="45">
      <c r="A68" s="190"/>
      <c r="B68" s="150" t="s">
        <v>58</v>
      </c>
      <c r="C68" s="111" t="s">
        <v>300</v>
      </c>
      <c r="D68" s="168"/>
      <c r="E68" s="168"/>
      <c r="F68" s="106">
        <v>3</v>
      </c>
      <c r="G68" s="106">
        <v>3</v>
      </c>
      <c r="H68" s="106">
        <v>2</v>
      </c>
      <c r="I68" s="116" t="s">
        <v>119</v>
      </c>
      <c r="J68" s="116" t="s">
        <v>115</v>
      </c>
      <c r="K68" s="116" t="s">
        <v>119</v>
      </c>
      <c r="L68" s="116" t="s">
        <v>164</v>
      </c>
      <c r="M68" s="116" t="s">
        <v>200</v>
      </c>
      <c r="N68" s="116" t="s">
        <v>200</v>
      </c>
      <c r="O68" s="116" t="s">
        <v>204</v>
      </c>
      <c r="P68" s="116" t="s">
        <v>204</v>
      </c>
      <c r="Q68" s="153" t="s">
        <v>316</v>
      </c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5"/>
      <c r="AC68" s="17"/>
    </row>
    <row r="69" spans="1:29" ht="30">
      <c r="A69" s="190"/>
      <c r="B69" s="151"/>
      <c r="C69" s="111" t="s">
        <v>159</v>
      </c>
      <c r="D69" s="168"/>
      <c r="E69" s="168"/>
      <c r="F69" s="170"/>
      <c r="G69" s="171"/>
      <c r="H69" s="171"/>
      <c r="I69" s="171"/>
      <c r="J69" s="171"/>
      <c r="K69" s="171"/>
      <c r="L69" s="171"/>
      <c r="M69" s="171"/>
      <c r="N69" s="171"/>
      <c r="O69" s="171"/>
      <c r="P69" s="172"/>
      <c r="Q69" s="106">
        <v>230</v>
      </c>
      <c r="R69" s="106">
        <v>100</v>
      </c>
      <c r="S69" s="106">
        <v>300</v>
      </c>
      <c r="T69" s="106">
        <v>170</v>
      </c>
      <c r="U69" s="106">
        <v>170</v>
      </c>
      <c r="V69" s="106">
        <v>170</v>
      </c>
      <c r="W69" s="106">
        <v>100</v>
      </c>
      <c r="X69" s="106">
        <v>100</v>
      </c>
      <c r="Y69" s="106">
        <v>100</v>
      </c>
      <c r="Z69" s="106">
        <v>100</v>
      </c>
      <c r="AA69" s="106">
        <v>100</v>
      </c>
      <c r="AB69" s="106">
        <v>100</v>
      </c>
      <c r="AC69" s="15"/>
    </row>
    <row r="70" spans="1:29" ht="15">
      <c r="A70" s="190"/>
      <c r="B70" s="152"/>
      <c r="C70" s="111" t="s">
        <v>292</v>
      </c>
      <c r="D70" s="168"/>
      <c r="E70" s="168"/>
      <c r="F70" s="173"/>
      <c r="G70" s="174"/>
      <c r="H70" s="174"/>
      <c r="I70" s="174"/>
      <c r="J70" s="174"/>
      <c r="K70" s="174"/>
      <c r="L70" s="174"/>
      <c r="M70" s="174"/>
      <c r="N70" s="174"/>
      <c r="O70" s="174"/>
      <c r="P70" s="175"/>
      <c r="Q70" s="83">
        <v>2</v>
      </c>
      <c r="R70" s="83">
        <v>1</v>
      </c>
      <c r="S70" s="83">
        <v>2</v>
      </c>
      <c r="T70" s="83">
        <v>2</v>
      </c>
      <c r="U70" s="83">
        <v>2</v>
      </c>
      <c r="V70" s="83">
        <v>2</v>
      </c>
      <c r="W70" s="83">
        <v>1</v>
      </c>
      <c r="X70" s="83">
        <v>1</v>
      </c>
      <c r="Y70" s="83">
        <v>1</v>
      </c>
      <c r="Z70" s="83">
        <v>1</v>
      </c>
      <c r="AA70" s="83">
        <v>1</v>
      </c>
      <c r="AB70" s="83">
        <v>1</v>
      </c>
      <c r="AC70" s="15"/>
    </row>
    <row r="71" spans="1:29" ht="45">
      <c r="A71" s="190"/>
      <c r="B71" s="150" t="s">
        <v>59</v>
      </c>
      <c r="C71" s="111" t="s">
        <v>300</v>
      </c>
      <c r="D71" s="168"/>
      <c r="E71" s="168"/>
      <c r="F71" s="83">
        <v>4</v>
      </c>
      <c r="G71" s="83">
        <v>4</v>
      </c>
      <c r="H71" s="83">
        <v>2</v>
      </c>
      <c r="I71" s="116" t="s">
        <v>113</v>
      </c>
      <c r="J71" s="116" t="s">
        <v>113</v>
      </c>
      <c r="K71" s="116" t="s">
        <v>113</v>
      </c>
      <c r="L71" s="116" t="s">
        <v>113</v>
      </c>
      <c r="M71" s="116" t="s">
        <v>111</v>
      </c>
      <c r="N71" s="116" t="s">
        <v>111</v>
      </c>
      <c r="O71" s="116" t="s">
        <v>113</v>
      </c>
      <c r="P71" s="116" t="s">
        <v>113</v>
      </c>
      <c r="Q71" s="153" t="s">
        <v>316</v>
      </c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5"/>
      <c r="AC71" s="17"/>
    </row>
    <row r="72" spans="1:29" ht="30">
      <c r="A72" s="190"/>
      <c r="B72" s="151"/>
      <c r="C72" s="111" t="s">
        <v>159</v>
      </c>
      <c r="D72" s="168"/>
      <c r="E72" s="168"/>
      <c r="F72" s="170"/>
      <c r="G72" s="171"/>
      <c r="H72" s="171"/>
      <c r="I72" s="171"/>
      <c r="J72" s="171"/>
      <c r="K72" s="171"/>
      <c r="L72" s="171"/>
      <c r="M72" s="171"/>
      <c r="N72" s="171"/>
      <c r="O72" s="171"/>
      <c r="P72" s="172"/>
      <c r="Q72" s="83">
        <v>1060</v>
      </c>
      <c r="R72" s="83">
        <v>0</v>
      </c>
      <c r="S72" s="83">
        <v>1119</v>
      </c>
      <c r="T72" s="83">
        <v>1000</v>
      </c>
      <c r="U72" s="83">
        <v>1030</v>
      </c>
      <c r="V72" s="83">
        <v>1000</v>
      </c>
      <c r="W72" s="83">
        <v>500</v>
      </c>
      <c r="X72" s="83">
        <v>500</v>
      </c>
      <c r="Y72" s="83">
        <v>500</v>
      </c>
      <c r="Z72" s="83">
        <v>500</v>
      </c>
      <c r="AA72" s="83">
        <v>500</v>
      </c>
      <c r="AB72" s="83">
        <v>500</v>
      </c>
      <c r="AC72" s="15"/>
    </row>
    <row r="73" spans="1:29" ht="15">
      <c r="A73" s="191"/>
      <c r="B73" s="152"/>
      <c r="C73" s="111" t="s">
        <v>292</v>
      </c>
      <c r="D73" s="169"/>
      <c r="E73" s="169"/>
      <c r="F73" s="173"/>
      <c r="G73" s="174"/>
      <c r="H73" s="174"/>
      <c r="I73" s="174"/>
      <c r="J73" s="174"/>
      <c r="K73" s="174"/>
      <c r="L73" s="174"/>
      <c r="M73" s="174"/>
      <c r="N73" s="174"/>
      <c r="O73" s="174"/>
      <c r="P73" s="175"/>
      <c r="Q73" s="83">
        <v>4</v>
      </c>
      <c r="R73" s="83">
        <v>0</v>
      </c>
      <c r="S73" s="83">
        <v>5</v>
      </c>
      <c r="T73" s="83">
        <v>5</v>
      </c>
      <c r="U73" s="83">
        <v>5</v>
      </c>
      <c r="V73" s="83">
        <v>4</v>
      </c>
      <c r="W73" s="83">
        <v>4</v>
      </c>
      <c r="X73" s="83">
        <v>4</v>
      </c>
      <c r="Y73" s="83">
        <v>4</v>
      </c>
      <c r="Z73" s="83">
        <v>4</v>
      </c>
      <c r="AA73" s="83">
        <v>4</v>
      </c>
      <c r="AB73" s="83">
        <v>4</v>
      </c>
      <c r="AC73" s="15"/>
    </row>
    <row r="74" spans="1:29" ht="90">
      <c r="A74" s="189" t="s">
        <v>87</v>
      </c>
      <c r="B74" s="104" t="s">
        <v>155</v>
      </c>
      <c r="C74" s="150" t="s">
        <v>159</v>
      </c>
      <c r="D74" s="150" t="s">
        <v>184</v>
      </c>
      <c r="E74" s="150" t="s">
        <v>158</v>
      </c>
      <c r="F74" s="99" t="s">
        <v>103</v>
      </c>
      <c r="G74" s="99" t="s">
        <v>103</v>
      </c>
      <c r="H74" s="99" t="s">
        <v>103</v>
      </c>
      <c r="I74" s="99" t="s">
        <v>103</v>
      </c>
      <c r="J74" s="99" t="s">
        <v>103</v>
      </c>
      <c r="K74" s="98">
        <f>SUM(K75:K78)</f>
        <v>800</v>
      </c>
      <c r="L74" s="98">
        <f>SUM(L75:L78)</f>
        <v>800</v>
      </c>
      <c r="M74" s="98">
        <f aca="true" t="shared" si="9" ref="M74:AB74">SUM(M75:M78)</f>
        <v>550</v>
      </c>
      <c r="N74" s="98">
        <f t="shared" si="9"/>
        <v>550</v>
      </c>
      <c r="O74" s="98">
        <f t="shared" si="9"/>
        <v>646</v>
      </c>
      <c r="P74" s="98">
        <f t="shared" si="9"/>
        <v>646</v>
      </c>
      <c r="Q74" s="98">
        <f t="shared" si="9"/>
        <v>1145</v>
      </c>
      <c r="R74" s="98">
        <f t="shared" si="9"/>
        <v>190</v>
      </c>
      <c r="S74" s="98">
        <f>SUM(S75:S78)</f>
        <v>1145</v>
      </c>
      <c r="T74" s="98">
        <f t="shared" si="9"/>
        <v>683</v>
      </c>
      <c r="U74" s="98">
        <f t="shared" si="9"/>
        <v>550</v>
      </c>
      <c r="V74" s="98">
        <f t="shared" si="9"/>
        <v>535</v>
      </c>
      <c r="W74" s="98">
        <f t="shared" si="9"/>
        <v>555</v>
      </c>
      <c r="X74" s="98">
        <f t="shared" si="9"/>
        <v>535</v>
      </c>
      <c r="Y74" s="98">
        <f t="shared" si="9"/>
        <v>520</v>
      </c>
      <c r="Z74" s="98">
        <f t="shared" si="9"/>
        <v>485</v>
      </c>
      <c r="AA74" s="98">
        <f t="shared" si="9"/>
        <v>520</v>
      </c>
      <c r="AB74" s="98">
        <f t="shared" si="9"/>
        <v>485</v>
      </c>
      <c r="AC74" s="14"/>
    </row>
    <row r="75" spans="1:29" ht="30">
      <c r="A75" s="190"/>
      <c r="B75" s="104" t="s">
        <v>56</v>
      </c>
      <c r="C75" s="151"/>
      <c r="D75" s="151"/>
      <c r="E75" s="151"/>
      <c r="F75" s="90" t="s">
        <v>103</v>
      </c>
      <c r="G75" s="90" t="s">
        <v>103</v>
      </c>
      <c r="H75" s="90" t="s">
        <v>103</v>
      </c>
      <c r="I75" s="90" t="s">
        <v>103</v>
      </c>
      <c r="J75" s="90" t="s">
        <v>103</v>
      </c>
      <c r="K75" s="90">
        <v>250</v>
      </c>
      <c r="L75" s="90">
        <v>250</v>
      </c>
      <c r="M75" s="90">
        <v>0</v>
      </c>
      <c r="N75" s="90">
        <v>0</v>
      </c>
      <c r="O75" s="90">
        <v>296</v>
      </c>
      <c r="P75" s="90">
        <v>296</v>
      </c>
      <c r="Q75" s="90">
        <v>462</v>
      </c>
      <c r="R75" s="90">
        <v>80</v>
      </c>
      <c r="S75" s="90">
        <v>462</v>
      </c>
      <c r="T75" s="90">
        <v>233</v>
      </c>
      <c r="U75" s="90">
        <v>200</v>
      </c>
      <c r="V75" s="90">
        <v>185</v>
      </c>
      <c r="W75" s="90">
        <v>225</v>
      </c>
      <c r="X75" s="90">
        <v>225</v>
      </c>
      <c r="Y75" s="90">
        <v>190</v>
      </c>
      <c r="Z75" s="90">
        <v>185</v>
      </c>
      <c r="AA75" s="90">
        <v>190</v>
      </c>
      <c r="AB75" s="90">
        <v>185</v>
      </c>
      <c r="AC75" s="9"/>
    </row>
    <row r="76" spans="1:29" ht="30">
      <c r="A76" s="190"/>
      <c r="B76" s="104" t="s">
        <v>57</v>
      </c>
      <c r="C76" s="151"/>
      <c r="D76" s="151"/>
      <c r="E76" s="151"/>
      <c r="F76" s="90" t="s">
        <v>103</v>
      </c>
      <c r="G76" s="90" t="s">
        <v>103</v>
      </c>
      <c r="H76" s="90" t="s">
        <v>103</v>
      </c>
      <c r="I76" s="90" t="s">
        <v>103</v>
      </c>
      <c r="J76" s="90" t="s">
        <v>103</v>
      </c>
      <c r="K76" s="83">
        <v>150</v>
      </c>
      <c r="L76" s="83">
        <v>150</v>
      </c>
      <c r="M76" s="83">
        <v>150</v>
      </c>
      <c r="N76" s="83">
        <v>150</v>
      </c>
      <c r="O76" s="83">
        <v>150</v>
      </c>
      <c r="P76" s="83">
        <v>150</v>
      </c>
      <c r="Q76" s="83">
        <v>317</v>
      </c>
      <c r="R76" s="83">
        <v>110</v>
      </c>
      <c r="S76" s="83">
        <v>317</v>
      </c>
      <c r="T76" s="83">
        <v>250</v>
      </c>
      <c r="U76" s="83">
        <v>150</v>
      </c>
      <c r="V76" s="83">
        <v>150</v>
      </c>
      <c r="W76" s="83">
        <v>160</v>
      </c>
      <c r="X76" s="83">
        <v>150</v>
      </c>
      <c r="Y76" s="83">
        <v>160</v>
      </c>
      <c r="Z76" s="83">
        <v>150</v>
      </c>
      <c r="AA76" s="83">
        <v>160</v>
      </c>
      <c r="AB76" s="83">
        <v>150</v>
      </c>
      <c r="AC76" s="15"/>
    </row>
    <row r="77" spans="1:29" ht="30">
      <c r="A77" s="190"/>
      <c r="B77" s="104" t="s">
        <v>58</v>
      </c>
      <c r="C77" s="151"/>
      <c r="D77" s="151"/>
      <c r="E77" s="151"/>
      <c r="F77" s="90" t="s">
        <v>103</v>
      </c>
      <c r="G77" s="90" t="s">
        <v>103</v>
      </c>
      <c r="H77" s="90" t="s">
        <v>103</v>
      </c>
      <c r="I77" s="90" t="s">
        <v>103</v>
      </c>
      <c r="J77" s="90" t="s">
        <v>103</v>
      </c>
      <c r="K77" s="83">
        <v>400</v>
      </c>
      <c r="L77" s="83">
        <v>400</v>
      </c>
      <c r="M77" s="83">
        <v>400</v>
      </c>
      <c r="N77" s="83">
        <v>400</v>
      </c>
      <c r="O77" s="83">
        <v>200</v>
      </c>
      <c r="P77" s="83">
        <v>200</v>
      </c>
      <c r="Q77" s="83">
        <v>366</v>
      </c>
      <c r="R77" s="83">
        <v>0</v>
      </c>
      <c r="S77" s="83">
        <v>366</v>
      </c>
      <c r="T77" s="83">
        <v>200</v>
      </c>
      <c r="U77" s="83">
        <v>200</v>
      </c>
      <c r="V77" s="83">
        <v>200</v>
      </c>
      <c r="W77" s="83">
        <v>170</v>
      </c>
      <c r="X77" s="83">
        <v>160</v>
      </c>
      <c r="Y77" s="83">
        <v>170</v>
      </c>
      <c r="Z77" s="83">
        <v>150</v>
      </c>
      <c r="AA77" s="83">
        <v>170</v>
      </c>
      <c r="AB77" s="83">
        <v>150</v>
      </c>
      <c r="AC77" s="15"/>
    </row>
    <row r="78" spans="1:29" ht="30">
      <c r="A78" s="191"/>
      <c r="B78" s="104" t="s">
        <v>59</v>
      </c>
      <c r="C78" s="152"/>
      <c r="D78" s="152"/>
      <c r="E78" s="152"/>
      <c r="F78" s="90" t="s">
        <v>103</v>
      </c>
      <c r="G78" s="90" t="s">
        <v>103</v>
      </c>
      <c r="H78" s="90" t="s">
        <v>103</v>
      </c>
      <c r="I78" s="90" t="s">
        <v>103</v>
      </c>
      <c r="J78" s="90" t="s">
        <v>103</v>
      </c>
      <c r="K78" s="90" t="s">
        <v>103</v>
      </c>
      <c r="L78" s="90" t="s">
        <v>103</v>
      </c>
      <c r="M78" s="90" t="s">
        <v>103</v>
      </c>
      <c r="N78" s="90" t="s">
        <v>103</v>
      </c>
      <c r="O78" s="90" t="s">
        <v>103</v>
      </c>
      <c r="P78" s="90" t="s">
        <v>103</v>
      </c>
      <c r="Q78" s="90" t="s">
        <v>103</v>
      </c>
      <c r="R78" s="90" t="s">
        <v>103</v>
      </c>
      <c r="S78" s="90" t="s">
        <v>103</v>
      </c>
      <c r="T78" s="90" t="s">
        <v>103</v>
      </c>
      <c r="U78" s="90" t="s">
        <v>103</v>
      </c>
      <c r="V78" s="90" t="s">
        <v>103</v>
      </c>
      <c r="W78" s="90" t="s">
        <v>103</v>
      </c>
      <c r="X78" s="90" t="s">
        <v>103</v>
      </c>
      <c r="Y78" s="90" t="s">
        <v>103</v>
      </c>
      <c r="Z78" s="90" t="s">
        <v>103</v>
      </c>
      <c r="AA78" s="90" t="s">
        <v>103</v>
      </c>
      <c r="AB78" s="90" t="s">
        <v>103</v>
      </c>
      <c r="AC78" s="9"/>
    </row>
    <row r="79" spans="1:29" ht="90">
      <c r="A79" s="90" t="s">
        <v>130</v>
      </c>
      <c r="B79" s="104" t="s">
        <v>83</v>
      </c>
      <c r="C79" s="104" t="s">
        <v>102</v>
      </c>
      <c r="D79" s="104" t="s">
        <v>184</v>
      </c>
      <c r="E79" s="104" t="s">
        <v>219</v>
      </c>
      <c r="F79" s="106">
        <v>15</v>
      </c>
      <c r="G79" s="106">
        <v>15</v>
      </c>
      <c r="H79" s="106">
        <v>15</v>
      </c>
      <c r="I79" s="106">
        <v>15</v>
      </c>
      <c r="J79" s="106">
        <v>15</v>
      </c>
      <c r="K79" s="106">
        <v>15</v>
      </c>
      <c r="L79" s="106">
        <v>15</v>
      </c>
      <c r="M79" s="106">
        <v>15</v>
      </c>
      <c r="N79" s="106">
        <v>15</v>
      </c>
      <c r="O79" s="106">
        <v>15</v>
      </c>
      <c r="P79" s="106">
        <v>15</v>
      </c>
      <c r="Q79" s="106">
        <v>15</v>
      </c>
      <c r="R79" s="106">
        <v>0</v>
      </c>
      <c r="S79" s="90">
        <v>15</v>
      </c>
      <c r="T79" s="90">
        <v>0</v>
      </c>
      <c r="U79" s="90">
        <v>15</v>
      </c>
      <c r="V79" s="90">
        <v>15</v>
      </c>
      <c r="W79" s="90">
        <v>15</v>
      </c>
      <c r="X79" s="90">
        <v>15</v>
      </c>
      <c r="Y79" s="90">
        <v>15</v>
      </c>
      <c r="Z79" s="90">
        <v>15</v>
      </c>
      <c r="AA79" s="90">
        <v>15</v>
      </c>
      <c r="AB79" s="90">
        <v>15</v>
      </c>
      <c r="AC79" s="9"/>
    </row>
    <row r="80" spans="1:29" ht="75">
      <c r="A80" s="167" t="s">
        <v>131</v>
      </c>
      <c r="B80" s="150" t="s">
        <v>88</v>
      </c>
      <c r="C80" s="121" t="s">
        <v>239</v>
      </c>
      <c r="D80" s="150" t="s">
        <v>184</v>
      </c>
      <c r="E80" s="150" t="s">
        <v>61</v>
      </c>
      <c r="F80" s="84" t="s">
        <v>103</v>
      </c>
      <c r="G80" s="90" t="s">
        <v>106</v>
      </c>
      <c r="H80" s="90" t="s">
        <v>106</v>
      </c>
      <c r="I80" s="90" t="s">
        <v>103</v>
      </c>
      <c r="J80" s="90" t="s">
        <v>103</v>
      </c>
      <c r="K80" s="90" t="s">
        <v>103</v>
      </c>
      <c r="L80" s="90" t="s">
        <v>103</v>
      </c>
      <c r="M80" s="90" t="s">
        <v>103</v>
      </c>
      <c r="N80" s="90" t="s">
        <v>103</v>
      </c>
      <c r="O80" s="90" t="s">
        <v>103</v>
      </c>
      <c r="P80" s="90" t="s">
        <v>103</v>
      </c>
      <c r="Q80" s="90" t="s">
        <v>103</v>
      </c>
      <c r="R80" s="90" t="s">
        <v>103</v>
      </c>
      <c r="S80" s="90" t="s">
        <v>103</v>
      </c>
      <c r="T80" s="90" t="s">
        <v>103</v>
      </c>
      <c r="U80" s="90" t="s">
        <v>103</v>
      </c>
      <c r="V80" s="90" t="s">
        <v>103</v>
      </c>
      <c r="W80" s="90" t="s">
        <v>103</v>
      </c>
      <c r="X80" s="90" t="s">
        <v>103</v>
      </c>
      <c r="Y80" s="90" t="s">
        <v>103</v>
      </c>
      <c r="Z80" s="90" t="s">
        <v>103</v>
      </c>
      <c r="AA80" s="90" t="s">
        <v>103</v>
      </c>
      <c r="AB80" s="90" t="s">
        <v>103</v>
      </c>
      <c r="AC80" s="9"/>
    </row>
    <row r="81" spans="1:29" ht="45">
      <c r="A81" s="169"/>
      <c r="B81" s="152"/>
      <c r="C81" s="104" t="s">
        <v>107</v>
      </c>
      <c r="D81" s="152"/>
      <c r="E81" s="152"/>
      <c r="F81" s="84" t="s">
        <v>103</v>
      </c>
      <c r="G81" s="90">
        <v>700</v>
      </c>
      <c r="H81" s="90">
        <v>700</v>
      </c>
      <c r="I81" s="90" t="s">
        <v>103</v>
      </c>
      <c r="J81" s="90" t="s">
        <v>103</v>
      </c>
      <c r="K81" s="90" t="s">
        <v>103</v>
      </c>
      <c r="L81" s="90" t="s">
        <v>103</v>
      </c>
      <c r="M81" s="90" t="s">
        <v>103</v>
      </c>
      <c r="N81" s="90" t="s">
        <v>103</v>
      </c>
      <c r="O81" s="90" t="s">
        <v>103</v>
      </c>
      <c r="P81" s="90" t="s">
        <v>103</v>
      </c>
      <c r="Q81" s="90" t="s">
        <v>103</v>
      </c>
      <c r="R81" s="90" t="s">
        <v>103</v>
      </c>
      <c r="S81" s="90" t="s">
        <v>103</v>
      </c>
      <c r="T81" s="90" t="s">
        <v>103</v>
      </c>
      <c r="U81" s="90" t="s">
        <v>103</v>
      </c>
      <c r="V81" s="90" t="s">
        <v>103</v>
      </c>
      <c r="W81" s="90" t="s">
        <v>103</v>
      </c>
      <c r="X81" s="90" t="s">
        <v>103</v>
      </c>
      <c r="Y81" s="90" t="s">
        <v>103</v>
      </c>
      <c r="Z81" s="90" t="s">
        <v>103</v>
      </c>
      <c r="AA81" s="90" t="s">
        <v>103</v>
      </c>
      <c r="AB81" s="90" t="s">
        <v>103</v>
      </c>
      <c r="AC81" s="9"/>
    </row>
    <row r="82" spans="1:29" ht="75">
      <c r="A82" s="167" t="s">
        <v>156</v>
      </c>
      <c r="B82" s="150" t="s">
        <v>138</v>
      </c>
      <c r="C82" s="104" t="s">
        <v>136</v>
      </c>
      <c r="D82" s="150" t="s">
        <v>184</v>
      </c>
      <c r="E82" s="150" t="s">
        <v>61</v>
      </c>
      <c r="F82" s="84" t="s">
        <v>103</v>
      </c>
      <c r="G82" s="84" t="s">
        <v>103</v>
      </c>
      <c r="H82" s="84" t="s">
        <v>103</v>
      </c>
      <c r="I82" s="90" t="s">
        <v>137</v>
      </c>
      <c r="J82" s="90">
        <v>12.26</v>
      </c>
      <c r="K82" s="114" t="s">
        <v>212</v>
      </c>
      <c r="L82" s="84" t="s">
        <v>103</v>
      </c>
      <c r="M82" s="114" t="s">
        <v>178</v>
      </c>
      <c r="N82" s="84">
        <v>13.2</v>
      </c>
      <c r="O82" s="114" t="s">
        <v>207</v>
      </c>
      <c r="P82" s="84">
        <v>14.7</v>
      </c>
      <c r="Q82" s="84" t="s">
        <v>302</v>
      </c>
      <c r="R82" s="84">
        <v>16.8</v>
      </c>
      <c r="S82" s="84" t="s">
        <v>331</v>
      </c>
      <c r="T82" s="84">
        <v>18.2</v>
      </c>
      <c r="U82" s="90" t="s">
        <v>16</v>
      </c>
      <c r="V82" s="90" t="s">
        <v>103</v>
      </c>
      <c r="W82" s="90" t="s">
        <v>343</v>
      </c>
      <c r="X82" s="90">
        <v>32.1</v>
      </c>
      <c r="Y82" s="90">
        <v>32.1</v>
      </c>
      <c r="Z82" s="90">
        <v>32.1</v>
      </c>
      <c r="AA82" s="90">
        <v>32.1</v>
      </c>
      <c r="AB82" s="90">
        <v>32.1</v>
      </c>
      <c r="AC82" s="9"/>
    </row>
    <row r="83" spans="1:29" ht="120">
      <c r="A83" s="168"/>
      <c r="B83" s="151"/>
      <c r="C83" s="104" t="s">
        <v>179</v>
      </c>
      <c r="D83" s="151"/>
      <c r="E83" s="151"/>
      <c r="F83" s="84" t="s">
        <v>103</v>
      </c>
      <c r="G83" s="84" t="s">
        <v>103</v>
      </c>
      <c r="H83" s="84" t="s">
        <v>103</v>
      </c>
      <c r="I83" s="90">
        <v>150</v>
      </c>
      <c r="J83" s="90">
        <v>150</v>
      </c>
      <c r="K83" s="84">
        <v>150</v>
      </c>
      <c r="L83" s="84" t="s">
        <v>103</v>
      </c>
      <c r="M83" s="84">
        <v>163</v>
      </c>
      <c r="N83" s="114" t="s">
        <v>213</v>
      </c>
      <c r="O83" s="84" t="s">
        <v>208</v>
      </c>
      <c r="P83" s="84">
        <v>228</v>
      </c>
      <c r="Q83" s="84" t="s">
        <v>223</v>
      </c>
      <c r="R83" s="84">
        <v>284</v>
      </c>
      <c r="S83" s="84" t="s">
        <v>332</v>
      </c>
      <c r="T83" s="84">
        <v>482</v>
      </c>
      <c r="U83" s="90" t="s">
        <v>332</v>
      </c>
      <c r="V83" s="90" t="s">
        <v>103</v>
      </c>
      <c r="W83" s="90" t="s">
        <v>332</v>
      </c>
      <c r="X83" s="90">
        <v>482</v>
      </c>
      <c r="Y83" s="90">
        <v>482</v>
      </c>
      <c r="Z83" s="90">
        <v>482</v>
      </c>
      <c r="AA83" s="90">
        <v>482</v>
      </c>
      <c r="AB83" s="90">
        <v>482</v>
      </c>
      <c r="AC83" s="9"/>
    </row>
    <row r="84" spans="1:29" ht="75">
      <c r="A84" s="168"/>
      <c r="B84" s="151"/>
      <c r="C84" s="104" t="s">
        <v>240</v>
      </c>
      <c r="D84" s="151"/>
      <c r="E84" s="151"/>
      <c r="F84" s="157" t="s">
        <v>181</v>
      </c>
      <c r="G84" s="158"/>
      <c r="H84" s="158"/>
      <c r="I84" s="158"/>
      <c r="J84" s="159"/>
      <c r="K84" s="90">
        <v>100</v>
      </c>
      <c r="L84" s="84" t="s">
        <v>103</v>
      </c>
      <c r="M84" s="90">
        <v>100</v>
      </c>
      <c r="N84" s="84" t="s">
        <v>103</v>
      </c>
      <c r="O84" s="84">
        <v>100</v>
      </c>
      <c r="P84" s="84" t="s">
        <v>103</v>
      </c>
      <c r="Q84" s="84">
        <v>100</v>
      </c>
      <c r="R84" s="84">
        <v>0</v>
      </c>
      <c r="S84" s="90">
        <v>100</v>
      </c>
      <c r="T84" s="90">
        <v>100</v>
      </c>
      <c r="U84" s="90">
        <v>100</v>
      </c>
      <c r="V84" s="90" t="s">
        <v>103</v>
      </c>
      <c r="W84" s="90">
        <v>100</v>
      </c>
      <c r="X84" s="90">
        <v>100</v>
      </c>
      <c r="Y84" s="90">
        <v>100</v>
      </c>
      <c r="Z84" s="90">
        <v>100</v>
      </c>
      <c r="AA84" s="90">
        <v>100</v>
      </c>
      <c r="AB84" s="90">
        <v>100</v>
      </c>
      <c r="AC84" s="9"/>
    </row>
    <row r="85" spans="1:29" ht="104.25" customHeight="1">
      <c r="A85" s="168"/>
      <c r="B85" s="151"/>
      <c r="C85" s="104" t="s">
        <v>241</v>
      </c>
      <c r="D85" s="151"/>
      <c r="E85" s="151"/>
      <c r="F85" s="160"/>
      <c r="G85" s="161"/>
      <c r="H85" s="161"/>
      <c r="I85" s="161"/>
      <c r="J85" s="162"/>
      <c r="K85" s="122">
        <f>17/67*100</f>
        <v>25.37313432835821</v>
      </c>
      <c r="L85" s="84" t="s">
        <v>103</v>
      </c>
      <c r="M85" s="122">
        <f>17/67*100</f>
        <v>25.37313432835821</v>
      </c>
      <c r="N85" s="84" t="s">
        <v>103</v>
      </c>
      <c r="O85" s="123">
        <f>M85</f>
        <v>25.37313432835821</v>
      </c>
      <c r="P85" s="84" t="s">
        <v>103</v>
      </c>
      <c r="Q85" s="84">
        <v>25.4</v>
      </c>
      <c r="R85" s="84">
        <v>0</v>
      </c>
      <c r="S85" s="90">
        <v>25.4</v>
      </c>
      <c r="T85" s="90">
        <v>25.4</v>
      </c>
      <c r="U85" s="90">
        <v>25.4</v>
      </c>
      <c r="V85" s="90" t="s">
        <v>103</v>
      </c>
      <c r="W85" s="124">
        <v>25.4</v>
      </c>
      <c r="X85" s="125">
        <v>25.4</v>
      </c>
      <c r="Y85" s="124">
        <v>25.4</v>
      </c>
      <c r="Z85" s="125">
        <v>25.4</v>
      </c>
      <c r="AA85" s="125">
        <v>25.4</v>
      </c>
      <c r="AB85" s="125">
        <v>25.4</v>
      </c>
      <c r="AC85" s="9"/>
    </row>
    <row r="86" spans="1:29" ht="72.75" customHeight="1">
      <c r="A86" s="168"/>
      <c r="B86" s="151"/>
      <c r="C86" s="104" t="s">
        <v>242</v>
      </c>
      <c r="D86" s="151"/>
      <c r="E86" s="151"/>
      <c r="F86" s="160"/>
      <c r="G86" s="161"/>
      <c r="H86" s="161"/>
      <c r="I86" s="161"/>
      <c r="J86" s="162"/>
      <c r="K86" s="90">
        <v>100</v>
      </c>
      <c r="L86" s="84" t="s">
        <v>103</v>
      </c>
      <c r="M86" s="90">
        <v>100</v>
      </c>
      <c r="N86" s="84" t="s">
        <v>103</v>
      </c>
      <c r="O86" s="84">
        <v>100</v>
      </c>
      <c r="P86" s="84" t="s">
        <v>103</v>
      </c>
      <c r="Q86" s="84">
        <v>100</v>
      </c>
      <c r="R86" s="84">
        <v>0</v>
      </c>
      <c r="S86" s="90">
        <v>100</v>
      </c>
      <c r="T86" s="90">
        <v>100</v>
      </c>
      <c r="U86" s="90">
        <v>100</v>
      </c>
      <c r="V86" s="90" t="s">
        <v>103</v>
      </c>
      <c r="W86" s="90">
        <v>100</v>
      </c>
      <c r="X86" s="90">
        <v>100</v>
      </c>
      <c r="Y86" s="90">
        <v>100</v>
      </c>
      <c r="Z86" s="90">
        <v>100</v>
      </c>
      <c r="AA86" s="90">
        <v>100</v>
      </c>
      <c r="AB86" s="90">
        <v>100</v>
      </c>
      <c r="AC86" s="9"/>
    </row>
    <row r="87" spans="1:29" ht="73.5" customHeight="1">
      <c r="A87" s="168"/>
      <c r="B87" s="151"/>
      <c r="C87" s="104" t="s">
        <v>243</v>
      </c>
      <c r="D87" s="151"/>
      <c r="E87" s="151"/>
      <c r="F87" s="160"/>
      <c r="G87" s="161"/>
      <c r="H87" s="161"/>
      <c r="I87" s="161"/>
      <c r="J87" s="162"/>
      <c r="K87" s="90">
        <v>100</v>
      </c>
      <c r="L87" s="84" t="s">
        <v>103</v>
      </c>
      <c r="M87" s="90">
        <v>100</v>
      </c>
      <c r="N87" s="84" t="s">
        <v>103</v>
      </c>
      <c r="O87" s="84">
        <v>100</v>
      </c>
      <c r="P87" s="84" t="s">
        <v>209</v>
      </c>
      <c r="Q87" s="84">
        <v>50</v>
      </c>
      <c r="R87" s="84" t="s">
        <v>305</v>
      </c>
      <c r="S87" s="90">
        <v>50</v>
      </c>
      <c r="T87" s="90" t="s">
        <v>333</v>
      </c>
      <c r="U87" s="90">
        <v>50</v>
      </c>
      <c r="V87" s="90" t="s">
        <v>103</v>
      </c>
      <c r="W87" s="90">
        <v>50</v>
      </c>
      <c r="X87" s="90">
        <v>50</v>
      </c>
      <c r="Y87" s="90">
        <v>50</v>
      </c>
      <c r="Z87" s="90">
        <v>50</v>
      </c>
      <c r="AA87" s="90">
        <v>50</v>
      </c>
      <c r="AB87" s="90">
        <v>50</v>
      </c>
      <c r="AC87" s="9"/>
    </row>
    <row r="88" spans="1:29" ht="102.75" customHeight="1">
      <c r="A88" s="168"/>
      <c r="B88" s="151"/>
      <c r="C88" s="104" t="s">
        <v>244</v>
      </c>
      <c r="D88" s="151"/>
      <c r="E88" s="151"/>
      <c r="F88" s="160"/>
      <c r="G88" s="161"/>
      <c r="H88" s="161"/>
      <c r="I88" s="161"/>
      <c r="J88" s="162"/>
      <c r="K88" s="122">
        <f>2/68*100</f>
        <v>2.941176470588235</v>
      </c>
      <c r="L88" s="84" t="s">
        <v>103</v>
      </c>
      <c r="M88" s="124">
        <v>4.4</v>
      </c>
      <c r="N88" s="124" t="s">
        <v>214</v>
      </c>
      <c r="O88" s="123" t="s">
        <v>210</v>
      </c>
      <c r="P88" s="123">
        <v>6</v>
      </c>
      <c r="Q88" s="84" t="s">
        <v>303</v>
      </c>
      <c r="R88" s="84" t="s">
        <v>306</v>
      </c>
      <c r="S88" s="90" t="s">
        <v>334</v>
      </c>
      <c r="T88" s="90">
        <v>9.8</v>
      </c>
      <c r="U88" s="90" t="s">
        <v>17</v>
      </c>
      <c r="V88" s="90" t="s">
        <v>103</v>
      </c>
      <c r="W88" s="126">
        <v>22.9</v>
      </c>
      <c r="X88" s="90">
        <v>22.9</v>
      </c>
      <c r="Y88" s="122">
        <v>22.9</v>
      </c>
      <c r="Z88" s="90">
        <v>22.9</v>
      </c>
      <c r="AA88" s="90">
        <v>22.9</v>
      </c>
      <c r="AB88" s="90">
        <v>22.9</v>
      </c>
      <c r="AC88" s="9"/>
    </row>
    <row r="89" spans="1:29" ht="74.25" customHeight="1">
      <c r="A89" s="169"/>
      <c r="B89" s="152"/>
      <c r="C89" s="104" t="s">
        <v>245</v>
      </c>
      <c r="D89" s="152"/>
      <c r="E89" s="152"/>
      <c r="F89" s="163"/>
      <c r="G89" s="164"/>
      <c r="H89" s="164"/>
      <c r="I89" s="164"/>
      <c r="J89" s="165"/>
      <c r="K89" s="90">
        <f>272/272*100</f>
        <v>100</v>
      </c>
      <c r="L89" s="84" t="s">
        <v>103</v>
      </c>
      <c r="M89" s="90">
        <f>272/272*100</f>
        <v>100</v>
      </c>
      <c r="N89" s="114" t="s">
        <v>215</v>
      </c>
      <c r="O89" s="84">
        <v>100</v>
      </c>
      <c r="P89" s="84" t="s">
        <v>211</v>
      </c>
      <c r="Q89" s="84">
        <v>100</v>
      </c>
      <c r="R89" s="84" t="s">
        <v>304</v>
      </c>
      <c r="S89" s="90">
        <v>100</v>
      </c>
      <c r="T89" s="90" t="s">
        <v>335</v>
      </c>
      <c r="U89" s="90">
        <v>100</v>
      </c>
      <c r="V89" s="90" t="s">
        <v>103</v>
      </c>
      <c r="W89" s="90">
        <v>100</v>
      </c>
      <c r="X89" s="90">
        <v>100</v>
      </c>
      <c r="Y89" s="90">
        <v>100</v>
      </c>
      <c r="Z89" s="90">
        <v>100</v>
      </c>
      <c r="AA89" s="90">
        <v>100</v>
      </c>
      <c r="AB89" s="90">
        <v>100</v>
      </c>
      <c r="AC89" s="9"/>
    </row>
    <row r="90" spans="1:29" ht="153.75" customHeight="1">
      <c r="A90" s="106" t="s">
        <v>168</v>
      </c>
      <c r="B90" s="104" t="s">
        <v>169</v>
      </c>
      <c r="C90" s="104" t="s">
        <v>171</v>
      </c>
      <c r="D90" s="104" t="s">
        <v>184</v>
      </c>
      <c r="E90" s="104" t="s">
        <v>61</v>
      </c>
      <c r="F90" s="84" t="s">
        <v>103</v>
      </c>
      <c r="G90" s="84" t="s">
        <v>103</v>
      </c>
      <c r="H90" s="84" t="s">
        <v>103</v>
      </c>
      <c r="I90" s="84" t="s">
        <v>103</v>
      </c>
      <c r="J90" s="84" t="s">
        <v>103</v>
      </c>
      <c r="K90" s="90">
        <v>11</v>
      </c>
      <c r="L90" s="90">
        <v>11</v>
      </c>
      <c r="M90" s="84" t="s">
        <v>103</v>
      </c>
      <c r="N90" s="84" t="s">
        <v>103</v>
      </c>
      <c r="O90" s="84" t="s">
        <v>103</v>
      </c>
      <c r="P90" s="84" t="s">
        <v>103</v>
      </c>
      <c r="Q90" s="84" t="s">
        <v>103</v>
      </c>
      <c r="R90" s="84" t="s">
        <v>103</v>
      </c>
      <c r="S90" s="90" t="s">
        <v>103</v>
      </c>
      <c r="T90" s="90" t="s">
        <v>103</v>
      </c>
      <c r="U90" s="90" t="s">
        <v>103</v>
      </c>
      <c r="V90" s="90" t="s">
        <v>103</v>
      </c>
      <c r="W90" s="90" t="s">
        <v>103</v>
      </c>
      <c r="X90" s="90" t="s">
        <v>103</v>
      </c>
      <c r="Y90" s="90" t="s">
        <v>103</v>
      </c>
      <c r="Z90" s="90" t="s">
        <v>103</v>
      </c>
      <c r="AA90" s="90" t="s">
        <v>103</v>
      </c>
      <c r="AB90" s="90" t="s">
        <v>103</v>
      </c>
      <c r="AC90" s="9"/>
    </row>
    <row r="91" spans="1:29" ht="161.25" customHeight="1">
      <c r="A91" s="106" t="s">
        <v>173</v>
      </c>
      <c r="B91" s="104" t="s">
        <v>174</v>
      </c>
      <c r="C91" s="104" t="s">
        <v>176</v>
      </c>
      <c r="D91" s="104" t="s">
        <v>184</v>
      </c>
      <c r="E91" s="104" t="s">
        <v>175</v>
      </c>
      <c r="F91" s="84" t="s">
        <v>103</v>
      </c>
      <c r="G91" s="84" t="s">
        <v>103</v>
      </c>
      <c r="H91" s="84" t="s">
        <v>103</v>
      </c>
      <c r="I91" s="84" t="s">
        <v>103</v>
      </c>
      <c r="J91" s="84" t="s">
        <v>103</v>
      </c>
      <c r="K91" s="84" t="s">
        <v>103</v>
      </c>
      <c r="L91" s="84" t="s">
        <v>103</v>
      </c>
      <c r="M91" s="90">
        <v>5</v>
      </c>
      <c r="N91" s="84">
        <v>5</v>
      </c>
      <c r="O91" s="84" t="s">
        <v>103</v>
      </c>
      <c r="P91" s="84" t="s">
        <v>103</v>
      </c>
      <c r="Q91" s="84" t="s">
        <v>103</v>
      </c>
      <c r="R91" s="84" t="s">
        <v>103</v>
      </c>
      <c r="S91" s="84" t="s">
        <v>103</v>
      </c>
      <c r="T91" s="84" t="s">
        <v>103</v>
      </c>
      <c r="U91" s="84" t="s">
        <v>103</v>
      </c>
      <c r="V91" s="84" t="s">
        <v>103</v>
      </c>
      <c r="W91" s="84" t="s">
        <v>103</v>
      </c>
      <c r="X91" s="84" t="s">
        <v>103</v>
      </c>
      <c r="Y91" s="84" t="s">
        <v>103</v>
      </c>
      <c r="Z91" s="84" t="s">
        <v>103</v>
      </c>
      <c r="AA91" s="84" t="s">
        <v>103</v>
      </c>
      <c r="AB91" s="84" t="s">
        <v>103</v>
      </c>
      <c r="AC91" s="9"/>
    </row>
    <row r="92" spans="1:29" ht="150" customHeight="1">
      <c r="A92" s="106" t="s">
        <v>193</v>
      </c>
      <c r="B92" s="104" t="s">
        <v>216</v>
      </c>
      <c r="C92" s="104" t="s">
        <v>176</v>
      </c>
      <c r="D92" s="104" t="s">
        <v>184</v>
      </c>
      <c r="E92" s="104" t="s">
        <v>175</v>
      </c>
      <c r="F92" s="84" t="s">
        <v>103</v>
      </c>
      <c r="G92" s="84" t="s">
        <v>103</v>
      </c>
      <c r="H92" s="84" t="s">
        <v>103</v>
      </c>
      <c r="I92" s="84" t="s">
        <v>103</v>
      </c>
      <c r="J92" s="84" t="s">
        <v>103</v>
      </c>
      <c r="K92" s="84" t="s">
        <v>103</v>
      </c>
      <c r="L92" s="84" t="s">
        <v>103</v>
      </c>
      <c r="M92" s="84" t="s">
        <v>103</v>
      </c>
      <c r="N92" s="84" t="s">
        <v>103</v>
      </c>
      <c r="O92" s="84">
        <v>9</v>
      </c>
      <c r="P92" s="84">
        <v>9</v>
      </c>
      <c r="Q92" s="84">
        <v>9</v>
      </c>
      <c r="R92" s="84">
        <v>8</v>
      </c>
      <c r="S92" s="84">
        <v>9</v>
      </c>
      <c r="T92" s="84">
        <v>5</v>
      </c>
      <c r="U92" s="84">
        <v>9</v>
      </c>
      <c r="V92" s="84">
        <v>5</v>
      </c>
      <c r="W92" s="84">
        <v>9</v>
      </c>
      <c r="X92" s="84">
        <v>5</v>
      </c>
      <c r="Y92" s="84">
        <v>9</v>
      </c>
      <c r="Z92" s="90">
        <v>5</v>
      </c>
      <c r="AA92" s="84">
        <v>10</v>
      </c>
      <c r="AB92" s="90">
        <v>5</v>
      </c>
      <c r="AC92" s="9"/>
    </row>
    <row r="93" spans="1:29" ht="241.5" customHeight="1">
      <c r="A93" s="106" t="s">
        <v>218</v>
      </c>
      <c r="B93" s="104" t="s">
        <v>224</v>
      </c>
      <c r="C93" s="111" t="s">
        <v>14</v>
      </c>
      <c r="D93" s="104" t="s">
        <v>184</v>
      </c>
      <c r="E93" s="104" t="s">
        <v>77</v>
      </c>
      <c r="F93" s="84" t="s">
        <v>103</v>
      </c>
      <c r="G93" s="84" t="s">
        <v>103</v>
      </c>
      <c r="H93" s="84" t="s">
        <v>103</v>
      </c>
      <c r="I93" s="84" t="s">
        <v>103</v>
      </c>
      <c r="J93" s="84" t="s">
        <v>103</v>
      </c>
      <c r="K93" s="84" t="s">
        <v>103</v>
      </c>
      <c r="L93" s="84" t="s">
        <v>103</v>
      </c>
      <c r="M93" s="90">
        <v>2</v>
      </c>
      <c r="N93" s="90">
        <v>2</v>
      </c>
      <c r="O93" s="84" t="s">
        <v>103</v>
      </c>
      <c r="P93" s="84" t="s">
        <v>103</v>
      </c>
      <c r="Q93" s="84" t="s">
        <v>103</v>
      </c>
      <c r="R93" s="84" t="s">
        <v>103</v>
      </c>
      <c r="S93" s="84" t="s">
        <v>103</v>
      </c>
      <c r="T93" s="84" t="s">
        <v>103</v>
      </c>
      <c r="U93" s="84" t="s">
        <v>103</v>
      </c>
      <c r="V93" s="84" t="s">
        <v>103</v>
      </c>
      <c r="W93" s="84" t="s">
        <v>103</v>
      </c>
      <c r="X93" s="84" t="s">
        <v>103</v>
      </c>
      <c r="Y93" s="84" t="s">
        <v>103</v>
      </c>
      <c r="Z93" s="84" t="s">
        <v>103</v>
      </c>
      <c r="AA93" s="84" t="s">
        <v>103</v>
      </c>
      <c r="AB93" s="84" t="s">
        <v>103</v>
      </c>
      <c r="AC93" s="9"/>
    </row>
    <row r="94" spans="1:29" ht="162.75" customHeight="1">
      <c r="A94" s="106" t="s">
        <v>220</v>
      </c>
      <c r="B94" s="104" t="s">
        <v>285</v>
      </c>
      <c r="C94" s="115" t="s">
        <v>221</v>
      </c>
      <c r="D94" s="104" t="s">
        <v>184</v>
      </c>
      <c r="E94" s="104" t="s">
        <v>60</v>
      </c>
      <c r="F94" s="84" t="s">
        <v>103</v>
      </c>
      <c r="G94" s="84" t="s">
        <v>103</v>
      </c>
      <c r="H94" s="84" t="s">
        <v>103</v>
      </c>
      <c r="I94" s="84" t="s">
        <v>103</v>
      </c>
      <c r="J94" s="84" t="s">
        <v>103</v>
      </c>
      <c r="K94" s="84" t="s">
        <v>103</v>
      </c>
      <c r="L94" s="84" t="s">
        <v>103</v>
      </c>
      <c r="M94" s="84" t="s">
        <v>103</v>
      </c>
      <c r="N94" s="84" t="s">
        <v>103</v>
      </c>
      <c r="O94" s="84" t="s">
        <v>103</v>
      </c>
      <c r="P94" s="84" t="s">
        <v>103</v>
      </c>
      <c r="Q94" s="90">
        <v>100</v>
      </c>
      <c r="R94" s="90">
        <v>0</v>
      </c>
      <c r="S94" s="90" t="s">
        <v>103</v>
      </c>
      <c r="T94" s="90" t="s">
        <v>103</v>
      </c>
      <c r="U94" s="90" t="s">
        <v>103</v>
      </c>
      <c r="V94" s="90" t="s">
        <v>103</v>
      </c>
      <c r="W94" s="90" t="s">
        <v>103</v>
      </c>
      <c r="X94" s="90" t="s">
        <v>103</v>
      </c>
      <c r="Y94" s="90" t="s">
        <v>103</v>
      </c>
      <c r="Z94" s="90" t="s">
        <v>103</v>
      </c>
      <c r="AA94" s="90" t="s">
        <v>103</v>
      </c>
      <c r="AB94" s="90" t="s">
        <v>103</v>
      </c>
      <c r="AC94" s="9"/>
    </row>
    <row r="95" spans="1:29" ht="123" customHeight="1">
      <c r="A95" s="106" t="s">
        <v>273</v>
      </c>
      <c r="B95" s="104" t="s">
        <v>275</v>
      </c>
      <c r="C95" s="111" t="s">
        <v>281</v>
      </c>
      <c r="D95" s="104" t="s">
        <v>184</v>
      </c>
      <c r="E95" s="104" t="s">
        <v>33</v>
      </c>
      <c r="F95" s="84" t="s">
        <v>103</v>
      </c>
      <c r="G95" s="84" t="s">
        <v>103</v>
      </c>
      <c r="H95" s="84" t="s">
        <v>103</v>
      </c>
      <c r="I95" s="84" t="s">
        <v>103</v>
      </c>
      <c r="J95" s="84" t="s">
        <v>103</v>
      </c>
      <c r="K95" s="84" t="s">
        <v>103</v>
      </c>
      <c r="L95" s="84" t="s">
        <v>103</v>
      </c>
      <c r="M95" s="84" t="s">
        <v>103</v>
      </c>
      <c r="N95" s="84" t="s">
        <v>103</v>
      </c>
      <c r="O95" s="84" t="s">
        <v>103</v>
      </c>
      <c r="P95" s="84" t="s">
        <v>103</v>
      </c>
      <c r="Q95" s="90">
        <v>1</v>
      </c>
      <c r="R95" s="90">
        <v>1</v>
      </c>
      <c r="S95" s="84" t="s">
        <v>103</v>
      </c>
      <c r="T95" s="84" t="s">
        <v>103</v>
      </c>
      <c r="U95" s="84">
        <v>2</v>
      </c>
      <c r="V95" s="84">
        <v>2</v>
      </c>
      <c r="W95" s="84" t="s">
        <v>103</v>
      </c>
      <c r="X95" s="84" t="s">
        <v>103</v>
      </c>
      <c r="Y95" s="84" t="s">
        <v>103</v>
      </c>
      <c r="Z95" s="84" t="s">
        <v>103</v>
      </c>
      <c r="AA95" s="84" t="s">
        <v>103</v>
      </c>
      <c r="AB95" s="84" t="s">
        <v>103</v>
      </c>
      <c r="AC95" s="9"/>
    </row>
    <row r="96" spans="1:29" ht="119.25" customHeight="1">
      <c r="A96" s="106" t="s">
        <v>282</v>
      </c>
      <c r="B96" s="104" t="s">
        <v>283</v>
      </c>
      <c r="C96" s="111" t="s">
        <v>284</v>
      </c>
      <c r="D96" s="104" t="s">
        <v>184</v>
      </c>
      <c r="E96" s="104" t="s">
        <v>33</v>
      </c>
      <c r="F96" s="84" t="s">
        <v>103</v>
      </c>
      <c r="G96" s="84" t="s">
        <v>103</v>
      </c>
      <c r="H96" s="84" t="s">
        <v>103</v>
      </c>
      <c r="I96" s="84" t="s">
        <v>103</v>
      </c>
      <c r="J96" s="84" t="s">
        <v>103</v>
      </c>
      <c r="K96" s="84" t="s">
        <v>103</v>
      </c>
      <c r="L96" s="84" t="s">
        <v>103</v>
      </c>
      <c r="M96" s="84" t="s">
        <v>103</v>
      </c>
      <c r="N96" s="84" t="s">
        <v>103</v>
      </c>
      <c r="O96" s="84" t="s">
        <v>103</v>
      </c>
      <c r="P96" s="84" t="s">
        <v>103</v>
      </c>
      <c r="Q96" s="90">
        <v>5</v>
      </c>
      <c r="R96" s="90">
        <v>5</v>
      </c>
      <c r="S96" s="84" t="s">
        <v>103</v>
      </c>
      <c r="T96" s="84" t="s">
        <v>103</v>
      </c>
      <c r="U96" s="84" t="s">
        <v>103</v>
      </c>
      <c r="V96" s="84" t="s">
        <v>103</v>
      </c>
      <c r="W96" s="84" t="s">
        <v>103</v>
      </c>
      <c r="X96" s="84" t="s">
        <v>103</v>
      </c>
      <c r="Y96" s="84" t="s">
        <v>103</v>
      </c>
      <c r="Z96" s="84" t="s">
        <v>103</v>
      </c>
      <c r="AA96" s="84" t="s">
        <v>103</v>
      </c>
      <c r="AB96" s="84" t="s">
        <v>103</v>
      </c>
      <c r="AC96" s="9"/>
    </row>
    <row r="97" spans="1:29" ht="119.25" customHeight="1">
      <c r="A97" s="106" t="s">
        <v>282</v>
      </c>
      <c r="B97" s="104" t="s">
        <v>283</v>
      </c>
      <c r="C97" s="104" t="s">
        <v>11</v>
      </c>
      <c r="D97" s="104" t="s">
        <v>184</v>
      </c>
      <c r="E97" s="104" t="s">
        <v>33</v>
      </c>
      <c r="F97" s="206" t="s">
        <v>328</v>
      </c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8"/>
      <c r="S97" s="84">
        <v>4</v>
      </c>
      <c r="T97" s="84">
        <v>4</v>
      </c>
      <c r="U97" s="84">
        <v>5</v>
      </c>
      <c r="V97" s="84">
        <v>5</v>
      </c>
      <c r="W97" s="84" t="s">
        <v>103</v>
      </c>
      <c r="X97" s="84" t="s">
        <v>103</v>
      </c>
      <c r="Y97" s="84" t="s">
        <v>103</v>
      </c>
      <c r="Z97" s="84" t="s">
        <v>103</v>
      </c>
      <c r="AA97" s="84" t="s">
        <v>103</v>
      </c>
      <c r="AB97" s="84" t="s">
        <v>103</v>
      </c>
      <c r="AC97" s="9"/>
    </row>
    <row r="98" spans="1:29" ht="144.75" customHeight="1">
      <c r="A98" s="106" t="s">
        <v>3</v>
      </c>
      <c r="B98" s="104" t="s">
        <v>7</v>
      </c>
      <c r="C98" s="104" t="s">
        <v>11</v>
      </c>
      <c r="D98" s="104" t="s">
        <v>184</v>
      </c>
      <c r="E98" s="104" t="s">
        <v>33</v>
      </c>
      <c r="F98" s="84" t="s">
        <v>103</v>
      </c>
      <c r="G98" s="84" t="s">
        <v>103</v>
      </c>
      <c r="H98" s="84" t="s">
        <v>103</v>
      </c>
      <c r="I98" s="84" t="s">
        <v>103</v>
      </c>
      <c r="J98" s="84" t="s">
        <v>103</v>
      </c>
      <c r="K98" s="84" t="s">
        <v>103</v>
      </c>
      <c r="L98" s="84" t="s">
        <v>103</v>
      </c>
      <c r="M98" s="84" t="s">
        <v>103</v>
      </c>
      <c r="N98" s="84" t="s">
        <v>103</v>
      </c>
      <c r="O98" s="84" t="s">
        <v>103</v>
      </c>
      <c r="P98" s="84" t="s">
        <v>103</v>
      </c>
      <c r="Q98" s="84" t="s">
        <v>103</v>
      </c>
      <c r="R98" s="84" t="s">
        <v>103</v>
      </c>
      <c r="S98" s="84">
        <v>1</v>
      </c>
      <c r="T98" s="84">
        <v>1</v>
      </c>
      <c r="U98" s="84" t="s">
        <v>103</v>
      </c>
      <c r="V98" s="84" t="s">
        <v>103</v>
      </c>
      <c r="W98" s="84" t="s">
        <v>103</v>
      </c>
      <c r="X98" s="84" t="s">
        <v>103</v>
      </c>
      <c r="Y98" s="84" t="s">
        <v>103</v>
      </c>
      <c r="Z98" s="84" t="s">
        <v>103</v>
      </c>
      <c r="AA98" s="84" t="s">
        <v>103</v>
      </c>
      <c r="AB98" s="84" t="s">
        <v>103</v>
      </c>
      <c r="AC98" s="9"/>
    </row>
    <row r="99" spans="1:29" ht="69" customHeight="1">
      <c r="A99" s="167" t="s">
        <v>4</v>
      </c>
      <c r="B99" s="150" t="s">
        <v>346</v>
      </c>
      <c r="C99" s="104" t="s">
        <v>159</v>
      </c>
      <c r="D99" s="150" t="s">
        <v>184</v>
      </c>
      <c r="E99" s="150" t="s">
        <v>77</v>
      </c>
      <c r="F99" s="84" t="s">
        <v>103</v>
      </c>
      <c r="G99" s="84" t="s">
        <v>103</v>
      </c>
      <c r="H99" s="84" t="s">
        <v>103</v>
      </c>
      <c r="I99" s="84" t="s">
        <v>103</v>
      </c>
      <c r="J99" s="84" t="s">
        <v>103</v>
      </c>
      <c r="K99" s="84" t="s">
        <v>103</v>
      </c>
      <c r="L99" s="84" t="s">
        <v>103</v>
      </c>
      <c r="M99" s="84" t="s">
        <v>103</v>
      </c>
      <c r="N99" s="84" t="s">
        <v>103</v>
      </c>
      <c r="O99" s="84" t="s">
        <v>103</v>
      </c>
      <c r="P99" s="84" t="s">
        <v>103</v>
      </c>
      <c r="Q99" s="84" t="s">
        <v>103</v>
      </c>
      <c r="R99" s="84" t="s">
        <v>103</v>
      </c>
      <c r="S99" s="84">
        <v>7</v>
      </c>
      <c r="T99" s="84">
        <v>7</v>
      </c>
      <c r="U99" s="84" t="s">
        <v>103</v>
      </c>
      <c r="V99" s="84" t="s">
        <v>103</v>
      </c>
      <c r="W99" s="84" t="s">
        <v>103</v>
      </c>
      <c r="X99" s="84" t="s">
        <v>103</v>
      </c>
      <c r="Y99" s="84" t="s">
        <v>103</v>
      </c>
      <c r="Z99" s="84" t="s">
        <v>103</v>
      </c>
      <c r="AA99" s="84" t="s">
        <v>103</v>
      </c>
      <c r="AB99" s="84" t="s">
        <v>103</v>
      </c>
      <c r="AC99" s="9"/>
    </row>
    <row r="100" spans="1:29" ht="51.75" customHeight="1">
      <c r="A100" s="169"/>
      <c r="B100" s="152"/>
      <c r="C100" s="104" t="s">
        <v>10</v>
      </c>
      <c r="D100" s="152"/>
      <c r="E100" s="152"/>
      <c r="F100" s="84" t="s">
        <v>103</v>
      </c>
      <c r="G100" s="84" t="s">
        <v>103</v>
      </c>
      <c r="H100" s="84" t="s">
        <v>103</v>
      </c>
      <c r="I100" s="84" t="s">
        <v>103</v>
      </c>
      <c r="J100" s="84" t="s">
        <v>103</v>
      </c>
      <c r="K100" s="84" t="s">
        <v>103</v>
      </c>
      <c r="L100" s="84" t="s">
        <v>103</v>
      </c>
      <c r="M100" s="84" t="s">
        <v>103</v>
      </c>
      <c r="N100" s="84" t="s">
        <v>103</v>
      </c>
      <c r="O100" s="84" t="s">
        <v>103</v>
      </c>
      <c r="P100" s="84" t="s">
        <v>103</v>
      </c>
      <c r="Q100" s="84" t="s">
        <v>103</v>
      </c>
      <c r="R100" s="84" t="s">
        <v>103</v>
      </c>
      <c r="S100" s="127">
        <v>1</v>
      </c>
      <c r="T100" s="127">
        <v>1</v>
      </c>
      <c r="U100" s="84" t="s">
        <v>103</v>
      </c>
      <c r="V100" s="84" t="s">
        <v>103</v>
      </c>
      <c r="W100" s="84" t="s">
        <v>103</v>
      </c>
      <c r="X100" s="84" t="s">
        <v>103</v>
      </c>
      <c r="Y100" s="84" t="s">
        <v>103</v>
      </c>
      <c r="Z100" s="84" t="s">
        <v>103</v>
      </c>
      <c r="AA100" s="84" t="s">
        <v>103</v>
      </c>
      <c r="AB100" s="84" t="s">
        <v>103</v>
      </c>
      <c r="AC100" s="9"/>
    </row>
    <row r="101" spans="1:29" ht="119.25" customHeight="1">
      <c r="A101" s="106" t="s">
        <v>5</v>
      </c>
      <c r="B101" s="104" t="s">
        <v>347</v>
      </c>
      <c r="C101" s="104" t="s">
        <v>8</v>
      </c>
      <c r="D101" s="104" t="s">
        <v>184</v>
      </c>
      <c r="E101" s="104" t="s">
        <v>33</v>
      </c>
      <c r="F101" s="84" t="s">
        <v>103</v>
      </c>
      <c r="G101" s="84" t="s">
        <v>103</v>
      </c>
      <c r="H101" s="84" t="s">
        <v>103</v>
      </c>
      <c r="I101" s="84" t="s">
        <v>103</v>
      </c>
      <c r="J101" s="84" t="s">
        <v>103</v>
      </c>
      <c r="K101" s="84" t="s">
        <v>103</v>
      </c>
      <c r="L101" s="84" t="s">
        <v>103</v>
      </c>
      <c r="M101" s="84" t="s">
        <v>103</v>
      </c>
      <c r="N101" s="84" t="s">
        <v>103</v>
      </c>
      <c r="O101" s="84" t="s">
        <v>103</v>
      </c>
      <c r="P101" s="84" t="s">
        <v>103</v>
      </c>
      <c r="Q101" s="84" t="s">
        <v>103</v>
      </c>
      <c r="R101" s="84" t="s">
        <v>103</v>
      </c>
      <c r="S101" s="127">
        <v>1</v>
      </c>
      <c r="T101" s="127">
        <v>1</v>
      </c>
      <c r="U101" s="84" t="s">
        <v>103</v>
      </c>
      <c r="V101" s="84" t="s">
        <v>103</v>
      </c>
      <c r="W101" s="84" t="s">
        <v>103</v>
      </c>
      <c r="X101" s="84" t="s">
        <v>103</v>
      </c>
      <c r="Y101" s="84" t="s">
        <v>103</v>
      </c>
      <c r="Z101" s="84" t="s">
        <v>103</v>
      </c>
      <c r="AA101" s="84" t="s">
        <v>103</v>
      </c>
      <c r="AB101" s="84" t="s">
        <v>103</v>
      </c>
      <c r="AC101" s="9"/>
    </row>
    <row r="102" spans="1:29" ht="87" customHeight="1">
      <c r="A102" s="106" t="s">
        <v>6</v>
      </c>
      <c r="B102" s="104" t="s">
        <v>348</v>
      </c>
      <c r="C102" s="104" t="s">
        <v>13</v>
      </c>
      <c r="D102" s="104" t="s">
        <v>184</v>
      </c>
      <c r="E102" s="104" t="s">
        <v>33</v>
      </c>
      <c r="F102" s="84" t="s">
        <v>103</v>
      </c>
      <c r="G102" s="84" t="s">
        <v>103</v>
      </c>
      <c r="H102" s="84" t="s">
        <v>103</v>
      </c>
      <c r="I102" s="84" t="s">
        <v>103</v>
      </c>
      <c r="J102" s="84" t="s">
        <v>103</v>
      </c>
      <c r="K102" s="84" t="s">
        <v>103</v>
      </c>
      <c r="L102" s="84" t="s">
        <v>103</v>
      </c>
      <c r="M102" s="84" t="s">
        <v>103</v>
      </c>
      <c r="N102" s="84" t="s">
        <v>103</v>
      </c>
      <c r="O102" s="84" t="s">
        <v>103</v>
      </c>
      <c r="P102" s="84" t="s">
        <v>103</v>
      </c>
      <c r="Q102" s="84" t="s">
        <v>103</v>
      </c>
      <c r="R102" s="84" t="s">
        <v>103</v>
      </c>
      <c r="S102" s="127">
        <v>26</v>
      </c>
      <c r="T102" s="127">
        <v>26</v>
      </c>
      <c r="U102" s="84" t="s">
        <v>103</v>
      </c>
      <c r="V102" s="84" t="s">
        <v>103</v>
      </c>
      <c r="W102" s="84" t="s">
        <v>103</v>
      </c>
      <c r="X102" s="84" t="s">
        <v>103</v>
      </c>
      <c r="Y102" s="84" t="s">
        <v>103</v>
      </c>
      <c r="Z102" s="84" t="s">
        <v>103</v>
      </c>
      <c r="AA102" s="84" t="s">
        <v>103</v>
      </c>
      <c r="AB102" s="84" t="s">
        <v>103</v>
      </c>
      <c r="AC102" s="9"/>
    </row>
    <row r="103" spans="1:29" ht="87" customHeight="1">
      <c r="A103" s="106" t="s">
        <v>24</v>
      </c>
      <c r="B103" s="104" t="s">
        <v>349</v>
      </c>
      <c r="C103" s="104" t="s">
        <v>31</v>
      </c>
      <c r="D103" s="104" t="s">
        <v>184</v>
      </c>
      <c r="E103" s="104" t="s">
        <v>77</v>
      </c>
      <c r="F103" s="84" t="s">
        <v>103</v>
      </c>
      <c r="G103" s="84" t="s">
        <v>103</v>
      </c>
      <c r="H103" s="84" t="s">
        <v>103</v>
      </c>
      <c r="I103" s="84" t="s">
        <v>103</v>
      </c>
      <c r="J103" s="84" t="s">
        <v>103</v>
      </c>
      <c r="K103" s="84" t="s">
        <v>103</v>
      </c>
      <c r="L103" s="84" t="s">
        <v>103</v>
      </c>
      <c r="M103" s="84" t="s">
        <v>103</v>
      </c>
      <c r="N103" s="84" t="s">
        <v>103</v>
      </c>
      <c r="O103" s="84" t="s">
        <v>103</v>
      </c>
      <c r="P103" s="84" t="s">
        <v>103</v>
      </c>
      <c r="Q103" s="84" t="s">
        <v>103</v>
      </c>
      <c r="R103" s="84" t="s">
        <v>103</v>
      </c>
      <c r="S103" s="84" t="s">
        <v>103</v>
      </c>
      <c r="T103" s="84" t="s">
        <v>103</v>
      </c>
      <c r="U103" s="84">
        <v>30</v>
      </c>
      <c r="V103" s="84">
        <v>30</v>
      </c>
      <c r="W103" s="84" t="s">
        <v>103</v>
      </c>
      <c r="X103" s="84" t="s">
        <v>103</v>
      </c>
      <c r="Y103" s="84" t="s">
        <v>103</v>
      </c>
      <c r="Z103" s="84" t="s">
        <v>103</v>
      </c>
      <c r="AA103" s="84" t="s">
        <v>103</v>
      </c>
      <c r="AB103" s="84" t="s">
        <v>103</v>
      </c>
      <c r="AC103" s="9"/>
    </row>
    <row r="104" spans="1:29" ht="126" customHeight="1">
      <c r="A104" s="106" t="s">
        <v>25</v>
      </c>
      <c r="B104" s="104" t="s">
        <v>351</v>
      </c>
      <c r="C104" s="104" t="s">
        <v>26</v>
      </c>
      <c r="D104" s="104" t="s">
        <v>184</v>
      </c>
      <c r="E104" s="104" t="s">
        <v>33</v>
      </c>
      <c r="F104" s="84" t="s">
        <v>103</v>
      </c>
      <c r="G104" s="84" t="s">
        <v>103</v>
      </c>
      <c r="H104" s="84" t="s">
        <v>103</v>
      </c>
      <c r="I104" s="84" t="s">
        <v>103</v>
      </c>
      <c r="J104" s="84" t="s">
        <v>103</v>
      </c>
      <c r="K104" s="84" t="s">
        <v>103</v>
      </c>
      <c r="L104" s="84" t="s">
        <v>103</v>
      </c>
      <c r="M104" s="84" t="s">
        <v>103</v>
      </c>
      <c r="N104" s="84" t="s">
        <v>103</v>
      </c>
      <c r="O104" s="84" t="s">
        <v>103</v>
      </c>
      <c r="P104" s="84" t="s">
        <v>103</v>
      </c>
      <c r="Q104" s="84" t="s">
        <v>103</v>
      </c>
      <c r="R104" s="84" t="s">
        <v>103</v>
      </c>
      <c r="S104" s="84" t="s">
        <v>103</v>
      </c>
      <c r="T104" s="84" t="s">
        <v>103</v>
      </c>
      <c r="U104" s="84">
        <v>40</v>
      </c>
      <c r="V104" s="84">
        <v>40</v>
      </c>
      <c r="W104" s="84" t="s">
        <v>103</v>
      </c>
      <c r="X104" s="84" t="s">
        <v>103</v>
      </c>
      <c r="Y104" s="84" t="s">
        <v>103</v>
      </c>
      <c r="Z104" s="84" t="s">
        <v>103</v>
      </c>
      <c r="AA104" s="84" t="s">
        <v>103</v>
      </c>
      <c r="AB104" s="84" t="s">
        <v>103</v>
      </c>
      <c r="AC104" s="9"/>
    </row>
    <row r="105" spans="1:29" ht="125.25" customHeight="1">
      <c r="A105" s="106" t="s">
        <v>27</v>
      </c>
      <c r="B105" s="104" t="s">
        <v>350</v>
      </c>
      <c r="C105" s="104" t="s">
        <v>29</v>
      </c>
      <c r="D105" s="104" t="s">
        <v>184</v>
      </c>
      <c r="E105" s="104" t="s">
        <v>60</v>
      </c>
      <c r="F105" s="84" t="s">
        <v>103</v>
      </c>
      <c r="G105" s="84" t="s">
        <v>103</v>
      </c>
      <c r="H105" s="84" t="s">
        <v>103</v>
      </c>
      <c r="I105" s="84" t="s">
        <v>103</v>
      </c>
      <c r="J105" s="84" t="s">
        <v>103</v>
      </c>
      <c r="K105" s="84" t="s">
        <v>103</v>
      </c>
      <c r="L105" s="84" t="s">
        <v>103</v>
      </c>
      <c r="M105" s="84" t="s">
        <v>103</v>
      </c>
      <c r="N105" s="84" t="s">
        <v>103</v>
      </c>
      <c r="O105" s="84" t="s">
        <v>103</v>
      </c>
      <c r="P105" s="84" t="s">
        <v>103</v>
      </c>
      <c r="Q105" s="84" t="s">
        <v>103</v>
      </c>
      <c r="R105" s="84" t="s">
        <v>103</v>
      </c>
      <c r="S105" s="84" t="s">
        <v>103</v>
      </c>
      <c r="T105" s="84" t="s">
        <v>103</v>
      </c>
      <c r="U105" s="84">
        <v>1</v>
      </c>
      <c r="V105" s="84">
        <v>1</v>
      </c>
      <c r="W105" s="84" t="s">
        <v>103</v>
      </c>
      <c r="X105" s="84" t="s">
        <v>103</v>
      </c>
      <c r="Y105" s="84" t="s">
        <v>103</v>
      </c>
      <c r="Z105" s="84" t="s">
        <v>103</v>
      </c>
      <c r="AA105" s="84" t="s">
        <v>103</v>
      </c>
      <c r="AB105" s="84" t="s">
        <v>103</v>
      </c>
      <c r="AC105" s="9"/>
    </row>
    <row r="106" spans="1:29" ht="124.5" customHeight="1">
      <c r="A106" s="106" t="s">
        <v>30</v>
      </c>
      <c r="B106" s="104" t="s">
        <v>346</v>
      </c>
      <c r="C106" s="104" t="s">
        <v>32</v>
      </c>
      <c r="D106" s="104" t="s">
        <v>184</v>
      </c>
      <c r="E106" s="104" t="s">
        <v>77</v>
      </c>
      <c r="F106" s="84" t="s">
        <v>103</v>
      </c>
      <c r="G106" s="84" t="s">
        <v>103</v>
      </c>
      <c r="H106" s="84" t="s">
        <v>103</v>
      </c>
      <c r="I106" s="84" t="s">
        <v>103</v>
      </c>
      <c r="J106" s="84" t="s">
        <v>103</v>
      </c>
      <c r="K106" s="84" t="s">
        <v>103</v>
      </c>
      <c r="L106" s="84" t="s">
        <v>103</v>
      </c>
      <c r="M106" s="84" t="s">
        <v>103</v>
      </c>
      <c r="N106" s="84" t="s">
        <v>103</v>
      </c>
      <c r="O106" s="84" t="s">
        <v>103</v>
      </c>
      <c r="P106" s="84" t="s">
        <v>103</v>
      </c>
      <c r="Q106" s="84" t="s">
        <v>103</v>
      </c>
      <c r="R106" s="84" t="s">
        <v>103</v>
      </c>
      <c r="S106" s="84" t="s">
        <v>103</v>
      </c>
      <c r="T106" s="84" t="s">
        <v>103</v>
      </c>
      <c r="U106" s="84">
        <v>3</v>
      </c>
      <c r="V106" s="84">
        <v>3</v>
      </c>
      <c r="W106" s="84" t="s">
        <v>103</v>
      </c>
      <c r="X106" s="84" t="s">
        <v>103</v>
      </c>
      <c r="Y106" s="84" t="s">
        <v>103</v>
      </c>
      <c r="Z106" s="84" t="s">
        <v>103</v>
      </c>
      <c r="AA106" s="84" t="s">
        <v>103</v>
      </c>
      <c r="AB106" s="84" t="s">
        <v>103</v>
      </c>
      <c r="AC106" s="9"/>
    </row>
    <row r="107" spans="1:29" ht="34.5" customHeight="1">
      <c r="A107" s="166" t="s">
        <v>257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31"/>
    </row>
    <row r="108" spans="1:29" ht="35.25" customHeight="1">
      <c r="A108" s="225" t="s">
        <v>258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31"/>
    </row>
    <row r="109" spans="1:29" ht="33.75" customHeight="1">
      <c r="A109" s="225" t="s">
        <v>259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31"/>
    </row>
    <row r="110" spans="1:29" ht="22.5" customHeight="1">
      <c r="A110" s="156" t="s">
        <v>272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32"/>
    </row>
    <row r="111" spans="1:29" ht="21.75" customHeight="1">
      <c r="A111" s="156" t="s">
        <v>260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32"/>
    </row>
    <row r="112" spans="1:29" ht="36" customHeight="1">
      <c r="A112" s="156" t="s">
        <v>261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32"/>
    </row>
    <row r="113" spans="1:29" ht="15">
      <c r="A113" s="227" t="s">
        <v>262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33"/>
    </row>
    <row r="114" spans="1:29" ht="48.75" customHeight="1">
      <c r="A114" s="223" t="s">
        <v>263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34"/>
    </row>
    <row r="115" spans="1:29" ht="38.25" customHeight="1">
      <c r="A115" s="223" t="s">
        <v>264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34"/>
    </row>
    <row r="116" spans="1:29" ht="55.5" customHeight="1">
      <c r="A116" s="223" t="s">
        <v>265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34"/>
    </row>
    <row r="117" spans="1:29" ht="38.25" customHeight="1">
      <c r="A117" s="223" t="s">
        <v>322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34"/>
    </row>
    <row r="118" spans="1:29" ht="39" customHeight="1">
      <c r="A118" s="224" t="s">
        <v>301</v>
      </c>
      <c r="B118" s="224"/>
      <c r="C118" s="224"/>
      <c r="D118" s="224"/>
      <c r="E118" s="224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34"/>
    </row>
    <row r="119" spans="1:29" ht="77.25" customHeight="1">
      <c r="A119" s="223" t="s">
        <v>345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34"/>
    </row>
    <row r="120" spans="1:29" ht="15" customHeight="1">
      <c r="A120" s="156" t="s">
        <v>307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32"/>
    </row>
    <row r="121" spans="1:29" ht="41.25" customHeight="1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32"/>
    </row>
    <row r="122" spans="1:29" ht="15" customHeight="1">
      <c r="A122" s="156" t="s">
        <v>344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32"/>
    </row>
    <row r="123" spans="1:29" ht="138.75" customHeight="1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32"/>
    </row>
    <row r="124" spans="1:29" ht="15" customHeight="1">
      <c r="A124" s="156" t="s">
        <v>308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32"/>
    </row>
    <row r="125" spans="1:29" ht="39.75" customHeight="1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32"/>
    </row>
    <row r="126" spans="1:29" ht="15" customHeight="1">
      <c r="A126" s="156" t="s">
        <v>309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32"/>
    </row>
    <row r="127" spans="1:29" ht="42.75" customHeight="1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32"/>
    </row>
    <row r="128" spans="1:29" ht="78" customHeight="1">
      <c r="A128" s="223" t="s">
        <v>310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34"/>
    </row>
    <row r="129" spans="1:29" ht="46.5" customHeight="1">
      <c r="A129" s="223" t="s">
        <v>311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34"/>
    </row>
    <row r="130" spans="1:29" ht="67.5" customHeight="1">
      <c r="A130" s="223" t="s">
        <v>312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34"/>
    </row>
    <row r="131" spans="1:29" ht="62.25" customHeight="1">
      <c r="A131" s="223" t="s">
        <v>313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34"/>
    </row>
    <row r="132" spans="1:29" ht="65.25" customHeight="1">
      <c r="A132" s="223" t="s">
        <v>314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34"/>
    </row>
    <row r="133" spans="1:5" ht="15">
      <c r="A133" s="224"/>
      <c r="B133" s="224"/>
      <c r="C133" s="224"/>
      <c r="D133" s="224"/>
      <c r="E133" s="224"/>
    </row>
    <row r="134" spans="1:29" ht="60" customHeight="1">
      <c r="A134" s="223" t="s">
        <v>336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34"/>
    </row>
    <row r="135" spans="1:29" ht="45" customHeight="1">
      <c r="A135" s="223" t="s">
        <v>307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34"/>
    </row>
    <row r="136" spans="1:29" ht="43.5" customHeight="1">
      <c r="A136" s="223" t="s">
        <v>0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34"/>
    </row>
    <row r="137" spans="1:29" ht="118.5" customHeight="1">
      <c r="A137" s="223" t="s">
        <v>1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34"/>
    </row>
    <row r="138" spans="1:29" ht="50.25" customHeight="1">
      <c r="A138" s="223" t="s">
        <v>2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34"/>
    </row>
    <row r="139" spans="1:29" ht="88.5" customHeight="1">
      <c r="A139" s="223" t="s">
        <v>18</v>
      </c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34"/>
    </row>
    <row r="140" spans="1:28" ht="45.75" customHeight="1">
      <c r="A140" s="226" t="s">
        <v>307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</row>
    <row r="141" spans="1:28" ht="115.5" customHeight="1">
      <c r="A141" s="226" t="s">
        <v>19</v>
      </c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</row>
    <row r="146" ht="15"/>
    <row r="147" ht="15"/>
    <row r="148" ht="15"/>
  </sheetData>
  <sheetProtection/>
  <autoFilter ref="A10:AJ132"/>
  <mergeCells count="146">
    <mergeCell ref="A138:AB138"/>
    <mergeCell ref="A139:AB139"/>
    <mergeCell ref="A134:AB134"/>
    <mergeCell ref="A136:AB136"/>
    <mergeCell ref="A112:AB112"/>
    <mergeCell ref="E99:E100"/>
    <mergeCell ref="A113:AB113"/>
    <mergeCell ref="A109:AB109"/>
    <mergeCell ref="A99:A100"/>
    <mergeCell ref="A126:AB127"/>
    <mergeCell ref="A140:AB140"/>
    <mergeCell ref="A141:AB141"/>
    <mergeCell ref="A135:AB135"/>
    <mergeCell ref="A114:AB114"/>
    <mergeCell ref="A117:AB117"/>
    <mergeCell ref="A118:E118"/>
    <mergeCell ref="A132:AB132"/>
    <mergeCell ref="A124:AB125"/>
    <mergeCell ref="A129:AB129"/>
    <mergeCell ref="A122:AB123"/>
    <mergeCell ref="A108:AB108"/>
    <mergeCell ref="A115:AB115"/>
    <mergeCell ref="A119:AB119"/>
    <mergeCell ref="A120:AB121"/>
    <mergeCell ref="A80:A81"/>
    <mergeCell ref="A74:A78"/>
    <mergeCell ref="F97:R97"/>
    <mergeCell ref="B99:B100"/>
    <mergeCell ref="D99:D100"/>
    <mergeCell ref="D82:D89"/>
    <mergeCell ref="A137:AB137"/>
    <mergeCell ref="A130:AB130"/>
    <mergeCell ref="A131:AB131"/>
    <mergeCell ref="A116:AB116"/>
    <mergeCell ref="A128:AB128"/>
    <mergeCell ref="A133:E133"/>
    <mergeCell ref="A54:A55"/>
    <mergeCell ref="B54:B55"/>
    <mergeCell ref="B57:B58"/>
    <mergeCell ref="F36:P37"/>
    <mergeCell ref="AA8:AB8"/>
    <mergeCell ref="W8:X8"/>
    <mergeCell ref="Q8:R8"/>
    <mergeCell ref="O8:P8"/>
    <mergeCell ref="F7:F9"/>
    <mergeCell ref="A57:A73"/>
    <mergeCell ref="A32:A33"/>
    <mergeCell ref="B32:B33"/>
    <mergeCell ref="F21:P22"/>
    <mergeCell ref="D31:D33"/>
    <mergeCell ref="A21:A26"/>
    <mergeCell ref="B50:B52"/>
    <mergeCell ref="B21:B22"/>
    <mergeCell ref="D35:D52"/>
    <mergeCell ref="B38:B40"/>
    <mergeCell ref="A36:A52"/>
    <mergeCell ref="Q16:AB16"/>
    <mergeCell ref="Q20:AB20"/>
    <mergeCell ref="Q23:AB23"/>
    <mergeCell ref="F24:P25"/>
    <mergeCell ref="F51:P52"/>
    <mergeCell ref="B23:B25"/>
    <mergeCell ref="Q38:AB38"/>
    <mergeCell ref="Q35:AB35"/>
    <mergeCell ref="E31:E33"/>
    <mergeCell ref="F48:P49"/>
    <mergeCell ref="U8:V8"/>
    <mergeCell ref="D20:D26"/>
    <mergeCell ref="Q31:AB31"/>
    <mergeCell ref="F28:R28"/>
    <mergeCell ref="S27:AB27"/>
    <mergeCell ref="A11:A12"/>
    <mergeCell ref="E20:E26"/>
    <mergeCell ref="D7:D9"/>
    <mergeCell ref="I8:J8"/>
    <mergeCell ref="C7:C9"/>
    <mergeCell ref="X1:AB1"/>
    <mergeCell ref="S8:T8"/>
    <mergeCell ref="Y8:Z8"/>
    <mergeCell ref="F72:P73"/>
    <mergeCell ref="F39:P40"/>
    <mergeCell ref="F66:P67"/>
    <mergeCell ref="F69:P70"/>
    <mergeCell ref="G7:AB7"/>
    <mergeCell ref="X2:AB2"/>
    <mergeCell ref="F32:P33"/>
    <mergeCell ref="N3:P3"/>
    <mergeCell ref="E82:E89"/>
    <mergeCell ref="D74:D78"/>
    <mergeCell ref="D80:D81"/>
    <mergeCell ref="M8:N8"/>
    <mergeCell ref="K8:L8"/>
    <mergeCell ref="E80:E81"/>
    <mergeCell ref="E7:E9"/>
    <mergeCell ref="A4:AB4"/>
    <mergeCell ref="A5:AB5"/>
    <mergeCell ref="G8:H8"/>
    <mergeCell ref="E11:E12"/>
    <mergeCell ref="A17:A18"/>
    <mergeCell ref="A7:A9"/>
    <mergeCell ref="E16:E18"/>
    <mergeCell ref="B7:B9"/>
    <mergeCell ref="D16:D18"/>
    <mergeCell ref="B11:B12"/>
    <mergeCell ref="B17:B18"/>
    <mergeCell ref="F17:P18"/>
    <mergeCell ref="B36:B37"/>
    <mergeCell ref="Q41:AB41"/>
    <mergeCell ref="F45:P46"/>
    <mergeCell ref="E35:E52"/>
    <mergeCell ref="E53:E55"/>
    <mergeCell ref="F42:P43"/>
    <mergeCell ref="Q47:AB47"/>
    <mergeCell ref="B44:B46"/>
    <mergeCell ref="B47:B49"/>
    <mergeCell ref="Q44:AB44"/>
    <mergeCell ref="B41:B43"/>
    <mergeCell ref="Q50:AB50"/>
    <mergeCell ref="E56:E73"/>
    <mergeCell ref="Q71:AB71"/>
    <mergeCell ref="Q59:AB59"/>
    <mergeCell ref="Q62:AB62"/>
    <mergeCell ref="Q65:AB65"/>
    <mergeCell ref="B62:B64"/>
    <mergeCell ref="F63:P64"/>
    <mergeCell ref="B65:B67"/>
    <mergeCell ref="Q56:AB56"/>
    <mergeCell ref="B68:B70"/>
    <mergeCell ref="E74:E78"/>
    <mergeCell ref="B80:B81"/>
    <mergeCell ref="D53:D55"/>
    <mergeCell ref="F60:P61"/>
    <mergeCell ref="F54:P55"/>
    <mergeCell ref="B71:B73"/>
    <mergeCell ref="D56:D73"/>
    <mergeCell ref="F57:P58"/>
    <mergeCell ref="B59:B61"/>
    <mergeCell ref="Q68:AB68"/>
    <mergeCell ref="Q53:AB53"/>
    <mergeCell ref="C74:C78"/>
    <mergeCell ref="A110:AB110"/>
    <mergeCell ref="A111:AB111"/>
    <mergeCell ref="F84:J89"/>
    <mergeCell ref="A107:AB107"/>
    <mergeCell ref="A82:A89"/>
    <mergeCell ref="B82:B89"/>
  </mergeCells>
  <printOptions/>
  <pageMargins left="0" right="0" top="0" bottom="0" header="0.31496062992125984" footer="0.31496062992125984"/>
  <pageSetup fitToHeight="0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9"/>
  <sheetViews>
    <sheetView zoomScale="80" zoomScaleNormal="80" workbookViewId="0" topLeftCell="A1">
      <pane xSplit="1" ySplit="11" topLeftCell="B39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12" sqref="B412:B413"/>
    </sheetView>
  </sheetViews>
  <sheetFormatPr defaultColWidth="9.140625" defaultRowHeight="15"/>
  <cols>
    <col min="1" max="1" width="9.140625" style="5" customWidth="1"/>
    <col min="2" max="2" width="36.28125" style="5" customWidth="1"/>
    <col min="3" max="5" width="15.140625" style="5" customWidth="1"/>
    <col min="6" max="6" width="11.8515625" style="5" customWidth="1"/>
    <col min="7" max="7" width="13.00390625" style="5" customWidth="1"/>
    <col min="8" max="8" width="11.7109375" style="5" customWidth="1"/>
    <col min="9" max="9" width="12.421875" style="5" customWidth="1"/>
    <col min="10" max="10" width="11.8515625" style="5" customWidth="1"/>
    <col min="11" max="11" width="11.7109375" style="5" customWidth="1"/>
    <col min="12" max="13" width="11.57421875" style="5" customWidth="1"/>
    <col min="14" max="14" width="11.140625" style="5" customWidth="1"/>
    <col min="15" max="15" width="11.57421875" style="5" customWidth="1"/>
    <col min="16" max="16" width="8.28125" style="5" customWidth="1"/>
    <col min="17" max="17" width="23.28125" style="5" customWidth="1"/>
    <col min="18" max="16384" width="9.140625" style="5" customWidth="1"/>
  </cols>
  <sheetData>
    <row r="1" spans="2:17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1" t="s">
        <v>55</v>
      </c>
      <c r="O1" s="251"/>
      <c r="P1" s="251"/>
      <c r="Q1" s="251"/>
    </row>
    <row r="2" spans="2:17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2" t="s">
        <v>232</v>
      </c>
      <c r="O2" s="252"/>
      <c r="P2" s="252"/>
      <c r="Q2" s="252"/>
    </row>
    <row r="3" spans="2:17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>
      <c r="B5" s="240" t="s">
        <v>46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2:17" ht="15.75">
      <c r="B6" s="244" t="s">
        <v>85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ht="15"/>
    <row r="8" spans="1:17" ht="15">
      <c r="A8" s="235" t="s">
        <v>36</v>
      </c>
      <c r="B8" s="233" t="s">
        <v>37</v>
      </c>
      <c r="C8" s="233" t="s">
        <v>139</v>
      </c>
      <c r="D8" s="132"/>
      <c r="E8" s="132"/>
      <c r="F8" s="233" t="s">
        <v>38</v>
      </c>
      <c r="G8" s="247" t="s">
        <v>39</v>
      </c>
      <c r="H8" s="248"/>
      <c r="I8" s="245" t="s">
        <v>40</v>
      </c>
      <c r="J8" s="274"/>
      <c r="K8" s="274"/>
      <c r="L8" s="274"/>
      <c r="M8" s="274"/>
      <c r="N8" s="274"/>
      <c r="O8" s="274"/>
      <c r="P8" s="274"/>
      <c r="Q8" s="246"/>
    </row>
    <row r="9" spans="1:17" ht="59.25" customHeight="1">
      <c r="A9" s="260"/>
      <c r="B9" s="234"/>
      <c r="C9" s="234"/>
      <c r="D9" s="133" t="s">
        <v>318</v>
      </c>
      <c r="E9" s="133" t="s">
        <v>319</v>
      </c>
      <c r="F9" s="234"/>
      <c r="G9" s="249"/>
      <c r="H9" s="250"/>
      <c r="I9" s="245" t="s">
        <v>41</v>
      </c>
      <c r="J9" s="246"/>
      <c r="K9" s="242" t="s">
        <v>42</v>
      </c>
      <c r="L9" s="243"/>
      <c r="M9" s="245" t="s">
        <v>43</v>
      </c>
      <c r="N9" s="246"/>
      <c r="O9" s="242" t="s">
        <v>44</v>
      </c>
      <c r="P9" s="243"/>
      <c r="Q9" s="233" t="s">
        <v>317</v>
      </c>
    </row>
    <row r="10" spans="1:17" ht="32.25" customHeight="1">
      <c r="A10" s="236"/>
      <c r="B10" s="241"/>
      <c r="C10" s="241"/>
      <c r="D10" s="135"/>
      <c r="E10" s="135"/>
      <c r="F10" s="241"/>
      <c r="G10" s="144" t="s">
        <v>34</v>
      </c>
      <c r="H10" s="144" t="s">
        <v>35</v>
      </c>
      <c r="I10" s="144" t="s">
        <v>34</v>
      </c>
      <c r="J10" s="144" t="s">
        <v>35</v>
      </c>
      <c r="K10" s="144" t="s">
        <v>34</v>
      </c>
      <c r="L10" s="144" t="s">
        <v>35</v>
      </c>
      <c r="M10" s="144" t="s">
        <v>34</v>
      </c>
      <c r="N10" s="144" t="s">
        <v>35</v>
      </c>
      <c r="O10" s="144" t="s">
        <v>34</v>
      </c>
      <c r="P10" s="144" t="s">
        <v>172</v>
      </c>
      <c r="Q10" s="241"/>
    </row>
    <row r="11" spans="1:17" ht="1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  <c r="P11" s="139">
        <v>16</v>
      </c>
      <c r="Q11" s="139">
        <v>17</v>
      </c>
    </row>
    <row r="12" spans="1:17" ht="42.75">
      <c r="A12" s="35">
        <v>1</v>
      </c>
      <c r="B12" s="36" t="s">
        <v>266</v>
      </c>
      <c r="C12" s="37"/>
      <c r="D12" s="37"/>
      <c r="E12" s="37"/>
      <c r="F12" s="131" t="s">
        <v>192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5">
      <c r="A13" s="266" t="s">
        <v>52</v>
      </c>
      <c r="B13" s="275" t="s">
        <v>249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</row>
    <row r="14" spans="1:20" ht="15">
      <c r="A14" s="267"/>
      <c r="B14" s="253" t="s">
        <v>233</v>
      </c>
      <c r="C14" s="271" t="s">
        <v>148</v>
      </c>
      <c r="D14" s="145"/>
      <c r="E14" s="145"/>
      <c r="F14" s="131" t="s">
        <v>276</v>
      </c>
      <c r="G14" s="39">
        <f>SUM(G15:G25)</f>
        <v>38393.4</v>
      </c>
      <c r="H14" s="39">
        <f>SUM(H15:H25)</f>
        <v>34280.70999999999</v>
      </c>
      <c r="I14" s="39">
        <f>SUM(I15:I25)</f>
        <v>38393.4</v>
      </c>
      <c r="J14" s="39">
        <f>SUM(J15:J25)</f>
        <v>34280.7</v>
      </c>
      <c r="K14" s="139"/>
      <c r="L14" s="139"/>
      <c r="M14" s="139"/>
      <c r="N14" s="139"/>
      <c r="O14" s="139"/>
      <c r="P14" s="139"/>
      <c r="Q14" s="253" t="s">
        <v>269</v>
      </c>
      <c r="R14" s="13"/>
      <c r="S14" s="13"/>
      <c r="T14" s="13"/>
    </row>
    <row r="15" spans="1:20" ht="15">
      <c r="A15" s="267"/>
      <c r="B15" s="254"/>
      <c r="C15" s="272"/>
      <c r="D15" s="146"/>
      <c r="E15" s="146"/>
      <c r="F15" s="144" t="s">
        <v>47</v>
      </c>
      <c r="G15" s="29">
        <f>SUM(G27+G29)</f>
        <v>4150</v>
      </c>
      <c r="H15" s="29">
        <f>SUM(H27+H29)</f>
        <v>3138.21</v>
      </c>
      <c r="I15" s="29">
        <f>SUM(I27+I29)</f>
        <v>4150</v>
      </c>
      <c r="J15" s="29">
        <f>SUM(J27+J29)</f>
        <v>3138.2</v>
      </c>
      <c r="K15" s="139"/>
      <c r="L15" s="139"/>
      <c r="M15" s="139"/>
      <c r="N15" s="139"/>
      <c r="O15" s="139"/>
      <c r="P15" s="139"/>
      <c r="Q15" s="254"/>
      <c r="R15" s="13"/>
      <c r="S15" s="13"/>
      <c r="T15" s="13"/>
    </row>
    <row r="16" spans="1:20" ht="15">
      <c r="A16" s="267"/>
      <c r="B16" s="254"/>
      <c r="C16" s="272"/>
      <c r="D16" s="146"/>
      <c r="E16" s="146"/>
      <c r="F16" s="144" t="s">
        <v>48</v>
      </c>
      <c r="G16" s="29">
        <v>4000</v>
      </c>
      <c r="H16" s="29">
        <f>SUM(H30)</f>
        <v>3105</v>
      </c>
      <c r="I16" s="29">
        <v>4000</v>
      </c>
      <c r="J16" s="29">
        <f>SUM(J30)</f>
        <v>3105</v>
      </c>
      <c r="K16" s="139"/>
      <c r="L16" s="139"/>
      <c r="M16" s="139"/>
      <c r="N16" s="139"/>
      <c r="O16" s="139"/>
      <c r="P16" s="139"/>
      <c r="Q16" s="254"/>
      <c r="R16" s="13"/>
      <c r="S16" s="13"/>
      <c r="T16" s="13"/>
    </row>
    <row r="17" spans="1:20" ht="15">
      <c r="A17" s="267"/>
      <c r="B17" s="254"/>
      <c r="C17" s="272"/>
      <c r="D17" s="146"/>
      <c r="E17" s="146"/>
      <c r="F17" s="144" t="s">
        <v>49</v>
      </c>
      <c r="G17" s="29">
        <v>4000</v>
      </c>
      <c r="H17" s="29">
        <v>3108.7</v>
      </c>
      <c r="I17" s="29">
        <v>4000</v>
      </c>
      <c r="J17" s="29">
        <v>3108.7</v>
      </c>
      <c r="K17" s="139"/>
      <c r="L17" s="139"/>
      <c r="M17" s="139"/>
      <c r="N17" s="139"/>
      <c r="O17" s="139"/>
      <c r="P17" s="139"/>
      <c r="Q17" s="254"/>
      <c r="R17" s="13"/>
      <c r="S17" s="13"/>
      <c r="T17" s="13"/>
    </row>
    <row r="18" spans="1:20" ht="15">
      <c r="A18" s="267"/>
      <c r="B18" s="254"/>
      <c r="C18" s="272"/>
      <c r="D18" s="146"/>
      <c r="E18" s="146"/>
      <c r="F18" s="144" t="s">
        <v>50</v>
      </c>
      <c r="G18" s="29">
        <v>4000</v>
      </c>
      <c r="H18" s="30">
        <v>3083.9</v>
      </c>
      <c r="I18" s="29">
        <v>4000</v>
      </c>
      <c r="J18" s="30">
        <v>3083.9</v>
      </c>
      <c r="K18" s="139"/>
      <c r="L18" s="139"/>
      <c r="M18" s="139"/>
      <c r="N18" s="139"/>
      <c r="O18" s="139"/>
      <c r="P18" s="139"/>
      <c r="Q18" s="254"/>
      <c r="R18" s="13"/>
      <c r="S18" s="13"/>
      <c r="T18" s="13"/>
    </row>
    <row r="19" spans="1:20" ht="15">
      <c r="A19" s="267"/>
      <c r="B19" s="254"/>
      <c r="C19" s="272"/>
      <c r="D19" s="146"/>
      <c r="E19" s="146"/>
      <c r="F19" s="132" t="s">
        <v>51</v>
      </c>
      <c r="G19" s="30">
        <v>3150</v>
      </c>
      <c r="H19" s="29">
        <f>H33</f>
        <v>3107.6</v>
      </c>
      <c r="I19" s="30">
        <v>3150</v>
      </c>
      <c r="J19" s="29">
        <f>J33</f>
        <v>3107.6</v>
      </c>
      <c r="K19" s="139"/>
      <c r="L19" s="139"/>
      <c r="M19" s="139"/>
      <c r="N19" s="139"/>
      <c r="O19" s="139"/>
      <c r="P19" s="139"/>
      <c r="Q19" s="254"/>
      <c r="R19" s="13"/>
      <c r="S19" s="13"/>
      <c r="T19" s="13"/>
    </row>
    <row r="20" spans="1:20" ht="15">
      <c r="A20" s="267"/>
      <c r="B20" s="254"/>
      <c r="C20" s="272"/>
      <c r="D20" s="146"/>
      <c r="E20" s="146"/>
      <c r="F20" s="132" t="s">
        <v>170</v>
      </c>
      <c r="G20" s="30">
        <v>3150</v>
      </c>
      <c r="H20" s="29">
        <f>H34</f>
        <v>3097.1</v>
      </c>
      <c r="I20" s="29">
        <f>I34</f>
        <v>3150</v>
      </c>
      <c r="J20" s="29">
        <f>J34</f>
        <v>3097.1</v>
      </c>
      <c r="K20" s="139"/>
      <c r="L20" s="139"/>
      <c r="M20" s="139"/>
      <c r="N20" s="139"/>
      <c r="O20" s="139"/>
      <c r="P20" s="139"/>
      <c r="Q20" s="254"/>
      <c r="R20" s="13"/>
      <c r="S20" s="13"/>
      <c r="T20" s="13"/>
    </row>
    <row r="21" spans="1:20" ht="15">
      <c r="A21" s="267"/>
      <c r="B21" s="254"/>
      <c r="C21" s="272"/>
      <c r="D21" s="146"/>
      <c r="E21" s="146"/>
      <c r="F21" s="132" t="s">
        <v>186</v>
      </c>
      <c r="G21" s="30">
        <v>3150</v>
      </c>
      <c r="H21" s="29">
        <f>H35</f>
        <v>3094.6</v>
      </c>
      <c r="I21" s="30">
        <v>3150</v>
      </c>
      <c r="J21" s="29">
        <f>J35</f>
        <v>3094.6</v>
      </c>
      <c r="K21" s="139"/>
      <c r="L21" s="139"/>
      <c r="M21" s="139"/>
      <c r="N21" s="139"/>
      <c r="O21" s="139"/>
      <c r="P21" s="139"/>
      <c r="Q21" s="254"/>
      <c r="R21" s="13"/>
      <c r="S21" s="13"/>
      <c r="T21" s="13"/>
    </row>
    <row r="22" spans="1:20" ht="15">
      <c r="A22" s="267"/>
      <c r="B22" s="254"/>
      <c r="C22" s="272"/>
      <c r="D22" s="146"/>
      <c r="E22" s="146"/>
      <c r="F22" s="132" t="s">
        <v>187</v>
      </c>
      <c r="G22" s="30">
        <v>3150</v>
      </c>
      <c r="H22" s="29">
        <f>H36</f>
        <v>3095.6</v>
      </c>
      <c r="I22" s="30">
        <v>3150</v>
      </c>
      <c r="J22" s="29">
        <f>J36</f>
        <v>3095.6</v>
      </c>
      <c r="K22" s="139"/>
      <c r="L22" s="139"/>
      <c r="M22" s="139"/>
      <c r="N22" s="139"/>
      <c r="O22" s="139"/>
      <c r="P22" s="139"/>
      <c r="Q22" s="254"/>
      <c r="R22" s="13"/>
      <c r="S22" s="13"/>
      <c r="T22" s="13"/>
    </row>
    <row r="23" spans="1:20" ht="15">
      <c r="A23" s="267"/>
      <c r="B23" s="254"/>
      <c r="C23" s="272"/>
      <c r="D23" s="146"/>
      <c r="E23" s="146"/>
      <c r="F23" s="132" t="s">
        <v>188</v>
      </c>
      <c r="G23" s="30">
        <v>3150</v>
      </c>
      <c r="H23" s="29">
        <v>3150</v>
      </c>
      <c r="I23" s="30">
        <v>3150</v>
      </c>
      <c r="J23" s="29">
        <v>3150</v>
      </c>
      <c r="K23" s="139"/>
      <c r="L23" s="139"/>
      <c r="M23" s="139"/>
      <c r="N23" s="139"/>
      <c r="O23" s="139"/>
      <c r="P23" s="139"/>
      <c r="Q23" s="254"/>
      <c r="R23" s="13"/>
      <c r="S23" s="13"/>
      <c r="T23" s="13"/>
    </row>
    <row r="24" spans="1:20" ht="15">
      <c r="A24" s="267"/>
      <c r="B24" s="254"/>
      <c r="C24" s="272"/>
      <c r="D24" s="146"/>
      <c r="E24" s="146"/>
      <c r="F24" s="132" t="s">
        <v>189</v>
      </c>
      <c r="G24" s="29">
        <f>G38</f>
        <v>3150</v>
      </c>
      <c r="H24" s="29">
        <v>3150</v>
      </c>
      <c r="I24" s="29">
        <f>I38</f>
        <v>3150</v>
      </c>
      <c r="J24" s="29">
        <v>3150</v>
      </c>
      <c r="K24" s="139"/>
      <c r="L24" s="139"/>
      <c r="M24" s="139"/>
      <c r="N24" s="139"/>
      <c r="O24" s="139"/>
      <c r="P24" s="139"/>
      <c r="Q24" s="254"/>
      <c r="R24" s="13"/>
      <c r="S24" s="13"/>
      <c r="T24" s="13"/>
    </row>
    <row r="25" spans="1:20" ht="15">
      <c r="A25" s="268"/>
      <c r="B25" s="255"/>
      <c r="C25" s="273"/>
      <c r="D25" s="146"/>
      <c r="E25" s="146"/>
      <c r="F25" s="132" t="s">
        <v>190</v>
      </c>
      <c r="G25" s="30">
        <v>3343.4</v>
      </c>
      <c r="H25" s="29">
        <v>3150</v>
      </c>
      <c r="I25" s="30">
        <v>3343.4</v>
      </c>
      <c r="J25" s="29">
        <v>3150</v>
      </c>
      <c r="K25" s="139"/>
      <c r="L25" s="139"/>
      <c r="M25" s="139"/>
      <c r="N25" s="139"/>
      <c r="O25" s="139"/>
      <c r="P25" s="139"/>
      <c r="Q25" s="255"/>
      <c r="R25" s="13"/>
      <c r="S25" s="13"/>
      <c r="T25" s="13"/>
    </row>
    <row r="26" spans="1:20" ht="109.5" customHeight="1">
      <c r="A26" s="230" t="s">
        <v>65</v>
      </c>
      <c r="B26" s="276" t="s">
        <v>66</v>
      </c>
      <c r="C26" s="233" t="s">
        <v>140</v>
      </c>
      <c r="D26" s="132"/>
      <c r="E26" s="132"/>
      <c r="F26" s="131" t="s">
        <v>276</v>
      </c>
      <c r="G26" s="1">
        <f>SUM(G27:G27)</f>
        <v>150</v>
      </c>
      <c r="H26" s="1">
        <f>SUM(H27:H27)</f>
        <v>0</v>
      </c>
      <c r="I26" s="1">
        <f>SUM(I27:I27)</f>
        <v>150</v>
      </c>
      <c r="J26" s="1">
        <f>SUM(J27:J27)</f>
        <v>0</v>
      </c>
      <c r="K26" s="144"/>
      <c r="L26" s="144"/>
      <c r="M26" s="144"/>
      <c r="N26" s="144"/>
      <c r="O26" s="144"/>
      <c r="P26" s="144"/>
      <c r="Q26" s="278" t="s">
        <v>61</v>
      </c>
      <c r="R26" s="13"/>
      <c r="S26" s="13"/>
      <c r="T26" s="13"/>
    </row>
    <row r="27" spans="1:20" ht="15">
      <c r="A27" s="231"/>
      <c r="B27" s="277"/>
      <c r="C27" s="241"/>
      <c r="D27" s="135"/>
      <c r="E27" s="135"/>
      <c r="F27" s="144" t="s">
        <v>47</v>
      </c>
      <c r="G27" s="30">
        <v>150</v>
      </c>
      <c r="H27" s="30">
        <v>0</v>
      </c>
      <c r="I27" s="30">
        <v>150</v>
      </c>
      <c r="J27" s="30">
        <v>0</v>
      </c>
      <c r="K27" s="144"/>
      <c r="L27" s="144"/>
      <c r="M27" s="144"/>
      <c r="N27" s="144"/>
      <c r="O27" s="144"/>
      <c r="P27" s="144"/>
      <c r="Q27" s="279"/>
      <c r="R27" s="13"/>
      <c r="S27" s="13"/>
      <c r="T27" s="13"/>
    </row>
    <row r="28" spans="1:20" ht="15">
      <c r="A28" s="256" t="s">
        <v>68</v>
      </c>
      <c r="B28" s="228" t="s">
        <v>67</v>
      </c>
      <c r="C28" s="233" t="s">
        <v>180</v>
      </c>
      <c r="D28" s="132"/>
      <c r="E28" s="132"/>
      <c r="F28" s="131" t="s">
        <v>276</v>
      </c>
      <c r="G28" s="1">
        <f>SUM(G29:G39)</f>
        <v>38243.4</v>
      </c>
      <c r="H28" s="1">
        <f>SUM(H29:H39)</f>
        <v>34280.70999999999</v>
      </c>
      <c r="I28" s="1">
        <f>SUM(I29:I39)</f>
        <v>38243.4</v>
      </c>
      <c r="J28" s="1">
        <f>SUM(J29:J39)</f>
        <v>34280.7</v>
      </c>
      <c r="K28" s="144"/>
      <c r="L28" s="144"/>
      <c r="M28" s="144"/>
      <c r="N28" s="144"/>
      <c r="O28" s="144"/>
      <c r="P28" s="144"/>
      <c r="Q28" s="228" t="s">
        <v>33</v>
      </c>
      <c r="R28" s="13"/>
      <c r="S28" s="13"/>
      <c r="T28" s="13"/>
    </row>
    <row r="29" spans="1:20" ht="15">
      <c r="A29" s="257"/>
      <c r="B29" s="269"/>
      <c r="C29" s="234"/>
      <c r="D29" s="133"/>
      <c r="E29" s="133"/>
      <c r="F29" s="40" t="s">
        <v>47</v>
      </c>
      <c r="G29" s="30">
        <v>4000</v>
      </c>
      <c r="H29" s="30">
        <v>3138.21</v>
      </c>
      <c r="I29" s="30">
        <v>4000</v>
      </c>
      <c r="J29" s="30">
        <v>3138.2</v>
      </c>
      <c r="K29" s="144"/>
      <c r="L29" s="144"/>
      <c r="M29" s="144"/>
      <c r="N29" s="144"/>
      <c r="O29" s="144"/>
      <c r="P29" s="144"/>
      <c r="Q29" s="239"/>
      <c r="R29" s="13"/>
      <c r="S29" s="13"/>
      <c r="T29" s="13"/>
    </row>
    <row r="30" spans="1:20" ht="15">
      <c r="A30" s="257"/>
      <c r="B30" s="269"/>
      <c r="C30" s="234"/>
      <c r="D30" s="133"/>
      <c r="E30" s="133"/>
      <c r="F30" s="40" t="s">
        <v>48</v>
      </c>
      <c r="G30" s="30">
        <v>4000</v>
      </c>
      <c r="H30" s="30">
        <v>3105</v>
      </c>
      <c r="I30" s="30">
        <v>4000</v>
      </c>
      <c r="J30" s="30">
        <v>3105</v>
      </c>
      <c r="K30" s="144"/>
      <c r="L30" s="144"/>
      <c r="M30" s="144"/>
      <c r="N30" s="144"/>
      <c r="O30" s="144"/>
      <c r="P30" s="144"/>
      <c r="Q30" s="239"/>
      <c r="R30" s="13"/>
      <c r="S30" s="13"/>
      <c r="T30" s="13"/>
    </row>
    <row r="31" spans="1:20" ht="15">
      <c r="A31" s="257"/>
      <c r="B31" s="269"/>
      <c r="C31" s="234"/>
      <c r="D31" s="133"/>
      <c r="E31" s="133"/>
      <c r="F31" s="40" t="s">
        <v>49</v>
      </c>
      <c r="G31" s="30">
        <v>4000</v>
      </c>
      <c r="H31" s="30">
        <v>3108.7</v>
      </c>
      <c r="I31" s="30">
        <v>4000</v>
      </c>
      <c r="J31" s="30">
        <v>3108.7</v>
      </c>
      <c r="K31" s="144"/>
      <c r="L31" s="144"/>
      <c r="M31" s="144"/>
      <c r="N31" s="144"/>
      <c r="O31" s="144"/>
      <c r="P31" s="144"/>
      <c r="Q31" s="239"/>
      <c r="R31" s="13"/>
      <c r="S31" s="13"/>
      <c r="T31" s="13"/>
    </row>
    <row r="32" spans="1:20" ht="15">
      <c r="A32" s="257"/>
      <c r="B32" s="269"/>
      <c r="C32" s="234"/>
      <c r="D32" s="133"/>
      <c r="E32" s="133"/>
      <c r="F32" s="40" t="s">
        <v>50</v>
      </c>
      <c r="G32" s="30">
        <v>4000</v>
      </c>
      <c r="H32" s="30">
        <v>3083.9</v>
      </c>
      <c r="I32" s="30">
        <v>4000</v>
      </c>
      <c r="J32" s="30">
        <v>3083.9</v>
      </c>
      <c r="K32" s="144"/>
      <c r="L32" s="144"/>
      <c r="M32" s="144"/>
      <c r="N32" s="144"/>
      <c r="O32" s="144"/>
      <c r="P32" s="144"/>
      <c r="Q32" s="239"/>
      <c r="R32" s="13"/>
      <c r="S32" s="13"/>
      <c r="T32" s="13"/>
    </row>
    <row r="33" spans="1:20" ht="15">
      <c r="A33" s="257"/>
      <c r="B33" s="269"/>
      <c r="C33" s="234"/>
      <c r="D33" s="133"/>
      <c r="E33" s="133"/>
      <c r="F33" s="41" t="s">
        <v>51</v>
      </c>
      <c r="G33" s="30">
        <v>3150</v>
      </c>
      <c r="H33" s="30">
        <v>3107.6</v>
      </c>
      <c r="I33" s="30">
        <v>3150</v>
      </c>
      <c r="J33" s="30">
        <v>3107.6</v>
      </c>
      <c r="K33" s="132"/>
      <c r="L33" s="132"/>
      <c r="M33" s="132"/>
      <c r="N33" s="132"/>
      <c r="O33" s="132"/>
      <c r="P33" s="132"/>
      <c r="Q33" s="239"/>
      <c r="R33" s="13"/>
      <c r="S33" s="13"/>
      <c r="T33" s="13"/>
    </row>
    <row r="34" spans="1:20" ht="15">
      <c r="A34" s="257"/>
      <c r="B34" s="269"/>
      <c r="C34" s="234"/>
      <c r="D34" s="133" t="s">
        <v>324</v>
      </c>
      <c r="E34" s="133" t="s">
        <v>330</v>
      </c>
      <c r="F34" s="41" t="s">
        <v>170</v>
      </c>
      <c r="G34" s="30">
        <v>3150</v>
      </c>
      <c r="H34" s="30">
        <f>3150-52.9</f>
        <v>3097.1</v>
      </c>
      <c r="I34" s="30">
        <v>3150</v>
      </c>
      <c r="J34" s="30">
        <f>H34</f>
        <v>3097.1</v>
      </c>
      <c r="K34" s="132"/>
      <c r="L34" s="132"/>
      <c r="M34" s="132"/>
      <c r="N34" s="132"/>
      <c r="O34" s="132"/>
      <c r="P34" s="132"/>
      <c r="Q34" s="239"/>
      <c r="R34" s="13"/>
      <c r="S34" s="13"/>
      <c r="T34" s="13"/>
    </row>
    <row r="35" spans="1:20" ht="15">
      <c r="A35" s="257"/>
      <c r="B35" s="269"/>
      <c r="C35" s="234"/>
      <c r="D35" s="133"/>
      <c r="E35" s="133"/>
      <c r="F35" s="41" t="s">
        <v>186</v>
      </c>
      <c r="G35" s="30">
        <v>3150</v>
      </c>
      <c r="H35" s="30">
        <v>3094.6</v>
      </c>
      <c r="I35" s="30">
        <v>3150</v>
      </c>
      <c r="J35" s="30">
        <v>3094.6</v>
      </c>
      <c r="K35" s="38"/>
      <c r="L35" s="38"/>
      <c r="M35" s="38"/>
      <c r="N35" s="38"/>
      <c r="O35" s="38"/>
      <c r="P35" s="38"/>
      <c r="Q35" s="239"/>
      <c r="R35" s="13"/>
      <c r="S35" s="13"/>
      <c r="T35" s="13"/>
    </row>
    <row r="36" spans="1:20" ht="15">
      <c r="A36" s="257"/>
      <c r="B36" s="269"/>
      <c r="C36" s="234"/>
      <c r="D36" s="133"/>
      <c r="E36" s="133"/>
      <c r="F36" s="41" t="s">
        <v>187</v>
      </c>
      <c r="G36" s="30">
        <v>3150</v>
      </c>
      <c r="H36" s="30">
        <v>3095.6</v>
      </c>
      <c r="I36" s="30">
        <v>3150</v>
      </c>
      <c r="J36" s="30">
        <v>3095.6</v>
      </c>
      <c r="K36" s="38"/>
      <c r="L36" s="38"/>
      <c r="M36" s="38"/>
      <c r="N36" s="38"/>
      <c r="O36" s="38"/>
      <c r="P36" s="38"/>
      <c r="Q36" s="239"/>
      <c r="R36" s="13"/>
      <c r="S36" s="13"/>
      <c r="T36" s="13"/>
    </row>
    <row r="37" spans="1:20" ht="15">
      <c r="A37" s="257"/>
      <c r="B37" s="269"/>
      <c r="C37" s="234"/>
      <c r="D37" s="133"/>
      <c r="E37" s="133"/>
      <c r="F37" s="41" t="s">
        <v>188</v>
      </c>
      <c r="G37" s="30">
        <v>3150</v>
      </c>
      <c r="H37" s="30">
        <v>3150</v>
      </c>
      <c r="I37" s="30">
        <v>3150</v>
      </c>
      <c r="J37" s="30">
        <v>3150</v>
      </c>
      <c r="K37" s="38"/>
      <c r="L37" s="38"/>
      <c r="M37" s="38"/>
      <c r="N37" s="38"/>
      <c r="O37" s="38"/>
      <c r="P37" s="38"/>
      <c r="Q37" s="239"/>
      <c r="R37" s="13"/>
      <c r="S37" s="13"/>
      <c r="T37" s="13"/>
    </row>
    <row r="38" spans="1:20" ht="15">
      <c r="A38" s="257"/>
      <c r="B38" s="269"/>
      <c r="C38" s="234"/>
      <c r="D38" s="133"/>
      <c r="E38" s="133"/>
      <c r="F38" s="41" t="s">
        <v>189</v>
      </c>
      <c r="G38" s="30">
        <v>3150</v>
      </c>
      <c r="H38" s="30">
        <v>3150</v>
      </c>
      <c r="I38" s="30">
        <v>3150</v>
      </c>
      <c r="J38" s="30">
        <v>3150</v>
      </c>
      <c r="K38" s="38"/>
      <c r="L38" s="38"/>
      <c r="M38" s="38"/>
      <c r="N38" s="38"/>
      <c r="O38" s="38"/>
      <c r="P38" s="38"/>
      <c r="Q38" s="239"/>
      <c r="R38" s="13"/>
      <c r="S38" s="13"/>
      <c r="T38" s="13"/>
    </row>
    <row r="39" spans="1:20" ht="15">
      <c r="A39" s="258"/>
      <c r="B39" s="270"/>
      <c r="C39" s="241"/>
      <c r="D39" s="133"/>
      <c r="E39" s="133"/>
      <c r="F39" s="41" t="s">
        <v>190</v>
      </c>
      <c r="G39" s="30">
        <v>3343.4</v>
      </c>
      <c r="H39" s="30">
        <v>3150</v>
      </c>
      <c r="I39" s="30">
        <v>3343.4</v>
      </c>
      <c r="J39" s="30">
        <v>3150</v>
      </c>
      <c r="K39" s="38"/>
      <c r="L39" s="38"/>
      <c r="M39" s="38"/>
      <c r="N39" s="38"/>
      <c r="O39" s="38"/>
      <c r="P39" s="38"/>
      <c r="Q39" s="229"/>
      <c r="R39" s="13"/>
      <c r="S39" s="13"/>
      <c r="T39" s="13"/>
    </row>
    <row r="40" spans="1:20" ht="15">
      <c r="A40" s="256"/>
      <c r="B40" s="253" t="s">
        <v>63</v>
      </c>
      <c r="C40" s="261"/>
      <c r="D40" s="141"/>
      <c r="E40" s="141"/>
      <c r="F40" s="131" t="s">
        <v>276</v>
      </c>
      <c r="G40" s="1">
        <f>SUM(G41:G51)</f>
        <v>38393.4</v>
      </c>
      <c r="H40" s="1">
        <f>SUM(H41:H51)</f>
        <v>34280.70999999999</v>
      </c>
      <c r="I40" s="1">
        <f>SUM(I41:I51)</f>
        <v>38393.4</v>
      </c>
      <c r="J40" s="1">
        <f>SUM(J41:J51)</f>
        <v>34280.7</v>
      </c>
      <c r="K40" s="144"/>
      <c r="L40" s="144"/>
      <c r="M40" s="144"/>
      <c r="N40" s="144"/>
      <c r="O40" s="144"/>
      <c r="P40" s="144"/>
      <c r="Q40" s="233"/>
      <c r="R40" s="13"/>
      <c r="S40" s="13"/>
      <c r="T40" s="13"/>
    </row>
    <row r="41" spans="1:20" ht="15">
      <c r="A41" s="257"/>
      <c r="B41" s="254"/>
      <c r="C41" s="262"/>
      <c r="D41" s="142"/>
      <c r="E41" s="142"/>
      <c r="F41" s="144" t="s">
        <v>47</v>
      </c>
      <c r="G41" s="30">
        <f>SUM(G27+G29)</f>
        <v>4150</v>
      </c>
      <c r="H41" s="30">
        <f>SUM(H27+H29)</f>
        <v>3138.21</v>
      </c>
      <c r="I41" s="30">
        <f>SUM(I27+I29)</f>
        <v>4150</v>
      </c>
      <c r="J41" s="30">
        <f>SUM(J27+J29)</f>
        <v>3138.2</v>
      </c>
      <c r="K41" s="144"/>
      <c r="L41" s="144"/>
      <c r="M41" s="144"/>
      <c r="N41" s="144"/>
      <c r="O41" s="144"/>
      <c r="P41" s="144"/>
      <c r="Q41" s="234"/>
      <c r="R41" s="13"/>
      <c r="S41" s="13"/>
      <c r="T41" s="13"/>
    </row>
    <row r="42" spans="1:20" ht="15">
      <c r="A42" s="257"/>
      <c r="B42" s="254"/>
      <c r="C42" s="262"/>
      <c r="D42" s="142"/>
      <c r="E42" s="142"/>
      <c r="F42" s="144" t="s">
        <v>48</v>
      </c>
      <c r="G42" s="30">
        <f aca="true" t="shared" si="0" ref="G42:J46">SUM(G30)</f>
        <v>4000</v>
      </c>
      <c r="H42" s="30">
        <f t="shared" si="0"/>
        <v>3105</v>
      </c>
      <c r="I42" s="30">
        <f t="shared" si="0"/>
        <v>4000</v>
      </c>
      <c r="J42" s="30">
        <f t="shared" si="0"/>
        <v>3105</v>
      </c>
      <c r="K42" s="144"/>
      <c r="L42" s="144"/>
      <c r="M42" s="144"/>
      <c r="N42" s="144"/>
      <c r="O42" s="144"/>
      <c r="P42" s="144"/>
      <c r="Q42" s="234"/>
      <c r="R42" s="13"/>
      <c r="S42" s="13"/>
      <c r="T42" s="13"/>
    </row>
    <row r="43" spans="1:20" ht="30">
      <c r="A43" s="257"/>
      <c r="B43" s="254"/>
      <c r="C43" s="262"/>
      <c r="D43" s="142"/>
      <c r="E43" s="142"/>
      <c r="F43" s="144" t="s">
        <v>64</v>
      </c>
      <c r="G43" s="30">
        <f t="shared" si="0"/>
        <v>4000</v>
      </c>
      <c r="H43" s="30">
        <f t="shared" si="0"/>
        <v>3108.7</v>
      </c>
      <c r="I43" s="30">
        <f t="shared" si="0"/>
        <v>4000</v>
      </c>
      <c r="J43" s="30">
        <f t="shared" si="0"/>
        <v>3108.7</v>
      </c>
      <c r="K43" s="144"/>
      <c r="L43" s="144"/>
      <c r="M43" s="144"/>
      <c r="N43" s="144"/>
      <c r="O43" s="144"/>
      <c r="P43" s="144"/>
      <c r="Q43" s="234"/>
      <c r="R43" s="13"/>
      <c r="S43" s="13"/>
      <c r="T43" s="13"/>
    </row>
    <row r="44" spans="1:20" ht="15">
      <c r="A44" s="257"/>
      <c r="B44" s="254"/>
      <c r="C44" s="262"/>
      <c r="D44" s="142"/>
      <c r="E44" s="142"/>
      <c r="F44" s="144" t="s">
        <v>50</v>
      </c>
      <c r="G44" s="30">
        <f t="shared" si="0"/>
        <v>4000</v>
      </c>
      <c r="H44" s="30">
        <v>3083.9</v>
      </c>
      <c r="I44" s="30">
        <f t="shared" si="0"/>
        <v>4000</v>
      </c>
      <c r="J44" s="30">
        <v>3083.9</v>
      </c>
      <c r="K44" s="144"/>
      <c r="L44" s="144"/>
      <c r="M44" s="144"/>
      <c r="N44" s="144"/>
      <c r="O44" s="144"/>
      <c r="P44" s="144"/>
      <c r="Q44" s="234"/>
      <c r="R44" s="13"/>
      <c r="S44" s="13"/>
      <c r="T44" s="13"/>
    </row>
    <row r="45" spans="1:20" ht="30">
      <c r="A45" s="257"/>
      <c r="B45" s="254"/>
      <c r="C45" s="262"/>
      <c r="D45" s="142"/>
      <c r="E45" s="142"/>
      <c r="F45" s="144" t="s">
        <v>62</v>
      </c>
      <c r="G45" s="30">
        <f>SUM(G33)</f>
        <v>3150</v>
      </c>
      <c r="H45" s="30">
        <f t="shared" si="0"/>
        <v>3107.6</v>
      </c>
      <c r="I45" s="30">
        <f>SUM(I33)</f>
        <v>3150</v>
      </c>
      <c r="J45" s="30">
        <f t="shared" si="0"/>
        <v>3107.6</v>
      </c>
      <c r="K45" s="144"/>
      <c r="L45" s="144"/>
      <c r="M45" s="144"/>
      <c r="N45" s="144"/>
      <c r="O45" s="144"/>
      <c r="P45" s="144"/>
      <c r="Q45" s="234"/>
      <c r="R45" s="13"/>
      <c r="S45" s="13"/>
      <c r="T45" s="13"/>
    </row>
    <row r="46" spans="1:20" ht="15">
      <c r="A46" s="257"/>
      <c r="B46" s="254"/>
      <c r="C46" s="262"/>
      <c r="D46" s="142"/>
      <c r="E46" s="142"/>
      <c r="F46" s="144" t="s">
        <v>170</v>
      </c>
      <c r="G46" s="30">
        <f>SUM(G34)</f>
        <v>3150</v>
      </c>
      <c r="H46" s="30">
        <f t="shared" si="0"/>
        <v>3097.1</v>
      </c>
      <c r="I46" s="30">
        <f>SUM(I34)</f>
        <v>3150</v>
      </c>
      <c r="J46" s="30">
        <f>SUM(J34)</f>
        <v>3097.1</v>
      </c>
      <c r="K46" s="144"/>
      <c r="L46" s="144"/>
      <c r="M46" s="144"/>
      <c r="N46" s="144"/>
      <c r="O46" s="144"/>
      <c r="P46" s="144"/>
      <c r="Q46" s="234"/>
      <c r="R46" s="13"/>
      <c r="S46" s="13"/>
      <c r="T46" s="13"/>
    </row>
    <row r="47" spans="1:20" ht="15">
      <c r="A47" s="257"/>
      <c r="B47" s="254"/>
      <c r="C47" s="262"/>
      <c r="D47" s="142"/>
      <c r="E47" s="142"/>
      <c r="F47" s="41" t="s">
        <v>186</v>
      </c>
      <c r="G47" s="30">
        <f>SUM(G35)</f>
        <v>3150</v>
      </c>
      <c r="H47" s="30">
        <f aca="true" t="shared" si="1" ref="G47:H51">SUM(H35)</f>
        <v>3094.6</v>
      </c>
      <c r="I47" s="30">
        <f aca="true" t="shared" si="2" ref="I47:J51">SUM(I35)</f>
        <v>3150</v>
      </c>
      <c r="J47" s="30">
        <f t="shared" si="2"/>
        <v>3094.6</v>
      </c>
      <c r="K47" s="38"/>
      <c r="L47" s="38"/>
      <c r="M47" s="38"/>
      <c r="N47" s="38"/>
      <c r="O47" s="38"/>
      <c r="P47" s="38"/>
      <c r="Q47" s="234"/>
      <c r="R47" s="13"/>
      <c r="S47" s="13"/>
      <c r="T47" s="13"/>
    </row>
    <row r="48" spans="1:20" ht="15">
      <c r="A48" s="257"/>
      <c r="B48" s="254"/>
      <c r="C48" s="262"/>
      <c r="D48" s="142"/>
      <c r="E48" s="142"/>
      <c r="F48" s="41" t="s">
        <v>187</v>
      </c>
      <c r="G48" s="30">
        <f t="shared" si="1"/>
        <v>3150</v>
      </c>
      <c r="H48" s="30">
        <f t="shared" si="1"/>
        <v>3095.6</v>
      </c>
      <c r="I48" s="30">
        <f t="shared" si="2"/>
        <v>3150</v>
      </c>
      <c r="J48" s="30">
        <f t="shared" si="2"/>
        <v>3095.6</v>
      </c>
      <c r="K48" s="38"/>
      <c r="L48" s="38"/>
      <c r="M48" s="38"/>
      <c r="N48" s="38"/>
      <c r="O48" s="38"/>
      <c r="P48" s="38"/>
      <c r="Q48" s="234"/>
      <c r="R48" s="13"/>
      <c r="S48" s="13"/>
      <c r="T48" s="13"/>
    </row>
    <row r="49" spans="1:20" ht="15">
      <c r="A49" s="257"/>
      <c r="B49" s="254"/>
      <c r="C49" s="262"/>
      <c r="D49" s="142"/>
      <c r="E49" s="142"/>
      <c r="F49" s="41" t="s">
        <v>188</v>
      </c>
      <c r="G49" s="30">
        <f t="shared" si="1"/>
        <v>3150</v>
      </c>
      <c r="H49" s="30">
        <f t="shared" si="1"/>
        <v>3150</v>
      </c>
      <c r="I49" s="30">
        <f t="shared" si="2"/>
        <v>3150</v>
      </c>
      <c r="J49" s="30">
        <f t="shared" si="2"/>
        <v>3150</v>
      </c>
      <c r="K49" s="38"/>
      <c r="L49" s="38"/>
      <c r="M49" s="38"/>
      <c r="N49" s="38"/>
      <c r="O49" s="38"/>
      <c r="P49" s="38"/>
      <c r="Q49" s="234"/>
      <c r="R49" s="13"/>
      <c r="S49" s="13"/>
      <c r="T49" s="13"/>
    </row>
    <row r="50" spans="1:20" ht="15">
      <c r="A50" s="257"/>
      <c r="B50" s="254"/>
      <c r="C50" s="262"/>
      <c r="D50" s="142"/>
      <c r="E50" s="142"/>
      <c r="F50" s="41" t="s">
        <v>189</v>
      </c>
      <c r="G50" s="30">
        <f t="shared" si="1"/>
        <v>3150</v>
      </c>
      <c r="H50" s="30">
        <f t="shared" si="1"/>
        <v>3150</v>
      </c>
      <c r="I50" s="30">
        <f t="shared" si="2"/>
        <v>3150</v>
      </c>
      <c r="J50" s="30">
        <f t="shared" si="2"/>
        <v>3150</v>
      </c>
      <c r="K50" s="38"/>
      <c r="L50" s="38"/>
      <c r="M50" s="38"/>
      <c r="N50" s="38"/>
      <c r="O50" s="38"/>
      <c r="P50" s="38"/>
      <c r="Q50" s="234"/>
      <c r="R50" s="13"/>
      <c r="S50" s="13"/>
      <c r="T50" s="13"/>
    </row>
    <row r="51" spans="1:20" ht="15">
      <c r="A51" s="258"/>
      <c r="B51" s="255"/>
      <c r="C51" s="263"/>
      <c r="D51" s="142"/>
      <c r="E51" s="142"/>
      <c r="F51" s="41" t="s">
        <v>190</v>
      </c>
      <c r="G51" s="30">
        <f t="shared" si="1"/>
        <v>3343.4</v>
      </c>
      <c r="H51" s="30">
        <f t="shared" si="1"/>
        <v>3150</v>
      </c>
      <c r="I51" s="30">
        <f t="shared" si="2"/>
        <v>3343.4</v>
      </c>
      <c r="J51" s="30">
        <f t="shared" si="2"/>
        <v>3150</v>
      </c>
      <c r="K51" s="38"/>
      <c r="L51" s="38"/>
      <c r="M51" s="38"/>
      <c r="N51" s="38"/>
      <c r="O51" s="38"/>
      <c r="P51" s="38"/>
      <c r="Q51" s="241"/>
      <c r="R51" s="13"/>
      <c r="S51" s="13"/>
      <c r="T51" s="13"/>
    </row>
    <row r="52" spans="1:20" ht="15.75" customHeight="1">
      <c r="A52" s="266" t="s">
        <v>53</v>
      </c>
      <c r="B52" s="232" t="s">
        <v>277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13"/>
      <c r="S52" s="13"/>
      <c r="T52" s="13"/>
    </row>
    <row r="53" spans="1:20" ht="267.75" customHeight="1">
      <c r="A53" s="267"/>
      <c r="B53" s="253" t="s">
        <v>234</v>
      </c>
      <c r="C53" s="271" t="s">
        <v>149</v>
      </c>
      <c r="D53" s="145"/>
      <c r="E53" s="145"/>
      <c r="F53" s="131" t="s">
        <v>276</v>
      </c>
      <c r="G53" s="1">
        <f aca="true" t="shared" si="3" ref="G53:N53">SUM(G54:G64)</f>
        <v>122244.559</v>
      </c>
      <c r="H53" s="1">
        <f t="shared" si="3"/>
        <v>98582.51900000001</v>
      </c>
      <c r="I53" s="1">
        <f>SUM(I54:I64)</f>
        <v>88913.059</v>
      </c>
      <c r="J53" s="1">
        <f t="shared" si="3"/>
        <v>68896.319</v>
      </c>
      <c r="K53" s="1">
        <f t="shared" si="3"/>
        <v>20725.3</v>
      </c>
      <c r="L53" s="1">
        <f t="shared" si="3"/>
        <v>18030</v>
      </c>
      <c r="M53" s="1">
        <f t="shared" si="3"/>
        <v>12606.199999999999</v>
      </c>
      <c r="N53" s="1">
        <f t="shared" si="3"/>
        <v>11656.199999999999</v>
      </c>
      <c r="O53" s="42"/>
      <c r="P53" s="42"/>
      <c r="Q53" s="253" t="s">
        <v>270</v>
      </c>
      <c r="R53" s="13"/>
      <c r="S53" s="13"/>
      <c r="T53" s="13"/>
    </row>
    <row r="54" spans="1:20" ht="15">
      <c r="A54" s="267"/>
      <c r="B54" s="254"/>
      <c r="C54" s="272"/>
      <c r="D54" s="146"/>
      <c r="E54" s="146"/>
      <c r="F54" s="144" t="s">
        <v>47</v>
      </c>
      <c r="G54" s="30">
        <f aca="true" t="shared" si="4" ref="G54:N54">SUM(G78+G90+G102+G114+G126+G138+G150+G162+G163+G164+G165+G166+G218+G230+G231+G232+G233+G234+G323+G335+G347)</f>
        <v>17892.859</v>
      </c>
      <c r="H54" s="30">
        <f t="shared" si="4"/>
        <v>15661.019</v>
      </c>
      <c r="I54" s="30">
        <f t="shared" si="4"/>
        <v>5627.259</v>
      </c>
      <c r="J54" s="30">
        <f t="shared" si="4"/>
        <v>3395.419000000001</v>
      </c>
      <c r="K54" s="30">
        <f t="shared" si="4"/>
        <v>6911.7</v>
      </c>
      <c r="L54" s="30">
        <f t="shared" si="4"/>
        <v>6911.7</v>
      </c>
      <c r="M54" s="30">
        <f t="shared" si="4"/>
        <v>5353.9</v>
      </c>
      <c r="N54" s="30">
        <f t="shared" si="4"/>
        <v>5353.9</v>
      </c>
      <c r="O54" s="42"/>
      <c r="P54" s="42"/>
      <c r="Q54" s="254"/>
      <c r="R54" s="13"/>
      <c r="S54" s="13"/>
      <c r="T54" s="13"/>
    </row>
    <row r="55" spans="1:20" ht="15">
      <c r="A55" s="267"/>
      <c r="B55" s="254"/>
      <c r="C55" s="272"/>
      <c r="D55" s="146"/>
      <c r="E55" s="146"/>
      <c r="F55" s="144" t="s">
        <v>48</v>
      </c>
      <c r="G55" s="30">
        <f aca="true" t="shared" si="5" ref="G55:N55">SUM(G66+G79+G91+G103+G115+G127+G139+G151+G167+G168+G169+G170+G171+G219+G235+G236+G237+G238+G239+G324+G336+G348)</f>
        <v>14884.7</v>
      </c>
      <c r="H55" s="30">
        <f t="shared" si="5"/>
        <v>12636.5</v>
      </c>
      <c r="I55" s="30">
        <f t="shared" si="5"/>
        <v>5786.7</v>
      </c>
      <c r="J55" s="30">
        <f t="shared" si="5"/>
        <v>3538.5</v>
      </c>
      <c r="K55" s="30">
        <f t="shared" si="5"/>
        <v>6368.6</v>
      </c>
      <c r="L55" s="30">
        <f t="shared" si="5"/>
        <v>6368.6</v>
      </c>
      <c r="M55" s="30">
        <f t="shared" si="5"/>
        <v>2729.4</v>
      </c>
      <c r="N55" s="30">
        <f t="shared" si="5"/>
        <v>2729.4</v>
      </c>
      <c r="O55" s="42"/>
      <c r="P55" s="42"/>
      <c r="Q55" s="254"/>
      <c r="R55" s="13"/>
      <c r="S55" s="13"/>
      <c r="T55" s="13"/>
    </row>
    <row r="56" spans="1:21" ht="30">
      <c r="A56" s="267"/>
      <c r="B56" s="254"/>
      <c r="C56" s="272"/>
      <c r="D56" s="146"/>
      <c r="E56" s="146"/>
      <c r="F56" s="144" t="s">
        <v>64</v>
      </c>
      <c r="G56" s="30">
        <f>SUM(G67+G80+G92+G104+G116+G128+G140+G152+G172+G173+G174+G175+G176+G220+G240+G241+G242+G243+G244+G286+G287+G288+G289+G325+G337+G349+G361+G373)</f>
        <v>9501.900000000001</v>
      </c>
      <c r="H56" s="30">
        <f>SUM(H67+H80+H92+H104+H116+H128+H140+H152+H172+H173+H174+H175+H176+H220+H240+H241+H242+H243+H244+H286+H287+H288+H289+H325+H337+H349+H361+H373)</f>
        <v>3415</v>
      </c>
      <c r="I56" s="30">
        <f>SUM(I67+I80+I92+I104+I116+I128+I140+I152+I172+I173+I174+I175+I176+I220+I240+I241+I242+I243+I244+I286+I287+I288+I289+I325+I337+I349+I361+I373)</f>
        <v>5856.6</v>
      </c>
      <c r="J56" s="30">
        <f>SUM(J67+J80+J92+J104+J116+J128+J140+J152+J172+J173+J174+J175+J176+J220+J240+J241+J242+J243+J244+J286+J287+J288+J289+J325+J337+J349+J361+J373)</f>
        <v>3415</v>
      </c>
      <c r="K56" s="30">
        <f>SUM(K67+K80+K92+K104+K116+K128+K140+K152+K172+K173+K174+K175+K176+K220+K240+K241+K242+K243+K244+K325+K337+K349)</f>
        <v>2695.3</v>
      </c>
      <c r="L56" s="30">
        <f>SUM(L67+L80+L92+L104+L116+L128+L140+L152+L172+L173+L174+L175+L176+L220+L240+L241+L242+L243+L244+L325+L337+L349)</f>
        <v>0</v>
      </c>
      <c r="M56" s="30">
        <f>SUM(M67+M80+M92+M104+M116+M128+M140+M152+M172+M173+M174+M175+M176+M220+M240+M241+M242+M243+M244+M325+M337+M349)</f>
        <v>950</v>
      </c>
      <c r="N56" s="30">
        <f>SUM(N67+N80+N92+N104+N116+N128+N140+N152+N172+N173+N174+N175+N176+N220+N240+N241+N242+N243+N244+N325+N337+N349)</f>
        <v>0</v>
      </c>
      <c r="O56" s="42"/>
      <c r="P56" s="42"/>
      <c r="Q56" s="254"/>
      <c r="R56" s="13"/>
      <c r="S56" s="13"/>
      <c r="T56" s="13"/>
      <c r="U56" s="13"/>
    </row>
    <row r="57" spans="1:20" ht="15">
      <c r="A57" s="267"/>
      <c r="B57" s="254"/>
      <c r="C57" s="272"/>
      <c r="D57" s="146"/>
      <c r="E57" s="146"/>
      <c r="F57" s="144" t="s">
        <v>50</v>
      </c>
      <c r="G57" s="30">
        <f>SUM(G68+G81+G93+G105+G117+G129+G141+G153+G177+G178+G179+G180+G181+G221+G245+G246+G247+G248+G249+G290+G291+G292+G293+G326+G338+G350+G362+G374+G390)</f>
        <v>7819</v>
      </c>
      <c r="H57" s="30">
        <f>SUM(H68+H81+H93+H105+H117+H129+H141+H153+H177+H178+H179+H180+H181+H221+H245+H246+H247+H248+H249+H290+H291+H292+H293+H326+H338+H350+H362+H374+H390)</f>
        <v>7174.400000000001</v>
      </c>
      <c r="I57" s="30">
        <f>SUM(I68+I81+I93+I105+I117+I129+I141+I153+I177+I178+I179+I180+I181+I221+I245+I246+I247+I248+I249+I290+I291+I292+I293+I326+I338+I350+I362+I374+I390)</f>
        <v>6651.9</v>
      </c>
      <c r="J57" s="30">
        <f>SUM(J68+J81+J93+J105+J117+J129+J141+J153+J177+J178+J179+J180+J181+J221+J245+J246+J247+J248+J249+J290+J291+J292+J293+J326+J338+J350+J362+J374+J390)</f>
        <v>6007.3</v>
      </c>
      <c r="K57" s="30">
        <f>SUM(K68+K81+K93+K105+K117+K129+K141+K153+K177+K178+K179+K180+K181+K221+K245+K246+K247+K248+K249+K326+K338+K350)</f>
        <v>968.7</v>
      </c>
      <c r="L57" s="30">
        <f>SUM(L68+L81+L93+L105+L117+L129+L141+L153+L177+L178+L179+L180+L181+L221+L245+L246+L247+L248+L249+L326+L338+L350)</f>
        <v>968.7</v>
      </c>
      <c r="M57" s="30">
        <f>SUM(M68+M81+M93+M105+M117+M129+M141+M153+M177+M178+M179+M180+M181+M221+M245+M246+M247+M248+M249+M326+M338+M350)</f>
        <v>198.4</v>
      </c>
      <c r="N57" s="30">
        <f>SUM(N68+N81+N93+N105+N117+N129+N141+N153+N177+N178+N179+N180+N181+N221+N245+N246+N247+N248+N249+N326+N338+N350)</f>
        <v>198.4</v>
      </c>
      <c r="O57" s="42"/>
      <c r="P57" s="42"/>
      <c r="Q57" s="254"/>
      <c r="R57" s="13"/>
      <c r="S57" s="13"/>
      <c r="T57" s="13"/>
    </row>
    <row r="58" spans="1:20" ht="30">
      <c r="A58" s="267"/>
      <c r="B58" s="254"/>
      <c r="C58" s="272"/>
      <c r="D58" s="146"/>
      <c r="E58" s="146"/>
      <c r="F58" s="144" t="s">
        <v>62</v>
      </c>
      <c r="G58" s="30">
        <f>G69+G82+G94+G106+G118+G130+G142+G154+G182+G183+G184+G185+G186+G222+G250+G251+G252+G253+G254+G294+G295+G296+G297+G327+G339+G351+G363+G375+G382</f>
        <v>10380.4</v>
      </c>
      <c r="H58" s="30">
        <f>SUM(H69+H82+H94+H106+H118+H130+H142+H154+H182+H183+H184+H185+H186+H222+H250+H251+H252+H253+H254+H294+H295+H296+H297+H327+H339+H351+H363+H375+H382)</f>
        <v>10258.7</v>
      </c>
      <c r="I58" s="30">
        <f>I69+I82+I94+I106+I118+I130+I142+I154+I182+I183+I184+I185+I186+I222+I250+I251+I252+I253+I254+I294+I295+I296+I297+I327+I339+I351+I363+I375+I382</f>
        <v>8182.5</v>
      </c>
      <c r="J58" s="30">
        <f>SUM(J69+J82+J94+J106+J118+J130+J142+J154+J182+J183+J184+J185+J186+J222+J250+J251+J252+J253+J254+J294+J295+J296+J297+J327+J339+J351+J363+J375+J382)</f>
        <v>8060.799999999999</v>
      </c>
      <c r="K58" s="30">
        <f>K351</f>
        <v>1824.2</v>
      </c>
      <c r="L58" s="30">
        <f>SUM(L69+L82+L94+L106+L118+L130+L142+L154+L182+L183+L184+L185+L186+L222+L250+L251+L252+L253+L254+L327+L339+L351)</f>
        <v>1824.2</v>
      </c>
      <c r="M58" s="30">
        <f>M351</f>
        <v>373.7</v>
      </c>
      <c r="N58" s="30">
        <f>SUM(N69+N82+N94+N106+N118+N130+N142+N154+N182+N183+N184+N185+N186+N222+N250+N251+N252+N253+N254+N327+N339+N351)</f>
        <v>373.7</v>
      </c>
      <c r="O58" s="42"/>
      <c r="P58" s="42"/>
      <c r="Q58" s="254"/>
      <c r="R58" s="13"/>
      <c r="S58" s="13"/>
      <c r="T58" s="13"/>
    </row>
    <row r="59" spans="1:20" ht="15">
      <c r="A59" s="267"/>
      <c r="B59" s="254"/>
      <c r="C59" s="272"/>
      <c r="D59" s="146"/>
      <c r="E59" s="146"/>
      <c r="F59" s="144" t="s">
        <v>170</v>
      </c>
      <c r="G59" s="30">
        <f>SUM(G70+G83+G95+G107+G119+G131+G143+G155+G187+G188+G189+G190+G191+G223+G255+G256+G257+G258+G259+G298+G299+G300+G301+G328+G340+G352+G364+G376+G383+G392+G394+G397)</f>
        <v>11310.600000000002</v>
      </c>
      <c r="H59" s="30">
        <f>SUM(H70+H83+H95+H107+H119+H131+H143+H155+H187+H188+H189+H190+H191+H223+H255+H256+H257+H258+H259+H298+H299+H300+H301+H328+H340+H352+H364+H376+H383+H392+H394+H397)</f>
        <v>8379.9</v>
      </c>
      <c r="I59" s="30">
        <f>SUM(I70+I83+I95+I107+I119+I131+I143+I155+I187+I188+I189+I190+I191+I223+I255+I256+I257+I258+I259+I298+I299+I300+I301+I328+I340+I352+I364+I376+I383+I392+I394+I397)</f>
        <v>8953.000000000002</v>
      </c>
      <c r="J59" s="30">
        <f>SUM(J70+J83+J95+J107+J119+J131+J143+J155+J187+J188+J189+J190+J191+J223+J255+J256+J257+J258+J259+J298+J299+J300+J301+J328+J340+J352+J364+J376+J383+J392+J394+J397)</f>
        <v>6022.3</v>
      </c>
      <c r="K59" s="30">
        <f>SUM(K70+K83+K95+K107+K119+K131+K143+K155+K187+K188+K189+K190+K191+K223+K255+K256+K257+K258+K259+K298+K299+K300+K301+K328+K340+K352+K364+K376)</f>
        <v>1956.8</v>
      </c>
      <c r="L59" s="30">
        <f>SUM(L70+L83+L95+L107+L119+L131+L143+L155+L183+L184+L185+L186+L187+L223+L251+L252+L253+L254+L255+L328+L340+L352)</f>
        <v>1956.8</v>
      </c>
      <c r="M59" s="30">
        <f>SUM(M70+M83+M95+M107+M119+M131+M143+M155+M187+M188+M189+M190+M191+M223+M255+M256+M257+M258+M259+M298+M299+M300+M301+M328+M340+M352+M364+M376)</f>
        <v>400.8</v>
      </c>
      <c r="N59" s="30">
        <f>SUM(N70+N83+N95+N107+N119+N131+N143+N155+N183+N184+N185+N186+N187+N223+N251+N252+N253+N254+N255+N328+N340+N352)</f>
        <v>400.8</v>
      </c>
      <c r="O59" s="42"/>
      <c r="P59" s="42"/>
      <c r="Q59" s="254"/>
      <c r="R59" s="13"/>
      <c r="S59" s="13"/>
      <c r="T59" s="13"/>
    </row>
    <row r="60" spans="1:20" ht="15">
      <c r="A60" s="267"/>
      <c r="B60" s="254"/>
      <c r="C60" s="272"/>
      <c r="D60" s="146"/>
      <c r="E60" s="146"/>
      <c r="F60" s="144" t="s">
        <v>186</v>
      </c>
      <c r="G60" s="30">
        <f>G423</f>
        <v>11758.699999999999</v>
      </c>
      <c r="H60" s="30">
        <f>H423</f>
        <v>8296.6</v>
      </c>
      <c r="I60" s="30">
        <f>I423</f>
        <v>9158.699999999999</v>
      </c>
      <c r="J60" s="30">
        <f>J423</f>
        <v>5696.599999999999</v>
      </c>
      <c r="K60" s="30">
        <f>SUM(K71+K84+K96+K108+K120+K132+K144+K156+K188+K189+K190+K191+K192+K224+K256+K257+K258+K259+K260+K299+K300+K301+K302+K329+K341+K353+K365+K377)</f>
        <v>0</v>
      </c>
      <c r="L60" s="30">
        <f>SUM(L71+L84+L96+L108+L120+L132+L144+L156+L184+L185+L186+L187+L188+L224+L252+L253+L254+L255+L256+L329+L341+L353)</f>
        <v>0</v>
      </c>
      <c r="M60" s="30">
        <f>SUM(M71+M84+M96+M108+M120+M132+M144+M156+M188+M189+M190+M191+M192+M224+M256+M257+M258+M259+M260+M299+M300+M301+M302+M329+M341+M353+M365+M377)</f>
        <v>2600</v>
      </c>
      <c r="N60" s="30">
        <f>SUM(N71+N84+N96+N108+N120+N132+N144+N156+N184+N185+N186+N187+N188+N224+N252+N253+N254+N255+N256+N329+N341+N353)</f>
        <v>2600</v>
      </c>
      <c r="O60" s="42"/>
      <c r="P60" s="42"/>
      <c r="Q60" s="254"/>
      <c r="R60" s="13"/>
      <c r="S60" s="13"/>
      <c r="T60" s="13"/>
    </row>
    <row r="61" spans="1:20" ht="15">
      <c r="A61" s="267"/>
      <c r="B61" s="254"/>
      <c r="C61" s="272"/>
      <c r="D61" s="146"/>
      <c r="E61" s="146"/>
      <c r="F61" s="144" t="s">
        <v>187</v>
      </c>
      <c r="G61" s="30">
        <f>SUM(G72+G85+G97+G109+G121+G133+G145+G157+G197+G198+G199+G200+G201+G225+G265+G266+G267+G268+G269+G306+G307+G308+G309+G330+G342+G354+G366+G378+G385+G395+G399+G409+G411+G413+G415)</f>
        <v>8862.3</v>
      </c>
      <c r="H61" s="30">
        <f>SUM(H72+H85+H97+H109+H121+H133+H145+H157+H197+H198+H199+H200+H201+H225+H265+H266+H267+H268+H269+H306+H307+H308+H309+H330+H342+H354+H366+H378+H385+H395+H399+H409+H411+H413+H415)</f>
        <v>6917.5</v>
      </c>
      <c r="I61" s="30">
        <f>SUM(I72+I85+I97+I109+I121+I133+I145+I157+I197+I198+I199+I200+I201+I225+I265+I266+I267+I268+I269+I306+I307+I308+I309+I330+I342+I354+I366+I378+I385+I395+I399+I409+I411+I413+I415)</f>
        <v>8862.3</v>
      </c>
      <c r="J61" s="30">
        <f>SUM(J72+J85+J97+J109+J121+J133+J145+J157+J197+J198+J199+J200+J201+J225+J265+J266+J267+J268+J269+J306+J307+J308+J309+J330+J342+J354+J366+J378+J385+J395+J399+J409+J411+J413+J415)</f>
        <v>6917.5</v>
      </c>
      <c r="K61" s="30"/>
      <c r="L61" s="30"/>
      <c r="M61" s="30"/>
      <c r="N61" s="30"/>
      <c r="O61" s="42"/>
      <c r="P61" s="42"/>
      <c r="Q61" s="254"/>
      <c r="R61" s="13"/>
      <c r="S61" s="13"/>
      <c r="T61" s="13"/>
    </row>
    <row r="62" spans="1:20" ht="21.75" customHeight="1">
      <c r="A62" s="267"/>
      <c r="B62" s="254"/>
      <c r="C62" s="272"/>
      <c r="D62" s="146"/>
      <c r="E62" s="146"/>
      <c r="F62" s="144" t="s">
        <v>188</v>
      </c>
      <c r="G62" s="30">
        <f>SUM(G73+G86+G98+G110+G122+G134+G146+G158+G206+G205+G204+G203+G202+G226+G274+G273+G272+G271+G270+G313+G314+G315+G316+G331+G343+G355+G367+G379+G386)</f>
        <v>10032.2</v>
      </c>
      <c r="H62" s="30">
        <f>SUM(H73+H86+H98+H110+H122+H134+H146+H158+H202+H203+H204+H205+H206+H226+H270+H271+H272+H273+H274+H310+H311+H312+H313+H331+H343+H355+H367+H379+H386)</f>
        <v>8614.3</v>
      </c>
      <c r="I62" s="30">
        <f>SUM(I73+I86+I98+I110+I122+I134+I146+I158+I206+I205+I204+I203+I202+I226+I274+I273+I272+I271+I270+I313+I314+I315+I316+I331+I343+I355+I367+I379+I386)</f>
        <v>10032.2</v>
      </c>
      <c r="J62" s="30">
        <f>SUM(J73+J86+J98+J110+J122+J134+J146+J158+J202+J203+J204+J205+J206+J226+J270+J271+J272+J273+J274+J310+J311+J312+J313+J331+J343+J355+J367+J379+J386)</f>
        <v>8614.3</v>
      </c>
      <c r="K62" s="30"/>
      <c r="L62" s="30"/>
      <c r="M62" s="30"/>
      <c r="N62" s="30"/>
      <c r="O62" s="42"/>
      <c r="P62" s="42"/>
      <c r="Q62" s="254"/>
      <c r="R62" s="13"/>
      <c r="S62" s="13"/>
      <c r="T62" s="13"/>
    </row>
    <row r="63" spans="1:20" ht="27" customHeight="1">
      <c r="A63" s="267"/>
      <c r="B63" s="254"/>
      <c r="C63" s="272"/>
      <c r="D63" s="146"/>
      <c r="E63" s="146"/>
      <c r="F63" s="144" t="s">
        <v>189</v>
      </c>
      <c r="G63" s="30">
        <f>SUM(G74+G87+G99+G111+G123+G135+G147+G159+G207+G208+G209+G210+G211+G227+G275+G276+G277+G278+G279+G314+G315+G316+G317+G332+G344+G356+G368+G380+G387)</f>
        <v>10030.7</v>
      </c>
      <c r="H63" s="30">
        <f>SUM(H74+H87+H99+H111+H123+H135+H147+H159+H207+H208+H209+H210+H211+H227+H275+H276+H277+H278+H279+H314+H315+H316+H317+H332+H344+H356+H368+H380+H387)</f>
        <v>8614.3</v>
      </c>
      <c r="I63" s="30">
        <f>SUM(I74+I87+I99+I111+I123+I135+I147+I159+I207+I208+I209+I210+I211+I227+I275+I276+I277+I278+I279+I314+I315+I316+I317+I332+I344+I356+I368+I380+I387)</f>
        <v>10030.7</v>
      </c>
      <c r="J63" s="30">
        <f>SUM(J74+J87+J99+J111+J123+J135+J147+J159+J207+J208+J209+J210+J211+J227+J275+J276+J277+J278+J279+J314+J315+J316+J317+J332+J344+J356+J368+J380+J387)</f>
        <v>8614.3</v>
      </c>
      <c r="K63" s="30"/>
      <c r="L63" s="30"/>
      <c r="M63" s="30"/>
      <c r="N63" s="30"/>
      <c r="O63" s="42"/>
      <c r="P63" s="42"/>
      <c r="Q63" s="254"/>
      <c r="R63" s="13"/>
      <c r="S63" s="13"/>
      <c r="T63" s="13"/>
    </row>
    <row r="64" spans="1:20" ht="35.25" customHeight="1">
      <c r="A64" s="268"/>
      <c r="B64" s="255"/>
      <c r="C64" s="273"/>
      <c r="D64" s="147"/>
      <c r="E64" s="147"/>
      <c r="F64" s="144" t="s">
        <v>190</v>
      </c>
      <c r="G64" s="30">
        <f>SUM(G75+G88+G100+G112+G124+G136+G148+G160+G212+G213+G214+G215+G216+G228+G280+G281+G282+G283+G284+G318+G319+G320+G321+G333+G345+G357+G369+G381+G388)</f>
        <v>9771.2</v>
      </c>
      <c r="H64" s="30">
        <f>SUM(H75+H88+H100+H112+H124+H136+H148+H160+H212+H213+H214+H215+H216+H228+H280+H281+H282+H283+H284+H318+H319+H320+H321+H333+H345+H357+H369+H381+H388)</f>
        <v>8614.3</v>
      </c>
      <c r="I64" s="30">
        <f>SUM(I75+I88+I100+I112+I124+I136+I148+I160+I212+I213+I214+I215+I216+I228+I280+I281+I282+I283+I284+I318+I319+I320+I321+I333+I345+I357+I369+I381+I388)</f>
        <v>9771.2</v>
      </c>
      <c r="J64" s="30">
        <f>SUM(J75+J88+J100+J112+J124+J136+J148+J160+J212+J213+J214+J215+J216+J228+J280+J281+J282+J283+J284+J318+J319+J320+J321+J333+J345+J357+J369+J381+J388)</f>
        <v>8614.3</v>
      </c>
      <c r="K64" s="30">
        <f>SUM(K75+K88+K100+K112+K124+K136+K148+K160+K192+K193+K194+K195+K196+K228+K260+K261+K262+K263+K264+K303+K304+K305+K306+K333+K345+K357+K369+K381)</f>
        <v>0</v>
      </c>
      <c r="L64" s="30">
        <f>SUM(L75+L88+L100+L112+L124+L136+L148+L160+L188+L189+L190+L191+L192+L228+L256+L257+L258+L259+L260+L333+L345+L357)</f>
        <v>0</v>
      </c>
      <c r="M64" s="30">
        <f>SUM(M75+M88+M100+M112+M124+M136+M148+M160+M192+M193+M194+M195+M196+M228+M260+M261+M262+M263+M264+M303+M304+M305+M306+M333+M345+M357+M369+M381)</f>
        <v>0</v>
      </c>
      <c r="N64" s="30">
        <f>SUM(N75+N88+N100+N112+N124+N136+N148+N160+N188+N189+N190+N191+N192+N228+N256+N257+N258+N259+N260+N333+N345+N357)</f>
        <v>0</v>
      </c>
      <c r="O64" s="42"/>
      <c r="P64" s="42"/>
      <c r="Q64" s="255"/>
      <c r="R64" s="13"/>
      <c r="S64" s="13"/>
      <c r="T64" s="13"/>
    </row>
    <row r="65" spans="1:20" ht="15">
      <c r="A65" s="256" t="s">
        <v>54</v>
      </c>
      <c r="B65" s="228" t="s">
        <v>66</v>
      </c>
      <c r="C65" s="233" t="s">
        <v>141</v>
      </c>
      <c r="D65" s="132"/>
      <c r="E65" s="132"/>
      <c r="F65" s="131" t="s">
        <v>276</v>
      </c>
      <c r="G65" s="1">
        <f>SUM(G66:G75)</f>
        <v>450</v>
      </c>
      <c r="H65" s="1">
        <f>SUM(H66:H75)</f>
        <v>0</v>
      </c>
      <c r="I65" s="1">
        <f>SUM(I66:I75)</f>
        <v>450</v>
      </c>
      <c r="J65" s="1">
        <f>SUM(J66:J75)</f>
        <v>0</v>
      </c>
      <c r="K65" s="144"/>
      <c r="L65" s="144"/>
      <c r="M65" s="144"/>
      <c r="N65" s="144"/>
      <c r="O65" s="144"/>
      <c r="P65" s="144"/>
      <c r="Q65" s="228" t="s">
        <v>61</v>
      </c>
      <c r="R65" s="13"/>
      <c r="S65" s="13"/>
      <c r="T65" s="13"/>
    </row>
    <row r="66" spans="1:20" ht="15">
      <c r="A66" s="257"/>
      <c r="B66" s="239"/>
      <c r="C66" s="234"/>
      <c r="D66" s="133"/>
      <c r="E66" s="133"/>
      <c r="F66" s="144" t="s">
        <v>48</v>
      </c>
      <c r="G66" s="30">
        <v>150</v>
      </c>
      <c r="H66" s="30">
        <v>0</v>
      </c>
      <c r="I66" s="30">
        <v>150</v>
      </c>
      <c r="J66" s="30">
        <v>0</v>
      </c>
      <c r="K66" s="144"/>
      <c r="L66" s="144"/>
      <c r="M66" s="144"/>
      <c r="N66" s="144"/>
      <c r="O66" s="144"/>
      <c r="P66" s="144"/>
      <c r="Q66" s="239"/>
      <c r="R66" s="13"/>
      <c r="S66" s="13"/>
      <c r="T66" s="13"/>
    </row>
    <row r="67" spans="1:20" ht="15">
      <c r="A67" s="257"/>
      <c r="B67" s="239"/>
      <c r="C67" s="234"/>
      <c r="D67" s="133"/>
      <c r="E67" s="133"/>
      <c r="F67" s="144" t="s">
        <v>49</v>
      </c>
      <c r="G67" s="30">
        <v>150</v>
      </c>
      <c r="H67" s="30">
        <v>0</v>
      </c>
      <c r="I67" s="30">
        <v>150</v>
      </c>
      <c r="J67" s="30">
        <v>0</v>
      </c>
      <c r="K67" s="144"/>
      <c r="L67" s="144"/>
      <c r="M67" s="144"/>
      <c r="N67" s="144"/>
      <c r="O67" s="144"/>
      <c r="P67" s="144"/>
      <c r="Q67" s="239"/>
      <c r="R67" s="13"/>
      <c r="S67" s="13"/>
      <c r="T67" s="13"/>
    </row>
    <row r="68" spans="1:20" ht="15">
      <c r="A68" s="257"/>
      <c r="B68" s="239"/>
      <c r="C68" s="234"/>
      <c r="D68" s="133"/>
      <c r="E68" s="133"/>
      <c r="F68" s="144" t="s">
        <v>50</v>
      </c>
      <c r="G68" s="30">
        <v>150</v>
      </c>
      <c r="H68" s="30">
        <v>0</v>
      </c>
      <c r="I68" s="30">
        <v>150</v>
      </c>
      <c r="J68" s="30">
        <v>0</v>
      </c>
      <c r="K68" s="144"/>
      <c r="L68" s="144"/>
      <c r="M68" s="144"/>
      <c r="N68" s="144"/>
      <c r="O68" s="144"/>
      <c r="P68" s="144"/>
      <c r="Q68" s="239"/>
      <c r="R68" s="13"/>
      <c r="S68" s="13"/>
      <c r="T68" s="13"/>
    </row>
    <row r="69" spans="1:20" ht="30">
      <c r="A69" s="257"/>
      <c r="B69" s="239"/>
      <c r="C69" s="234"/>
      <c r="D69" s="133"/>
      <c r="E69" s="133"/>
      <c r="F69" s="132" t="s">
        <v>62</v>
      </c>
      <c r="G69" s="43">
        <v>0</v>
      </c>
      <c r="H69" s="43">
        <v>0</v>
      </c>
      <c r="I69" s="43">
        <v>0</v>
      </c>
      <c r="J69" s="43">
        <v>0</v>
      </c>
      <c r="K69" s="132"/>
      <c r="L69" s="132"/>
      <c r="M69" s="132"/>
      <c r="N69" s="132"/>
      <c r="O69" s="132"/>
      <c r="P69" s="132"/>
      <c r="Q69" s="239"/>
      <c r="R69" s="13"/>
      <c r="S69" s="13"/>
      <c r="T69" s="13"/>
    </row>
    <row r="70" spans="1:20" ht="15">
      <c r="A70" s="257"/>
      <c r="B70" s="239"/>
      <c r="C70" s="234"/>
      <c r="D70" s="133"/>
      <c r="E70" s="133"/>
      <c r="F70" s="132" t="s">
        <v>170</v>
      </c>
      <c r="G70" s="43">
        <v>0</v>
      </c>
      <c r="H70" s="43">
        <v>0</v>
      </c>
      <c r="I70" s="43">
        <v>0</v>
      </c>
      <c r="J70" s="43">
        <v>0</v>
      </c>
      <c r="K70" s="132"/>
      <c r="L70" s="132"/>
      <c r="M70" s="132"/>
      <c r="N70" s="132"/>
      <c r="O70" s="132"/>
      <c r="P70" s="132"/>
      <c r="Q70" s="239"/>
      <c r="R70" s="13"/>
      <c r="S70" s="13"/>
      <c r="T70" s="13"/>
    </row>
    <row r="71" spans="1:20" ht="15">
      <c r="A71" s="257"/>
      <c r="B71" s="239"/>
      <c r="C71" s="234"/>
      <c r="D71" s="133"/>
      <c r="E71" s="133"/>
      <c r="F71" s="132" t="s">
        <v>186</v>
      </c>
      <c r="G71" s="43">
        <v>0</v>
      </c>
      <c r="H71" s="43">
        <v>0</v>
      </c>
      <c r="I71" s="43">
        <v>0</v>
      </c>
      <c r="J71" s="43">
        <v>0</v>
      </c>
      <c r="K71" s="132"/>
      <c r="L71" s="132"/>
      <c r="M71" s="132"/>
      <c r="N71" s="132"/>
      <c r="O71" s="132"/>
      <c r="P71" s="132"/>
      <c r="Q71" s="239"/>
      <c r="R71" s="13"/>
      <c r="S71" s="13"/>
      <c r="T71" s="13"/>
    </row>
    <row r="72" spans="1:20" ht="15">
      <c r="A72" s="257"/>
      <c r="B72" s="239"/>
      <c r="C72" s="234"/>
      <c r="D72" s="133"/>
      <c r="E72" s="133"/>
      <c r="F72" s="132" t="s">
        <v>187</v>
      </c>
      <c r="G72" s="43">
        <v>0</v>
      </c>
      <c r="H72" s="43">
        <v>0</v>
      </c>
      <c r="I72" s="43">
        <v>0</v>
      </c>
      <c r="J72" s="43">
        <v>0</v>
      </c>
      <c r="K72" s="132"/>
      <c r="L72" s="132"/>
      <c r="M72" s="132"/>
      <c r="N72" s="132"/>
      <c r="O72" s="132"/>
      <c r="P72" s="132"/>
      <c r="Q72" s="239"/>
      <c r="R72" s="13"/>
      <c r="S72" s="13"/>
      <c r="T72" s="13"/>
    </row>
    <row r="73" spans="1:20" ht="15">
      <c r="A73" s="257"/>
      <c r="B73" s="239"/>
      <c r="C73" s="234"/>
      <c r="D73" s="133"/>
      <c r="E73" s="133"/>
      <c r="F73" s="132" t="s">
        <v>188</v>
      </c>
      <c r="G73" s="43">
        <v>0</v>
      </c>
      <c r="H73" s="43">
        <v>0</v>
      </c>
      <c r="I73" s="43">
        <v>0</v>
      </c>
      <c r="J73" s="43">
        <v>0</v>
      </c>
      <c r="K73" s="132"/>
      <c r="L73" s="132"/>
      <c r="M73" s="132"/>
      <c r="N73" s="132"/>
      <c r="O73" s="132"/>
      <c r="P73" s="132"/>
      <c r="Q73" s="239"/>
      <c r="R73" s="13"/>
      <c r="S73" s="13"/>
      <c r="T73" s="13"/>
    </row>
    <row r="74" spans="1:20" ht="15">
      <c r="A74" s="257"/>
      <c r="B74" s="239"/>
      <c r="C74" s="234"/>
      <c r="D74" s="133"/>
      <c r="E74" s="133"/>
      <c r="F74" s="132" t="s">
        <v>189</v>
      </c>
      <c r="G74" s="43">
        <v>0</v>
      </c>
      <c r="H74" s="43">
        <v>0</v>
      </c>
      <c r="I74" s="43">
        <v>0</v>
      </c>
      <c r="J74" s="43">
        <v>0</v>
      </c>
      <c r="K74" s="132"/>
      <c r="L74" s="132"/>
      <c r="M74" s="132"/>
      <c r="N74" s="132"/>
      <c r="O74" s="132"/>
      <c r="P74" s="132"/>
      <c r="Q74" s="239"/>
      <c r="R74" s="13"/>
      <c r="S74" s="13"/>
      <c r="T74" s="13"/>
    </row>
    <row r="75" spans="1:20" ht="15">
      <c r="A75" s="258"/>
      <c r="B75" s="229"/>
      <c r="C75" s="241"/>
      <c r="D75" s="133"/>
      <c r="E75" s="133"/>
      <c r="F75" s="132" t="s">
        <v>190</v>
      </c>
      <c r="G75" s="43">
        <v>0</v>
      </c>
      <c r="H75" s="43">
        <v>0</v>
      </c>
      <c r="I75" s="43">
        <v>0</v>
      </c>
      <c r="J75" s="43">
        <v>0</v>
      </c>
      <c r="K75" s="132"/>
      <c r="L75" s="132"/>
      <c r="M75" s="132"/>
      <c r="N75" s="132"/>
      <c r="O75" s="132"/>
      <c r="P75" s="132"/>
      <c r="Q75" s="229"/>
      <c r="R75" s="13"/>
      <c r="S75" s="13"/>
      <c r="T75" s="13"/>
    </row>
    <row r="76" spans="1:20" ht="197.25" customHeight="1">
      <c r="A76" s="256" t="s">
        <v>71</v>
      </c>
      <c r="B76" s="149" t="s">
        <v>69</v>
      </c>
      <c r="C76" s="149"/>
      <c r="D76" s="149"/>
      <c r="E76" s="149"/>
      <c r="F76" s="131" t="s">
        <v>276</v>
      </c>
      <c r="G76" s="2">
        <f>SUM(G77+G89)</f>
        <v>1694.7</v>
      </c>
      <c r="H76" s="2">
        <f>SUM(H77+H89)</f>
        <v>1035.6</v>
      </c>
      <c r="I76" s="2">
        <f>SUM(I77+I89)</f>
        <v>1694.7</v>
      </c>
      <c r="J76" s="2">
        <f>SUM(J77+J89)</f>
        <v>1035.6</v>
      </c>
      <c r="K76" s="132"/>
      <c r="L76" s="132"/>
      <c r="M76" s="132"/>
      <c r="N76" s="132"/>
      <c r="O76" s="132"/>
      <c r="P76" s="132"/>
      <c r="Q76" s="228" t="s">
        <v>271</v>
      </c>
      <c r="R76" s="13"/>
      <c r="S76" s="13"/>
      <c r="T76" s="13"/>
    </row>
    <row r="77" spans="1:20" ht="15">
      <c r="A77" s="257"/>
      <c r="B77" s="264" t="s">
        <v>267</v>
      </c>
      <c r="C77" s="233" t="s">
        <v>142</v>
      </c>
      <c r="D77" s="137"/>
      <c r="E77" s="137"/>
      <c r="F77" s="44" t="s">
        <v>276</v>
      </c>
      <c r="G77" s="1">
        <f>SUM(G78:G88)</f>
        <v>1211.5</v>
      </c>
      <c r="H77" s="1">
        <f>SUM(H78:H88)</f>
        <v>1035.6</v>
      </c>
      <c r="I77" s="1">
        <f>SUM(I78:I88)</f>
        <v>1211.5</v>
      </c>
      <c r="J77" s="1">
        <f>SUM(J78:J88)</f>
        <v>1035.6</v>
      </c>
      <c r="K77" s="144"/>
      <c r="L77" s="144"/>
      <c r="M77" s="144"/>
      <c r="N77" s="144"/>
      <c r="O77" s="144"/>
      <c r="P77" s="144"/>
      <c r="Q77" s="239"/>
      <c r="R77" s="13"/>
      <c r="S77" s="13"/>
      <c r="T77" s="13"/>
    </row>
    <row r="78" spans="1:20" ht="15">
      <c r="A78" s="257"/>
      <c r="B78" s="264"/>
      <c r="C78" s="234"/>
      <c r="D78" s="45"/>
      <c r="E78" s="45"/>
      <c r="F78" s="136" t="s">
        <v>47</v>
      </c>
      <c r="G78" s="30">
        <v>130</v>
      </c>
      <c r="H78" s="30">
        <v>130</v>
      </c>
      <c r="I78" s="30">
        <v>130</v>
      </c>
      <c r="J78" s="30">
        <v>130</v>
      </c>
      <c r="K78" s="144"/>
      <c r="L78" s="144"/>
      <c r="M78" s="144"/>
      <c r="N78" s="144"/>
      <c r="O78" s="144"/>
      <c r="P78" s="144"/>
      <c r="Q78" s="239"/>
      <c r="R78" s="13"/>
      <c r="S78" s="13"/>
      <c r="T78" s="13"/>
    </row>
    <row r="79" spans="1:20" ht="15">
      <c r="A79" s="257"/>
      <c r="B79" s="264"/>
      <c r="C79" s="234"/>
      <c r="D79" s="45"/>
      <c r="E79" s="45"/>
      <c r="F79" s="136" t="s">
        <v>48</v>
      </c>
      <c r="G79" s="30">
        <v>130</v>
      </c>
      <c r="H79" s="30">
        <v>90</v>
      </c>
      <c r="I79" s="30">
        <v>130</v>
      </c>
      <c r="J79" s="30">
        <v>90</v>
      </c>
      <c r="K79" s="144"/>
      <c r="L79" s="144"/>
      <c r="M79" s="144"/>
      <c r="N79" s="144"/>
      <c r="O79" s="144"/>
      <c r="P79" s="144"/>
      <c r="Q79" s="239"/>
      <c r="R79" s="13"/>
      <c r="S79" s="13"/>
      <c r="T79" s="13"/>
    </row>
    <row r="80" spans="1:20" ht="30">
      <c r="A80" s="257"/>
      <c r="B80" s="264"/>
      <c r="C80" s="234"/>
      <c r="D80" s="45"/>
      <c r="E80" s="45"/>
      <c r="F80" s="136" t="s">
        <v>64</v>
      </c>
      <c r="G80" s="30">
        <v>130</v>
      </c>
      <c r="H80" s="30">
        <v>90</v>
      </c>
      <c r="I80" s="30">
        <v>130</v>
      </c>
      <c r="J80" s="30">
        <v>90</v>
      </c>
      <c r="K80" s="144"/>
      <c r="L80" s="144"/>
      <c r="M80" s="144"/>
      <c r="N80" s="144"/>
      <c r="O80" s="144"/>
      <c r="P80" s="144"/>
      <c r="Q80" s="239"/>
      <c r="R80" s="13"/>
      <c r="S80" s="13"/>
      <c r="T80" s="13"/>
    </row>
    <row r="81" spans="1:20" ht="15">
      <c r="A81" s="257"/>
      <c r="B81" s="264"/>
      <c r="C81" s="234"/>
      <c r="D81" s="45"/>
      <c r="E81" s="45"/>
      <c r="F81" s="136" t="s">
        <v>50</v>
      </c>
      <c r="G81" s="30">
        <v>130</v>
      </c>
      <c r="H81" s="30">
        <v>90.4</v>
      </c>
      <c r="I81" s="30">
        <v>130</v>
      </c>
      <c r="J81" s="30">
        <v>90.4</v>
      </c>
      <c r="K81" s="144"/>
      <c r="L81" s="144"/>
      <c r="M81" s="144"/>
      <c r="N81" s="144"/>
      <c r="O81" s="144"/>
      <c r="P81" s="144"/>
      <c r="Q81" s="239"/>
      <c r="R81" s="13"/>
      <c r="S81" s="13"/>
      <c r="T81" s="13"/>
    </row>
    <row r="82" spans="1:20" ht="30">
      <c r="A82" s="257"/>
      <c r="B82" s="264"/>
      <c r="C82" s="234"/>
      <c r="D82" s="45"/>
      <c r="E82" s="45"/>
      <c r="F82" s="136" t="s">
        <v>62</v>
      </c>
      <c r="G82" s="30">
        <v>100</v>
      </c>
      <c r="H82" s="30">
        <v>95.4</v>
      </c>
      <c r="I82" s="30">
        <v>100</v>
      </c>
      <c r="J82" s="30">
        <v>95.4</v>
      </c>
      <c r="K82" s="23"/>
      <c r="L82" s="23"/>
      <c r="M82" s="23"/>
      <c r="N82" s="23"/>
      <c r="O82" s="23"/>
      <c r="P82" s="23"/>
      <c r="Q82" s="239"/>
      <c r="R82" s="13"/>
      <c r="S82" s="13"/>
      <c r="T82" s="13"/>
    </row>
    <row r="83" spans="1:20" ht="15">
      <c r="A83" s="257"/>
      <c r="B83" s="264"/>
      <c r="C83" s="234"/>
      <c r="D83" s="133" t="s">
        <v>326</v>
      </c>
      <c r="E83" s="133" t="s">
        <v>325</v>
      </c>
      <c r="F83" s="136" t="s">
        <v>170</v>
      </c>
      <c r="G83" s="30">
        <v>110</v>
      </c>
      <c r="H83" s="30">
        <v>84</v>
      </c>
      <c r="I83" s="30">
        <v>110</v>
      </c>
      <c r="J83" s="30">
        <v>84</v>
      </c>
      <c r="K83" s="23"/>
      <c r="L83" s="23"/>
      <c r="M83" s="23"/>
      <c r="N83" s="23"/>
      <c r="O83" s="23"/>
      <c r="P83" s="23"/>
      <c r="Q83" s="239"/>
      <c r="R83" s="13"/>
      <c r="S83" s="13"/>
      <c r="T83" s="13"/>
    </row>
    <row r="84" spans="1:20" ht="15">
      <c r="A84" s="257"/>
      <c r="B84" s="264"/>
      <c r="C84" s="234"/>
      <c r="D84" s="45"/>
      <c r="E84" s="45"/>
      <c r="F84" s="136" t="s">
        <v>186</v>
      </c>
      <c r="G84" s="30">
        <v>110</v>
      </c>
      <c r="H84" s="30">
        <v>106.6</v>
      </c>
      <c r="I84" s="30">
        <v>110</v>
      </c>
      <c r="J84" s="30">
        <v>106.6</v>
      </c>
      <c r="K84" s="23"/>
      <c r="L84" s="23"/>
      <c r="M84" s="23"/>
      <c r="N84" s="23"/>
      <c r="O84" s="23"/>
      <c r="P84" s="23"/>
      <c r="Q84" s="239"/>
      <c r="R84" s="13"/>
      <c r="S84" s="13"/>
      <c r="T84" s="13"/>
    </row>
    <row r="85" spans="1:20" ht="15">
      <c r="A85" s="257"/>
      <c r="B85" s="264"/>
      <c r="C85" s="234"/>
      <c r="D85" s="45"/>
      <c r="E85" s="45"/>
      <c r="F85" s="136" t="s">
        <v>187</v>
      </c>
      <c r="G85" s="30">
        <v>65.7</v>
      </c>
      <c r="H85" s="30">
        <v>65.7</v>
      </c>
      <c r="I85" s="30">
        <v>65.7</v>
      </c>
      <c r="J85" s="30">
        <v>65.7</v>
      </c>
      <c r="K85" s="23"/>
      <c r="L85" s="23"/>
      <c r="M85" s="23"/>
      <c r="N85" s="23"/>
      <c r="O85" s="23"/>
      <c r="P85" s="23"/>
      <c r="Q85" s="239"/>
      <c r="R85" s="13"/>
      <c r="S85" s="13"/>
      <c r="T85" s="13"/>
    </row>
    <row r="86" spans="1:20" ht="15">
      <c r="A86" s="257"/>
      <c r="B86" s="264"/>
      <c r="C86" s="234"/>
      <c r="D86" s="45"/>
      <c r="E86" s="45"/>
      <c r="F86" s="136" t="s">
        <v>188</v>
      </c>
      <c r="G86" s="30">
        <v>94.5</v>
      </c>
      <c r="H86" s="30">
        <v>94.5</v>
      </c>
      <c r="I86" s="30">
        <v>94.5</v>
      </c>
      <c r="J86" s="30">
        <v>94.5</v>
      </c>
      <c r="K86" s="23"/>
      <c r="L86" s="23"/>
      <c r="M86" s="23"/>
      <c r="N86" s="23"/>
      <c r="O86" s="23"/>
      <c r="P86" s="23"/>
      <c r="Q86" s="239"/>
      <c r="R86" s="13"/>
      <c r="S86" s="13"/>
      <c r="T86" s="13"/>
    </row>
    <row r="87" spans="1:20" ht="15">
      <c r="A87" s="257"/>
      <c r="B87" s="264"/>
      <c r="C87" s="234"/>
      <c r="D87" s="45"/>
      <c r="E87" s="45"/>
      <c r="F87" s="136" t="s">
        <v>189</v>
      </c>
      <c r="G87" s="30">
        <v>94.5</v>
      </c>
      <c r="H87" s="30">
        <v>94.5</v>
      </c>
      <c r="I87" s="30">
        <v>94.5</v>
      </c>
      <c r="J87" s="30">
        <v>94.5</v>
      </c>
      <c r="K87" s="23"/>
      <c r="L87" s="23"/>
      <c r="M87" s="23"/>
      <c r="N87" s="23"/>
      <c r="O87" s="23"/>
      <c r="P87" s="23"/>
      <c r="Q87" s="239"/>
      <c r="R87" s="13"/>
      <c r="S87" s="13"/>
      <c r="T87" s="13"/>
    </row>
    <row r="88" spans="1:20" ht="15">
      <c r="A88" s="257"/>
      <c r="B88" s="264"/>
      <c r="C88" s="241"/>
      <c r="D88" s="138"/>
      <c r="E88" s="138"/>
      <c r="F88" s="136" t="s">
        <v>190</v>
      </c>
      <c r="G88" s="30">
        <v>116.8</v>
      </c>
      <c r="H88" s="30">
        <v>94.5</v>
      </c>
      <c r="I88" s="30">
        <v>116.8</v>
      </c>
      <c r="J88" s="30">
        <v>94.5</v>
      </c>
      <c r="K88" s="23"/>
      <c r="L88" s="23"/>
      <c r="M88" s="23"/>
      <c r="N88" s="23"/>
      <c r="O88" s="23"/>
      <c r="P88" s="23"/>
      <c r="Q88" s="239"/>
      <c r="R88" s="13"/>
      <c r="S88" s="13"/>
      <c r="T88" s="13"/>
    </row>
    <row r="89" spans="1:20" ht="15">
      <c r="A89" s="257"/>
      <c r="B89" s="280" t="s">
        <v>268</v>
      </c>
      <c r="C89" s="265" t="s">
        <v>142</v>
      </c>
      <c r="D89" s="233"/>
      <c r="E89" s="233"/>
      <c r="F89" s="44" t="s">
        <v>276</v>
      </c>
      <c r="G89" s="1">
        <f>SUM(G90:G100)</f>
        <v>483.2</v>
      </c>
      <c r="H89" s="1">
        <f>SUM(H90:H100)</f>
        <v>0</v>
      </c>
      <c r="I89" s="1">
        <f>SUM(I90:I100)</f>
        <v>483.2</v>
      </c>
      <c r="J89" s="1">
        <f>SUM(J90:J100)</f>
        <v>0</v>
      </c>
      <c r="K89" s="144"/>
      <c r="L89" s="144"/>
      <c r="M89" s="144"/>
      <c r="N89" s="144"/>
      <c r="O89" s="144"/>
      <c r="P89" s="144"/>
      <c r="Q89" s="239"/>
      <c r="R89" s="13"/>
      <c r="S89" s="13"/>
      <c r="T89" s="13"/>
    </row>
    <row r="90" spans="1:20" ht="15">
      <c r="A90" s="257"/>
      <c r="B90" s="280"/>
      <c r="C90" s="265"/>
      <c r="D90" s="234"/>
      <c r="E90" s="234"/>
      <c r="F90" s="136" t="s">
        <v>47</v>
      </c>
      <c r="G90" s="30">
        <v>120.8</v>
      </c>
      <c r="H90" s="30">
        <v>0</v>
      </c>
      <c r="I90" s="30">
        <v>120.8</v>
      </c>
      <c r="J90" s="30">
        <v>0</v>
      </c>
      <c r="K90" s="144"/>
      <c r="L90" s="144"/>
      <c r="M90" s="144"/>
      <c r="N90" s="144"/>
      <c r="O90" s="144"/>
      <c r="P90" s="144"/>
      <c r="Q90" s="239"/>
      <c r="R90" s="13"/>
      <c r="S90" s="13"/>
      <c r="T90" s="13"/>
    </row>
    <row r="91" spans="1:20" ht="15">
      <c r="A91" s="257"/>
      <c r="B91" s="280"/>
      <c r="C91" s="265"/>
      <c r="D91" s="234"/>
      <c r="E91" s="234"/>
      <c r="F91" s="136" t="s">
        <v>48</v>
      </c>
      <c r="G91" s="30">
        <v>120.8</v>
      </c>
      <c r="H91" s="30">
        <v>0</v>
      </c>
      <c r="I91" s="30">
        <v>120.8</v>
      </c>
      <c r="J91" s="30">
        <v>0</v>
      </c>
      <c r="K91" s="144"/>
      <c r="L91" s="144"/>
      <c r="M91" s="144"/>
      <c r="N91" s="144"/>
      <c r="O91" s="144"/>
      <c r="P91" s="144"/>
      <c r="Q91" s="239"/>
      <c r="R91" s="13"/>
      <c r="S91" s="13"/>
      <c r="T91" s="13"/>
    </row>
    <row r="92" spans="1:20" ht="30">
      <c r="A92" s="257"/>
      <c r="B92" s="280"/>
      <c r="C92" s="265"/>
      <c r="D92" s="234"/>
      <c r="E92" s="234"/>
      <c r="F92" s="136" t="s">
        <v>64</v>
      </c>
      <c r="G92" s="30">
        <v>120.8</v>
      </c>
      <c r="H92" s="30">
        <v>0</v>
      </c>
      <c r="I92" s="30">
        <v>120.8</v>
      </c>
      <c r="J92" s="30">
        <v>0</v>
      </c>
      <c r="K92" s="144"/>
      <c r="L92" s="144"/>
      <c r="M92" s="144"/>
      <c r="N92" s="144"/>
      <c r="O92" s="144"/>
      <c r="P92" s="144"/>
      <c r="Q92" s="239"/>
      <c r="R92" s="13"/>
      <c r="S92" s="13"/>
      <c r="T92" s="13"/>
    </row>
    <row r="93" spans="1:20" ht="15">
      <c r="A93" s="257"/>
      <c r="B93" s="280"/>
      <c r="C93" s="265"/>
      <c r="D93" s="234"/>
      <c r="E93" s="234"/>
      <c r="F93" s="136" t="s">
        <v>50</v>
      </c>
      <c r="G93" s="30">
        <v>120.8</v>
      </c>
      <c r="H93" s="30">
        <v>0</v>
      </c>
      <c r="I93" s="30">
        <v>120.8</v>
      </c>
      <c r="J93" s="30">
        <v>0</v>
      </c>
      <c r="K93" s="144"/>
      <c r="L93" s="144"/>
      <c r="M93" s="144"/>
      <c r="N93" s="144"/>
      <c r="O93" s="144"/>
      <c r="P93" s="144"/>
      <c r="Q93" s="239"/>
      <c r="R93" s="13"/>
      <c r="S93" s="13"/>
      <c r="T93" s="13"/>
    </row>
    <row r="94" spans="1:20" ht="30">
      <c r="A94" s="257"/>
      <c r="B94" s="280"/>
      <c r="C94" s="265"/>
      <c r="D94" s="234"/>
      <c r="E94" s="234"/>
      <c r="F94" s="136" t="s">
        <v>62</v>
      </c>
      <c r="G94" s="30">
        <v>0</v>
      </c>
      <c r="H94" s="30">
        <v>0</v>
      </c>
      <c r="I94" s="30">
        <v>0</v>
      </c>
      <c r="J94" s="30">
        <v>0</v>
      </c>
      <c r="K94" s="144"/>
      <c r="L94" s="144"/>
      <c r="M94" s="144"/>
      <c r="N94" s="144"/>
      <c r="O94" s="144"/>
      <c r="P94" s="144"/>
      <c r="Q94" s="239"/>
      <c r="R94" s="13"/>
      <c r="S94" s="13"/>
      <c r="T94" s="13"/>
    </row>
    <row r="95" spans="1:20" ht="15">
      <c r="A95" s="257"/>
      <c r="B95" s="280"/>
      <c r="C95" s="265"/>
      <c r="D95" s="234"/>
      <c r="E95" s="234"/>
      <c r="F95" s="136" t="s">
        <v>170</v>
      </c>
      <c r="G95" s="30">
        <v>0</v>
      </c>
      <c r="H95" s="30">
        <v>0</v>
      </c>
      <c r="I95" s="30">
        <v>0</v>
      </c>
      <c r="J95" s="30">
        <v>0</v>
      </c>
      <c r="K95" s="144"/>
      <c r="L95" s="144"/>
      <c r="M95" s="144"/>
      <c r="N95" s="144"/>
      <c r="O95" s="144"/>
      <c r="P95" s="144"/>
      <c r="Q95" s="239"/>
      <c r="R95" s="13"/>
      <c r="S95" s="13"/>
      <c r="T95" s="13"/>
    </row>
    <row r="96" spans="1:20" ht="15">
      <c r="A96" s="257"/>
      <c r="B96" s="280"/>
      <c r="C96" s="265"/>
      <c r="D96" s="234"/>
      <c r="E96" s="234"/>
      <c r="F96" s="136" t="s">
        <v>186</v>
      </c>
      <c r="G96" s="30">
        <v>0</v>
      </c>
      <c r="H96" s="30">
        <v>0</v>
      </c>
      <c r="I96" s="30">
        <v>0</v>
      </c>
      <c r="J96" s="30">
        <v>0</v>
      </c>
      <c r="K96" s="144"/>
      <c r="L96" s="144"/>
      <c r="M96" s="144"/>
      <c r="N96" s="144"/>
      <c r="O96" s="144"/>
      <c r="P96" s="144"/>
      <c r="Q96" s="239"/>
      <c r="R96" s="13"/>
      <c r="S96" s="13"/>
      <c r="T96" s="13"/>
    </row>
    <row r="97" spans="1:20" ht="15">
      <c r="A97" s="257"/>
      <c r="B97" s="280"/>
      <c r="C97" s="265"/>
      <c r="D97" s="234"/>
      <c r="E97" s="234"/>
      <c r="F97" s="136" t="s">
        <v>187</v>
      </c>
      <c r="G97" s="30">
        <v>0</v>
      </c>
      <c r="H97" s="30">
        <v>0</v>
      </c>
      <c r="I97" s="30">
        <v>0</v>
      </c>
      <c r="J97" s="30">
        <v>0</v>
      </c>
      <c r="K97" s="144"/>
      <c r="L97" s="144"/>
      <c r="M97" s="144"/>
      <c r="N97" s="144"/>
      <c r="O97" s="144"/>
      <c r="P97" s="144"/>
      <c r="Q97" s="239"/>
      <c r="R97" s="13"/>
      <c r="S97" s="13"/>
      <c r="T97" s="13"/>
    </row>
    <row r="98" spans="1:20" ht="15">
      <c r="A98" s="257"/>
      <c r="B98" s="280"/>
      <c r="C98" s="265"/>
      <c r="D98" s="234"/>
      <c r="E98" s="234"/>
      <c r="F98" s="136" t="s">
        <v>188</v>
      </c>
      <c r="G98" s="30">
        <v>0</v>
      </c>
      <c r="H98" s="30">
        <v>0</v>
      </c>
      <c r="I98" s="30">
        <v>0</v>
      </c>
      <c r="J98" s="30">
        <v>0</v>
      </c>
      <c r="K98" s="144"/>
      <c r="L98" s="144"/>
      <c r="M98" s="144"/>
      <c r="N98" s="144"/>
      <c r="O98" s="144"/>
      <c r="P98" s="144"/>
      <c r="Q98" s="239"/>
      <c r="R98" s="13"/>
      <c r="S98" s="13"/>
      <c r="T98" s="13"/>
    </row>
    <row r="99" spans="1:20" ht="15">
      <c r="A99" s="257"/>
      <c r="B99" s="280"/>
      <c r="C99" s="265"/>
      <c r="D99" s="234"/>
      <c r="E99" s="234"/>
      <c r="F99" s="136" t="s">
        <v>189</v>
      </c>
      <c r="G99" s="30">
        <v>0</v>
      </c>
      <c r="H99" s="30">
        <v>0</v>
      </c>
      <c r="I99" s="30">
        <v>0</v>
      </c>
      <c r="J99" s="30">
        <v>0</v>
      </c>
      <c r="K99" s="144"/>
      <c r="L99" s="144"/>
      <c r="M99" s="144"/>
      <c r="N99" s="144"/>
      <c r="O99" s="144"/>
      <c r="P99" s="144"/>
      <c r="Q99" s="239"/>
      <c r="R99" s="13"/>
      <c r="S99" s="13"/>
      <c r="T99" s="13"/>
    </row>
    <row r="100" spans="1:20" ht="15">
      <c r="A100" s="258"/>
      <c r="B100" s="280"/>
      <c r="C100" s="265"/>
      <c r="D100" s="241"/>
      <c r="E100" s="241"/>
      <c r="F100" s="136" t="s">
        <v>190</v>
      </c>
      <c r="G100" s="30">
        <v>0</v>
      </c>
      <c r="H100" s="30">
        <v>0</v>
      </c>
      <c r="I100" s="30">
        <v>0</v>
      </c>
      <c r="J100" s="30">
        <v>0</v>
      </c>
      <c r="K100" s="144"/>
      <c r="L100" s="144"/>
      <c r="M100" s="144"/>
      <c r="N100" s="144"/>
      <c r="O100" s="144"/>
      <c r="P100" s="144"/>
      <c r="Q100" s="229"/>
      <c r="R100" s="13"/>
      <c r="S100" s="13"/>
      <c r="T100" s="13"/>
    </row>
    <row r="101" spans="1:20" ht="15">
      <c r="A101" s="256" t="s">
        <v>72</v>
      </c>
      <c r="B101" s="228" t="s">
        <v>70</v>
      </c>
      <c r="C101" s="233" t="s">
        <v>142</v>
      </c>
      <c r="D101" s="132"/>
      <c r="E101" s="132"/>
      <c r="F101" s="131" t="s">
        <v>276</v>
      </c>
      <c r="G101" s="1">
        <f>SUM(G102:G112)</f>
        <v>2458.9</v>
      </c>
      <c r="H101" s="1">
        <f>SUM(H102:H112)</f>
        <v>2458.9</v>
      </c>
      <c r="I101" s="1">
        <f>SUM(I102:I112)</f>
        <v>2458.9</v>
      </c>
      <c r="J101" s="1">
        <f>SUM(J102:J112)</f>
        <v>2458.9</v>
      </c>
      <c r="K101" s="144"/>
      <c r="L101" s="144"/>
      <c r="M101" s="144"/>
      <c r="N101" s="144"/>
      <c r="O101" s="144"/>
      <c r="P101" s="144"/>
      <c r="Q101" s="228" t="s">
        <v>236</v>
      </c>
      <c r="R101" s="13"/>
      <c r="S101" s="13"/>
      <c r="T101" s="13"/>
    </row>
    <row r="102" spans="1:20" ht="15">
      <c r="A102" s="257"/>
      <c r="B102" s="239"/>
      <c r="C102" s="234"/>
      <c r="D102" s="133"/>
      <c r="E102" s="133"/>
      <c r="F102" s="144" t="s">
        <v>47</v>
      </c>
      <c r="G102" s="30">
        <v>161.1</v>
      </c>
      <c r="H102" s="30">
        <v>161.1</v>
      </c>
      <c r="I102" s="30">
        <v>161.1</v>
      </c>
      <c r="J102" s="30">
        <v>161.1</v>
      </c>
      <c r="K102" s="144"/>
      <c r="L102" s="144"/>
      <c r="M102" s="144"/>
      <c r="N102" s="144"/>
      <c r="O102" s="144"/>
      <c r="P102" s="144"/>
      <c r="Q102" s="239"/>
      <c r="R102" s="13"/>
      <c r="S102" s="13"/>
      <c r="T102" s="13"/>
    </row>
    <row r="103" spans="1:20" ht="15">
      <c r="A103" s="257"/>
      <c r="B103" s="239"/>
      <c r="C103" s="234"/>
      <c r="D103" s="133"/>
      <c r="E103" s="133"/>
      <c r="F103" s="144" t="s">
        <v>48</v>
      </c>
      <c r="G103" s="30">
        <v>190</v>
      </c>
      <c r="H103" s="30">
        <v>190</v>
      </c>
      <c r="I103" s="30">
        <v>190</v>
      </c>
      <c r="J103" s="30">
        <v>190</v>
      </c>
      <c r="K103" s="144"/>
      <c r="L103" s="144"/>
      <c r="M103" s="144"/>
      <c r="N103" s="144"/>
      <c r="O103" s="144"/>
      <c r="P103" s="144"/>
      <c r="Q103" s="239"/>
      <c r="R103" s="13"/>
      <c r="S103" s="13"/>
      <c r="T103" s="13"/>
    </row>
    <row r="104" spans="1:25" ht="15">
      <c r="A104" s="257"/>
      <c r="B104" s="239"/>
      <c r="C104" s="234"/>
      <c r="D104" s="133"/>
      <c r="E104" s="133"/>
      <c r="F104" s="144" t="s">
        <v>49</v>
      </c>
      <c r="G104" s="30">
        <v>190</v>
      </c>
      <c r="H104" s="30">
        <v>190</v>
      </c>
      <c r="I104" s="30">
        <v>190</v>
      </c>
      <c r="J104" s="30">
        <v>190</v>
      </c>
      <c r="K104" s="144"/>
      <c r="L104" s="144"/>
      <c r="M104" s="144"/>
      <c r="N104" s="144"/>
      <c r="O104" s="144"/>
      <c r="P104" s="144"/>
      <c r="Q104" s="239"/>
      <c r="R104" s="13"/>
      <c r="S104" s="13"/>
      <c r="T104" s="13"/>
      <c r="Y104" s="13">
        <f>H109+H85</f>
        <v>340.5</v>
      </c>
    </row>
    <row r="105" spans="1:20" ht="15">
      <c r="A105" s="257"/>
      <c r="B105" s="239"/>
      <c r="C105" s="234"/>
      <c r="D105" s="133"/>
      <c r="E105" s="133"/>
      <c r="F105" s="144" t="s">
        <v>50</v>
      </c>
      <c r="G105" s="30">
        <v>191</v>
      </c>
      <c r="H105" s="30">
        <v>191</v>
      </c>
      <c r="I105" s="30">
        <v>191</v>
      </c>
      <c r="J105" s="30">
        <v>191</v>
      </c>
      <c r="K105" s="144"/>
      <c r="L105" s="144"/>
      <c r="M105" s="144"/>
      <c r="N105" s="144"/>
      <c r="O105" s="144"/>
      <c r="P105" s="144"/>
      <c r="Q105" s="239"/>
      <c r="R105" s="13"/>
      <c r="S105" s="13"/>
      <c r="T105" s="13"/>
    </row>
    <row r="106" spans="1:20" ht="15">
      <c r="A106" s="257"/>
      <c r="B106" s="239"/>
      <c r="C106" s="234"/>
      <c r="D106" s="133"/>
      <c r="E106" s="133"/>
      <c r="F106" s="132" t="s">
        <v>51</v>
      </c>
      <c r="G106" s="30">
        <v>224.6</v>
      </c>
      <c r="H106" s="30">
        <v>224.6</v>
      </c>
      <c r="I106" s="30">
        <v>224.6</v>
      </c>
      <c r="J106" s="30">
        <v>224.6</v>
      </c>
      <c r="K106" s="132"/>
      <c r="L106" s="132"/>
      <c r="M106" s="132"/>
      <c r="N106" s="132"/>
      <c r="O106" s="132"/>
      <c r="P106" s="132"/>
      <c r="Q106" s="239"/>
      <c r="R106" s="13"/>
      <c r="S106" s="13"/>
      <c r="T106" s="13"/>
    </row>
    <row r="107" spans="1:20" ht="15">
      <c r="A107" s="257"/>
      <c r="B107" s="239"/>
      <c r="C107" s="234"/>
      <c r="D107" s="133" t="s">
        <v>326</v>
      </c>
      <c r="E107" s="133" t="s">
        <v>325</v>
      </c>
      <c r="F107" s="132" t="s">
        <v>170</v>
      </c>
      <c r="G107" s="30">
        <v>256</v>
      </c>
      <c r="H107" s="30">
        <v>256</v>
      </c>
      <c r="I107" s="30">
        <v>256</v>
      </c>
      <c r="J107" s="30">
        <v>256</v>
      </c>
      <c r="K107" s="132"/>
      <c r="L107" s="132"/>
      <c r="M107" s="132"/>
      <c r="N107" s="132"/>
      <c r="O107" s="132"/>
      <c r="P107" s="132"/>
      <c r="Q107" s="239"/>
      <c r="R107" s="13"/>
      <c r="S107" s="13"/>
      <c r="T107" s="13"/>
    </row>
    <row r="108" spans="1:20" ht="15">
      <c r="A108" s="257"/>
      <c r="B108" s="239"/>
      <c r="C108" s="234"/>
      <c r="D108" s="45"/>
      <c r="E108" s="45"/>
      <c r="F108" s="136" t="s">
        <v>186</v>
      </c>
      <c r="G108" s="30">
        <v>233.4</v>
      </c>
      <c r="H108" s="30">
        <v>233.4</v>
      </c>
      <c r="I108" s="30">
        <v>233.4</v>
      </c>
      <c r="J108" s="30">
        <v>233.4</v>
      </c>
      <c r="K108" s="23"/>
      <c r="L108" s="23"/>
      <c r="M108" s="23"/>
      <c r="N108" s="23"/>
      <c r="O108" s="23"/>
      <c r="P108" s="23"/>
      <c r="Q108" s="239"/>
      <c r="R108" s="13"/>
      <c r="S108" s="13"/>
      <c r="T108" s="13"/>
    </row>
    <row r="109" spans="1:20" ht="15">
      <c r="A109" s="257"/>
      <c r="B109" s="239"/>
      <c r="C109" s="234"/>
      <c r="D109" s="45"/>
      <c r="E109" s="45"/>
      <c r="F109" s="136" t="s">
        <v>187</v>
      </c>
      <c r="G109" s="30">
        <v>274.8</v>
      </c>
      <c r="H109" s="30">
        <v>274.8</v>
      </c>
      <c r="I109" s="30">
        <v>274.8</v>
      </c>
      <c r="J109" s="30">
        <v>274.8</v>
      </c>
      <c r="K109" s="23"/>
      <c r="L109" s="23"/>
      <c r="M109" s="23"/>
      <c r="N109" s="23"/>
      <c r="O109" s="23"/>
      <c r="P109" s="23"/>
      <c r="Q109" s="239"/>
      <c r="R109" s="13"/>
      <c r="S109" s="13"/>
      <c r="T109" s="13"/>
    </row>
    <row r="110" spans="1:20" ht="15">
      <c r="A110" s="257"/>
      <c r="B110" s="239"/>
      <c r="C110" s="234"/>
      <c r="D110" s="45"/>
      <c r="E110" s="45"/>
      <c r="F110" s="136" t="s">
        <v>188</v>
      </c>
      <c r="G110" s="30">
        <v>246</v>
      </c>
      <c r="H110" s="30">
        <v>246</v>
      </c>
      <c r="I110" s="30">
        <v>246</v>
      </c>
      <c r="J110" s="30">
        <v>246</v>
      </c>
      <c r="K110" s="23"/>
      <c r="L110" s="23"/>
      <c r="M110" s="23"/>
      <c r="N110" s="23"/>
      <c r="O110" s="23"/>
      <c r="P110" s="23"/>
      <c r="Q110" s="239"/>
      <c r="R110" s="13"/>
      <c r="S110" s="13"/>
      <c r="T110" s="13"/>
    </row>
    <row r="111" spans="1:20" ht="15">
      <c r="A111" s="257"/>
      <c r="B111" s="239"/>
      <c r="C111" s="234"/>
      <c r="D111" s="45"/>
      <c r="E111" s="45"/>
      <c r="F111" s="136" t="s">
        <v>189</v>
      </c>
      <c r="G111" s="30">
        <v>246</v>
      </c>
      <c r="H111" s="30">
        <v>246</v>
      </c>
      <c r="I111" s="30">
        <v>246</v>
      </c>
      <c r="J111" s="30">
        <v>246</v>
      </c>
      <c r="K111" s="23"/>
      <c r="L111" s="23"/>
      <c r="M111" s="23"/>
      <c r="N111" s="23"/>
      <c r="O111" s="23"/>
      <c r="P111" s="23"/>
      <c r="Q111" s="239"/>
      <c r="R111" s="13"/>
      <c r="S111" s="13"/>
      <c r="T111" s="13"/>
    </row>
    <row r="112" spans="1:20" ht="15">
      <c r="A112" s="258"/>
      <c r="B112" s="229"/>
      <c r="C112" s="241"/>
      <c r="D112" s="138"/>
      <c r="E112" s="138"/>
      <c r="F112" s="136" t="s">
        <v>190</v>
      </c>
      <c r="G112" s="30">
        <v>246</v>
      </c>
      <c r="H112" s="30">
        <v>246</v>
      </c>
      <c r="I112" s="30">
        <v>246</v>
      </c>
      <c r="J112" s="30">
        <v>246</v>
      </c>
      <c r="K112" s="23"/>
      <c r="L112" s="23"/>
      <c r="M112" s="23"/>
      <c r="N112" s="23"/>
      <c r="O112" s="23"/>
      <c r="P112" s="23"/>
      <c r="Q112" s="229"/>
      <c r="R112" s="13"/>
      <c r="S112" s="13"/>
      <c r="T112" s="13"/>
    </row>
    <row r="113" spans="1:20" ht="15">
      <c r="A113" s="256" t="s">
        <v>74</v>
      </c>
      <c r="B113" s="228" t="s">
        <v>126</v>
      </c>
      <c r="C113" s="233" t="s">
        <v>143</v>
      </c>
      <c r="D113" s="132"/>
      <c r="E113" s="132"/>
      <c r="F113" s="131" t="s">
        <v>276</v>
      </c>
      <c r="G113" s="1">
        <f>SUM(G114:G124)</f>
        <v>393.5</v>
      </c>
      <c r="H113" s="1">
        <f>SUM(H114:H124)</f>
        <v>0</v>
      </c>
      <c r="I113" s="1">
        <f>SUM(I114:I124)</f>
        <v>393.5</v>
      </c>
      <c r="J113" s="1">
        <f>SUM(J114:J124)</f>
        <v>0</v>
      </c>
      <c r="K113" s="144"/>
      <c r="L113" s="144"/>
      <c r="M113" s="144"/>
      <c r="N113" s="144"/>
      <c r="O113" s="144"/>
      <c r="P113" s="144"/>
      <c r="Q113" s="228" t="s">
        <v>61</v>
      </c>
      <c r="R113" s="13"/>
      <c r="S113" s="13"/>
      <c r="T113" s="13"/>
    </row>
    <row r="114" spans="1:20" ht="15">
      <c r="A114" s="257"/>
      <c r="B114" s="239"/>
      <c r="C114" s="234"/>
      <c r="D114" s="133"/>
      <c r="E114" s="133"/>
      <c r="F114" s="144" t="s">
        <v>47</v>
      </c>
      <c r="G114" s="30">
        <v>50</v>
      </c>
      <c r="H114" s="30">
        <v>0</v>
      </c>
      <c r="I114" s="30">
        <v>50</v>
      </c>
      <c r="J114" s="30">
        <v>0</v>
      </c>
      <c r="K114" s="144"/>
      <c r="L114" s="144"/>
      <c r="M114" s="144"/>
      <c r="N114" s="144"/>
      <c r="O114" s="144"/>
      <c r="P114" s="144"/>
      <c r="Q114" s="239"/>
      <c r="R114" s="13"/>
      <c r="S114" s="13"/>
      <c r="T114" s="13"/>
    </row>
    <row r="115" spans="1:20" ht="15">
      <c r="A115" s="257"/>
      <c r="B115" s="239"/>
      <c r="C115" s="234"/>
      <c r="D115" s="133"/>
      <c r="E115" s="133"/>
      <c r="F115" s="144" t="s">
        <v>48</v>
      </c>
      <c r="G115" s="30">
        <v>243.5</v>
      </c>
      <c r="H115" s="30">
        <v>0</v>
      </c>
      <c r="I115" s="30">
        <v>243.5</v>
      </c>
      <c r="J115" s="30">
        <v>0</v>
      </c>
      <c r="K115" s="144"/>
      <c r="L115" s="144"/>
      <c r="M115" s="144"/>
      <c r="N115" s="144"/>
      <c r="O115" s="144"/>
      <c r="P115" s="144"/>
      <c r="Q115" s="239"/>
      <c r="R115" s="13"/>
      <c r="S115" s="13"/>
      <c r="T115" s="13"/>
    </row>
    <row r="116" spans="1:20" ht="15">
      <c r="A116" s="257"/>
      <c r="B116" s="239"/>
      <c r="C116" s="234"/>
      <c r="D116" s="133"/>
      <c r="E116" s="133"/>
      <c r="F116" s="144" t="s">
        <v>49</v>
      </c>
      <c r="G116" s="30">
        <v>50</v>
      </c>
      <c r="H116" s="30">
        <v>0</v>
      </c>
      <c r="I116" s="30">
        <v>50</v>
      </c>
      <c r="J116" s="30">
        <v>0</v>
      </c>
      <c r="K116" s="144"/>
      <c r="L116" s="144"/>
      <c r="M116" s="144"/>
      <c r="N116" s="144"/>
      <c r="O116" s="144"/>
      <c r="P116" s="144"/>
      <c r="Q116" s="239"/>
      <c r="R116" s="13"/>
      <c r="S116" s="13"/>
      <c r="T116" s="13"/>
    </row>
    <row r="117" spans="1:20" ht="15">
      <c r="A117" s="257"/>
      <c r="B117" s="239"/>
      <c r="C117" s="234"/>
      <c r="D117" s="133"/>
      <c r="E117" s="133"/>
      <c r="F117" s="144" t="s">
        <v>50</v>
      </c>
      <c r="G117" s="30">
        <v>50</v>
      </c>
      <c r="H117" s="30">
        <v>0</v>
      </c>
      <c r="I117" s="30">
        <v>50</v>
      </c>
      <c r="J117" s="30">
        <v>0</v>
      </c>
      <c r="K117" s="144"/>
      <c r="L117" s="144"/>
      <c r="M117" s="144"/>
      <c r="N117" s="144"/>
      <c r="O117" s="144"/>
      <c r="P117" s="144"/>
      <c r="Q117" s="239"/>
      <c r="R117" s="13"/>
      <c r="S117" s="13"/>
      <c r="T117" s="13"/>
    </row>
    <row r="118" spans="1:20" ht="15">
      <c r="A118" s="257"/>
      <c r="B118" s="239"/>
      <c r="C118" s="234"/>
      <c r="D118" s="133"/>
      <c r="E118" s="133"/>
      <c r="F118" s="132" t="s">
        <v>51</v>
      </c>
      <c r="G118" s="43">
        <v>0</v>
      </c>
      <c r="H118" s="30">
        <v>0</v>
      </c>
      <c r="I118" s="43">
        <v>0</v>
      </c>
      <c r="J118" s="30">
        <v>0</v>
      </c>
      <c r="K118" s="132"/>
      <c r="L118" s="132"/>
      <c r="M118" s="132"/>
      <c r="N118" s="132"/>
      <c r="O118" s="132"/>
      <c r="P118" s="132"/>
      <c r="Q118" s="239"/>
      <c r="R118" s="13"/>
      <c r="S118" s="13"/>
      <c r="T118" s="13"/>
    </row>
    <row r="119" spans="1:20" ht="15">
      <c r="A119" s="257"/>
      <c r="B119" s="239"/>
      <c r="C119" s="234"/>
      <c r="D119" s="133"/>
      <c r="E119" s="133"/>
      <c r="F119" s="132" t="s">
        <v>170</v>
      </c>
      <c r="G119" s="43">
        <v>0</v>
      </c>
      <c r="H119" s="30">
        <v>0</v>
      </c>
      <c r="I119" s="43">
        <v>0</v>
      </c>
      <c r="J119" s="30">
        <v>0</v>
      </c>
      <c r="K119" s="132"/>
      <c r="L119" s="132"/>
      <c r="M119" s="132"/>
      <c r="N119" s="132"/>
      <c r="O119" s="132"/>
      <c r="P119" s="132"/>
      <c r="Q119" s="239"/>
      <c r="R119" s="13"/>
      <c r="S119" s="13"/>
      <c r="T119" s="13"/>
    </row>
    <row r="120" spans="1:20" ht="15">
      <c r="A120" s="257"/>
      <c r="B120" s="239"/>
      <c r="C120" s="234"/>
      <c r="D120" s="45"/>
      <c r="E120" s="45"/>
      <c r="F120" s="136" t="s">
        <v>186</v>
      </c>
      <c r="G120" s="43">
        <v>0</v>
      </c>
      <c r="H120" s="30">
        <v>0</v>
      </c>
      <c r="I120" s="43">
        <v>0</v>
      </c>
      <c r="J120" s="30">
        <v>0</v>
      </c>
      <c r="K120" s="23"/>
      <c r="L120" s="23"/>
      <c r="M120" s="23"/>
      <c r="N120" s="23"/>
      <c r="O120" s="23"/>
      <c r="P120" s="23"/>
      <c r="Q120" s="239"/>
      <c r="R120" s="13"/>
      <c r="S120" s="13"/>
      <c r="T120" s="13"/>
    </row>
    <row r="121" spans="1:20" ht="15">
      <c r="A121" s="257"/>
      <c r="B121" s="239"/>
      <c r="C121" s="234"/>
      <c r="D121" s="45"/>
      <c r="E121" s="45"/>
      <c r="F121" s="136" t="s">
        <v>187</v>
      </c>
      <c r="G121" s="43">
        <v>0</v>
      </c>
      <c r="H121" s="30">
        <v>0</v>
      </c>
      <c r="I121" s="43">
        <v>0</v>
      </c>
      <c r="J121" s="30">
        <v>0</v>
      </c>
      <c r="K121" s="23"/>
      <c r="L121" s="23"/>
      <c r="M121" s="23"/>
      <c r="N121" s="23"/>
      <c r="O121" s="23"/>
      <c r="P121" s="23"/>
      <c r="Q121" s="239"/>
      <c r="R121" s="13"/>
      <c r="S121" s="13"/>
      <c r="T121" s="13"/>
    </row>
    <row r="122" spans="1:20" ht="15">
      <c r="A122" s="257"/>
      <c r="B122" s="239"/>
      <c r="C122" s="234"/>
      <c r="D122" s="45"/>
      <c r="E122" s="45"/>
      <c r="F122" s="136" t="s">
        <v>188</v>
      </c>
      <c r="G122" s="43">
        <v>0</v>
      </c>
      <c r="H122" s="30">
        <v>0</v>
      </c>
      <c r="I122" s="43">
        <v>0</v>
      </c>
      <c r="J122" s="30">
        <v>0</v>
      </c>
      <c r="K122" s="23"/>
      <c r="L122" s="23"/>
      <c r="M122" s="23"/>
      <c r="N122" s="23"/>
      <c r="O122" s="23"/>
      <c r="P122" s="23"/>
      <c r="Q122" s="239"/>
      <c r="R122" s="13"/>
      <c r="S122" s="13"/>
      <c r="T122" s="13"/>
    </row>
    <row r="123" spans="1:20" ht="15">
      <c r="A123" s="257"/>
      <c r="B123" s="239"/>
      <c r="C123" s="234"/>
      <c r="D123" s="45"/>
      <c r="E123" s="45"/>
      <c r="F123" s="136" t="s">
        <v>189</v>
      </c>
      <c r="G123" s="43">
        <v>0</v>
      </c>
      <c r="H123" s="30">
        <v>0</v>
      </c>
      <c r="I123" s="43">
        <v>0</v>
      </c>
      <c r="J123" s="30">
        <v>0</v>
      </c>
      <c r="K123" s="23"/>
      <c r="L123" s="23"/>
      <c r="M123" s="23"/>
      <c r="N123" s="23"/>
      <c r="O123" s="23"/>
      <c r="P123" s="23"/>
      <c r="Q123" s="239"/>
      <c r="R123" s="13"/>
      <c r="S123" s="13"/>
      <c r="T123" s="13"/>
    </row>
    <row r="124" spans="1:20" ht="15">
      <c r="A124" s="258"/>
      <c r="B124" s="229"/>
      <c r="C124" s="241"/>
      <c r="D124" s="138"/>
      <c r="E124" s="138"/>
      <c r="F124" s="136" t="s">
        <v>190</v>
      </c>
      <c r="G124" s="43">
        <v>0</v>
      </c>
      <c r="H124" s="30">
        <v>0</v>
      </c>
      <c r="I124" s="43">
        <v>0</v>
      </c>
      <c r="J124" s="30">
        <v>0</v>
      </c>
      <c r="K124" s="23"/>
      <c r="L124" s="23"/>
      <c r="M124" s="23"/>
      <c r="N124" s="23"/>
      <c r="O124" s="23"/>
      <c r="P124" s="23"/>
      <c r="Q124" s="229"/>
      <c r="R124" s="13"/>
      <c r="S124" s="13"/>
      <c r="T124" s="13"/>
    </row>
    <row r="125" spans="1:20" ht="15">
      <c r="A125" s="256" t="s">
        <v>76</v>
      </c>
      <c r="B125" s="228" t="s">
        <v>73</v>
      </c>
      <c r="C125" s="233" t="s">
        <v>143</v>
      </c>
      <c r="D125" s="132"/>
      <c r="E125" s="132"/>
      <c r="F125" s="131" t="s">
        <v>276</v>
      </c>
      <c r="G125" s="1">
        <f>SUM(G126:G136)</f>
        <v>600</v>
      </c>
      <c r="H125" s="1">
        <f>SUM(H126:H136)</f>
        <v>0</v>
      </c>
      <c r="I125" s="1">
        <f>SUM(I126:I136)</f>
        <v>600</v>
      </c>
      <c r="J125" s="1">
        <f>SUM(J126:J136)</f>
        <v>0</v>
      </c>
      <c r="K125" s="144"/>
      <c r="L125" s="144"/>
      <c r="M125" s="144"/>
      <c r="N125" s="144"/>
      <c r="O125" s="144"/>
      <c r="P125" s="144"/>
      <c r="Q125" s="228" t="s">
        <v>237</v>
      </c>
      <c r="R125" s="13"/>
      <c r="S125" s="13"/>
      <c r="T125" s="13"/>
    </row>
    <row r="126" spans="1:20" ht="15">
      <c r="A126" s="257"/>
      <c r="B126" s="239"/>
      <c r="C126" s="234"/>
      <c r="D126" s="133"/>
      <c r="E126" s="133"/>
      <c r="F126" s="144" t="s">
        <v>47</v>
      </c>
      <c r="G126" s="30">
        <v>150</v>
      </c>
      <c r="H126" s="30">
        <v>0</v>
      </c>
      <c r="I126" s="30">
        <v>150</v>
      </c>
      <c r="J126" s="30">
        <v>0</v>
      </c>
      <c r="K126" s="144"/>
      <c r="L126" s="144"/>
      <c r="M126" s="144"/>
      <c r="N126" s="144"/>
      <c r="O126" s="144"/>
      <c r="P126" s="144"/>
      <c r="Q126" s="239"/>
      <c r="R126" s="13"/>
      <c r="S126" s="13"/>
      <c r="T126" s="13"/>
    </row>
    <row r="127" spans="1:20" ht="15">
      <c r="A127" s="257"/>
      <c r="B127" s="239"/>
      <c r="C127" s="234"/>
      <c r="D127" s="133"/>
      <c r="E127" s="133"/>
      <c r="F127" s="144" t="s">
        <v>48</v>
      </c>
      <c r="G127" s="30">
        <v>150</v>
      </c>
      <c r="H127" s="30">
        <v>0</v>
      </c>
      <c r="I127" s="30">
        <v>150</v>
      </c>
      <c r="J127" s="30">
        <v>0</v>
      </c>
      <c r="K127" s="144"/>
      <c r="L127" s="144"/>
      <c r="M127" s="144"/>
      <c r="N127" s="144"/>
      <c r="O127" s="144"/>
      <c r="P127" s="144"/>
      <c r="Q127" s="239"/>
      <c r="R127" s="13"/>
      <c r="S127" s="13"/>
      <c r="T127" s="13"/>
    </row>
    <row r="128" spans="1:20" ht="15">
      <c r="A128" s="257"/>
      <c r="B128" s="239"/>
      <c r="C128" s="234"/>
      <c r="D128" s="133"/>
      <c r="E128" s="133"/>
      <c r="F128" s="144" t="s">
        <v>49</v>
      </c>
      <c r="G128" s="30">
        <v>150</v>
      </c>
      <c r="H128" s="30">
        <v>0</v>
      </c>
      <c r="I128" s="30">
        <v>150</v>
      </c>
      <c r="J128" s="30">
        <v>0</v>
      </c>
      <c r="K128" s="144"/>
      <c r="L128" s="144"/>
      <c r="M128" s="144"/>
      <c r="N128" s="144"/>
      <c r="O128" s="144"/>
      <c r="P128" s="144"/>
      <c r="Q128" s="239"/>
      <c r="R128" s="13"/>
      <c r="S128" s="13"/>
      <c r="T128" s="13"/>
    </row>
    <row r="129" spans="1:20" ht="15">
      <c r="A129" s="257"/>
      <c r="B129" s="239"/>
      <c r="C129" s="234"/>
      <c r="D129" s="133"/>
      <c r="E129" s="133"/>
      <c r="F129" s="144" t="s">
        <v>50</v>
      </c>
      <c r="G129" s="30">
        <v>150</v>
      </c>
      <c r="H129" s="30">
        <v>0</v>
      </c>
      <c r="I129" s="30">
        <v>150</v>
      </c>
      <c r="J129" s="30">
        <v>0</v>
      </c>
      <c r="K129" s="144"/>
      <c r="L129" s="144"/>
      <c r="M129" s="144"/>
      <c r="N129" s="144"/>
      <c r="O129" s="144"/>
      <c r="P129" s="144"/>
      <c r="Q129" s="239"/>
      <c r="R129" s="13"/>
      <c r="S129" s="13"/>
      <c r="T129" s="13"/>
    </row>
    <row r="130" spans="1:20" ht="15">
      <c r="A130" s="257"/>
      <c r="B130" s="239"/>
      <c r="C130" s="234"/>
      <c r="D130" s="133"/>
      <c r="E130" s="133"/>
      <c r="F130" s="132" t="s">
        <v>51</v>
      </c>
      <c r="G130" s="43">
        <v>0</v>
      </c>
      <c r="H130" s="30">
        <v>0</v>
      </c>
      <c r="I130" s="43">
        <v>0</v>
      </c>
      <c r="J130" s="30">
        <v>0</v>
      </c>
      <c r="K130" s="132"/>
      <c r="L130" s="132"/>
      <c r="M130" s="132"/>
      <c r="N130" s="132"/>
      <c r="O130" s="132"/>
      <c r="P130" s="132"/>
      <c r="Q130" s="239"/>
      <c r="R130" s="13"/>
      <c r="S130" s="13"/>
      <c r="T130" s="13"/>
    </row>
    <row r="131" spans="1:20" ht="15">
      <c r="A131" s="257"/>
      <c r="B131" s="239"/>
      <c r="C131" s="234"/>
      <c r="D131" s="133"/>
      <c r="E131" s="133"/>
      <c r="F131" s="132" t="s">
        <v>170</v>
      </c>
      <c r="G131" s="43">
        <v>0</v>
      </c>
      <c r="H131" s="30">
        <v>0</v>
      </c>
      <c r="I131" s="43">
        <v>0</v>
      </c>
      <c r="J131" s="30">
        <v>0</v>
      </c>
      <c r="K131" s="132"/>
      <c r="L131" s="132"/>
      <c r="M131" s="132"/>
      <c r="N131" s="132"/>
      <c r="O131" s="132"/>
      <c r="P131" s="132"/>
      <c r="Q131" s="239"/>
      <c r="R131" s="13"/>
      <c r="S131" s="13"/>
      <c r="T131" s="13"/>
    </row>
    <row r="132" spans="1:20" ht="15">
      <c r="A132" s="257"/>
      <c r="B132" s="239"/>
      <c r="C132" s="234"/>
      <c r="D132" s="45"/>
      <c r="E132" s="45"/>
      <c r="F132" s="136" t="s">
        <v>186</v>
      </c>
      <c r="G132" s="43">
        <v>0</v>
      </c>
      <c r="H132" s="30">
        <v>0</v>
      </c>
      <c r="I132" s="43">
        <v>0</v>
      </c>
      <c r="J132" s="30">
        <v>0</v>
      </c>
      <c r="K132" s="23"/>
      <c r="L132" s="23"/>
      <c r="M132" s="23"/>
      <c r="N132" s="23"/>
      <c r="O132" s="23"/>
      <c r="P132" s="23"/>
      <c r="Q132" s="239"/>
      <c r="R132" s="13"/>
      <c r="S132" s="13"/>
      <c r="T132" s="13"/>
    </row>
    <row r="133" spans="1:20" ht="15">
      <c r="A133" s="257"/>
      <c r="B133" s="239"/>
      <c r="C133" s="234"/>
      <c r="D133" s="45"/>
      <c r="E133" s="45"/>
      <c r="F133" s="136" t="s">
        <v>187</v>
      </c>
      <c r="G133" s="43">
        <v>0</v>
      </c>
      <c r="H133" s="30">
        <v>0</v>
      </c>
      <c r="I133" s="43">
        <v>0</v>
      </c>
      <c r="J133" s="30">
        <v>0</v>
      </c>
      <c r="K133" s="23"/>
      <c r="L133" s="23"/>
      <c r="M133" s="23"/>
      <c r="N133" s="23"/>
      <c r="O133" s="23"/>
      <c r="P133" s="23"/>
      <c r="Q133" s="239"/>
      <c r="R133" s="13"/>
      <c r="S133" s="13"/>
      <c r="T133" s="13"/>
    </row>
    <row r="134" spans="1:20" ht="15">
      <c r="A134" s="257"/>
      <c r="B134" s="239"/>
      <c r="C134" s="234"/>
      <c r="D134" s="45"/>
      <c r="E134" s="45"/>
      <c r="F134" s="136" t="s">
        <v>188</v>
      </c>
      <c r="G134" s="43">
        <v>0</v>
      </c>
      <c r="H134" s="30">
        <v>0</v>
      </c>
      <c r="I134" s="43">
        <v>0</v>
      </c>
      <c r="J134" s="30">
        <v>0</v>
      </c>
      <c r="K134" s="23"/>
      <c r="L134" s="23"/>
      <c r="M134" s="23"/>
      <c r="N134" s="23"/>
      <c r="O134" s="23"/>
      <c r="P134" s="23"/>
      <c r="Q134" s="239"/>
      <c r="R134" s="13"/>
      <c r="S134" s="13"/>
      <c r="T134" s="13"/>
    </row>
    <row r="135" spans="1:20" ht="15">
      <c r="A135" s="257"/>
      <c r="B135" s="239"/>
      <c r="C135" s="234"/>
      <c r="D135" s="45"/>
      <c r="E135" s="45"/>
      <c r="F135" s="136" t="s">
        <v>189</v>
      </c>
      <c r="G135" s="43">
        <v>0</v>
      </c>
      <c r="H135" s="30">
        <v>0</v>
      </c>
      <c r="I135" s="43">
        <v>0</v>
      </c>
      <c r="J135" s="30">
        <v>0</v>
      </c>
      <c r="K135" s="23"/>
      <c r="L135" s="23"/>
      <c r="M135" s="23"/>
      <c r="N135" s="23"/>
      <c r="O135" s="23"/>
      <c r="P135" s="23"/>
      <c r="Q135" s="239"/>
      <c r="R135" s="13"/>
      <c r="S135" s="13"/>
      <c r="T135" s="13"/>
    </row>
    <row r="136" spans="1:20" ht="15">
      <c r="A136" s="258"/>
      <c r="B136" s="229"/>
      <c r="C136" s="241"/>
      <c r="D136" s="138"/>
      <c r="E136" s="138"/>
      <c r="F136" s="136" t="s">
        <v>190</v>
      </c>
      <c r="G136" s="43">
        <v>0</v>
      </c>
      <c r="H136" s="30">
        <v>0</v>
      </c>
      <c r="I136" s="43">
        <v>0</v>
      </c>
      <c r="J136" s="30">
        <v>0</v>
      </c>
      <c r="K136" s="23"/>
      <c r="L136" s="23"/>
      <c r="M136" s="23"/>
      <c r="N136" s="23"/>
      <c r="O136" s="23"/>
      <c r="P136" s="23"/>
      <c r="Q136" s="229"/>
      <c r="R136" s="13"/>
      <c r="S136" s="13"/>
      <c r="T136" s="13"/>
    </row>
    <row r="137" spans="1:20" ht="15">
      <c r="A137" s="256" t="s">
        <v>78</v>
      </c>
      <c r="B137" s="228" t="s">
        <v>75</v>
      </c>
      <c r="C137" s="233" t="s">
        <v>142</v>
      </c>
      <c r="D137" s="132"/>
      <c r="E137" s="132"/>
      <c r="F137" s="131" t="s">
        <v>276</v>
      </c>
      <c r="G137" s="1">
        <f>SUM(G138:G148)</f>
        <v>11686</v>
      </c>
      <c r="H137" s="1">
        <f>SUM(H138:H148)</f>
        <v>9081.5</v>
      </c>
      <c r="I137" s="1">
        <f>SUM(I138:I148)</f>
        <v>11686</v>
      </c>
      <c r="J137" s="1">
        <f>SUM(J138:J148)</f>
        <v>9081.5</v>
      </c>
      <c r="K137" s="144"/>
      <c r="L137" s="144"/>
      <c r="M137" s="144"/>
      <c r="N137" s="144"/>
      <c r="O137" s="144"/>
      <c r="P137" s="144"/>
      <c r="Q137" s="228" t="s">
        <v>236</v>
      </c>
      <c r="R137" s="13"/>
      <c r="S137" s="13"/>
      <c r="T137" s="13"/>
    </row>
    <row r="138" spans="1:20" ht="15">
      <c r="A138" s="257"/>
      <c r="B138" s="239"/>
      <c r="C138" s="234"/>
      <c r="D138" s="133"/>
      <c r="E138" s="133"/>
      <c r="F138" s="144" t="s">
        <v>47</v>
      </c>
      <c r="G138" s="30">
        <v>1672</v>
      </c>
      <c r="H138" s="30">
        <v>724.9</v>
      </c>
      <c r="I138" s="30">
        <v>1672</v>
      </c>
      <c r="J138" s="30">
        <v>724.9</v>
      </c>
      <c r="K138" s="144"/>
      <c r="L138" s="144"/>
      <c r="M138" s="144"/>
      <c r="N138" s="144"/>
      <c r="O138" s="144"/>
      <c r="P138" s="144"/>
      <c r="Q138" s="239"/>
      <c r="R138" s="13"/>
      <c r="S138" s="13"/>
      <c r="T138" s="13"/>
    </row>
    <row r="139" spans="1:20" ht="15">
      <c r="A139" s="257"/>
      <c r="B139" s="239"/>
      <c r="C139" s="234"/>
      <c r="D139" s="133"/>
      <c r="E139" s="133"/>
      <c r="F139" s="144" t="s">
        <v>48</v>
      </c>
      <c r="G139" s="30">
        <v>1522</v>
      </c>
      <c r="H139" s="30">
        <v>736</v>
      </c>
      <c r="I139" s="30">
        <v>1522</v>
      </c>
      <c r="J139" s="30">
        <v>736</v>
      </c>
      <c r="K139" s="144"/>
      <c r="L139" s="144"/>
      <c r="M139" s="144"/>
      <c r="N139" s="144"/>
      <c r="O139" s="144"/>
      <c r="P139" s="144"/>
      <c r="Q139" s="239"/>
      <c r="R139" s="13"/>
      <c r="S139" s="13"/>
      <c r="T139" s="13"/>
    </row>
    <row r="140" spans="1:20" ht="15">
      <c r="A140" s="257"/>
      <c r="B140" s="239"/>
      <c r="C140" s="234"/>
      <c r="D140" s="133"/>
      <c r="E140" s="133"/>
      <c r="F140" s="144" t="s">
        <v>49</v>
      </c>
      <c r="G140" s="30">
        <v>1522</v>
      </c>
      <c r="H140" s="30">
        <v>736</v>
      </c>
      <c r="I140" s="30">
        <v>1522</v>
      </c>
      <c r="J140" s="30">
        <v>736</v>
      </c>
      <c r="K140" s="144"/>
      <c r="L140" s="144"/>
      <c r="M140" s="144"/>
      <c r="N140" s="144"/>
      <c r="O140" s="144"/>
      <c r="P140" s="144"/>
      <c r="Q140" s="239"/>
      <c r="R140" s="13"/>
      <c r="S140" s="13"/>
      <c r="T140" s="13"/>
    </row>
    <row r="141" spans="1:20" ht="15">
      <c r="A141" s="257"/>
      <c r="B141" s="239"/>
      <c r="C141" s="234"/>
      <c r="D141" s="133"/>
      <c r="E141" s="133"/>
      <c r="F141" s="144" t="s">
        <v>50</v>
      </c>
      <c r="G141" s="30">
        <v>800</v>
      </c>
      <c r="H141" s="30">
        <v>734.6</v>
      </c>
      <c r="I141" s="30">
        <v>800</v>
      </c>
      <c r="J141" s="30">
        <v>734.6</v>
      </c>
      <c r="K141" s="144"/>
      <c r="L141" s="144"/>
      <c r="M141" s="144"/>
      <c r="N141" s="144"/>
      <c r="O141" s="144"/>
      <c r="P141" s="144"/>
      <c r="Q141" s="239"/>
      <c r="R141" s="13"/>
      <c r="S141" s="13"/>
      <c r="T141" s="13"/>
    </row>
    <row r="142" spans="1:20" ht="15">
      <c r="A142" s="257"/>
      <c r="B142" s="239"/>
      <c r="C142" s="234"/>
      <c r="D142" s="133" t="s">
        <v>326</v>
      </c>
      <c r="E142" s="133" t="s">
        <v>325</v>
      </c>
      <c r="F142" s="132" t="s">
        <v>51</v>
      </c>
      <c r="G142" s="30">
        <v>696</v>
      </c>
      <c r="H142" s="30">
        <v>696</v>
      </c>
      <c r="I142" s="30">
        <v>696</v>
      </c>
      <c r="J142" s="30">
        <v>696</v>
      </c>
      <c r="K142" s="132"/>
      <c r="L142" s="132"/>
      <c r="M142" s="132"/>
      <c r="N142" s="132"/>
      <c r="O142" s="132"/>
      <c r="P142" s="132"/>
      <c r="Q142" s="239"/>
      <c r="R142" s="13"/>
      <c r="S142" s="13"/>
      <c r="T142" s="13"/>
    </row>
    <row r="143" spans="1:25" ht="15">
      <c r="A143" s="257"/>
      <c r="B143" s="239"/>
      <c r="C143" s="234"/>
      <c r="D143" s="133"/>
      <c r="E143" s="133"/>
      <c r="F143" s="132" t="s">
        <v>170</v>
      </c>
      <c r="G143" s="30">
        <v>696</v>
      </c>
      <c r="H143" s="30">
        <v>676</v>
      </c>
      <c r="I143" s="30">
        <v>696</v>
      </c>
      <c r="J143" s="30">
        <v>676</v>
      </c>
      <c r="K143" s="132"/>
      <c r="L143" s="132"/>
      <c r="M143" s="132"/>
      <c r="N143" s="132"/>
      <c r="O143" s="132"/>
      <c r="P143" s="132"/>
      <c r="Q143" s="239"/>
      <c r="R143" s="13"/>
      <c r="S143" s="13"/>
      <c r="T143" s="13"/>
      <c r="Y143" s="13">
        <f>H147+H111+H87</f>
        <v>1366</v>
      </c>
    </row>
    <row r="144" spans="1:20" ht="15">
      <c r="A144" s="257"/>
      <c r="B144" s="239"/>
      <c r="C144" s="234"/>
      <c r="D144" s="45"/>
      <c r="E144" s="45"/>
      <c r="F144" s="136" t="s">
        <v>186</v>
      </c>
      <c r="G144" s="30">
        <v>676</v>
      </c>
      <c r="H144" s="30">
        <v>676</v>
      </c>
      <c r="I144" s="30">
        <v>676</v>
      </c>
      <c r="J144" s="30">
        <v>676</v>
      </c>
      <c r="K144" s="23"/>
      <c r="L144" s="23"/>
      <c r="M144" s="23"/>
      <c r="N144" s="23"/>
      <c r="O144" s="23"/>
      <c r="P144" s="23"/>
      <c r="Q144" s="239"/>
      <c r="R144" s="13"/>
      <c r="S144" s="13"/>
      <c r="T144" s="13"/>
    </row>
    <row r="145" spans="1:20" ht="15">
      <c r="A145" s="257"/>
      <c r="B145" s="239"/>
      <c r="C145" s="234"/>
      <c r="D145" s="45"/>
      <c r="E145" s="45"/>
      <c r="F145" s="136" t="s">
        <v>187</v>
      </c>
      <c r="G145" s="30">
        <v>1025.5</v>
      </c>
      <c r="H145" s="30">
        <v>1025.5</v>
      </c>
      <c r="I145" s="30">
        <v>1025.5</v>
      </c>
      <c r="J145" s="30">
        <v>1025.5</v>
      </c>
      <c r="K145" s="23"/>
      <c r="L145" s="23"/>
      <c r="M145" s="23"/>
      <c r="N145" s="23"/>
      <c r="O145" s="23"/>
      <c r="P145" s="23"/>
      <c r="Q145" s="239"/>
      <c r="R145" s="13"/>
      <c r="S145" s="13"/>
      <c r="T145" s="13"/>
    </row>
    <row r="146" spans="1:20" ht="15">
      <c r="A146" s="257"/>
      <c r="B146" s="239"/>
      <c r="C146" s="234"/>
      <c r="D146" s="45"/>
      <c r="E146" s="45"/>
      <c r="F146" s="136" t="s">
        <v>188</v>
      </c>
      <c r="G146" s="30">
        <v>1025.5</v>
      </c>
      <c r="H146" s="30">
        <v>1025.5</v>
      </c>
      <c r="I146" s="30">
        <v>1025.5</v>
      </c>
      <c r="J146" s="30">
        <v>1025.5</v>
      </c>
      <c r="K146" s="23"/>
      <c r="L146" s="23"/>
      <c r="M146" s="23"/>
      <c r="N146" s="23"/>
      <c r="O146" s="23"/>
      <c r="P146" s="23"/>
      <c r="Q146" s="239"/>
      <c r="R146" s="13"/>
      <c r="S146" s="13"/>
      <c r="T146" s="13"/>
    </row>
    <row r="147" spans="1:20" ht="15">
      <c r="A147" s="257"/>
      <c r="B147" s="239"/>
      <c r="C147" s="234"/>
      <c r="D147" s="45"/>
      <c r="E147" s="45"/>
      <c r="F147" s="136" t="s">
        <v>189</v>
      </c>
      <c r="G147" s="30">
        <v>1025.5</v>
      </c>
      <c r="H147" s="30">
        <v>1025.5</v>
      </c>
      <c r="I147" s="30">
        <v>1025.5</v>
      </c>
      <c r="J147" s="30">
        <v>1025.5</v>
      </c>
      <c r="K147" s="23"/>
      <c r="L147" s="23"/>
      <c r="M147" s="23"/>
      <c r="N147" s="23"/>
      <c r="O147" s="23"/>
      <c r="P147" s="23"/>
      <c r="Q147" s="239"/>
      <c r="R147" s="13"/>
      <c r="S147" s="13"/>
      <c r="T147" s="13"/>
    </row>
    <row r="148" spans="1:20" ht="15">
      <c r="A148" s="258"/>
      <c r="B148" s="229"/>
      <c r="C148" s="241"/>
      <c r="D148" s="138"/>
      <c r="E148" s="138"/>
      <c r="F148" s="136" t="s">
        <v>190</v>
      </c>
      <c r="G148" s="30">
        <v>1025.5</v>
      </c>
      <c r="H148" s="30">
        <v>1025.5</v>
      </c>
      <c r="I148" s="30">
        <v>1025.5</v>
      </c>
      <c r="J148" s="30">
        <v>1025.5</v>
      </c>
      <c r="K148" s="23"/>
      <c r="L148" s="23"/>
      <c r="M148" s="23"/>
      <c r="N148" s="23"/>
      <c r="O148" s="23"/>
      <c r="P148" s="23"/>
      <c r="Q148" s="229"/>
      <c r="R148" s="13"/>
      <c r="S148" s="13"/>
      <c r="T148" s="13"/>
    </row>
    <row r="149" spans="1:20" ht="105" customHeight="1">
      <c r="A149" s="256" t="s">
        <v>79</v>
      </c>
      <c r="B149" s="228" t="s">
        <v>222</v>
      </c>
      <c r="C149" s="233" t="s">
        <v>145</v>
      </c>
      <c r="D149" s="132"/>
      <c r="E149" s="132"/>
      <c r="F149" s="131" t="s">
        <v>276</v>
      </c>
      <c r="G149" s="1">
        <f>SUM(G150:G160)</f>
        <v>170.4</v>
      </c>
      <c r="H149" s="1">
        <f>SUM(H150:H160)</f>
        <v>122.4</v>
      </c>
      <c r="I149" s="1">
        <f>SUM(I150:I160)</f>
        <v>170.4</v>
      </c>
      <c r="J149" s="1">
        <f>SUM(J150:J160)</f>
        <v>122.4</v>
      </c>
      <c r="K149" s="144"/>
      <c r="L149" s="144"/>
      <c r="M149" s="144"/>
      <c r="N149" s="144"/>
      <c r="O149" s="144"/>
      <c r="P149" s="144"/>
      <c r="Q149" s="228" t="s">
        <v>77</v>
      </c>
      <c r="R149" s="13"/>
      <c r="S149" s="13"/>
      <c r="T149" s="13"/>
    </row>
    <row r="150" spans="1:20" ht="15">
      <c r="A150" s="257"/>
      <c r="B150" s="239"/>
      <c r="C150" s="234"/>
      <c r="D150" s="133"/>
      <c r="E150" s="133"/>
      <c r="F150" s="144" t="s">
        <v>47</v>
      </c>
      <c r="G150" s="30">
        <v>50</v>
      </c>
      <c r="H150" s="30">
        <v>50</v>
      </c>
      <c r="I150" s="30">
        <v>50</v>
      </c>
      <c r="J150" s="30">
        <v>50</v>
      </c>
      <c r="K150" s="144"/>
      <c r="L150" s="144"/>
      <c r="M150" s="144"/>
      <c r="N150" s="144"/>
      <c r="O150" s="144"/>
      <c r="P150" s="144"/>
      <c r="Q150" s="239"/>
      <c r="R150" s="13"/>
      <c r="S150" s="13"/>
      <c r="T150" s="13"/>
    </row>
    <row r="151" spans="1:20" ht="15">
      <c r="A151" s="257"/>
      <c r="B151" s="239"/>
      <c r="C151" s="234"/>
      <c r="D151" s="133"/>
      <c r="E151" s="133"/>
      <c r="F151" s="144" t="s">
        <v>48</v>
      </c>
      <c r="G151" s="30">
        <v>15</v>
      </c>
      <c r="H151" s="30">
        <v>15</v>
      </c>
      <c r="I151" s="30">
        <v>15</v>
      </c>
      <c r="J151" s="30">
        <v>15</v>
      </c>
      <c r="K151" s="144"/>
      <c r="L151" s="144"/>
      <c r="M151" s="144"/>
      <c r="N151" s="144"/>
      <c r="O151" s="144"/>
      <c r="P151" s="144"/>
      <c r="Q151" s="239"/>
      <c r="R151" s="13"/>
      <c r="S151" s="13"/>
      <c r="T151" s="13"/>
    </row>
    <row r="152" spans="1:20" ht="15">
      <c r="A152" s="257"/>
      <c r="B152" s="239"/>
      <c r="C152" s="234"/>
      <c r="D152" s="133" t="s">
        <v>326</v>
      </c>
      <c r="E152" s="133" t="s">
        <v>325</v>
      </c>
      <c r="F152" s="144" t="s">
        <v>49</v>
      </c>
      <c r="G152" s="30">
        <v>83</v>
      </c>
      <c r="H152" s="30">
        <v>35</v>
      </c>
      <c r="I152" s="30">
        <v>83</v>
      </c>
      <c r="J152" s="30">
        <v>35</v>
      </c>
      <c r="K152" s="144"/>
      <c r="L152" s="144"/>
      <c r="M152" s="144"/>
      <c r="N152" s="144"/>
      <c r="O152" s="144"/>
      <c r="P152" s="144"/>
      <c r="Q152" s="239"/>
      <c r="R152" s="13"/>
      <c r="S152" s="13"/>
      <c r="T152" s="13"/>
    </row>
    <row r="153" spans="1:20" ht="15">
      <c r="A153" s="257"/>
      <c r="B153" s="239"/>
      <c r="C153" s="234"/>
      <c r="D153" s="133"/>
      <c r="E153" s="133"/>
      <c r="F153" s="144" t="s">
        <v>50</v>
      </c>
      <c r="G153" s="30">
        <v>0</v>
      </c>
      <c r="H153" s="30">
        <v>0</v>
      </c>
      <c r="I153" s="30">
        <v>0</v>
      </c>
      <c r="J153" s="30">
        <v>0</v>
      </c>
      <c r="K153" s="144"/>
      <c r="L153" s="144"/>
      <c r="M153" s="144"/>
      <c r="N153" s="144"/>
      <c r="O153" s="144"/>
      <c r="P153" s="144"/>
      <c r="Q153" s="239"/>
      <c r="R153" s="13"/>
      <c r="S153" s="13"/>
      <c r="T153" s="13"/>
    </row>
    <row r="154" spans="1:20" ht="15">
      <c r="A154" s="257"/>
      <c r="B154" s="239"/>
      <c r="C154" s="234"/>
      <c r="D154" s="133"/>
      <c r="E154" s="133"/>
      <c r="F154" s="144" t="s">
        <v>51</v>
      </c>
      <c r="G154" s="30">
        <v>22.4</v>
      </c>
      <c r="H154" s="30">
        <v>22.4</v>
      </c>
      <c r="I154" s="30">
        <v>22.4</v>
      </c>
      <c r="J154" s="30">
        <v>22.4</v>
      </c>
      <c r="K154" s="144"/>
      <c r="L154" s="144"/>
      <c r="M154" s="144"/>
      <c r="N154" s="144"/>
      <c r="O154" s="144"/>
      <c r="P154" s="144"/>
      <c r="Q154" s="239"/>
      <c r="R154" s="13"/>
      <c r="S154" s="13"/>
      <c r="T154" s="13"/>
    </row>
    <row r="155" spans="1:20" ht="15">
      <c r="A155" s="257"/>
      <c r="B155" s="239"/>
      <c r="C155" s="234"/>
      <c r="D155" s="133"/>
      <c r="E155" s="133"/>
      <c r="F155" s="135" t="s">
        <v>170</v>
      </c>
      <c r="G155" s="30">
        <v>0</v>
      </c>
      <c r="H155" s="30">
        <v>0</v>
      </c>
      <c r="I155" s="30">
        <v>0</v>
      </c>
      <c r="J155" s="30">
        <v>0</v>
      </c>
      <c r="K155" s="135"/>
      <c r="L155" s="135"/>
      <c r="M155" s="135"/>
      <c r="N155" s="135"/>
      <c r="O155" s="135"/>
      <c r="P155" s="135"/>
      <c r="Q155" s="239"/>
      <c r="R155" s="13"/>
      <c r="S155" s="13"/>
      <c r="T155" s="13"/>
    </row>
    <row r="156" spans="1:20" ht="15">
      <c r="A156" s="257"/>
      <c r="B156" s="239"/>
      <c r="C156" s="234"/>
      <c r="D156" s="45"/>
      <c r="E156" s="45"/>
      <c r="F156" s="136" t="s">
        <v>186</v>
      </c>
      <c r="G156" s="30">
        <v>0</v>
      </c>
      <c r="H156" s="30">
        <v>0</v>
      </c>
      <c r="I156" s="30">
        <v>0</v>
      </c>
      <c r="J156" s="30">
        <v>0</v>
      </c>
      <c r="K156" s="23"/>
      <c r="L156" s="23"/>
      <c r="M156" s="23"/>
      <c r="N156" s="23"/>
      <c r="O156" s="23"/>
      <c r="P156" s="23"/>
      <c r="Q156" s="239"/>
      <c r="R156" s="13"/>
      <c r="S156" s="13"/>
      <c r="T156" s="13"/>
    </row>
    <row r="157" spans="1:20" ht="15">
      <c r="A157" s="257"/>
      <c r="B157" s="239"/>
      <c r="C157" s="234"/>
      <c r="D157" s="45"/>
      <c r="E157" s="45"/>
      <c r="F157" s="136" t="s">
        <v>187</v>
      </c>
      <c r="G157" s="30">
        <v>0</v>
      </c>
      <c r="H157" s="30">
        <v>0</v>
      </c>
      <c r="I157" s="30">
        <v>0</v>
      </c>
      <c r="J157" s="30">
        <v>0</v>
      </c>
      <c r="K157" s="23"/>
      <c r="L157" s="23"/>
      <c r="M157" s="23"/>
      <c r="N157" s="23"/>
      <c r="O157" s="23"/>
      <c r="P157" s="23"/>
      <c r="Q157" s="239"/>
      <c r="R157" s="13"/>
      <c r="S157" s="13"/>
      <c r="T157" s="13"/>
    </row>
    <row r="158" spans="1:20" ht="15">
      <c r="A158" s="257"/>
      <c r="B158" s="239"/>
      <c r="C158" s="234"/>
      <c r="D158" s="45"/>
      <c r="E158" s="45"/>
      <c r="F158" s="136" t="s">
        <v>188</v>
      </c>
      <c r="G158" s="30">
        <v>0</v>
      </c>
      <c r="H158" s="30">
        <v>0</v>
      </c>
      <c r="I158" s="30">
        <v>0</v>
      </c>
      <c r="J158" s="30">
        <v>0</v>
      </c>
      <c r="K158" s="23"/>
      <c r="L158" s="23"/>
      <c r="M158" s="23"/>
      <c r="N158" s="23"/>
      <c r="O158" s="23"/>
      <c r="P158" s="23"/>
      <c r="Q158" s="239"/>
      <c r="R158" s="13"/>
      <c r="S158" s="13"/>
      <c r="T158" s="13"/>
    </row>
    <row r="159" spans="1:20" ht="15">
      <c r="A159" s="257"/>
      <c r="B159" s="239"/>
      <c r="C159" s="234"/>
      <c r="D159" s="45"/>
      <c r="E159" s="45"/>
      <c r="F159" s="136" t="s">
        <v>189</v>
      </c>
      <c r="G159" s="30">
        <v>0</v>
      </c>
      <c r="H159" s="30">
        <v>0</v>
      </c>
      <c r="I159" s="30">
        <v>0</v>
      </c>
      <c r="J159" s="30">
        <v>0</v>
      </c>
      <c r="K159" s="23"/>
      <c r="L159" s="23"/>
      <c r="M159" s="23"/>
      <c r="N159" s="23"/>
      <c r="O159" s="23"/>
      <c r="P159" s="23"/>
      <c r="Q159" s="239"/>
      <c r="R159" s="13"/>
      <c r="S159" s="13"/>
      <c r="T159" s="13"/>
    </row>
    <row r="160" spans="1:20" ht="28.5" customHeight="1">
      <c r="A160" s="258"/>
      <c r="B160" s="229"/>
      <c r="C160" s="241"/>
      <c r="D160" s="138"/>
      <c r="E160" s="138"/>
      <c r="F160" s="136" t="s">
        <v>190</v>
      </c>
      <c r="G160" s="30">
        <v>0</v>
      </c>
      <c r="H160" s="30">
        <v>0</v>
      </c>
      <c r="I160" s="30">
        <v>0</v>
      </c>
      <c r="J160" s="30">
        <v>0</v>
      </c>
      <c r="K160" s="23"/>
      <c r="L160" s="23"/>
      <c r="M160" s="23"/>
      <c r="N160" s="23"/>
      <c r="O160" s="23"/>
      <c r="P160" s="23"/>
      <c r="Q160" s="229"/>
      <c r="R160" s="13"/>
      <c r="S160" s="13"/>
      <c r="T160" s="13"/>
    </row>
    <row r="161" spans="1:20" ht="60">
      <c r="A161" s="256" t="s">
        <v>81</v>
      </c>
      <c r="B161" s="28" t="s">
        <v>100</v>
      </c>
      <c r="C161" s="233" t="s">
        <v>144</v>
      </c>
      <c r="D161" s="133" t="s">
        <v>326</v>
      </c>
      <c r="E161" s="133" t="s">
        <v>325</v>
      </c>
      <c r="F161" s="46" t="s">
        <v>276</v>
      </c>
      <c r="G161" s="47">
        <f>SUM(G162:G216)</f>
        <v>8624.12</v>
      </c>
      <c r="H161" s="47">
        <f>SUM(H162:H216)</f>
        <v>7568.92</v>
      </c>
      <c r="I161" s="47">
        <f>SUM(I162:I216)</f>
        <v>8624.12</v>
      </c>
      <c r="J161" s="47">
        <f>SUM(J162:J216)</f>
        <v>7568.92</v>
      </c>
      <c r="K161" s="48"/>
      <c r="L161" s="48"/>
      <c r="M161" s="49"/>
      <c r="N161" s="49"/>
      <c r="O161" s="49"/>
      <c r="P161" s="49"/>
      <c r="Q161" s="228" t="s">
        <v>254</v>
      </c>
      <c r="R161" s="13"/>
      <c r="S161" s="13"/>
      <c r="T161" s="13"/>
    </row>
    <row r="162" spans="1:20" ht="30" customHeight="1">
      <c r="A162" s="257"/>
      <c r="B162" s="149" t="s">
        <v>253</v>
      </c>
      <c r="C162" s="234"/>
      <c r="D162" s="133"/>
      <c r="E162" s="133"/>
      <c r="F162" s="259" t="s">
        <v>47</v>
      </c>
      <c r="G162" s="50">
        <v>150</v>
      </c>
      <c r="H162" s="50">
        <v>150</v>
      </c>
      <c r="I162" s="50">
        <v>150</v>
      </c>
      <c r="J162" s="50">
        <v>150</v>
      </c>
      <c r="K162" s="51"/>
      <c r="L162" s="51"/>
      <c r="M162" s="25"/>
      <c r="N162" s="25"/>
      <c r="O162" s="25"/>
      <c r="P162" s="25"/>
      <c r="Q162" s="239"/>
      <c r="R162" s="13"/>
      <c r="S162" s="13"/>
      <c r="T162" s="13"/>
    </row>
    <row r="163" spans="1:20" ht="30">
      <c r="A163" s="257"/>
      <c r="B163" s="149" t="s">
        <v>56</v>
      </c>
      <c r="C163" s="234"/>
      <c r="D163" s="133"/>
      <c r="E163" s="133"/>
      <c r="F163" s="259"/>
      <c r="G163" s="29">
        <v>190</v>
      </c>
      <c r="H163" s="29">
        <v>137.4</v>
      </c>
      <c r="I163" s="29">
        <v>190</v>
      </c>
      <c r="J163" s="29">
        <v>137.4</v>
      </c>
      <c r="K163" s="51"/>
      <c r="L163" s="51"/>
      <c r="M163" s="25"/>
      <c r="N163" s="25"/>
      <c r="O163" s="25"/>
      <c r="P163" s="25"/>
      <c r="Q163" s="239"/>
      <c r="R163" s="13"/>
      <c r="S163" s="13"/>
      <c r="T163" s="13"/>
    </row>
    <row r="164" spans="1:20" ht="30">
      <c r="A164" s="257"/>
      <c r="B164" s="149" t="s">
        <v>57</v>
      </c>
      <c r="C164" s="234"/>
      <c r="D164" s="133"/>
      <c r="E164" s="133"/>
      <c r="F164" s="259"/>
      <c r="G164" s="29">
        <v>190</v>
      </c>
      <c r="H164" s="29">
        <v>170</v>
      </c>
      <c r="I164" s="29">
        <v>190</v>
      </c>
      <c r="J164" s="29">
        <v>170</v>
      </c>
      <c r="K164" s="51"/>
      <c r="L164" s="51"/>
      <c r="M164" s="25"/>
      <c r="N164" s="25"/>
      <c r="O164" s="25"/>
      <c r="P164" s="25"/>
      <c r="Q164" s="239"/>
      <c r="R164" s="13"/>
      <c r="S164" s="13"/>
      <c r="T164" s="13"/>
    </row>
    <row r="165" spans="1:20" ht="30">
      <c r="A165" s="257"/>
      <c r="B165" s="149" t="s">
        <v>58</v>
      </c>
      <c r="C165" s="234"/>
      <c r="D165" s="133"/>
      <c r="E165" s="133"/>
      <c r="F165" s="259"/>
      <c r="G165" s="29">
        <v>235.82</v>
      </c>
      <c r="H165" s="29">
        <v>235.82</v>
      </c>
      <c r="I165" s="29">
        <v>235.82</v>
      </c>
      <c r="J165" s="29">
        <v>235.82</v>
      </c>
      <c r="K165" s="51"/>
      <c r="L165" s="51"/>
      <c r="M165" s="25"/>
      <c r="N165" s="25"/>
      <c r="O165" s="25"/>
      <c r="P165" s="25"/>
      <c r="Q165" s="239"/>
      <c r="R165" s="13"/>
      <c r="S165" s="13"/>
      <c r="T165" s="13"/>
    </row>
    <row r="166" spans="1:20" ht="30">
      <c r="A166" s="257"/>
      <c r="B166" s="149" t="s">
        <v>59</v>
      </c>
      <c r="C166" s="234"/>
      <c r="D166" s="133"/>
      <c r="E166" s="133"/>
      <c r="F166" s="259"/>
      <c r="G166" s="29">
        <v>190</v>
      </c>
      <c r="H166" s="29">
        <v>170</v>
      </c>
      <c r="I166" s="29">
        <v>190</v>
      </c>
      <c r="J166" s="52">
        <v>170</v>
      </c>
      <c r="K166" s="51"/>
      <c r="L166" s="51"/>
      <c r="M166" s="25"/>
      <c r="N166" s="25"/>
      <c r="O166" s="25"/>
      <c r="P166" s="25"/>
      <c r="Q166" s="239"/>
      <c r="R166" s="13"/>
      <c r="S166" s="13"/>
      <c r="T166" s="13"/>
    </row>
    <row r="167" spans="1:20" ht="30" customHeight="1">
      <c r="A167" s="257"/>
      <c r="B167" s="149" t="s">
        <v>253</v>
      </c>
      <c r="C167" s="234"/>
      <c r="D167" s="133"/>
      <c r="E167" s="133"/>
      <c r="F167" s="259" t="s">
        <v>48</v>
      </c>
      <c r="G167" s="50">
        <v>185</v>
      </c>
      <c r="H167" s="50">
        <v>185</v>
      </c>
      <c r="I167" s="50">
        <v>185</v>
      </c>
      <c r="J167" s="50">
        <v>185</v>
      </c>
      <c r="K167" s="51"/>
      <c r="L167" s="51"/>
      <c r="M167" s="25"/>
      <c r="N167" s="25"/>
      <c r="O167" s="25"/>
      <c r="P167" s="25"/>
      <c r="Q167" s="239"/>
      <c r="R167" s="13"/>
      <c r="S167" s="13"/>
      <c r="T167" s="13"/>
    </row>
    <row r="168" spans="1:20" ht="30">
      <c r="A168" s="257"/>
      <c r="B168" s="149" t="s">
        <v>56</v>
      </c>
      <c r="C168" s="234"/>
      <c r="D168" s="133"/>
      <c r="E168" s="133"/>
      <c r="F168" s="259"/>
      <c r="G168" s="29">
        <v>190</v>
      </c>
      <c r="H168" s="29">
        <v>115.3</v>
      </c>
      <c r="I168" s="29">
        <v>190</v>
      </c>
      <c r="J168" s="29">
        <v>115.3</v>
      </c>
      <c r="K168" s="51"/>
      <c r="L168" s="51"/>
      <c r="M168" s="25"/>
      <c r="N168" s="25"/>
      <c r="O168" s="25"/>
      <c r="P168" s="25"/>
      <c r="Q168" s="239"/>
      <c r="R168" s="13"/>
      <c r="S168" s="13"/>
      <c r="T168" s="13"/>
    </row>
    <row r="169" spans="1:20" ht="30">
      <c r="A169" s="257"/>
      <c r="B169" s="149" t="s">
        <v>57</v>
      </c>
      <c r="C169" s="234"/>
      <c r="D169" s="133"/>
      <c r="E169" s="133"/>
      <c r="F169" s="259"/>
      <c r="G169" s="29">
        <v>190</v>
      </c>
      <c r="H169" s="29">
        <v>164.5</v>
      </c>
      <c r="I169" s="29">
        <v>190</v>
      </c>
      <c r="J169" s="29">
        <v>164.5</v>
      </c>
      <c r="K169" s="51"/>
      <c r="L169" s="51"/>
      <c r="M169" s="25"/>
      <c r="N169" s="25"/>
      <c r="O169" s="25"/>
      <c r="P169" s="25"/>
      <c r="Q169" s="239"/>
      <c r="R169" s="13"/>
      <c r="S169" s="13"/>
      <c r="T169" s="13"/>
    </row>
    <row r="170" spans="1:20" ht="30">
      <c r="A170" s="257"/>
      <c r="B170" s="149" t="s">
        <v>58</v>
      </c>
      <c r="C170" s="234"/>
      <c r="D170" s="133"/>
      <c r="E170" s="133"/>
      <c r="F170" s="259"/>
      <c r="G170" s="29">
        <v>190</v>
      </c>
      <c r="H170" s="29">
        <v>153.2</v>
      </c>
      <c r="I170" s="29">
        <v>190</v>
      </c>
      <c r="J170" s="29">
        <v>153.2</v>
      </c>
      <c r="K170" s="51"/>
      <c r="L170" s="51"/>
      <c r="M170" s="25"/>
      <c r="N170" s="25"/>
      <c r="O170" s="25"/>
      <c r="P170" s="25"/>
      <c r="Q170" s="239"/>
      <c r="R170" s="13"/>
      <c r="S170" s="13"/>
      <c r="T170" s="13"/>
    </row>
    <row r="171" spans="1:20" ht="30">
      <c r="A171" s="257"/>
      <c r="B171" s="149" t="s">
        <v>59</v>
      </c>
      <c r="C171" s="234"/>
      <c r="D171" s="133"/>
      <c r="E171" s="133"/>
      <c r="F171" s="259"/>
      <c r="G171" s="29">
        <v>190</v>
      </c>
      <c r="H171" s="29">
        <v>170</v>
      </c>
      <c r="I171" s="29">
        <v>190</v>
      </c>
      <c r="J171" s="29">
        <v>170</v>
      </c>
      <c r="K171" s="25"/>
      <c r="L171" s="25"/>
      <c r="M171" s="25"/>
      <c r="N171" s="25"/>
      <c r="O171" s="25"/>
      <c r="P171" s="25"/>
      <c r="Q171" s="239"/>
      <c r="R171" s="13"/>
      <c r="S171" s="13"/>
      <c r="T171" s="13"/>
    </row>
    <row r="172" spans="1:20" ht="30" customHeight="1">
      <c r="A172" s="257"/>
      <c r="B172" s="149" t="s">
        <v>253</v>
      </c>
      <c r="C172" s="234"/>
      <c r="D172" s="133"/>
      <c r="E172" s="133"/>
      <c r="F172" s="259" t="s">
        <v>49</v>
      </c>
      <c r="G172" s="50">
        <v>150</v>
      </c>
      <c r="H172" s="50">
        <v>117</v>
      </c>
      <c r="I172" s="50">
        <v>150</v>
      </c>
      <c r="J172" s="50">
        <v>117</v>
      </c>
      <c r="K172" s="25"/>
      <c r="L172" s="25"/>
      <c r="M172" s="25"/>
      <c r="N172" s="25"/>
      <c r="O172" s="25"/>
      <c r="P172" s="25"/>
      <c r="Q172" s="239"/>
      <c r="R172" s="13"/>
      <c r="S172" s="13"/>
      <c r="T172" s="13"/>
    </row>
    <row r="173" spans="1:20" ht="30">
      <c r="A173" s="257"/>
      <c r="B173" s="149" t="s">
        <v>56</v>
      </c>
      <c r="C173" s="234"/>
      <c r="D173" s="133"/>
      <c r="E173" s="133"/>
      <c r="F173" s="259"/>
      <c r="G173" s="29">
        <v>190</v>
      </c>
      <c r="H173" s="29">
        <v>99.1</v>
      </c>
      <c r="I173" s="29">
        <v>190</v>
      </c>
      <c r="J173" s="29">
        <v>99.1</v>
      </c>
      <c r="K173" s="25"/>
      <c r="L173" s="25"/>
      <c r="M173" s="25"/>
      <c r="N173" s="25"/>
      <c r="O173" s="25"/>
      <c r="P173" s="25"/>
      <c r="Q173" s="239"/>
      <c r="R173" s="13"/>
      <c r="S173" s="13"/>
      <c r="T173" s="13"/>
    </row>
    <row r="174" spans="1:20" ht="30">
      <c r="A174" s="257"/>
      <c r="B174" s="149" t="s">
        <v>57</v>
      </c>
      <c r="C174" s="234"/>
      <c r="D174" s="133"/>
      <c r="E174" s="133"/>
      <c r="F174" s="259"/>
      <c r="G174" s="29">
        <v>190</v>
      </c>
      <c r="H174" s="29">
        <v>169.5</v>
      </c>
      <c r="I174" s="29">
        <v>190</v>
      </c>
      <c r="J174" s="29">
        <v>169.5</v>
      </c>
      <c r="K174" s="22"/>
      <c r="L174" s="22"/>
      <c r="M174" s="22"/>
      <c r="N174" s="22"/>
      <c r="O174" s="22"/>
      <c r="P174" s="22"/>
      <c r="Q174" s="239"/>
      <c r="R174" s="13"/>
      <c r="S174" s="13"/>
      <c r="T174" s="13"/>
    </row>
    <row r="175" spans="1:20" ht="30">
      <c r="A175" s="257"/>
      <c r="B175" s="149" t="s">
        <v>58</v>
      </c>
      <c r="C175" s="234"/>
      <c r="D175" s="133"/>
      <c r="E175" s="133"/>
      <c r="F175" s="259"/>
      <c r="G175" s="29">
        <v>190</v>
      </c>
      <c r="H175" s="29">
        <v>99.7</v>
      </c>
      <c r="I175" s="29">
        <v>190</v>
      </c>
      <c r="J175" s="29">
        <v>99.7</v>
      </c>
      <c r="K175" s="53"/>
      <c r="L175" s="53"/>
      <c r="M175" s="53"/>
      <c r="N175" s="53"/>
      <c r="O175" s="53"/>
      <c r="P175" s="53"/>
      <c r="Q175" s="239"/>
      <c r="R175" s="13"/>
      <c r="S175" s="13"/>
      <c r="T175" s="13"/>
    </row>
    <row r="176" spans="1:20" ht="30">
      <c r="A176" s="257"/>
      <c r="B176" s="149" t="s">
        <v>59</v>
      </c>
      <c r="C176" s="234"/>
      <c r="D176" s="133"/>
      <c r="E176" s="133"/>
      <c r="F176" s="259"/>
      <c r="G176" s="29">
        <v>190</v>
      </c>
      <c r="H176" s="29">
        <v>170</v>
      </c>
      <c r="I176" s="29">
        <v>190</v>
      </c>
      <c r="J176" s="29">
        <v>170</v>
      </c>
      <c r="K176" s="54"/>
      <c r="L176" s="25"/>
      <c r="M176" s="25"/>
      <c r="N176" s="25"/>
      <c r="O176" s="25"/>
      <c r="P176" s="25"/>
      <c r="Q176" s="239"/>
      <c r="R176" s="13"/>
      <c r="S176" s="13"/>
      <c r="T176" s="13"/>
    </row>
    <row r="177" spans="1:20" ht="32.25" customHeight="1">
      <c r="A177" s="257"/>
      <c r="B177" s="149" t="s">
        <v>253</v>
      </c>
      <c r="C177" s="234"/>
      <c r="D177" s="133"/>
      <c r="E177" s="133"/>
      <c r="F177" s="265" t="s">
        <v>50</v>
      </c>
      <c r="G177" s="50">
        <v>150</v>
      </c>
      <c r="H177" s="50">
        <v>150</v>
      </c>
      <c r="I177" s="50">
        <v>150</v>
      </c>
      <c r="J177" s="50">
        <v>150</v>
      </c>
      <c r="K177" s="54"/>
      <c r="L177" s="25"/>
      <c r="M177" s="25"/>
      <c r="N177" s="25"/>
      <c r="O177" s="25"/>
      <c r="P177" s="25"/>
      <c r="Q177" s="239"/>
      <c r="R177" s="13"/>
      <c r="S177" s="13"/>
      <c r="T177" s="13"/>
    </row>
    <row r="178" spans="1:20" ht="30">
      <c r="A178" s="257"/>
      <c r="B178" s="149" t="s">
        <v>56</v>
      </c>
      <c r="C178" s="234"/>
      <c r="D178" s="133"/>
      <c r="E178" s="133"/>
      <c r="F178" s="265"/>
      <c r="G178" s="29">
        <v>97</v>
      </c>
      <c r="H178" s="29">
        <v>97</v>
      </c>
      <c r="I178" s="29">
        <v>97</v>
      </c>
      <c r="J178" s="29">
        <v>97</v>
      </c>
      <c r="K178" s="54"/>
      <c r="L178" s="25"/>
      <c r="M178" s="25"/>
      <c r="N178" s="25"/>
      <c r="O178" s="25"/>
      <c r="P178" s="25"/>
      <c r="Q178" s="239"/>
      <c r="R178" s="13"/>
      <c r="S178" s="13"/>
      <c r="T178" s="13"/>
    </row>
    <row r="179" spans="1:20" ht="30">
      <c r="A179" s="257"/>
      <c r="B179" s="149" t="s">
        <v>57</v>
      </c>
      <c r="C179" s="234"/>
      <c r="D179" s="133"/>
      <c r="E179" s="133"/>
      <c r="F179" s="265"/>
      <c r="G179" s="29">
        <v>170</v>
      </c>
      <c r="H179" s="29">
        <v>170</v>
      </c>
      <c r="I179" s="29">
        <v>170</v>
      </c>
      <c r="J179" s="29">
        <v>170</v>
      </c>
      <c r="K179" s="54"/>
      <c r="L179" s="25"/>
      <c r="M179" s="25"/>
      <c r="N179" s="25"/>
      <c r="O179" s="25"/>
      <c r="P179" s="25"/>
      <c r="Q179" s="239"/>
      <c r="R179" s="13"/>
      <c r="S179" s="13"/>
      <c r="T179" s="13"/>
    </row>
    <row r="180" spans="1:20" ht="30">
      <c r="A180" s="257"/>
      <c r="B180" s="149" t="s">
        <v>58</v>
      </c>
      <c r="C180" s="234"/>
      <c r="D180" s="133"/>
      <c r="E180" s="133"/>
      <c r="F180" s="265"/>
      <c r="G180" s="29">
        <v>21.3</v>
      </c>
      <c r="H180" s="29">
        <v>21.3</v>
      </c>
      <c r="I180" s="29">
        <v>21.3</v>
      </c>
      <c r="J180" s="29">
        <v>21.3</v>
      </c>
      <c r="K180" s="54"/>
      <c r="L180" s="25"/>
      <c r="M180" s="25"/>
      <c r="N180" s="25"/>
      <c r="O180" s="25"/>
      <c r="P180" s="25"/>
      <c r="Q180" s="239"/>
      <c r="R180" s="13"/>
      <c r="S180" s="13"/>
      <c r="T180" s="13"/>
    </row>
    <row r="181" spans="1:20" ht="30">
      <c r="A181" s="257"/>
      <c r="B181" s="149" t="s">
        <v>59</v>
      </c>
      <c r="C181" s="234"/>
      <c r="D181" s="133"/>
      <c r="E181" s="133"/>
      <c r="F181" s="265"/>
      <c r="G181" s="29">
        <v>170</v>
      </c>
      <c r="H181" s="29">
        <v>170</v>
      </c>
      <c r="I181" s="29">
        <v>170</v>
      </c>
      <c r="J181" s="29">
        <v>170</v>
      </c>
      <c r="K181" s="54"/>
      <c r="L181" s="25"/>
      <c r="M181" s="25"/>
      <c r="N181" s="25"/>
      <c r="O181" s="25"/>
      <c r="P181" s="25"/>
      <c r="Q181" s="239"/>
      <c r="R181" s="13"/>
      <c r="S181" s="13"/>
      <c r="T181" s="13"/>
    </row>
    <row r="182" spans="1:20" ht="28.5" customHeight="1">
      <c r="A182" s="257"/>
      <c r="B182" s="149" t="s">
        <v>253</v>
      </c>
      <c r="C182" s="234"/>
      <c r="D182" s="133"/>
      <c r="E182" s="133"/>
      <c r="F182" s="259" t="s">
        <v>51</v>
      </c>
      <c r="G182" s="50">
        <v>150</v>
      </c>
      <c r="H182" s="50">
        <v>150</v>
      </c>
      <c r="I182" s="50">
        <v>150</v>
      </c>
      <c r="J182" s="50">
        <v>150</v>
      </c>
      <c r="K182" s="54"/>
      <c r="L182" s="25"/>
      <c r="M182" s="25"/>
      <c r="N182" s="25"/>
      <c r="O182" s="25"/>
      <c r="P182" s="25"/>
      <c r="Q182" s="239"/>
      <c r="R182" s="13"/>
      <c r="S182" s="13"/>
      <c r="T182" s="13"/>
    </row>
    <row r="183" spans="1:20" ht="30">
      <c r="A183" s="257"/>
      <c r="B183" s="149" t="s">
        <v>56</v>
      </c>
      <c r="C183" s="234"/>
      <c r="D183" s="133"/>
      <c r="E183" s="133"/>
      <c r="F183" s="259"/>
      <c r="G183" s="29">
        <v>69.3</v>
      </c>
      <c r="H183" s="29">
        <v>69.3</v>
      </c>
      <c r="I183" s="29">
        <v>69.3</v>
      </c>
      <c r="J183" s="29">
        <v>69.3</v>
      </c>
      <c r="K183" s="54"/>
      <c r="L183" s="25"/>
      <c r="M183" s="25"/>
      <c r="N183" s="25"/>
      <c r="O183" s="25"/>
      <c r="P183" s="25"/>
      <c r="Q183" s="239"/>
      <c r="R183" s="13"/>
      <c r="S183" s="13"/>
      <c r="T183" s="13"/>
    </row>
    <row r="184" spans="1:20" ht="30">
      <c r="A184" s="257"/>
      <c r="B184" s="149" t="s">
        <v>57</v>
      </c>
      <c r="C184" s="234"/>
      <c r="D184" s="133"/>
      <c r="E184" s="133"/>
      <c r="F184" s="259"/>
      <c r="G184" s="29">
        <v>170</v>
      </c>
      <c r="H184" s="29">
        <v>170</v>
      </c>
      <c r="I184" s="29">
        <v>170</v>
      </c>
      <c r="J184" s="29">
        <v>170</v>
      </c>
      <c r="K184" s="54"/>
      <c r="L184" s="25"/>
      <c r="M184" s="25"/>
      <c r="N184" s="25"/>
      <c r="O184" s="25"/>
      <c r="P184" s="25"/>
      <c r="Q184" s="239"/>
      <c r="R184" s="13"/>
      <c r="S184" s="13"/>
      <c r="T184" s="13"/>
    </row>
    <row r="185" spans="1:20" ht="30">
      <c r="A185" s="257"/>
      <c r="B185" s="149" t="s">
        <v>58</v>
      </c>
      <c r="C185" s="234"/>
      <c r="D185" s="133"/>
      <c r="E185" s="133"/>
      <c r="F185" s="259"/>
      <c r="G185" s="29">
        <v>25.3</v>
      </c>
      <c r="H185" s="29">
        <v>25.3</v>
      </c>
      <c r="I185" s="29">
        <v>25.3</v>
      </c>
      <c r="J185" s="29">
        <v>25.3</v>
      </c>
      <c r="K185" s="54"/>
      <c r="L185" s="25"/>
      <c r="M185" s="25"/>
      <c r="N185" s="25"/>
      <c r="O185" s="25"/>
      <c r="P185" s="25"/>
      <c r="Q185" s="239"/>
      <c r="R185" s="13"/>
      <c r="S185" s="13"/>
      <c r="T185" s="13"/>
    </row>
    <row r="186" spans="1:20" ht="30">
      <c r="A186" s="257"/>
      <c r="B186" s="149" t="s">
        <v>59</v>
      </c>
      <c r="C186" s="234"/>
      <c r="D186" s="133"/>
      <c r="E186" s="133"/>
      <c r="F186" s="235"/>
      <c r="G186" s="29">
        <v>170</v>
      </c>
      <c r="H186" s="29">
        <v>170</v>
      </c>
      <c r="I186" s="29">
        <v>170</v>
      </c>
      <c r="J186" s="29">
        <v>170</v>
      </c>
      <c r="K186" s="55"/>
      <c r="L186" s="22"/>
      <c r="M186" s="22"/>
      <c r="N186" s="22"/>
      <c r="O186" s="22"/>
      <c r="P186" s="22"/>
      <c r="Q186" s="239"/>
      <c r="R186" s="13"/>
      <c r="S186" s="13"/>
      <c r="T186" s="13"/>
    </row>
    <row r="187" spans="1:20" ht="29.25" customHeight="1">
      <c r="A187" s="257"/>
      <c r="B187" s="149" t="s">
        <v>253</v>
      </c>
      <c r="C187" s="234"/>
      <c r="D187" s="133"/>
      <c r="E187" s="133"/>
      <c r="F187" s="259" t="s">
        <v>170</v>
      </c>
      <c r="G187" s="50">
        <v>150</v>
      </c>
      <c r="H187" s="50">
        <v>0</v>
      </c>
      <c r="I187" s="50">
        <v>150</v>
      </c>
      <c r="J187" s="50">
        <v>0</v>
      </c>
      <c r="K187" s="54"/>
      <c r="L187" s="25"/>
      <c r="M187" s="25"/>
      <c r="N187" s="25"/>
      <c r="O187" s="25"/>
      <c r="P187" s="25"/>
      <c r="Q187" s="239"/>
      <c r="R187" s="13"/>
      <c r="S187" s="13"/>
      <c r="T187" s="13"/>
    </row>
    <row r="188" spans="1:20" ht="30">
      <c r="A188" s="257"/>
      <c r="B188" s="149" t="s">
        <v>56</v>
      </c>
      <c r="C188" s="234"/>
      <c r="D188" s="133"/>
      <c r="E188" s="133"/>
      <c r="F188" s="259"/>
      <c r="G188" s="29">
        <v>100</v>
      </c>
      <c r="H188" s="29">
        <v>29</v>
      </c>
      <c r="I188" s="29">
        <v>100</v>
      </c>
      <c r="J188" s="29">
        <v>29</v>
      </c>
      <c r="K188" s="54"/>
      <c r="L188" s="25"/>
      <c r="M188" s="25"/>
      <c r="N188" s="25"/>
      <c r="O188" s="25"/>
      <c r="P188" s="25"/>
      <c r="Q188" s="239"/>
      <c r="R188" s="13"/>
      <c r="S188" s="13"/>
      <c r="T188" s="13"/>
    </row>
    <row r="189" spans="1:20" ht="30">
      <c r="A189" s="257"/>
      <c r="B189" s="149" t="s">
        <v>57</v>
      </c>
      <c r="C189" s="234"/>
      <c r="D189" s="133"/>
      <c r="E189" s="133"/>
      <c r="F189" s="259"/>
      <c r="G189" s="29">
        <v>170</v>
      </c>
      <c r="H189" s="29">
        <v>145</v>
      </c>
      <c r="I189" s="29">
        <v>170</v>
      </c>
      <c r="J189" s="29">
        <v>145</v>
      </c>
      <c r="K189" s="54"/>
      <c r="L189" s="25"/>
      <c r="M189" s="25"/>
      <c r="N189" s="25"/>
      <c r="O189" s="25"/>
      <c r="P189" s="25"/>
      <c r="Q189" s="239"/>
      <c r="R189" s="13"/>
      <c r="S189" s="13"/>
      <c r="T189" s="13"/>
    </row>
    <row r="190" spans="1:20" ht="30">
      <c r="A190" s="257"/>
      <c r="B190" s="149" t="s">
        <v>58</v>
      </c>
      <c r="C190" s="234"/>
      <c r="D190" s="133"/>
      <c r="E190" s="133"/>
      <c r="F190" s="259"/>
      <c r="G190" s="29">
        <v>25.3</v>
      </c>
      <c r="H190" s="29">
        <v>0</v>
      </c>
      <c r="I190" s="29">
        <v>25.3</v>
      </c>
      <c r="J190" s="29">
        <v>0</v>
      </c>
      <c r="K190" s="54"/>
      <c r="L190" s="25"/>
      <c r="M190" s="25"/>
      <c r="N190" s="25"/>
      <c r="O190" s="25"/>
      <c r="P190" s="25"/>
      <c r="Q190" s="239"/>
      <c r="R190" s="13"/>
      <c r="S190" s="13"/>
      <c r="T190" s="13"/>
    </row>
    <row r="191" spans="1:20" ht="30">
      <c r="A191" s="257"/>
      <c r="B191" s="149" t="s">
        <v>59</v>
      </c>
      <c r="C191" s="234"/>
      <c r="D191" s="133"/>
      <c r="E191" s="133"/>
      <c r="F191" s="235"/>
      <c r="G191" s="29">
        <v>170</v>
      </c>
      <c r="H191" s="29">
        <v>0</v>
      </c>
      <c r="I191" s="29">
        <v>170</v>
      </c>
      <c r="J191" s="29">
        <v>0</v>
      </c>
      <c r="K191" s="55"/>
      <c r="L191" s="22"/>
      <c r="M191" s="22"/>
      <c r="N191" s="22"/>
      <c r="O191" s="22"/>
      <c r="P191" s="22"/>
      <c r="Q191" s="239"/>
      <c r="R191" s="13"/>
      <c r="S191" s="13"/>
      <c r="T191" s="13"/>
    </row>
    <row r="192" spans="1:20" ht="29.25" customHeight="1">
      <c r="A192" s="257"/>
      <c r="B192" s="149" t="s">
        <v>253</v>
      </c>
      <c r="C192" s="234"/>
      <c r="D192" s="133"/>
      <c r="E192" s="133"/>
      <c r="F192" s="259" t="s">
        <v>186</v>
      </c>
      <c r="G192" s="50">
        <v>200</v>
      </c>
      <c r="H192" s="50">
        <v>200</v>
      </c>
      <c r="I192" s="50">
        <v>200</v>
      </c>
      <c r="J192" s="50">
        <v>200</v>
      </c>
      <c r="K192" s="55"/>
      <c r="L192" s="22"/>
      <c r="M192" s="22"/>
      <c r="N192" s="22"/>
      <c r="O192" s="22"/>
      <c r="P192" s="22"/>
      <c r="Q192" s="239"/>
      <c r="R192" s="13"/>
      <c r="S192" s="13"/>
      <c r="T192" s="13"/>
    </row>
    <row r="193" spans="1:20" ht="30">
      <c r="A193" s="257"/>
      <c r="B193" s="149" t="s">
        <v>56</v>
      </c>
      <c r="C193" s="234"/>
      <c r="D193" s="133"/>
      <c r="E193" s="133"/>
      <c r="F193" s="259"/>
      <c r="G193" s="29">
        <v>100</v>
      </c>
      <c r="H193" s="29">
        <v>33.6</v>
      </c>
      <c r="I193" s="29">
        <v>100</v>
      </c>
      <c r="J193" s="29">
        <v>33.6</v>
      </c>
      <c r="K193" s="55"/>
      <c r="L193" s="22"/>
      <c r="M193" s="22"/>
      <c r="N193" s="22"/>
      <c r="O193" s="22"/>
      <c r="P193" s="22"/>
      <c r="Q193" s="239"/>
      <c r="R193" s="13"/>
      <c r="S193" s="13"/>
      <c r="T193" s="13"/>
    </row>
    <row r="194" spans="1:20" ht="30">
      <c r="A194" s="257"/>
      <c r="B194" s="149" t="s">
        <v>57</v>
      </c>
      <c r="C194" s="234"/>
      <c r="D194" s="133"/>
      <c r="E194" s="133"/>
      <c r="F194" s="259"/>
      <c r="G194" s="29">
        <v>170</v>
      </c>
      <c r="H194" s="29">
        <v>170</v>
      </c>
      <c r="I194" s="29">
        <v>170</v>
      </c>
      <c r="J194" s="29">
        <v>170</v>
      </c>
      <c r="K194" s="55"/>
      <c r="L194" s="22"/>
      <c r="M194" s="22"/>
      <c r="N194" s="22"/>
      <c r="O194" s="22"/>
      <c r="P194" s="22"/>
      <c r="Q194" s="239"/>
      <c r="R194" s="13"/>
      <c r="S194" s="13"/>
      <c r="T194" s="13"/>
    </row>
    <row r="195" spans="1:20" ht="30">
      <c r="A195" s="257"/>
      <c r="B195" s="149" t="s">
        <v>58</v>
      </c>
      <c r="C195" s="234"/>
      <c r="D195" s="133"/>
      <c r="E195" s="133"/>
      <c r="F195" s="259"/>
      <c r="G195" s="29">
        <v>25.5</v>
      </c>
      <c r="H195" s="29">
        <v>10</v>
      </c>
      <c r="I195" s="29">
        <v>25.5</v>
      </c>
      <c r="J195" s="29">
        <v>10</v>
      </c>
      <c r="K195" s="55"/>
      <c r="L195" s="22"/>
      <c r="M195" s="22"/>
      <c r="N195" s="22"/>
      <c r="O195" s="22"/>
      <c r="P195" s="22"/>
      <c r="Q195" s="239"/>
      <c r="R195" s="13"/>
      <c r="S195" s="13"/>
      <c r="T195" s="13"/>
    </row>
    <row r="196" spans="1:20" ht="30">
      <c r="A196" s="257"/>
      <c r="B196" s="149" t="s">
        <v>59</v>
      </c>
      <c r="C196" s="234"/>
      <c r="D196" s="133"/>
      <c r="E196" s="133"/>
      <c r="F196" s="235"/>
      <c r="G196" s="29">
        <v>310</v>
      </c>
      <c r="H196" s="29">
        <v>310</v>
      </c>
      <c r="I196" s="29">
        <v>310</v>
      </c>
      <c r="J196" s="29">
        <v>310</v>
      </c>
      <c r="K196" s="55"/>
      <c r="L196" s="22"/>
      <c r="M196" s="22"/>
      <c r="N196" s="22"/>
      <c r="O196" s="22"/>
      <c r="P196" s="22"/>
      <c r="Q196" s="239"/>
      <c r="R196" s="13"/>
      <c r="S196" s="13"/>
      <c r="T196" s="13"/>
    </row>
    <row r="197" spans="1:20" ht="30.75" customHeight="1">
      <c r="A197" s="257"/>
      <c r="B197" s="149" t="s">
        <v>253</v>
      </c>
      <c r="C197" s="234"/>
      <c r="D197" s="133"/>
      <c r="E197" s="133"/>
      <c r="F197" s="259" t="s">
        <v>187</v>
      </c>
      <c r="G197" s="50">
        <v>200</v>
      </c>
      <c r="H197" s="50">
        <v>200</v>
      </c>
      <c r="I197" s="50">
        <v>200</v>
      </c>
      <c r="J197" s="50">
        <v>200</v>
      </c>
      <c r="K197" s="55"/>
      <c r="L197" s="22"/>
      <c r="M197" s="22"/>
      <c r="N197" s="22"/>
      <c r="O197" s="22"/>
      <c r="P197" s="22"/>
      <c r="Q197" s="239"/>
      <c r="R197" s="13">
        <f>H197</f>
        <v>200</v>
      </c>
      <c r="S197" s="13" t="s">
        <v>337</v>
      </c>
      <c r="T197" s="13"/>
    </row>
    <row r="198" spans="1:24" ht="30">
      <c r="A198" s="257"/>
      <c r="B198" s="149" t="s">
        <v>56</v>
      </c>
      <c r="C198" s="234"/>
      <c r="D198" s="133"/>
      <c r="E198" s="133"/>
      <c r="F198" s="259"/>
      <c r="G198" s="29">
        <v>100</v>
      </c>
      <c r="H198" s="29">
        <v>97.5</v>
      </c>
      <c r="I198" s="29">
        <v>100</v>
      </c>
      <c r="J198" s="29">
        <v>97.5</v>
      </c>
      <c r="K198" s="55"/>
      <c r="L198" s="22"/>
      <c r="M198" s="22"/>
      <c r="N198" s="22"/>
      <c r="O198" s="22"/>
      <c r="P198" s="22"/>
      <c r="Q198" s="239"/>
      <c r="R198" s="13">
        <f>H198+H266+H306</f>
        <v>251.10000000000002</v>
      </c>
      <c r="S198" s="13" t="s">
        <v>338</v>
      </c>
      <c r="T198" s="13"/>
      <c r="X198" s="13"/>
    </row>
    <row r="199" spans="1:24" ht="30">
      <c r="A199" s="257"/>
      <c r="B199" s="149" t="s">
        <v>57</v>
      </c>
      <c r="C199" s="234"/>
      <c r="D199" s="133"/>
      <c r="E199" s="133"/>
      <c r="F199" s="259"/>
      <c r="G199" s="29">
        <v>170</v>
      </c>
      <c r="H199" s="29">
        <v>162.7</v>
      </c>
      <c r="I199" s="29">
        <v>170</v>
      </c>
      <c r="J199" s="29">
        <v>162.7</v>
      </c>
      <c r="K199" s="55"/>
      <c r="L199" s="22"/>
      <c r="M199" s="22"/>
      <c r="N199" s="22"/>
      <c r="O199" s="22"/>
      <c r="P199" s="22"/>
      <c r="Q199" s="239"/>
      <c r="R199" s="13">
        <f>H199+H267+H307</f>
        <v>342.7</v>
      </c>
      <c r="S199" s="13" t="s">
        <v>339</v>
      </c>
      <c r="T199" s="13"/>
      <c r="U199" s="13"/>
      <c r="X199" s="13"/>
    </row>
    <row r="200" spans="1:24" ht="30">
      <c r="A200" s="257"/>
      <c r="B200" s="149" t="s">
        <v>58</v>
      </c>
      <c r="C200" s="234"/>
      <c r="D200" s="133"/>
      <c r="E200" s="133"/>
      <c r="F200" s="259"/>
      <c r="G200" s="29">
        <v>25.5</v>
      </c>
      <c r="H200" s="29">
        <v>25.5</v>
      </c>
      <c r="I200" s="29">
        <v>25.5</v>
      </c>
      <c r="J200" s="29">
        <v>25.5</v>
      </c>
      <c r="K200" s="55"/>
      <c r="L200" s="22"/>
      <c r="M200" s="22"/>
      <c r="N200" s="22"/>
      <c r="O200" s="22"/>
      <c r="P200" s="22"/>
      <c r="Q200" s="239"/>
      <c r="R200" s="13">
        <f>H200+H268+H308</f>
        <v>304.5</v>
      </c>
      <c r="S200" s="13" t="s">
        <v>340</v>
      </c>
      <c r="T200" s="13"/>
      <c r="X200" s="13"/>
    </row>
    <row r="201" spans="1:24" ht="30">
      <c r="A201" s="257"/>
      <c r="B201" s="149" t="s">
        <v>59</v>
      </c>
      <c r="C201" s="234"/>
      <c r="D201" s="133"/>
      <c r="E201" s="133"/>
      <c r="F201" s="235"/>
      <c r="G201" s="29">
        <v>170</v>
      </c>
      <c r="H201" s="29">
        <v>169.2</v>
      </c>
      <c r="I201" s="29">
        <v>170</v>
      </c>
      <c r="J201" s="29">
        <v>169.2</v>
      </c>
      <c r="K201" s="55"/>
      <c r="L201" s="22"/>
      <c r="M201" s="22"/>
      <c r="N201" s="22"/>
      <c r="O201" s="22"/>
      <c r="P201" s="22"/>
      <c r="Q201" s="239"/>
      <c r="R201" s="13">
        <f>H201+H269+H309</f>
        <v>349.2</v>
      </c>
      <c r="S201" s="13" t="s">
        <v>341</v>
      </c>
      <c r="T201" s="13"/>
      <c r="U201" s="13"/>
      <c r="X201" s="13"/>
    </row>
    <row r="202" spans="1:20" ht="30.75" customHeight="1">
      <c r="A202" s="257"/>
      <c r="B202" s="149" t="s">
        <v>253</v>
      </c>
      <c r="C202" s="234"/>
      <c r="D202" s="133"/>
      <c r="E202" s="133"/>
      <c r="F202" s="259" t="s">
        <v>188</v>
      </c>
      <c r="G202" s="50">
        <v>200</v>
      </c>
      <c r="H202" s="50">
        <v>200</v>
      </c>
      <c r="I202" s="50">
        <v>200</v>
      </c>
      <c r="J202" s="50">
        <v>200</v>
      </c>
      <c r="K202" s="55"/>
      <c r="L202" s="22"/>
      <c r="M202" s="22"/>
      <c r="N202" s="22"/>
      <c r="O202" s="22"/>
      <c r="P202" s="22"/>
      <c r="Q202" s="239"/>
      <c r="R202" s="13">
        <f>H265+H225</f>
        <v>526</v>
      </c>
      <c r="S202" s="13" t="s">
        <v>342</v>
      </c>
      <c r="T202" s="13"/>
    </row>
    <row r="203" spans="1:20" ht="30">
      <c r="A203" s="257"/>
      <c r="B203" s="149" t="s">
        <v>56</v>
      </c>
      <c r="C203" s="234"/>
      <c r="D203" s="133"/>
      <c r="E203" s="133"/>
      <c r="F203" s="259"/>
      <c r="G203" s="29">
        <v>100</v>
      </c>
      <c r="H203" s="29">
        <v>100</v>
      </c>
      <c r="I203" s="29">
        <v>100</v>
      </c>
      <c r="J203" s="29">
        <v>100</v>
      </c>
      <c r="K203" s="55"/>
      <c r="L203" s="22"/>
      <c r="M203" s="22"/>
      <c r="N203" s="22"/>
      <c r="O203" s="22"/>
      <c r="P203" s="22"/>
      <c r="Q203" s="239"/>
      <c r="R203" s="13"/>
      <c r="S203" s="13"/>
      <c r="T203" s="13"/>
    </row>
    <row r="204" spans="1:20" ht="30">
      <c r="A204" s="257"/>
      <c r="B204" s="149" t="s">
        <v>57</v>
      </c>
      <c r="C204" s="234"/>
      <c r="D204" s="133"/>
      <c r="E204" s="133"/>
      <c r="F204" s="259"/>
      <c r="G204" s="29">
        <v>170</v>
      </c>
      <c r="H204" s="29">
        <v>170</v>
      </c>
      <c r="I204" s="29">
        <v>170</v>
      </c>
      <c r="J204" s="29">
        <v>170</v>
      </c>
      <c r="K204" s="55"/>
      <c r="L204" s="22"/>
      <c r="M204" s="22"/>
      <c r="N204" s="22"/>
      <c r="O204" s="22"/>
      <c r="P204" s="22"/>
      <c r="Q204" s="239"/>
      <c r="R204" s="13"/>
      <c r="S204" s="13"/>
      <c r="T204" s="13"/>
    </row>
    <row r="205" spans="1:20" ht="30">
      <c r="A205" s="257"/>
      <c r="B205" s="149" t="s">
        <v>58</v>
      </c>
      <c r="C205" s="234"/>
      <c r="D205" s="133"/>
      <c r="E205" s="133"/>
      <c r="F205" s="259"/>
      <c r="G205" s="29">
        <v>189</v>
      </c>
      <c r="H205" s="29">
        <v>189</v>
      </c>
      <c r="I205" s="29">
        <v>189</v>
      </c>
      <c r="J205" s="29">
        <v>189</v>
      </c>
      <c r="K205" s="55"/>
      <c r="L205" s="22"/>
      <c r="M205" s="22"/>
      <c r="N205" s="22"/>
      <c r="O205" s="22"/>
      <c r="P205" s="22"/>
      <c r="Q205" s="239"/>
      <c r="R205" s="13"/>
      <c r="S205" s="13"/>
      <c r="T205" s="13"/>
    </row>
    <row r="206" spans="1:20" ht="30">
      <c r="A206" s="257"/>
      <c r="B206" s="149" t="s">
        <v>59</v>
      </c>
      <c r="C206" s="234"/>
      <c r="D206" s="133"/>
      <c r="E206" s="133"/>
      <c r="F206" s="235"/>
      <c r="G206" s="29">
        <v>180</v>
      </c>
      <c r="H206" s="29">
        <v>180</v>
      </c>
      <c r="I206" s="29">
        <v>180</v>
      </c>
      <c r="J206" s="29">
        <v>180</v>
      </c>
      <c r="K206" s="55"/>
      <c r="L206" s="22"/>
      <c r="M206" s="22"/>
      <c r="N206" s="22"/>
      <c r="O206" s="22"/>
      <c r="P206" s="22"/>
      <c r="Q206" s="239"/>
      <c r="R206" s="13"/>
      <c r="S206" s="13"/>
      <c r="T206" s="13"/>
    </row>
    <row r="207" spans="1:20" ht="30.75" customHeight="1">
      <c r="A207" s="257"/>
      <c r="B207" s="149" t="s">
        <v>253</v>
      </c>
      <c r="C207" s="234"/>
      <c r="D207" s="133"/>
      <c r="E207" s="133"/>
      <c r="F207" s="259" t="s">
        <v>189</v>
      </c>
      <c r="G207" s="50">
        <v>200</v>
      </c>
      <c r="H207" s="50">
        <v>200</v>
      </c>
      <c r="I207" s="50">
        <v>200</v>
      </c>
      <c r="J207" s="50">
        <v>200</v>
      </c>
      <c r="K207" s="55"/>
      <c r="L207" s="22"/>
      <c r="M207" s="22"/>
      <c r="N207" s="22"/>
      <c r="O207" s="22"/>
      <c r="P207" s="22"/>
      <c r="Q207" s="239"/>
      <c r="R207" s="13"/>
      <c r="S207" s="13"/>
      <c r="T207" s="13"/>
    </row>
    <row r="208" spans="1:20" ht="30">
      <c r="A208" s="257"/>
      <c r="B208" s="149" t="s">
        <v>56</v>
      </c>
      <c r="C208" s="234"/>
      <c r="D208" s="133"/>
      <c r="E208" s="133"/>
      <c r="F208" s="259"/>
      <c r="G208" s="29">
        <v>100</v>
      </c>
      <c r="H208" s="29">
        <v>100</v>
      </c>
      <c r="I208" s="29">
        <v>100</v>
      </c>
      <c r="J208" s="29">
        <v>100</v>
      </c>
      <c r="K208" s="55"/>
      <c r="L208" s="22"/>
      <c r="M208" s="22"/>
      <c r="N208" s="22"/>
      <c r="O208" s="22"/>
      <c r="P208" s="22"/>
      <c r="Q208" s="239"/>
      <c r="R208" s="13"/>
      <c r="S208" s="13"/>
      <c r="T208" s="13"/>
    </row>
    <row r="209" spans="1:28" ht="30">
      <c r="A209" s="257"/>
      <c r="B209" s="149" t="s">
        <v>57</v>
      </c>
      <c r="C209" s="234"/>
      <c r="D209" s="133"/>
      <c r="E209" s="133"/>
      <c r="F209" s="259"/>
      <c r="G209" s="29">
        <v>170</v>
      </c>
      <c r="H209" s="29">
        <v>170</v>
      </c>
      <c r="I209" s="29">
        <v>170</v>
      </c>
      <c r="J209" s="29">
        <v>170</v>
      </c>
      <c r="K209" s="55"/>
      <c r="L209" s="22"/>
      <c r="M209" s="22"/>
      <c r="N209" s="22"/>
      <c r="O209" s="22"/>
      <c r="P209" s="22"/>
      <c r="Q209" s="239"/>
      <c r="R209" s="13"/>
      <c r="S209" s="13"/>
      <c r="T209" s="13"/>
      <c r="X209" s="56"/>
      <c r="Y209" s="56"/>
      <c r="Z209" s="56"/>
      <c r="AA209" s="56"/>
      <c r="AB209" s="57"/>
    </row>
    <row r="210" spans="1:28" ht="30">
      <c r="A210" s="257"/>
      <c r="B210" s="149" t="s">
        <v>58</v>
      </c>
      <c r="C210" s="234"/>
      <c r="D210" s="133"/>
      <c r="E210" s="133"/>
      <c r="F210" s="259"/>
      <c r="G210" s="29">
        <v>189</v>
      </c>
      <c r="H210" s="29">
        <v>189</v>
      </c>
      <c r="I210" s="29">
        <v>189</v>
      </c>
      <c r="J210" s="29">
        <v>189</v>
      </c>
      <c r="K210" s="55"/>
      <c r="L210" s="22"/>
      <c r="M210" s="22"/>
      <c r="N210" s="22"/>
      <c r="O210" s="22"/>
      <c r="P210" s="22"/>
      <c r="Q210" s="239"/>
      <c r="R210" s="13"/>
      <c r="S210" s="13"/>
      <c r="T210" s="13"/>
      <c r="X210" s="57"/>
      <c r="Y210" s="57"/>
      <c r="Z210" s="57"/>
      <c r="AA210" s="57"/>
      <c r="AB210" s="57"/>
    </row>
    <row r="211" spans="1:20" ht="30">
      <c r="A211" s="257"/>
      <c r="B211" s="149" t="s">
        <v>59</v>
      </c>
      <c r="C211" s="234"/>
      <c r="D211" s="133"/>
      <c r="E211" s="133"/>
      <c r="F211" s="235"/>
      <c r="G211" s="29">
        <v>180</v>
      </c>
      <c r="H211" s="29">
        <v>180</v>
      </c>
      <c r="I211" s="29">
        <v>180</v>
      </c>
      <c r="J211" s="29">
        <v>180</v>
      </c>
      <c r="K211" s="55"/>
      <c r="L211" s="22"/>
      <c r="M211" s="22"/>
      <c r="N211" s="22"/>
      <c r="O211" s="22"/>
      <c r="P211" s="22"/>
      <c r="Q211" s="239"/>
      <c r="R211" s="13"/>
      <c r="S211" s="13"/>
      <c r="T211" s="13"/>
    </row>
    <row r="212" spans="1:20" ht="30" customHeight="1">
      <c r="A212" s="257"/>
      <c r="B212" s="149" t="s">
        <v>253</v>
      </c>
      <c r="C212" s="234"/>
      <c r="D212" s="133"/>
      <c r="E212" s="133"/>
      <c r="F212" s="259" t="s">
        <v>190</v>
      </c>
      <c r="G212" s="50">
        <v>200</v>
      </c>
      <c r="H212" s="50">
        <v>200</v>
      </c>
      <c r="I212" s="50">
        <v>200</v>
      </c>
      <c r="J212" s="50">
        <v>200</v>
      </c>
      <c r="K212" s="55"/>
      <c r="L212" s="22"/>
      <c r="M212" s="22"/>
      <c r="N212" s="22"/>
      <c r="O212" s="22"/>
      <c r="P212" s="22"/>
      <c r="Q212" s="239"/>
      <c r="R212" s="13"/>
      <c r="S212" s="13"/>
      <c r="T212" s="13"/>
    </row>
    <row r="213" spans="1:20" ht="30">
      <c r="A213" s="257"/>
      <c r="B213" s="149" t="s">
        <v>56</v>
      </c>
      <c r="C213" s="234"/>
      <c r="D213" s="133"/>
      <c r="E213" s="133"/>
      <c r="F213" s="259"/>
      <c r="G213" s="29">
        <v>106.3</v>
      </c>
      <c r="H213" s="29">
        <v>100</v>
      </c>
      <c r="I213" s="29">
        <v>106.3</v>
      </c>
      <c r="J213" s="29">
        <v>100</v>
      </c>
      <c r="K213" s="55"/>
      <c r="L213" s="22"/>
      <c r="M213" s="22"/>
      <c r="N213" s="22"/>
      <c r="O213" s="22"/>
      <c r="P213" s="22"/>
      <c r="Q213" s="239"/>
      <c r="R213" s="13"/>
      <c r="S213" s="13"/>
      <c r="T213" s="13"/>
    </row>
    <row r="214" spans="1:20" ht="30">
      <c r="A214" s="257"/>
      <c r="B214" s="149" t="s">
        <v>57</v>
      </c>
      <c r="C214" s="234"/>
      <c r="D214" s="133"/>
      <c r="E214" s="133"/>
      <c r="F214" s="259"/>
      <c r="G214" s="29">
        <v>180.4</v>
      </c>
      <c r="H214" s="29">
        <v>170</v>
      </c>
      <c r="I214" s="29">
        <v>180.4</v>
      </c>
      <c r="J214" s="29">
        <v>170</v>
      </c>
      <c r="K214" s="55"/>
      <c r="L214" s="22"/>
      <c r="M214" s="22"/>
      <c r="N214" s="22"/>
      <c r="O214" s="22"/>
      <c r="P214" s="22"/>
      <c r="Q214" s="239"/>
      <c r="R214" s="13"/>
      <c r="S214" s="13"/>
      <c r="T214" s="13"/>
    </row>
    <row r="215" spans="1:20" ht="30">
      <c r="A215" s="257"/>
      <c r="B215" s="149" t="s">
        <v>58</v>
      </c>
      <c r="C215" s="234"/>
      <c r="D215" s="133"/>
      <c r="E215" s="133"/>
      <c r="F215" s="259"/>
      <c r="G215" s="29">
        <v>189</v>
      </c>
      <c r="H215" s="29">
        <v>189</v>
      </c>
      <c r="I215" s="29">
        <v>189</v>
      </c>
      <c r="J215" s="29">
        <v>189</v>
      </c>
      <c r="K215" s="55"/>
      <c r="L215" s="22"/>
      <c r="M215" s="22"/>
      <c r="N215" s="22"/>
      <c r="O215" s="22"/>
      <c r="P215" s="22"/>
      <c r="Q215" s="239"/>
      <c r="R215" s="13"/>
      <c r="S215" s="13"/>
      <c r="T215" s="13"/>
    </row>
    <row r="216" spans="1:20" ht="30">
      <c r="A216" s="258"/>
      <c r="B216" s="149" t="s">
        <v>59</v>
      </c>
      <c r="C216" s="241"/>
      <c r="D216" s="133"/>
      <c r="E216" s="133"/>
      <c r="F216" s="235"/>
      <c r="G216" s="29">
        <v>180.4</v>
      </c>
      <c r="H216" s="29">
        <v>180</v>
      </c>
      <c r="I216" s="29">
        <v>180.4</v>
      </c>
      <c r="J216" s="29">
        <v>180</v>
      </c>
      <c r="K216" s="55"/>
      <c r="L216" s="22"/>
      <c r="M216" s="22"/>
      <c r="N216" s="22"/>
      <c r="O216" s="22"/>
      <c r="P216" s="22"/>
      <c r="Q216" s="229"/>
      <c r="R216" s="13"/>
      <c r="S216" s="13"/>
      <c r="T216" s="13"/>
    </row>
    <row r="217" spans="1:20" ht="15">
      <c r="A217" s="235" t="s">
        <v>82</v>
      </c>
      <c r="B217" s="228" t="s">
        <v>80</v>
      </c>
      <c r="C217" s="233" t="s">
        <v>142</v>
      </c>
      <c r="D217" s="132"/>
      <c r="E217" s="132"/>
      <c r="F217" s="131" t="s">
        <v>276</v>
      </c>
      <c r="G217" s="1">
        <f>SUM(G218:G228)</f>
        <v>6541</v>
      </c>
      <c r="H217" s="1">
        <f>SUM(H218:H228)</f>
        <v>2964</v>
      </c>
      <c r="I217" s="1">
        <f>SUM(I218:I228)</f>
        <v>6541</v>
      </c>
      <c r="J217" s="1">
        <f>SUM(J218:J228)</f>
        <v>2964</v>
      </c>
      <c r="K217" s="144"/>
      <c r="L217" s="144"/>
      <c r="M217" s="144"/>
      <c r="N217" s="144"/>
      <c r="O217" s="144"/>
      <c r="P217" s="144"/>
      <c r="Q217" s="228" t="s">
        <v>60</v>
      </c>
      <c r="R217" s="13"/>
      <c r="S217" s="13"/>
      <c r="T217" s="13"/>
    </row>
    <row r="218" spans="1:20" ht="15">
      <c r="A218" s="260"/>
      <c r="B218" s="239"/>
      <c r="C218" s="234"/>
      <c r="D218" s="133"/>
      <c r="E218" s="133"/>
      <c r="F218" s="144" t="s">
        <v>47</v>
      </c>
      <c r="G218" s="30">
        <v>604</v>
      </c>
      <c r="H218" s="30">
        <v>326</v>
      </c>
      <c r="I218" s="30">
        <v>604</v>
      </c>
      <c r="J218" s="30">
        <v>326</v>
      </c>
      <c r="K218" s="144"/>
      <c r="L218" s="144"/>
      <c r="M218" s="144"/>
      <c r="N218" s="144"/>
      <c r="O218" s="144"/>
      <c r="P218" s="144"/>
      <c r="Q218" s="239"/>
      <c r="R218" s="13"/>
      <c r="S218" s="13"/>
      <c r="T218" s="13"/>
    </row>
    <row r="219" spans="1:20" ht="15">
      <c r="A219" s="260"/>
      <c r="B219" s="239"/>
      <c r="C219" s="234"/>
      <c r="D219" s="133"/>
      <c r="E219" s="133"/>
      <c r="F219" s="144" t="s">
        <v>48</v>
      </c>
      <c r="G219" s="30">
        <v>604</v>
      </c>
      <c r="H219" s="30">
        <v>326</v>
      </c>
      <c r="I219" s="30">
        <v>604</v>
      </c>
      <c r="J219" s="30">
        <v>326</v>
      </c>
      <c r="K219" s="144"/>
      <c r="L219" s="144"/>
      <c r="M219" s="144"/>
      <c r="N219" s="144"/>
      <c r="O219" s="144"/>
      <c r="P219" s="144"/>
      <c r="Q219" s="239"/>
      <c r="R219" s="13"/>
      <c r="S219" s="13"/>
      <c r="T219" s="13"/>
    </row>
    <row r="220" spans="1:20" ht="15">
      <c r="A220" s="260"/>
      <c r="B220" s="239"/>
      <c r="C220" s="234"/>
      <c r="D220" s="133"/>
      <c r="E220" s="133"/>
      <c r="F220" s="144" t="s">
        <v>49</v>
      </c>
      <c r="G220" s="30">
        <v>604</v>
      </c>
      <c r="H220" s="30">
        <v>326</v>
      </c>
      <c r="I220" s="30">
        <v>604</v>
      </c>
      <c r="J220" s="30">
        <v>326</v>
      </c>
      <c r="K220" s="144"/>
      <c r="L220" s="144"/>
      <c r="M220" s="144"/>
      <c r="N220" s="144"/>
      <c r="O220" s="144"/>
      <c r="P220" s="144"/>
      <c r="Q220" s="239"/>
      <c r="R220" s="13"/>
      <c r="S220" s="13"/>
      <c r="T220" s="13"/>
    </row>
    <row r="221" spans="1:20" ht="15">
      <c r="A221" s="260"/>
      <c r="B221" s="239"/>
      <c r="C221" s="234"/>
      <c r="D221" s="133"/>
      <c r="E221" s="133"/>
      <c r="F221" s="144" t="s">
        <v>50</v>
      </c>
      <c r="G221" s="30">
        <v>326</v>
      </c>
      <c r="H221" s="30">
        <v>326</v>
      </c>
      <c r="I221" s="30">
        <v>326</v>
      </c>
      <c r="J221" s="30">
        <v>326</v>
      </c>
      <c r="K221" s="144"/>
      <c r="L221" s="144"/>
      <c r="M221" s="144"/>
      <c r="N221" s="144"/>
      <c r="O221" s="144"/>
      <c r="P221" s="144"/>
      <c r="Q221" s="239"/>
      <c r="R221" s="13"/>
      <c r="S221" s="13"/>
      <c r="T221" s="13"/>
    </row>
    <row r="222" spans="1:20" ht="15">
      <c r="A222" s="260"/>
      <c r="B222" s="239"/>
      <c r="C222" s="234"/>
      <c r="D222" s="133"/>
      <c r="E222" s="133"/>
      <c r="F222" s="144" t="s">
        <v>51</v>
      </c>
      <c r="G222" s="30">
        <v>326</v>
      </c>
      <c r="H222" s="30">
        <v>326</v>
      </c>
      <c r="I222" s="30">
        <v>326</v>
      </c>
      <c r="J222" s="30">
        <v>326</v>
      </c>
      <c r="K222" s="144"/>
      <c r="L222" s="144"/>
      <c r="M222" s="144"/>
      <c r="N222" s="144"/>
      <c r="O222" s="144"/>
      <c r="P222" s="144"/>
      <c r="Q222" s="239"/>
      <c r="R222" s="13"/>
      <c r="S222" s="13"/>
      <c r="T222" s="13"/>
    </row>
    <row r="223" spans="1:20" ht="15">
      <c r="A223" s="260"/>
      <c r="B223" s="239"/>
      <c r="C223" s="234"/>
      <c r="D223" s="133" t="s">
        <v>326</v>
      </c>
      <c r="E223" s="133" t="s">
        <v>325</v>
      </c>
      <c r="F223" s="135" t="s">
        <v>170</v>
      </c>
      <c r="G223" s="30">
        <v>326</v>
      </c>
      <c r="H223" s="30">
        <v>0</v>
      </c>
      <c r="I223" s="30">
        <v>326</v>
      </c>
      <c r="J223" s="30">
        <v>0</v>
      </c>
      <c r="K223" s="135"/>
      <c r="L223" s="135"/>
      <c r="M223" s="135"/>
      <c r="N223" s="135"/>
      <c r="O223" s="135"/>
      <c r="P223" s="135"/>
      <c r="Q223" s="239"/>
      <c r="R223" s="13"/>
      <c r="S223" s="13"/>
      <c r="T223" s="13"/>
    </row>
    <row r="224" spans="1:24" ht="15">
      <c r="A224" s="260"/>
      <c r="B224" s="239"/>
      <c r="C224" s="234"/>
      <c r="D224" s="133"/>
      <c r="E224" s="133"/>
      <c r="F224" s="135" t="s">
        <v>186</v>
      </c>
      <c r="G224" s="30">
        <v>326</v>
      </c>
      <c r="H224" s="30">
        <v>30</v>
      </c>
      <c r="I224" s="30">
        <f>G224</f>
        <v>326</v>
      </c>
      <c r="J224" s="30">
        <v>30</v>
      </c>
      <c r="K224" s="135"/>
      <c r="L224" s="135"/>
      <c r="M224" s="135"/>
      <c r="N224" s="135"/>
      <c r="O224" s="135"/>
      <c r="P224" s="135"/>
      <c r="Q224" s="239"/>
      <c r="R224" s="13"/>
      <c r="S224" s="13"/>
      <c r="T224" s="13"/>
      <c r="X224" s="13"/>
    </row>
    <row r="225" spans="1:20" ht="15">
      <c r="A225" s="260"/>
      <c r="B225" s="239"/>
      <c r="C225" s="234"/>
      <c r="D225" s="133"/>
      <c r="E225" s="133"/>
      <c r="F225" s="135" t="s">
        <v>187</v>
      </c>
      <c r="G225" s="30">
        <v>326</v>
      </c>
      <c r="H225" s="30">
        <v>326</v>
      </c>
      <c r="I225" s="30">
        <v>326</v>
      </c>
      <c r="J225" s="30">
        <v>326</v>
      </c>
      <c r="K225" s="135"/>
      <c r="L225" s="135"/>
      <c r="M225" s="135"/>
      <c r="N225" s="135"/>
      <c r="O225" s="135"/>
      <c r="P225" s="135"/>
      <c r="Q225" s="239"/>
      <c r="R225" s="13"/>
      <c r="S225" s="13"/>
      <c r="T225" s="13"/>
    </row>
    <row r="226" spans="1:20" ht="15">
      <c r="A226" s="260"/>
      <c r="B226" s="239"/>
      <c r="C226" s="234"/>
      <c r="D226" s="133"/>
      <c r="E226" s="133"/>
      <c r="F226" s="135" t="s">
        <v>188</v>
      </c>
      <c r="G226" s="30">
        <f>326+707</f>
        <v>1033</v>
      </c>
      <c r="H226" s="30">
        <v>326</v>
      </c>
      <c r="I226" s="30">
        <f>326+707</f>
        <v>1033</v>
      </c>
      <c r="J226" s="30">
        <v>326</v>
      </c>
      <c r="K226" s="135"/>
      <c r="L226" s="135"/>
      <c r="M226" s="135"/>
      <c r="N226" s="135"/>
      <c r="O226" s="135"/>
      <c r="P226" s="135"/>
      <c r="Q226" s="239"/>
      <c r="R226" s="13"/>
      <c r="S226" s="13"/>
      <c r="T226" s="13"/>
    </row>
    <row r="227" spans="1:20" ht="15">
      <c r="A227" s="260"/>
      <c r="B227" s="239"/>
      <c r="C227" s="234"/>
      <c r="D227" s="133"/>
      <c r="E227" s="133"/>
      <c r="F227" s="135" t="s">
        <v>189</v>
      </c>
      <c r="G227" s="30">
        <f aca="true" t="shared" si="6" ref="G227:I228">326+707</f>
        <v>1033</v>
      </c>
      <c r="H227" s="30">
        <v>326</v>
      </c>
      <c r="I227" s="30">
        <f t="shared" si="6"/>
        <v>1033</v>
      </c>
      <c r="J227" s="30">
        <v>326</v>
      </c>
      <c r="K227" s="135"/>
      <c r="L227" s="135"/>
      <c r="M227" s="135"/>
      <c r="N227" s="135"/>
      <c r="O227" s="135"/>
      <c r="P227" s="135"/>
      <c r="Q227" s="239"/>
      <c r="R227" s="13"/>
      <c r="S227" s="13"/>
      <c r="T227" s="13"/>
    </row>
    <row r="228" spans="1:20" ht="15">
      <c r="A228" s="236"/>
      <c r="B228" s="229"/>
      <c r="C228" s="241"/>
      <c r="D228" s="135"/>
      <c r="E228" s="135"/>
      <c r="F228" s="135" t="s">
        <v>190</v>
      </c>
      <c r="G228" s="30">
        <f t="shared" si="6"/>
        <v>1033</v>
      </c>
      <c r="H228" s="30">
        <v>326</v>
      </c>
      <c r="I228" s="30">
        <f t="shared" si="6"/>
        <v>1033</v>
      </c>
      <c r="J228" s="30">
        <v>326</v>
      </c>
      <c r="K228" s="135"/>
      <c r="L228" s="135"/>
      <c r="M228" s="135"/>
      <c r="N228" s="135"/>
      <c r="O228" s="135"/>
      <c r="P228" s="135"/>
      <c r="Q228" s="229"/>
      <c r="R228" s="13"/>
      <c r="S228" s="13"/>
      <c r="T228" s="13"/>
    </row>
    <row r="229" spans="1:20" ht="76.5" customHeight="1">
      <c r="A229" s="235" t="s">
        <v>84</v>
      </c>
      <c r="B229" s="149" t="s">
        <v>86</v>
      </c>
      <c r="C229" s="233" t="s">
        <v>147</v>
      </c>
      <c r="D229" s="133" t="s">
        <v>326</v>
      </c>
      <c r="E229" s="133" t="s">
        <v>325</v>
      </c>
      <c r="F229" s="58" t="s">
        <v>276</v>
      </c>
      <c r="G229" s="59">
        <f>SUM(G230:G284)</f>
        <v>12465.699999999999</v>
      </c>
      <c r="H229" s="59">
        <f>SUM(H230:H284)</f>
        <v>7120.859999999999</v>
      </c>
      <c r="I229" s="59">
        <f>SUM(I230:I284)</f>
        <v>12465.699999999999</v>
      </c>
      <c r="J229" s="59">
        <f>SUM(J230:J284)</f>
        <v>7120.859999999999</v>
      </c>
      <c r="K229" s="135"/>
      <c r="L229" s="135"/>
      <c r="M229" s="135"/>
      <c r="N229" s="135"/>
      <c r="O229" s="135"/>
      <c r="P229" s="135"/>
      <c r="Q229" s="228" t="s">
        <v>256</v>
      </c>
      <c r="R229" s="13"/>
      <c r="S229" s="13"/>
      <c r="T229" s="13"/>
    </row>
    <row r="230" spans="1:20" ht="30">
      <c r="A230" s="260"/>
      <c r="B230" s="149" t="s">
        <v>255</v>
      </c>
      <c r="C230" s="234"/>
      <c r="D230" s="133"/>
      <c r="E230" s="133"/>
      <c r="F230" s="233" t="s">
        <v>47</v>
      </c>
      <c r="G230" s="60">
        <v>420</v>
      </c>
      <c r="H230" s="60">
        <v>0</v>
      </c>
      <c r="I230" s="60">
        <v>420</v>
      </c>
      <c r="J230" s="60">
        <v>0</v>
      </c>
      <c r="K230" s="135"/>
      <c r="L230" s="135"/>
      <c r="M230" s="135"/>
      <c r="N230" s="135"/>
      <c r="O230" s="135"/>
      <c r="P230" s="135"/>
      <c r="Q230" s="239"/>
      <c r="R230" s="13"/>
      <c r="S230" s="13"/>
      <c r="T230" s="13"/>
    </row>
    <row r="231" spans="1:20" ht="30">
      <c r="A231" s="260"/>
      <c r="B231" s="149" t="s">
        <v>56</v>
      </c>
      <c r="C231" s="234"/>
      <c r="D231" s="133"/>
      <c r="E231" s="133"/>
      <c r="F231" s="234"/>
      <c r="G231" s="30">
        <v>190</v>
      </c>
      <c r="H231" s="30">
        <v>166.48</v>
      </c>
      <c r="I231" s="30">
        <v>190</v>
      </c>
      <c r="J231" s="30">
        <v>166.48</v>
      </c>
      <c r="K231" s="144"/>
      <c r="L231" s="144"/>
      <c r="M231" s="144"/>
      <c r="N231" s="144"/>
      <c r="O231" s="144"/>
      <c r="P231" s="144"/>
      <c r="Q231" s="239"/>
      <c r="R231" s="13"/>
      <c r="S231" s="13"/>
      <c r="T231" s="13"/>
    </row>
    <row r="232" spans="1:20" ht="30">
      <c r="A232" s="260"/>
      <c r="B232" s="149" t="s">
        <v>57</v>
      </c>
      <c r="C232" s="234"/>
      <c r="D232" s="133"/>
      <c r="E232" s="133"/>
      <c r="F232" s="234"/>
      <c r="G232" s="30">
        <v>190</v>
      </c>
      <c r="H232" s="30">
        <v>167.3</v>
      </c>
      <c r="I232" s="30">
        <v>190</v>
      </c>
      <c r="J232" s="30">
        <v>167.3</v>
      </c>
      <c r="K232" s="144"/>
      <c r="L232" s="144"/>
      <c r="M232" s="144"/>
      <c r="N232" s="144"/>
      <c r="O232" s="144"/>
      <c r="P232" s="144"/>
      <c r="Q232" s="239"/>
      <c r="R232" s="13"/>
      <c r="S232" s="13"/>
      <c r="T232" s="13"/>
    </row>
    <row r="233" spans="1:20" ht="30">
      <c r="A233" s="260"/>
      <c r="B233" s="149" t="s">
        <v>58</v>
      </c>
      <c r="C233" s="234"/>
      <c r="D233" s="133"/>
      <c r="E233" s="133"/>
      <c r="F233" s="234"/>
      <c r="G233" s="30">
        <v>190</v>
      </c>
      <c r="H233" s="30">
        <v>72.88</v>
      </c>
      <c r="I233" s="30">
        <v>190</v>
      </c>
      <c r="J233" s="30">
        <v>72.88</v>
      </c>
      <c r="K233" s="144"/>
      <c r="L233" s="144"/>
      <c r="M233" s="144"/>
      <c r="N233" s="144"/>
      <c r="O233" s="144"/>
      <c r="P233" s="144"/>
      <c r="Q233" s="239"/>
      <c r="R233" s="13"/>
      <c r="S233" s="13"/>
      <c r="T233" s="13"/>
    </row>
    <row r="234" spans="1:20" ht="30">
      <c r="A234" s="260"/>
      <c r="B234" s="149" t="s">
        <v>59</v>
      </c>
      <c r="C234" s="234"/>
      <c r="D234" s="133"/>
      <c r="E234" s="133"/>
      <c r="F234" s="241"/>
      <c r="G234" s="30">
        <v>190</v>
      </c>
      <c r="H234" s="30">
        <v>180</v>
      </c>
      <c r="I234" s="30">
        <v>190</v>
      </c>
      <c r="J234" s="30">
        <v>180</v>
      </c>
      <c r="K234" s="144"/>
      <c r="L234" s="144"/>
      <c r="M234" s="144"/>
      <c r="N234" s="144"/>
      <c r="O234" s="144"/>
      <c r="P234" s="144"/>
      <c r="Q234" s="239"/>
      <c r="R234" s="13"/>
      <c r="S234" s="13"/>
      <c r="T234" s="13"/>
    </row>
    <row r="235" spans="1:20" ht="30">
      <c r="A235" s="260"/>
      <c r="B235" s="149" t="s">
        <v>255</v>
      </c>
      <c r="C235" s="234"/>
      <c r="D235" s="133"/>
      <c r="E235" s="133"/>
      <c r="F235" s="233" t="s">
        <v>48</v>
      </c>
      <c r="G235" s="60">
        <v>420</v>
      </c>
      <c r="H235" s="60">
        <v>200</v>
      </c>
      <c r="I235" s="60">
        <v>420</v>
      </c>
      <c r="J235" s="60">
        <v>200</v>
      </c>
      <c r="K235" s="144"/>
      <c r="L235" s="144"/>
      <c r="M235" s="144"/>
      <c r="N235" s="144"/>
      <c r="O235" s="144"/>
      <c r="P235" s="144"/>
      <c r="Q235" s="239"/>
      <c r="R235" s="13"/>
      <c r="S235" s="13"/>
      <c r="T235" s="13"/>
    </row>
    <row r="236" spans="1:20" ht="30">
      <c r="A236" s="260"/>
      <c r="B236" s="149" t="s">
        <v>56</v>
      </c>
      <c r="C236" s="234"/>
      <c r="D236" s="133"/>
      <c r="E236" s="133"/>
      <c r="F236" s="234"/>
      <c r="G236" s="30">
        <v>190</v>
      </c>
      <c r="H236" s="30">
        <v>141.1</v>
      </c>
      <c r="I236" s="30">
        <v>190</v>
      </c>
      <c r="J236" s="30">
        <v>141.1</v>
      </c>
      <c r="K236" s="144"/>
      <c r="L236" s="144"/>
      <c r="M236" s="144"/>
      <c r="N236" s="144"/>
      <c r="O236" s="144"/>
      <c r="P236" s="144"/>
      <c r="Q236" s="239"/>
      <c r="R236" s="13"/>
      <c r="S236" s="13"/>
      <c r="T236" s="13"/>
    </row>
    <row r="237" spans="1:20" ht="30">
      <c r="A237" s="260"/>
      <c r="B237" s="149" t="s">
        <v>57</v>
      </c>
      <c r="C237" s="234"/>
      <c r="D237" s="133"/>
      <c r="E237" s="133"/>
      <c r="F237" s="234"/>
      <c r="G237" s="30">
        <v>190</v>
      </c>
      <c r="H237" s="30">
        <v>177.1</v>
      </c>
      <c r="I237" s="30">
        <v>190</v>
      </c>
      <c r="J237" s="30">
        <v>177.1</v>
      </c>
      <c r="K237" s="144"/>
      <c r="L237" s="144"/>
      <c r="M237" s="144"/>
      <c r="N237" s="144"/>
      <c r="O237" s="144"/>
      <c r="P237" s="144"/>
      <c r="Q237" s="239"/>
      <c r="R237" s="13"/>
      <c r="S237" s="13"/>
      <c r="T237" s="13"/>
    </row>
    <row r="238" spans="1:20" ht="30">
      <c r="A238" s="260"/>
      <c r="B238" s="149" t="s">
        <v>58</v>
      </c>
      <c r="C238" s="234"/>
      <c r="D238" s="133"/>
      <c r="E238" s="133"/>
      <c r="F238" s="234"/>
      <c r="G238" s="30">
        <v>190</v>
      </c>
      <c r="H238" s="30">
        <v>163.9</v>
      </c>
      <c r="I238" s="30">
        <v>190</v>
      </c>
      <c r="J238" s="30">
        <v>163.9</v>
      </c>
      <c r="K238" s="144"/>
      <c r="L238" s="144"/>
      <c r="M238" s="144"/>
      <c r="N238" s="144"/>
      <c r="O238" s="144"/>
      <c r="P238" s="144"/>
      <c r="Q238" s="239"/>
      <c r="R238" s="13"/>
      <c r="S238" s="13"/>
      <c r="T238" s="13"/>
    </row>
    <row r="239" spans="1:20" ht="30">
      <c r="A239" s="260"/>
      <c r="B239" s="149" t="s">
        <v>59</v>
      </c>
      <c r="C239" s="234"/>
      <c r="D239" s="133"/>
      <c r="E239" s="133"/>
      <c r="F239" s="241"/>
      <c r="G239" s="30">
        <v>190</v>
      </c>
      <c r="H239" s="30">
        <v>175</v>
      </c>
      <c r="I239" s="30">
        <v>190</v>
      </c>
      <c r="J239" s="30">
        <v>175</v>
      </c>
      <c r="K239" s="144"/>
      <c r="L239" s="144"/>
      <c r="M239" s="144"/>
      <c r="N239" s="144"/>
      <c r="O239" s="144"/>
      <c r="P239" s="144"/>
      <c r="Q239" s="239"/>
      <c r="R239" s="13"/>
      <c r="S239" s="13"/>
      <c r="T239" s="13"/>
    </row>
    <row r="240" spans="1:20" ht="30">
      <c r="A240" s="260"/>
      <c r="B240" s="149" t="s">
        <v>255</v>
      </c>
      <c r="C240" s="234"/>
      <c r="D240" s="133"/>
      <c r="E240" s="133"/>
      <c r="F240" s="233" t="s">
        <v>49</v>
      </c>
      <c r="G240" s="60">
        <v>420</v>
      </c>
      <c r="H240" s="60">
        <v>200</v>
      </c>
      <c r="I240" s="60">
        <v>420</v>
      </c>
      <c r="J240" s="60">
        <v>200</v>
      </c>
      <c r="K240" s="144"/>
      <c r="L240" s="144"/>
      <c r="M240" s="144"/>
      <c r="N240" s="144"/>
      <c r="O240" s="144"/>
      <c r="P240" s="144"/>
      <c r="Q240" s="239"/>
      <c r="R240" s="13"/>
      <c r="S240" s="13"/>
      <c r="T240" s="13"/>
    </row>
    <row r="241" spans="1:20" ht="30">
      <c r="A241" s="260"/>
      <c r="B241" s="149" t="s">
        <v>56</v>
      </c>
      <c r="C241" s="234"/>
      <c r="D241" s="133"/>
      <c r="E241" s="133"/>
      <c r="F241" s="234"/>
      <c r="G241" s="30">
        <v>190</v>
      </c>
      <c r="H241" s="30">
        <v>100.1</v>
      </c>
      <c r="I241" s="30">
        <v>190</v>
      </c>
      <c r="J241" s="30">
        <v>100.1</v>
      </c>
      <c r="K241" s="144"/>
      <c r="L241" s="144"/>
      <c r="M241" s="144"/>
      <c r="N241" s="144"/>
      <c r="O241" s="144"/>
      <c r="P241" s="144"/>
      <c r="Q241" s="239"/>
      <c r="R241" s="13"/>
      <c r="S241" s="13"/>
      <c r="T241" s="13"/>
    </row>
    <row r="242" spans="1:20" ht="30">
      <c r="A242" s="260"/>
      <c r="B242" s="149" t="s">
        <v>57</v>
      </c>
      <c r="C242" s="234"/>
      <c r="D242" s="133"/>
      <c r="E242" s="133"/>
      <c r="F242" s="234"/>
      <c r="G242" s="30">
        <v>190</v>
      </c>
      <c r="H242" s="30">
        <v>129.7</v>
      </c>
      <c r="I242" s="30">
        <v>190</v>
      </c>
      <c r="J242" s="30">
        <v>129.7</v>
      </c>
      <c r="K242" s="61"/>
      <c r="L242" s="61"/>
      <c r="M242" s="61"/>
      <c r="N242" s="61"/>
      <c r="O242" s="61"/>
      <c r="P242" s="61"/>
      <c r="Q242" s="239"/>
      <c r="R242" s="13"/>
      <c r="S242" s="13"/>
      <c r="T242" s="13"/>
    </row>
    <row r="243" spans="1:20" ht="30">
      <c r="A243" s="260"/>
      <c r="B243" s="149" t="s">
        <v>58</v>
      </c>
      <c r="C243" s="234"/>
      <c r="D243" s="133"/>
      <c r="E243" s="133"/>
      <c r="F243" s="234"/>
      <c r="G243" s="30">
        <v>190</v>
      </c>
      <c r="H243" s="30">
        <v>85.3</v>
      </c>
      <c r="I243" s="30">
        <v>190</v>
      </c>
      <c r="J243" s="30">
        <v>85.3</v>
      </c>
      <c r="K243" s="143"/>
      <c r="L243" s="143"/>
      <c r="M243" s="143"/>
      <c r="N243" s="143"/>
      <c r="O243" s="143"/>
      <c r="P243" s="143"/>
      <c r="Q243" s="239"/>
      <c r="R243" s="13"/>
      <c r="S243" s="13"/>
      <c r="T243" s="13"/>
    </row>
    <row r="244" spans="1:20" ht="30">
      <c r="A244" s="260"/>
      <c r="B244" s="149" t="s">
        <v>59</v>
      </c>
      <c r="C244" s="234"/>
      <c r="D244" s="133"/>
      <c r="E244" s="133"/>
      <c r="F244" s="234"/>
      <c r="G244" s="30">
        <v>190</v>
      </c>
      <c r="H244" s="30">
        <v>179</v>
      </c>
      <c r="I244" s="30">
        <v>190</v>
      </c>
      <c r="J244" s="30">
        <v>179</v>
      </c>
      <c r="K244" s="62"/>
      <c r="L244" s="49"/>
      <c r="M244" s="49"/>
      <c r="N244" s="49"/>
      <c r="O244" s="49"/>
      <c r="P244" s="49"/>
      <c r="Q244" s="239"/>
      <c r="R244" s="13"/>
      <c r="S244" s="13"/>
      <c r="T244" s="13"/>
    </row>
    <row r="245" spans="1:20" ht="30">
      <c r="A245" s="260"/>
      <c r="B245" s="149" t="s">
        <v>255</v>
      </c>
      <c r="C245" s="234"/>
      <c r="D245" s="133"/>
      <c r="E245" s="133"/>
      <c r="F245" s="259" t="s">
        <v>50</v>
      </c>
      <c r="G245" s="60">
        <v>200</v>
      </c>
      <c r="H245" s="60">
        <v>200</v>
      </c>
      <c r="I245" s="60">
        <v>200</v>
      </c>
      <c r="J245" s="60">
        <v>200</v>
      </c>
      <c r="K245" s="54"/>
      <c r="L245" s="25"/>
      <c r="M245" s="25"/>
      <c r="N245" s="25"/>
      <c r="O245" s="25"/>
      <c r="P245" s="25"/>
      <c r="Q245" s="239"/>
      <c r="R245" s="13"/>
      <c r="S245" s="13"/>
      <c r="T245" s="13"/>
    </row>
    <row r="246" spans="1:20" ht="30">
      <c r="A246" s="260"/>
      <c r="B246" s="149" t="s">
        <v>56</v>
      </c>
      <c r="C246" s="234"/>
      <c r="D246" s="133"/>
      <c r="E246" s="133"/>
      <c r="F246" s="259"/>
      <c r="G246" s="30">
        <v>143.2</v>
      </c>
      <c r="H246" s="30">
        <v>143.2</v>
      </c>
      <c r="I246" s="30">
        <v>143.2</v>
      </c>
      <c r="J246" s="30">
        <v>143.2</v>
      </c>
      <c r="K246" s="54"/>
      <c r="L246" s="25"/>
      <c r="M246" s="25"/>
      <c r="N246" s="25"/>
      <c r="O246" s="25"/>
      <c r="P246" s="25"/>
      <c r="Q246" s="239"/>
      <c r="R246" s="13"/>
      <c r="S246" s="13"/>
      <c r="T246" s="13"/>
    </row>
    <row r="247" spans="1:20" ht="30">
      <c r="A247" s="260"/>
      <c r="B247" s="149" t="s">
        <v>57</v>
      </c>
      <c r="C247" s="234"/>
      <c r="D247" s="133"/>
      <c r="E247" s="133"/>
      <c r="F247" s="259"/>
      <c r="G247" s="30">
        <v>123.8</v>
      </c>
      <c r="H247" s="30">
        <v>123.8</v>
      </c>
      <c r="I247" s="30">
        <v>123.8</v>
      </c>
      <c r="J247" s="30">
        <v>123.8</v>
      </c>
      <c r="K247" s="54"/>
      <c r="L247" s="25"/>
      <c r="M247" s="25"/>
      <c r="N247" s="25"/>
      <c r="O247" s="25"/>
      <c r="P247" s="25"/>
      <c r="Q247" s="239"/>
      <c r="R247" s="13"/>
      <c r="S247" s="13"/>
      <c r="T247" s="13"/>
    </row>
    <row r="248" spans="1:20" ht="30">
      <c r="A248" s="260"/>
      <c r="B248" s="149" t="s">
        <v>58</v>
      </c>
      <c r="C248" s="234"/>
      <c r="D248" s="133"/>
      <c r="E248" s="133"/>
      <c r="F248" s="259"/>
      <c r="G248" s="30">
        <v>179.9</v>
      </c>
      <c r="H248" s="30">
        <v>179.9</v>
      </c>
      <c r="I248" s="30">
        <v>179.9</v>
      </c>
      <c r="J248" s="30">
        <v>179.9</v>
      </c>
      <c r="K248" s="54"/>
      <c r="L248" s="25"/>
      <c r="M248" s="25"/>
      <c r="N248" s="25"/>
      <c r="O248" s="25"/>
      <c r="P248" s="25"/>
      <c r="Q248" s="239"/>
      <c r="R248" s="13"/>
      <c r="S248" s="13"/>
      <c r="T248" s="13"/>
    </row>
    <row r="249" spans="1:20" ht="31.5" customHeight="1">
      <c r="A249" s="260"/>
      <c r="B249" s="149" t="s">
        <v>59</v>
      </c>
      <c r="C249" s="234"/>
      <c r="D249" s="133"/>
      <c r="E249" s="133"/>
      <c r="F249" s="259"/>
      <c r="G249" s="30">
        <v>179.5</v>
      </c>
      <c r="H249" s="30">
        <v>179.5</v>
      </c>
      <c r="I249" s="30">
        <v>179.5</v>
      </c>
      <c r="J249" s="30">
        <v>179.5</v>
      </c>
      <c r="K249" s="54"/>
      <c r="L249" s="25"/>
      <c r="M249" s="25"/>
      <c r="N249" s="25"/>
      <c r="O249" s="25"/>
      <c r="P249" s="25"/>
      <c r="Q249" s="239"/>
      <c r="R249" s="13"/>
      <c r="S249" s="13"/>
      <c r="T249" s="13"/>
    </row>
    <row r="250" spans="1:20" ht="33.75" customHeight="1">
      <c r="A250" s="260"/>
      <c r="B250" s="149" t="s">
        <v>60</v>
      </c>
      <c r="C250" s="234"/>
      <c r="D250" s="133"/>
      <c r="E250" s="133"/>
      <c r="F250" s="259" t="s">
        <v>51</v>
      </c>
      <c r="G250" s="60">
        <v>200</v>
      </c>
      <c r="H250" s="60">
        <v>200</v>
      </c>
      <c r="I250" s="60">
        <v>200</v>
      </c>
      <c r="J250" s="60">
        <v>200</v>
      </c>
      <c r="K250" s="54"/>
      <c r="L250" s="25"/>
      <c r="M250" s="25"/>
      <c r="N250" s="25"/>
      <c r="O250" s="25"/>
      <c r="P250" s="25"/>
      <c r="Q250" s="239"/>
      <c r="R250" s="13"/>
      <c r="S250" s="13"/>
      <c r="T250" s="13"/>
    </row>
    <row r="251" spans="1:20" ht="30">
      <c r="A251" s="260"/>
      <c r="B251" s="149" t="s">
        <v>56</v>
      </c>
      <c r="C251" s="234"/>
      <c r="D251" s="133"/>
      <c r="E251" s="133"/>
      <c r="F251" s="259"/>
      <c r="G251" s="30">
        <v>112.2</v>
      </c>
      <c r="H251" s="30">
        <v>112.2</v>
      </c>
      <c r="I251" s="30">
        <v>112.2</v>
      </c>
      <c r="J251" s="30">
        <v>112.2</v>
      </c>
      <c r="K251" s="54"/>
      <c r="L251" s="25"/>
      <c r="M251" s="25"/>
      <c r="N251" s="25"/>
      <c r="O251" s="25"/>
      <c r="P251" s="25"/>
      <c r="Q251" s="239"/>
      <c r="R251" s="13"/>
      <c r="S251" s="13"/>
      <c r="T251" s="13"/>
    </row>
    <row r="252" spans="1:20" ht="30">
      <c r="A252" s="260"/>
      <c r="B252" s="149" t="s">
        <v>57</v>
      </c>
      <c r="C252" s="234"/>
      <c r="D252" s="133"/>
      <c r="E252" s="133"/>
      <c r="F252" s="259"/>
      <c r="G252" s="30">
        <v>130</v>
      </c>
      <c r="H252" s="30">
        <v>130</v>
      </c>
      <c r="I252" s="30">
        <v>130</v>
      </c>
      <c r="J252" s="30">
        <v>130</v>
      </c>
      <c r="K252" s="54"/>
      <c r="L252" s="25"/>
      <c r="M252" s="25"/>
      <c r="N252" s="25"/>
      <c r="O252" s="25"/>
      <c r="P252" s="25"/>
      <c r="Q252" s="239"/>
      <c r="R252" s="13"/>
      <c r="S252" s="13"/>
      <c r="T252" s="13"/>
    </row>
    <row r="253" spans="1:20" ht="30">
      <c r="A253" s="260"/>
      <c r="B253" s="149" t="s">
        <v>58</v>
      </c>
      <c r="C253" s="234"/>
      <c r="D253" s="133"/>
      <c r="E253" s="133"/>
      <c r="F253" s="259"/>
      <c r="G253" s="30">
        <v>182.8</v>
      </c>
      <c r="H253" s="30">
        <v>182.8</v>
      </c>
      <c r="I253" s="30">
        <v>182.8</v>
      </c>
      <c r="J253" s="30">
        <v>182.8</v>
      </c>
      <c r="K253" s="54"/>
      <c r="L253" s="25"/>
      <c r="M253" s="25"/>
      <c r="N253" s="25"/>
      <c r="O253" s="25"/>
      <c r="P253" s="25"/>
      <c r="Q253" s="239"/>
      <c r="R253" s="13"/>
      <c r="S253" s="13"/>
      <c r="T253" s="13"/>
    </row>
    <row r="254" spans="1:20" ht="30">
      <c r="A254" s="260"/>
      <c r="B254" s="149" t="s">
        <v>59</v>
      </c>
      <c r="C254" s="234"/>
      <c r="D254" s="133"/>
      <c r="E254" s="133"/>
      <c r="F254" s="235"/>
      <c r="G254" s="30">
        <v>179</v>
      </c>
      <c r="H254" s="30">
        <v>179</v>
      </c>
      <c r="I254" s="30">
        <v>179</v>
      </c>
      <c r="J254" s="30">
        <v>179</v>
      </c>
      <c r="K254" s="55"/>
      <c r="L254" s="22"/>
      <c r="M254" s="22"/>
      <c r="N254" s="22"/>
      <c r="O254" s="22"/>
      <c r="P254" s="22"/>
      <c r="Q254" s="239"/>
      <c r="R254" s="13"/>
      <c r="S254" s="13"/>
      <c r="T254" s="13"/>
    </row>
    <row r="255" spans="1:20" ht="30">
      <c r="A255" s="260"/>
      <c r="B255" s="149" t="s">
        <v>255</v>
      </c>
      <c r="C255" s="234"/>
      <c r="D255" s="133"/>
      <c r="E255" s="133"/>
      <c r="F255" s="259" t="s">
        <v>170</v>
      </c>
      <c r="G255" s="60">
        <v>200</v>
      </c>
      <c r="H255" s="60">
        <v>0</v>
      </c>
      <c r="I255" s="60">
        <v>200</v>
      </c>
      <c r="J255" s="60">
        <v>0</v>
      </c>
      <c r="K255" s="54"/>
      <c r="L255" s="25"/>
      <c r="M255" s="25"/>
      <c r="N255" s="25"/>
      <c r="O255" s="25"/>
      <c r="P255" s="25"/>
      <c r="Q255" s="239"/>
      <c r="R255" s="13"/>
      <c r="S255" s="13"/>
      <c r="T255" s="13"/>
    </row>
    <row r="256" spans="1:20" ht="30">
      <c r="A256" s="260"/>
      <c r="B256" s="149" t="s">
        <v>56</v>
      </c>
      <c r="C256" s="234"/>
      <c r="D256" s="133"/>
      <c r="E256" s="133"/>
      <c r="F256" s="259"/>
      <c r="G256" s="30">
        <v>130</v>
      </c>
      <c r="H256" s="30">
        <v>23.6</v>
      </c>
      <c r="I256" s="30">
        <v>130</v>
      </c>
      <c r="J256" s="30">
        <v>23.6</v>
      </c>
      <c r="K256" s="54"/>
      <c r="L256" s="25"/>
      <c r="M256" s="25"/>
      <c r="N256" s="25"/>
      <c r="O256" s="25"/>
      <c r="P256" s="25"/>
      <c r="Q256" s="239"/>
      <c r="R256" s="13"/>
      <c r="S256" s="13"/>
      <c r="T256" s="13"/>
    </row>
    <row r="257" spans="1:20" ht="30">
      <c r="A257" s="260"/>
      <c r="B257" s="149" t="s">
        <v>57</v>
      </c>
      <c r="C257" s="234"/>
      <c r="D257" s="133"/>
      <c r="E257" s="133"/>
      <c r="F257" s="259"/>
      <c r="G257" s="30">
        <v>130</v>
      </c>
      <c r="H257" s="30">
        <v>49.2</v>
      </c>
      <c r="I257" s="30">
        <v>130</v>
      </c>
      <c r="J257" s="30">
        <v>49.2</v>
      </c>
      <c r="K257" s="54"/>
      <c r="L257" s="25"/>
      <c r="M257" s="25"/>
      <c r="N257" s="25"/>
      <c r="O257" s="25"/>
      <c r="P257" s="25"/>
      <c r="Q257" s="239"/>
      <c r="R257" s="13"/>
      <c r="S257" s="13"/>
      <c r="T257" s="13"/>
    </row>
    <row r="258" spans="1:20" ht="30">
      <c r="A258" s="260"/>
      <c r="B258" s="149" t="s">
        <v>58</v>
      </c>
      <c r="C258" s="234"/>
      <c r="D258" s="133"/>
      <c r="E258" s="133"/>
      <c r="F258" s="259"/>
      <c r="G258" s="30">
        <v>182.8</v>
      </c>
      <c r="H258" s="30">
        <v>164.5</v>
      </c>
      <c r="I258" s="30">
        <v>182.8</v>
      </c>
      <c r="J258" s="30">
        <v>164.5</v>
      </c>
      <c r="K258" s="54"/>
      <c r="L258" s="25"/>
      <c r="M258" s="25"/>
      <c r="N258" s="25"/>
      <c r="O258" s="25"/>
      <c r="P258" s="25"/>
      <c r="Q258" s="239"/>
      <c r="R258" s="13"/>
      <c r="S258" s="13"/>
      <c r="T258" s="13"/>
    </row>
    <row r="259" spans="1:20" ht="30">
      <c r="A259" s="260"/>
      <c r="B259" s="149" t="s">
        <v>59</v>
      </c>
      <c r="C259" s="234"/>
      <c r="D259" s="133"/>
      <c r="E259" s="133"/>
      <c r="F259" s="235"/>
      <c r="G259" s="30">
        <v>179.8</v>
      </c>
      <c r="H259" s="30">
        <v>0</v>
      </c>
      <c r="I259" s="30">
        <v>179.8</v>
      </c>
      <c r="J259" s="30">
        <v>0</v>
      </c>
      <c r="K259" s="55"/>
      <c r="L259" s="22"/>
      <c r="M259" s="22"/>
      <c r="N259" s="22"/>
      <c r="O259" s="22"/>
      <c r="P259" s="22"/>
      <c r="Q259" s="239"/>
      <c r="R259" s="13"/>
      <c r="S259" s="13"/>
      <c r="T259" s="13"/>
    </row>
    <row r="260" spans="1:20" ht="30">
      <c r="A260" s="260"/>
      <c r="B260" s="149" t="s">
        <v>255</v>
      </c>
      <c r="C260" s="234"/>
      <c r="D260" s="133"/>
      <c r="E260" s="133"/>
      <c r="F260" s="259" t="s">
        <v>186</v>
      </c>
      <c r="G260" s="60">
        <v>200</v>
      </c>
      <c r="H260" s="60">
        <v>0</v>
      </c>
      <c r="I260" s="60">
        <v>200</v>
      </c>
      <c r="J260" s="60">
        <v>0</v>
      </c>
      <c r="K260" s="55"/>
      <c r="L260" s="22"/>
      <c r="M260" s="22"/>
      <c r="N260" s="22"/>
      <c r="O260" s="22"/>
      <c r="P260" s="22"/>
      <c r="Q260" s="239"/>
      <c r="R260" s="13"/>
      <c r="S260" s="13"/>
      <c r="T260" s="13"/>
    </row>
    <row r="261" spans="1:20" ht="30">
      <c r="A261" s="260"/>
      <c r="B261" s="149" t="s">
        <v>56</v>
      </c>
      <c r="C261" s="234"/>
      <c r="D261" s="133"/>
      <c r="E261" s="133"/>
      <c r="F261" s="259"/>
      <c r="G261" s="30">
        <v>130</v>
      </c>
      <c r="H261" s="30">
        <v>106.9</v>
      </c>
      <c r="I261" s="30">
        <v>130</v>
      </c>
      <c r="J261" s="30">
        <v>106.9</v>
      </c>
      <c r="K261" s="55"/>
      <c r="L261" s="22"/>
      <c r="M261" s="22"/>
      <c r="N261" s="22"/>
      <c r="O261" s="22"/>
      <c r="P261" s="22"/>
      <c r="Q261" s="239"/>
      <c r="R261" s="13"/>
      <c r="S261" s="13"/>
      <c r="T261" s="13"/>
    </row>
    <row r="262" spans="1:24" ht="30">
      <c r="A262" s="260"/>
      <c r="B262" s="149" t="s">
        <v>57</v>
      </c>
      <c r="C262" s="234"/>
      <c r="D262" s="133"/>
      <c r="E262" s="133"/>
      <c r="F262" s="259"/>
      <c r="G262" s="30">
        <v>130</v>
      </c>
      <c r="H262" s="30">
        <v>69.2</v>
      </c>
      <c r="I262" s="30">
        <v>130</v>
      </c>
      <c r="J262" s="30">
        <v>69.2</v>
      </c>
      <c r="K262" s="55"/>
      <c r="L262" s="22"/>
      <c r="M262" s="22"/>
      <c r="N262" s="22"/>
      <c r="O262" s="22"/>
      <c r="P262" s="22"/>
      <c r="Q262" s="239"/>
      <c r="R262" s="13"/>
      <c r="S262" s="13"/>
      <c r="T262" s="13"/>
      <c r="X262" s="13"/>
    </row>
    <row r="263" spans="1:20" ht="30">
      <c r="A263" s="260"/>
      <c r="B263" s="149" t="s">
        <v>58</v>
      </c>
      <c r="C263" s="234"/>
      <c r="D263" s="133"/>
      <c r="E263" s="133"/>
      <c r="F263" s="259"/>
      <c r="G263" s="30">
        <v>189</v>
      </c>
      <c r="H263" s="30">
        <v>114.5</v>
      </c>
      <c r="I263" s="30">
        <v>189</v>
      </c>
      <c r="J263" s="30">
        <v>114.5</v>
      </c>
      <c r="K263" s="55"/>
      <c r="L263" s="22"/>
      <c r="M263" s="22"/>
      <c r="N263" s="22"/>
      <c r="O263" s="22"/>
      <c r="P263" s="22"/>
      <c r="Q263" s="239"/>
      <c r="R263" s="13"/>
      <c r="S263" s="13"/>
      <c r="T263" s="13"/>
    </row>
    <row r="264" spans="1:24" ht="30">
      <c r="A264" s="260"/>
      <c r="B264" s="149" t="s">
        <v>59</v>
      </c>
      <c r="C264" s="234"/>
      <c r="D264" s="133"/>
      <c r="E264" s="133"/>
      <c r="F264" s="235"/>
      <c r="G264" s="30">
        <v>37.8</v>
      </c>
      <c r="H264" s="30">
        <v>37.8</v>
      </c>
      <c r="I264" s="30">
        <v>37.8</v>
      </c>
      <c r="J264" s="30">
        <v>37.8</v>
      </c>
      <c r="K264" s="55"/>
      <c r="L264" s="22"/>
      <c r="M264" s="22"/>
      <c r="N264" s="22"/>
      <c r="O264" s="22"/>
      <c r="P264" s="22"/>
      <c r="Q264" s="239"/>
      <c r="R264" s="13"/>
      <c r="S264" s="13"/>
      <c r="T264" s="13"/>
      <c r="X264" s="13"/>
    </row>
    <row r="265" spans="1:20" ht="30">
      <c r="A265" s="260"/>
      <c r="B265" s="149" t="s">
        <v>255</v>
      </c>
      <c r="C265" s="234"/>
      <c r="D265" s="133"/>
      <c r="E265" s="133"/>
      <c r="F265" s="259" t="s">
        <v>187</v>
      </c>
      <c r="G265" s="60">
        <v>1700</v>
      </c>
      <c r="H265" s="60">
        <v>200</v>
      </c>
      <c r="I265" s="60">
        <v>1700</v>
      </c>
      <c r="J265" s="60">
        <v>200</v>
      </c>
      <c r="K265" s="55"/>
      <c r="L265" s="22"/>
      <c r="M265" s="22"/>
      <c r="N265" s="22"/>
      <c r="O265" s="22"/>
      <c r="P265" s="22"/>
      <c r="Q265" s="239"/>
      <c r="R265" s="13"/>
      <c r="S265" s="13"/>
      <c r="T265" s="13"/>
    </row>
    <row r="266" spans="1:20" ht="30">
      <c r="A266" s="260"/>
      <c r="B266" s="149" t="s">
        <v>56</v>
      </c>
      <c r="C266" s="234"/>
      <c r="D266" s="133"/>
      <c r="E266" s="133"/>
      <c r="F266" s="259"/>
      <c r="G266" s="30">
        <v>130</v>
      </c>
      <c r="H266" s="30">
        <v>121.4</v>
      </c>
      <c r="I266" s="30">
        <v>130</v>
      </c>
      <c r="J266" s="30">
        <v>121.4</v>
      </c>
      <c r="K266" s="55"/>
      <c r="L266" s="22"/>
      <c r="M266" s="22"/>
      <c r="N266" s="22"/>
      <c r="O266" s="22"/>
      <c r="P266" s="22"/>
      <c r="Q266" s="239"/>
      <c r="R266" s="13"/>
      <c r="S266" s="13"/>
      <c r="T266" s="13"/>
    </row>
    <row r="267" spans="1:20" ht="30">
      <c r="A267" s="260"/>
      <c r="B267" s="149" t="s">
        <v>57</v>
      </c>
      <c r="C267" s="234"/>
      <c r="D267" s="133"/>
      <c r="E267" s="133"/>
      <c r="F267" s="259"/>
      <c r="G267" s="30">
        <v>130</v>
      </c>
      <c r="H267" s="30">
        <v>130</v>
      </c>
      <c r="I267" s="30">
        <v>130</v>
      </c>
      <c r="J267" s="30">
        <v>130</v>
      </c>
      <c r="K267" s="55"/>
      <c r="L267" s="22"/>
      <c r="M267" s="22"/>
      <c r="N267" s="22"/>
      <c r="O267" s="22"/>
      <c r="P267" s="22"/>
      <c r="Q267" s="239"/>
      <c r="R267" s="13"/>
      <c r="S267" s="13"/>
      <c r="T267" s="13"/>
    </row>
    <row r="268" spans="1:20" ht="30">
      <c r="A268" s="260"/>
      <c r="B268" s="149" t="s">
        <v>58</v>
      </c>
      <c r="C268" s="234"/>
      <c r="D268" s="133"/>
      <c r="E268" s="133"/>
      <c r="F268" s="259"/>
      <c r="G268" s="30">
        <v>189</v>
      </c>
      <c r="H268" s="30">
        <v>189</v>
      </c>
      <c r="I268" s="30">
        <v>189</v>
      </c>
      <c r="J268" s="30">
        <v>189</v>
      </c>
      <c r="K268" s="55"/>
      <c r="L268" s="22"/>
      <c r="M268" s="22"/>
      <c r="N268" s="22"/>
      <c r="O268" s="22"/>
      <c r="P268" s="22"/>
      <c r="Q268" s="239"/>
      <c r="R268" s="13"/>
      <c r="S268" s="13"/>
      <c r="T268" s="13"/>
    </row>
    <row r="269" spans="1:20" ht="30">
      <c r="A269" s="260"/>
      <c r="B269" s="149" t="s">
        <v>59</v>
      </c>
      <c r="C269" s="234"/>
      <c r="D269" s="133"/>
      <c r="E269" s="133"/>
      <c r="F269" s="235"/>
      <c r="G269" s="30">
        <v>180</v>
      </c>
      <c r="H269" s="30">
        <v>180</v>
      </c>
      <c r="I269" s="30">
        <v>180</v>
      </c>
      <c r="J269" s="30">
        <v>180</v>
      </c>
      <c r="K269" s="55"/>
      <c r="L269" s="22"/>
      <c r="M269" s="22"/>
      <c r="N269" s="22"/>
      <c r="O269" s="22"/>
      <c r="P269" s="22"/>
      <c r="Q269" s="239"/>
      <c r="R269" s="13"/>
      <c r="S269" s="13"/>
      <c r="T269" s="13"/>
    </row>
    <row r="270" spans="1:20" ht="30">
      <c r="A270" s="260"/>
      <c r="B270" s="149" t="s">
        <v>255</v>
      </c>
      <c r="C270" s="234"/>
      <c r="D270" s="133"/>
      <c r="E270" s="133"/>
      <c r="F270" s="259" t="s">
        <v>188</v>
      </c>
      <c r="G270" s="60">
        <f>200+700.9</f>
        <v>900.9</v>
      </c>
      <c r="H270" s="60">
        <v>200</v>
      </c>
      <c r="I270" s="60">
        <f>200+700.9</f>
        <v>900.9</v>
      </c>
      <c r="J270" s="60">
        <v>200</v>
      </c>
      <c r="K270" s="55"/>
      <c r="L270" s="22"/>
      <c r="M270" s="22"/>
      <c r="N270" s="22"/>
      <c r="O270" s="22"/>
      <c r="P270" s="22"/>
      <c r="Q270" s="239"/>
      <c r="R270" s="13"/>
      <c r="S270" s="13"/>
      <c r="T270" s="13"/>
    </row>
    <row r="271" spans="1:20" ht="30">
      <c r="A271" s="260"/>
      <c r="B271" s="149" t="s">
        <v>56</v>
      </c>
      <c r="C271" s="234"/>
      <c r="D271" s="133"/>
      <c r="E271" s="133"/>
      <c r="F271" s="259"/>
      <c r="G271" s="30">
        <v>130</v>
      </c>
      <c r="H271" s="30">
        <v>130</v>
      </c>
      <c r="I271" s="30">
        <v>130</v>
      </c>
      <c r="J271" s="30">
        <v>130</v>
      </c>
      <c r="K271" s="55"/>
      <c r="L271" s="22"/>
      <c r="M271" s="22"/>
      <c r="N271" s="22"/>
      <c r="O271" s="22"/>
      <c r="P271" s="22"/>
      <c r="Q271" s="239"/>
      <c r="R271" s="13"/>
      <c r="S271" s="13"/>
      <c r="T271" s="13"/>
    </row>
    <row r="272" spans="1:20" ht="30">
      <c r="A272" s="260"/>
      <c r="B272" s="149" t="s">
        <v>57</v>
      </c>
      <c r="C272" s="234"/>
      <c r="D272" s="133"/>
      <c r="E272" s="133"/>
      <c r="F272" s="259"/>
      <c r="G272" s="30">
        <v>130</v>
      </c>
      <c r="H272" s="30">
        <v>130</v>
      </c>
      <c r="I272" s="30">
        <v>130</v>
      </c>
      <c r="J272" s="30">
        <v>130</v>
      </c>
      <c r="K272" s="55"/>
      <c r="L272" s="22"/>
      <c r="M272" s="22"/>
      <c r="N272" s="22"/>
      <c r="O272" s="22"/>
      <c r="P272" s="22"/>
      <c r="Q272" s="239"/>
      <c r="R272" s="13"/>
      <c r="S272" s="13"/>
      <c r="T272" s="13"/>
    </row>
    <row r="273" spans="1:20" ht="30">
      <c r="A273" s="260"/>
      <c r="B273" s="149" t="s">
        <v>58</v>
      </c>
      <c r="C273" s="234"/>
      <c r="D273" s="133"/>
      <c r="E273" s="133"/>
      <c r="F273" s="259"/>
      <c r="G273" s="30">
        <v>25.5</v>
      </c>
      <c r="H273" s="30">
        <v>25.5</v>
      </c>
      <c r="I273" s="30">
        <v>25.5</v>
      </c>
      <c r="J273" s="30">
        <v>25.5</v>
      </c>
      <c r="K273" s="55"/>
      <c r="L273" s="22"/>
      <c r="M273" s="22"/>
      <c r="N273" s="22"/>
      <c r="O273" s="22"/>
      <c r="P273" s="22"/>
      <c r="Q273" s="239"/>
      <c r="R273" s="13"/>
      <c r="S273" s="13"/>
      <c r="T273" s="13"/>
    </row>
    <row r="274" spans="1:20" ht="30">
      <c r="A274" s="260"/>
      <c r="B274" s="149" t="s">
        <v>59</v>
      </c>
      <c r="C274" s="234"/>
      <c r="D274" s="133"/>
      <c r="E274" s="133"/>
      <c r="F274" s="235"/>
      <c r="G274" s="30">
        <v>180</v>
      </c>
      <c r="H274" s="30">
        <v>170</v>
      </c>
      <c r="I274" s="30">
        <v>180</v>
      </c>
      <c r="J274" s="30">
        <v>170</v>
      </c>
      <c r="K274" s="55"/>
      <c r="L274" s="22"/>
      <c r="M274" s="22"/>
      <c r="N274" s="22"/>
      <c r="O274" s="22"/>
      <c r="P274" s="22"/>
      <c r="Q274" s="239"/>
      <c r="R274" s="13"/>
      <c r="S274" s="13"/>
      <c r="T274" s="13"/>
    </row>
    <row r="275" spans="1:20" ht="30">
      <c r="A275" s="260"/>
      <c r="B275" s="149" t="s">
        <v>255</v>
      </c>
      <c r="C275" s="234"/>
      <c r="D275" s="133"/>
      <c r="E275" s="133"/>
      <c r="F275" s="259" t="s">
        <v>189</v>
      </c>
      <c r="G275" s="60">
        <f>200+700.9-1.5</f>
        <v>899.4</v>
      </c>
      <c r="H275" s="60">
        <v>200</v>
      </c>
      <c r="I275" s="60">
        <f>200+700.9-1.5</f>
        <v>899.4</v>
      </c>
      <c r="J275" s="60">
        <v>200</v>
      </c>
      <c r="K275" s="55"/>
      <c r="L275" s="22"/>
      <c r="M275" s="22"/>
      <c r="N275" s="22"/>
      <c r="O275" s="22"/>
      <c r="P275" s="22"/>
      <c r="Q275" s="239"/>
      <c r="R275" s="13"/>
      <c r="S275" s="13"/>
      <c r="T275" s="13"/>
    </row>
    <row r="276" spans="1:27" ht="30">
      <c r="A276" s="260"/>
      <c r="B276" s="149" t="s">
        <v>56</v>
      </c>
      <c r="C276" s="234"/>
      <c r="D276" s="133"/>
      <c r="E276" s="133"/>
      <c r="F276" s="259"/>
      <c r="G276" s="30">
        <v>130</v>
      </c>
      <c r="H276" s="30">
        <v>130</v>
      </c>
      <c r="I276" s="30">
        <v>130</v>
      </c>
      <c r="J276" s="30">
        <v>130</v>
      </c>
      <c r="K276" s="55"/>
      <c r="L276" s="22"/>
      <c r="M276" s="22"/>
      <c r="N276" s="22"/>
      <c r="O276" s="22"/>
      <c r="P276" s="22"/>
      <c r="Q276" s="239"/>
      <c r="R276" s="13"/>
      <c r="S276" s="13"/>
      <c r="T276" s="13"/>
      <c r="W276" s="57"/>
      <c r="X276" s="57"/>
      <c r="Y276" s="57"/>
      <c r="Z276" s="57"/>
      <c r="AA276" s="57"/>
    </row>
    <row r="277" spans="1:27" ht="30">
      <c r="A277" s="260"/>
      <c r="B277" s="149" t="s">
        <v>57</v>
      </c>
      <c r="C277" s="234"/>
      <c r="D277" s="133"/>
      <c r="E277" s="133"/>
      <c r="F277" s="259"/>
      <c r="G277" s="30">
        <v>130</v>
      </c>
      <c r="H277" s="30">
        <v>130</v>
      </c>
      <c r="I277" s="30">
        <v>130</v>
      </c>
      <c r="J277" s="30">
        <v>130</v>
      </c>
      <c r="K277" s="55"/>
      <c r="L277" s="22"/>
      <c r="M277" s="22"/>
      <c r="N277" s="22"/>
      <c r="O277" s="22"/>
      <c r="P277" s="22"/>
      <c r="Q277" s="239"/>
      <c r="R277" s="13"/>
      <c r="S277" s="13"/>
      <c r="T277" s="13"/>
      <c r="W277" s="63"/>
      <c r="X277" s="63"/>
      <c r="Y277" s="63"/>
      <c r="Z277" s="63"/>
      <c r="AA277" s="57"/>
    </row>
    <row r="278" spans="1:27" ht="30">
      <c r="A278" s="260"/>
      <c r="B278" s="149" t="s">
        <v>58</v>
      </c>
      <c r="C278" s="234"/>
      <c r="D278" s="133"/>
      <c r="E278" s="133"/>
      <c r="F278" s="259"/>
      <c r="G278" s="30">
        <v>25.5</v>
      </c>
      <c r="H278" s="30">
        <v>25.5</v>
      </c>
      <c r="I278" s="30">
        <v>25.5</v>
      </c>
      <c r="J278" s="30">
        <v>25.5</v>
      </c>
      <c r="K278" s="55"/>
      <c r="L278" s="22"/>
      <c r="M278" s="22"/>
      <c r="N278" s="22"/>
      <c r="O278" s="22"/>
      <c r="P278" s="22"/>
      <c r="Q278" s="239"/>
      <c r="R278" s="13"/>
      <c r="S278" s="13"/>
      <c r="T278" s="13"/>
      <c r="W278" s="57"/>
      <c r="X278" s="57"/>
      <c r="Y278" s="57"/>
      <c r="Z278" s="57"/>
      <c r="AA278" s="57"/>
    </row>
    <row r="279" spans="1:20" ht="30">
      <c r="A279" s="260"/>
      <c r="B279" s="149" t="s">
        <v>59</v>
      </c>
      <c r="C279" s="234"/>
      <c r="D279" s="133"/>
      <c r="E279" s="133"/>
      <c r="F279" s="235"/>
      <c r="G279" s="30">
        <v>180</v>
      </c>
      <c r="H279" s="30">
        <v>170</v>
      </c>
      <c r="I279" s="30">
        <v>180</v>
      </c>
      <c r="J279" s="30">
        <v>170</v>
      </c>
      <c r="K279" s="55"/>
      <c r="L279" s="22"/>
      <c r="M279" s="22"/>
      <c r="N279" s="22"/>
      <c r="O279" s="22"/>
      <c r="P279" s="22"/>
      <c r="Q279" s="239"/>
      <c r="R279" s="13"/>
      <c r="S279" s="13"/>
      <c r="T279" s="13"/>
    </row>
    <row r="280" spans="1:20" ht="30">
      <c r="A280" s="260"/>
      <c r="B280" s="149" t="s">
        <v>255</v>
      </c>
      <c r="C280" s="234"/>
      <c r="D280" s="133"/>
      <c r="E280" s="133"/>
      <c r="F280" s="259" t="s">
        <v>190</v>
      </c>
      <c r="G280" s="60">
        <f>200+700.9-667.9</f>
        <v>233</v>
      </c>
      <c r="H280" s="60">
        <v>200</v>
      </c>
      <c r="I280" s="60">
        <f>200+700.9-667.9</f>
        <v>233</v>
      </c>
      <c r="J280" s="60">
        <v>200</v>
      </c>
      <c r="K280" s="55"/>
      <c r="L280" s="22"/>
      <c r="M280" s="22"/>
      <c r="N280" s="22"/>
      <c r="O280" s="22"/>
      <c r="P280" s="22"/>
      <c r="Q280" s="239"/>
      <c r="R280" s="13"/>
      <c r="S280" s="13"/>
      <c r="T280" s="13"/>
    </row>
    <row r="281" spans="1:20" ht="30">
      <c r="A281" s="260"/>
      <c r="B281" s="149" t="s">
        <v>56</v>
      </c>
      <c r="C281" s="234"/>
      <c r="D281" s="133"/>
      <c r="E281" s="133"/>
      <c r="F281" s="259"/>
      <c r="G281" s="30">
        <v>138</v>
      </c>
      <c r="H281" s="30">
        <v>130</v>
      </c>
      <c r="I281" s="30">
        <v>138</v>
      </c>
      <c r="J281" s="30">
        <v>130</v>
      </c>
      <c r="K281" s="55"/>
      <c r="L281" s="22"/>
      <c r="M281" s="22"/>
      <c r="N281" s="22"/>
      <c r="O281" s="22"/>
      <c r="P281" s="22"/>
      <c r="Q281" s="239"/>
      <c r="R281" s="13"/>
      <c r="S281" s="13"/>
      <c r="T281" s="13"/>
    </row>
    <row r="282" spans="1:26" ht="30">
      <c r="A282" s="260"/>
      <c r="B282" s="149" t="s">
        <v>57</v>
      </c>
      <c r="C282" s="234"/>
      <c r="D282" s="133"/>
      <c r="E282" s="133"/>
      <c r="F282" s="259"/>
      <c r="G282" s="30">
        <v>138</v>
      </c>
      <c r="H282" s="30">
        <v>130</v>
      </c>
      <c r="I282" s="30">
        <v>138</v>
      </c>
      <c r="J282" s="30">
        <v>130</v>
      </c>
      <c r="K282" s="55"/>
      <c r="L282" s="22"/>
      <c r="M282" s="22"/>
      <c r="N282" s="22"/>
      <c r="O282" s="22"/>
      <c r="P282" s="22"/>
      <c r="Q282" s="239"/>
      <c r="R282" s="13"/>
      <c r="S282" s="13"/>
      <c r="T282" s="13"/>
      <c r="Z282" s="13"/>
    </row>
    <row r="283" spans="1:26" ht="30">
      <c r="A283" s="260"/>
      <c r="B283" s="149" t="s">
        <v>58</v>
      </c>
      <c r="C283" s="234"/>
      <c r="D283" s="133"/>
      <c r="E283" s="133"/>
      <c r="F283" s="259"/>
      <c r="G283" s="30">
        <v>25.5</v>
      </c>
      <c r="H283" s="30">
        <v>25.5</v>
      </c>
      <c r="I283" s="30">
        <v>25.5</v>
      </c>
      <c r="J283" s="30">
        <v>25.5</v>
      </c>
      <c r="K283" s="55"/>
      <c r="L283" s="22"/>
      <c r="M283" s="22"/>
      <c r="N283" s="22"/>
      <c r="O283" s="22"/>
      <c r="P283" s="22"/>
      <c r="Q283" s="239"/>
      <c r="R283" s="13"/>
      <c r="S283" s="13"/>
      <c r="T283" s="13"/>
      <c r="Z283" s="13"/>
    </row>
    <row r="284" spans="1:26" ht="30">
      <c r="A284" s="236"/>
      <c r="B284" s="149" t="s">
        <v>59</v>
      </c>
      <c r="C284" s="241"/>
      <c r="D284" s="133"/>
      <c r="E284" s="133"/>
      <c r="F284" s="235"/>
      <c r="G284" s="30">
        <v>191.1</v>
      </c>
      <c r="H284" s="30">
        <v>170</v>
      </c>
      <c r="I284" s="30">
        <v>191.1</v>
      </c>
      <c r="J284" s="30">
        <v>170</v>
      </c>
      <c r="K284" s="55"/>
      <c r="L284" s="22"/>
      <c r="M284" s="22"/>
      <c r="N284" s="22"/>
      <c r="O284" s="22"/>
      <c r="P284" s="22"/>
      <c r="Q284" s="229"/>
      <c r="R284" s="13"/>
      <c r="S284" s="13"/>
      <c r="T284" s="13"/>
      <c r="Z284" s="13"/>
    </row>
    <row r="285" spans="1:20" ht="105">
      <c r="A285" s="235" t="s">
        <v>87</v>
      </c>
      <c r="B285" s="149" t="s">
        <v>155</v>
      </c>
      <c r="C285" s="233" t="s">
        <v>145</v>
      </c>
      <c r="D285" s="132"/>
      <c r="E285" s="132"/>
      <c r="F285" s="148" t="s">
        <v>276</v>
      </c>
      <c r="G285" s="1">
        <f>SUM(G286:G321)</f>
        <v>1558.8</v>
      </c>
      <c r="H285" s="1">
        <f>SUM(H286:H321)</f>
        <v>1378.1</v>
      </c>
      <c r="I285" s="1">
        <f>SUM(I286:I321)</f>
        <v>1558.8</v>
      </c>
      <c r="J285" s="1">
        <f>SUM(J286:J321)</f>
        <v>1378.1</v>
      </c>
      <c r="K285" s="55"/>
      <c r="L285" s="22"/>
      <c r="M285" s="22"/>
      <c r="N285" s="22"/>
      <c r="O285" s="22"/>
      <c r="P285" s="22"/>
      <c r="Q285" s="228" t="s">
        <v>157</v>
      </c>
      <c r="R285" s="13"/>
      <c r="S285" s="13"/>
      <c r="T285" s="13"/>
    </row>
    <row r="286" spans="1:20" ht="30">
      <c r="A286" s="260"/>
      <c r="B286" s="149" t="s">
        <v>56</v>
      </c>
      <c r="C286" s="234"/>
      <c r="D286" s="133"/>
      <c r="E286" s="133"/>
      <c r="F286" s="260" t="s">
        <v>49</v>
      </c>
      <c r="G286" s="30">
        <v>40</v>
      </c>
      <c r="H286" s="30">
        <v>33.6</v>
      </c>
      <c r="I286" s="30">
        <v>40</v>
      </c>
      <c r="J286" s="30">
        <v>33.6</v>
      </c>
      <c r="K286" s="55"/>
      <c r="L286" s="22"/>
      <c r="M286" s="22"/>
      <c r="N286" s="22"/>
      <c r="O286" s="22"/>
      <c r="P286" s="22"/>
      <c r="Q286" s="239"/>
      <c r="R286" s="13"/>
      <c r="S286" s="13"/>
      <c r="T286" s="13"/>
    </row>
    <row r="287" spans="1:20" ht="30">
      <c r="A287" s="260"/>
      <c r="B287" s="149" t="s">
        <v>57</v>
      </c>
      <c r="C287" s="234"/>
      <c r="D287" s="133"/>
      <c r="E287" s="133"/>
      <c r="F287" s="260"/>
      <c r="G287" s="30">
        <v>50</v>
      </c>
      <c r="H287" s="30">
        <v>50</v>
      </c>
      <c r="I287" s="30">
        <v>50</v>
      </c>
      <c r="J287" s="30">
        <v>50</v>
      </c>
      <c r="K287" s="55"/>
      <c r="L287" s="22"/>
      <c r="M287" s="22"/>
      <c r="N287" s="22"/>
      <c r="O287" s="22"/>
      <c r="P287" s="22"/>
      <c r="Q287" s="239"/>
      <c r="R287" s="13"/>
      <c r="S287" s="13"/>
      <c r="T287" s="13"/>
    </row>
    <row r="288" spans="1:20" ht="30">
      <c r="A288" s="260"/>
      <c r="B288" s="149" t="s">
        <v>58</v>
      </c>
      <c r="C288" s="234"/>
      <c r="D288" s="133"/>
      <c r="E288" s="133"/>
      <c r="F288" s="260"/>
      <c r="G288" s="30">
        <v>70</v>
      </c>
      <c r="H288" s="30">
        <v>70</v>
      </c>
      <c r="I288" s="30">
        <v>70</v>
      </c>
      <c r="J288" s="30">
        <v>70</v>
      </c>
      <c r="K288" s="55"/>
      <c r="L288" s="22"/>
      <c r="M288" s="22"/>
      <c r="N288" s="22"/>
      <c r="O288" s="22"/>
      <c r="P288" s="22"/>
      <c r="Q288" s="239"/>
      <c r="R288" s="13"/>
      <c r="S288" s="13"/>
      <c r="T288" s="13"/>
    </row>
    <row r="289" spans="1:20" ht="30">
      <c r="A289" s="260"/>
      <c r="B289" s="149" t="s">
        <v>59</v>
      </c>
      <c r="C289" s="234"/>
      <c r="D289" s="133"/>
      <c r="E289" s="133"/>
      <c r="F289" s="236"/>
      <c r="G289" s="30">
        <v>0</v>
      </c>
      <c r="H289" s="30">
        <v>0</v>
      </c>
      <c r="I289" s="30">
        <v>0</v>
      </c>
      <c r="J289" s="30">
        <v>0</v>
      </c>
      <c r="K289" s="55"/>
      <c r="L289" s="22"/>
      <c r="M289" s="22"/>
      <c r="N289" s="22"/>
      <c r="O289" s="22"/>
      <c r="P289" s="22"/>
      <c r="Q289" s="239"/>
      <c r="R289" s="13"/>
      <c r="S289" s="13"/>
      <c r="T289" s="13"/>
    </row>
    <row r="290" spans="1:20" ht="30">
      <c r="A290" s="260"/>
      <c r="B290" s="149" t="s">
        <v>56</v>
      </c>
      <c r="C290" s="234"/>
      <c r="D290" s="133"/>
      <c r="E290" s="133"/>
      <c r="F290" s="235" t="s">
        <v>50</v>
      </c>
      <c r="G290" s="30">
        <v>0</v>
      </c>
      <c r="H290" s="30">
        <v>0</v>
      </c>
      <c r="I290" s="30">
        <v>0</v>
      </c>
      <c r="J290" s="30">
        <v>0</v>
      </c>
      <c r="K290" s="55"/>
      <c r="L290" s="22"/>
      <c r="M290" s="22"/>
      <c r="N290" s="22"/>
      <c r="O290" s="22"/>
      <c r="P290" s="22"/>
      <c r="Q290" s="239"/>
      <c r="R290" s="13"/>
      <c r="S290" s="13"/>
      <c r="T290" s="13"/>
    </row>
    <row r="291" spans="1:20" ht="30">
      <c r="A291" s="260"/>
      <c r="B291" s="149" t="s">
        <v>57</v>
      </c>
      <c r="C291" s="234"/>
      <c r="D291" s="133"/>
      <c r="E291" s="133"/>
      <c r="F291" s="260"/>
      <c r="G291" s="30">
        <v>50</v>
      </c>
      <c r="H291" s="30">
        <v>50</v>
      </c>
      <c r="I291" s="30">
        <v>50</v>
      </c>
      <c r="J291" s="30">
        <v>50</v>
      </c>
      <c r="K291" s="55"/>
      <c r="L291" s="22"/>
      <c r="M291" s="22"/>
      <c r="N291" s="22"/>
      <c r="O291" s="22"/>
      <c r="P291" s="22"/>
      <c r="Q291" s="239"/>
      <c r="R291" s="13"/>
      <c r="S291" s="13"/>
      <c r="T291" s="13"/>
    </row>
    <row r="292" spans="1:20" ht="30">
      <c r="A292" s="260"/>
      <c r="B292" s="149" t="s">
        <v>58</v>
      </c>
      <c r="C292" s="234"/>
      <c r="D292" s="133"/>
      <c r="E292" s="133"/>
      <c r="F292" s="260"/>
      <c r="G292" s="30">
        <v>88.6</v>
      </c>
      <c r="H292" s="30">
        <v>88.6</v>
      </c>
      <c r="I292" s="30">
        <v>88.6</v>
      </c>
      <c r="J292" s="30">
        <v>88.6</v>
      </c>
      <c r="K292" s="55"/>
      <c r="L292" s="22"/>
      <c r="M292" s="22"/>
      <c r="N292" s="22"/>
      <c r="O292" s="22"/>
      <c r="P292" s="22"/>
      <c r="Q292" s="239"/>
      <c r="R292" s="13"/>
      <c r="S292" s="13"/>
      <c r="T292" s="13"/>
    </row>
    <row r="293" spans="1:20" ht="30">
      <c r="A293" s="260"/>
      <c r="B293" s="149" t="s">
        <v>59</v>
      </c>
      <c r="C293" s="234"/>
      <c r="D293" s="133"/>
      <c r="E293" s="133"/>
      <c r="F293" s="236"/>
      <c r="G293" s="30">
        <v>0</v>
      </c>
      <c r="H293" s="30">
        <v>0</v>
      </c>
      <c r="I293" s="30">
        <v>0</v>
      </c>
      <c r="J293" s="30">
        <v>0</v>
      </c>
      <c r="K293" s="55"/>
      <c r="L293" s="22"/>
      <c r="M293" s="22"/>
      <c r="N293" s="22"/>
      <c r="O293" s="22"/>
      <c r="P293" s="22"/>
      <c r="Q293" s="239"/>
      <c r="R293" s="13"/>
      <c r="S293" s="13"/>
      <c r="T293" s="13"/>
    </row>
    <row r="294" spans="1:20" ht="30">
      <c r="A294" s="260"/>
      <c r="B294" s="149" t="s">
        <v>56</v>
      </c>
      <c r="C294" s="234"/>
      <c r="D294" s="133"/>
      <c r="E294" s="133"/>
      <c r="F294" s="235" t="s">
        <v>51</v>
      </c>
      <c r="G294" s="30">
        <v>34.6</v>
      </c>
      <c r="H294" s="30">
        <v>34.6</v>
      </c>
      <c r="I294" s="30">
        <v>34.6</v>
      </c>
      <c r="J294" s="30">
        <v>34.6</v>
      </c>
      <c r="K294" s="55"/>
      <c r="L294" s="22"/>
      <c r="M294" s="22"/>
      <c r="N294" s="22"/>
      <c r="O294" s="22"/>
      <c r="P294" s="22"/>
      <c r="Q294" s="239"/>
      <c r="R294" s="13"/>
      <c r="S294" s="13"/>
      <c r="T294" s="13"/>
    </row>
    <row r="295" spans="1:20" ht="30">
      <c r="A295" s="260"/>
      <c r="B295" s="149" t="s">
        <v>57</v>
      </c>
      <c r="C295" s="234"/>
      <c r="D295" s="133"/>
      <c r="E295" s="133"/>
      <c r="F295" s="260"/>
      <c r="G295" s="30">
        <v>50</v>
      </c>
      <c r="H295" s="30">
        <v>50</v>
      </c>
      <c r="I295" s="30">
        <v>50</v>
      </c>
      <c r="J295" s="30">
        <v>50</v>
      </c>
      <c r="K295" s="55"/>
      <c r="L295" s="22"/>
      <c r="M295" s="22"/>
      <c r="N295" s="22"/>
      <c r="O295" s="22"/>
      <c r="P295" s="22"/>
      <c r="Q295" s="239"/>
      <c r="R295" s="13"/>
      <c r="S295" s="13"/>
      <c r="T295" s="13"/>
    </row>
    <row r="296" spans="1:20" ht="30">
      <c r="A296" s="260"/>
      <c r="B296" s="149" t="s">
        <v>58</v>
      </c>
      <c r="C296" s="234"/>
      <c r="D296" s="133"/>
      <c r="E296" s="133"/>
      <c r="F296" s="260"/>
      <c r="G296" s="30">
        <v>89.5</v>
      </c>
      <c r="H296" s="30">
        <v>89.5</v>
      </c>
      <c r="I296" s="30">
        <v>89.5</v>
      </c>
      <c r="J296" s="30">
        <v>89.5</v>
      </c>
      <c r="K296" s="55"/>
      <c r="L296" s="22"/>
      <c r="M296" s="22"/>
      <c r="N296" s="22"/>
      <c r="O296" s="22"/>
      <c r="P296" s="22"/>
      <c r="Q296" s="239"/>
      <c r="R296" s="13"/>
      <c r="S296" s="13"/>
      <c r="T296" s="13"/>
    </row>
    <row r="297" spans="1:20" ht="30">
      <c r="A297" s="260"/>
      <c r="B297" s="149" t="s">
        <v>59</v>
      </c>
      <c r="C297" s="234"/>
      <c r="D297" s="133"/>
      <c r="E297" s="133"/>
      <c r="F297" s="236"/>
      <c r="G297" s="30">
        <v>0</v>
      </c>
      <c r="H297" s="30">
        <v>0</v>
      </c>
      <c r="I297" s="30">
        <v>0</v>
      </c>
      <c r="J297" s="30">
        <v>0</v>
      </c>
      <c r="K297" s="55"/>
      <c r="L297" s="22"/>
      <c r="M297" s="22"/>
      <c r="N297" s="22"/>
      <c r="O297" s="22"/>
      <c r="P297" s="22"/>
      <c r="Q297" s="239"/>
      <c r="R297" s="13"/>
      <c r="S297" s="13"/>
      <c r="T297" s="13"/>
    </row>
    <row r="298" spans="1:20" ht="30">
      <c r="A298" s="260"/>
      <c r="B298" s="149" t="s">
        <v>56</v>
      </c>
      <c r="C298" s="234"/>
      <c r="D298" s="133"/>
      <c r="E298" s="133"/>
      <c r="F298" s="235" t="s">
        <v>170</v>
      </c>
      <c r="G298" s="30">
        <v>37</v>
      </c>
      <c r="H298" s="30">
        <v>7.3</v>
      </c>
      <c r="I298" s="30">
        <v>37</v>
      </c>
      <c r="J298" s="30">
        <v>7.3</v>
      </c>
      <c r="K298" s="55"/>
      <c r="L298" s="22"/>
      <c r="M298" s="22"/>
      <c r="N298" s="22"/>
      <c r="O298" s="22"/>
      <c r="P298" s="22"/>
      <c r="Q298" s="239"/>
      <c r="R298" s="13"/>
      <c r="S298" s="13"/>
      <c r="T298" s="13"/>
    </row>
    <row r="299" spans="1:20" ht="30">
      <c r="A299" s="260"/>
      <c r="B299" s="149" t="s">
        <v>57</v>
      </c>
      <c r="C299" s="234"/>
      <c r="D299" s="133"/>
      <c r="E299" s="133"/>
      <c r="F299" s="260"/>
      <c r="G299" s="30">
        <v>50</v>
      </c>
      <c r="H299" s="30">
        <v>25</v>
      </c>
      <c r="I299" s="30">
        <v>50</v>
      </c>
      <c r="J299" s="30">
        <v>25</v>
      </c>
      <c r="K299" s="55"/>
      <c r="L299" s="22"/>
      <c r="M299" s="22"/>
      <c r="N299" s="22"/>
      <c r="O299" s="22"/>
      <c r="P299" s="22"/>
      <c r="Q299" s="239"/>
      <c r="R299" s="13"/>
      <c r="S299" s="13"/>
      <c r="T299" s="13"/>
    </row>
    <row r="300" spans="1:20" ht="30">
      <c r="A300" s="260"/>
      <c r="B300" s="149" t="s">
        <v>58</v>
      </c>
      <c r="C300" s="234"/>
      <c r="D300" s="133"/>
      <c r="E300" s="133"/>
      <c r="F300" s="260"/>
      <c r="G300" s="30">
        <v>96.4</v>
      </c>
      <c r="H300" s="30">
        <v>0</v>
      </c>
      <c r="I300" s="30">
        <v>96.4</v>
      </c>
      <c r="J300" s="30">
        <v>0</v>
      </c>
      <c r="K300" s="55"/>
      <c r="L300" s="22"/>
      <c r="M300" s="22"/>
      <c r="N300" s="22"/>
      <c r="O300" s="22"/>
      <c r="P300" s="22"/>
      <c r="Q300" s="239"/>
      <c r="R300" s="13"/>
      <c r="S300" s="13"/>
      <c r="T300" s="13"/>
    </row>
    <row r="301" spans="1:20" ht="30">
      <c r="A301" s="260"/>
      <c r="B301" s="149" t="s">
        <v>59</v>
      </c>
      <c r="C301" s="234"/>
      <c r="D301" s="133"/>
      <c r="E301" s="133"/>
      <c r="F301" s="236"/>
      <c r="G301" s="30">
        <v>0</v>
      </c>
      <c r="H301" s="30">
        <v>0</v>
      </c>
      <c r="I301" s="30">
        <v>0</v>
      </c>
      <c r="J301" s="30">
        <v>0</v>
      </c>
      <c r="K301" s="55"/>
      <c r="L301" s="22"/>
      <c r="M301" s="22"/>
      <c r="N301" s="22"/>
      <c r="O301" s="22"/>
      <c r="P301" s="22"/>
      <c r="Q301" s="239"/>
      <c r="R301" s="13"/>
      <c r="S301" s="13"/>
      <c r="T301" s="13"/>
    </row>
    <row r="302" spans="1:20" ht="30">
      <c r="A302" s="260"/>
      <c r="B302" s="149" t="s">
        <v>56</v>
      </c>
      <c r="C302" s="234"/>
      <c r="D302" s="133"/>
      <c r="E302" s="133"/>
      <c r="F302" s="235" t="s">
        <v>186</v>
      </c>
      <c r="G302" s="30">
        <v>37</v>
      </c>
      <c r="H302" s="30">
        <v>36.3</v>
      </c>
      <c r="I302" s="30">
        <v>37</v>
      </c>
      <c r="J302" s="30">
        <v>36.3</v>
      </c>
      <c r="K302" s="55"/>
      <c r="L302" s="22"/>
      <c r="M302" s="22"/>
      <c r="N302" s="22"/>
      <c r="O302" s="22"/>
      <c r="P302" s="22"/>
      <c r="Q302" s="239"/>
      <c r="R302" s="13"/>
      <c r="S302" s="13"/>
      <c r="T302" s="13"/>
    </row>
    <row r="303" spans="1:20" ht="30">
      <c r="A303" s="260"/>
      <c r="B303" s="149" t="s">
        <v>57</v>
      </c>
      <c r="C303" s="234"/>
      <c r="D303" s="133"/>
      <c r="E303" s="133"/>
      <c r="F303" s="260"/>
      <c r="G303" s="30">
        <v>50</v>
      </c>
      <c r="H303" s="30">
        <v>50</v>
      </c>
      <c r="I303" s="30">
        <v>50</v>
      </c>
      <c r="J303" s="30">
        <v>50</v>
      </c>
      <c r="K303" s="55"/>
      <c r="L303" s="22"/>
      <c r="M303" s="22"/>
      <c r="N303" s="22"/>
      <c r="O303" s="22"/>
      <c r="P303" s="22"/>
      <c r="Q303" s="239"/>
      <c r="R303" s="13"/>
      <c r="S303" s="13"/>
      <c r="T303" s="13"/>
    </row>
    <row r="304" spans="1:20" ht="30">
      <c r="A304" s="260"/>
      <c r="B304" s="149" t="s">
        <v>58</v>
      </c>
      <c r="C304" s="234"/>
      <c r="D304" s="133"/>
      <c r="E304" s="133"/>
      <c r="F304" s="260"/>
      <c r="G304" s="30">
        <v>90</v>
      </c>
      <c r="H304" s="30">
        <v>90</v>
      </c>
      <c r="I304" s="30">
        <v>90</v>
      </c>
      <c r="J304" s="30">
        <v>90</v>
      </c>
      <c r="K304" s="55"/>
      <c r="L304" s="22"/>
      <c r="M304" s="22"/>
      <c r="N304" s="22"/>
      <c r="O304" s="22"/>
      <c r="P304" s="22"/>
      <c r="Q304" s="239"/>
      <c r="R304" s="13"/>
      <c r="S304" s="13"/>
      <c r="T304" s="13"/>
    </row>
    <row r="305" spans="1:20" ht="30">
      <c r="A305" s="260"/>
      <c r="B305" s="149" t="s">
        <v>59</v>
      </c>
      <c r="C305" s="234"/>
      <c r="D305" s="133"/>
      <c r="E305" s="133"/>
      <c r="F305" s="236"/>
      <c r="G305" s="30">
        <v>0</v>
      </c>
      <c r="H305" s="30">
        <f>0*0.8834</f>
        <v>0</v>
      </c>
      <c r="I305" s="30">
        <v>0</v>
      </c>
      <c r="J305" s="30">
        <f>0*0.8834</f>
        <v>0</v>
      </c>
      <c r="K305" s="55"/>
      <c r="L305" s="22"/>
      <c r="M305" s="22"/>
      <c r="N305" s="22"/>
      <c r="O305" s="22"/>
      <c r="P305" s="22"/>
      <c r="Q305" s="239"/>
      <c r="R305" s="13"/>
      <c r="S305" s="13"/>
      <c r="T305" s="13"/>
    </row>
    <row r="306" spans="1:20" ht="30">
      <c r="A306" s="260"/>
      <c r="B306" s="149" t="s">
        <v>56</v>
      </c>
      <c r="C306" s="234"/>
      <c r="D306" s="133"/>
      <c r="E306" s="133"/>
      <c r="F306" s="235" t="s">
        <v>187</v>
      </c>
      <c r="G306" s="30">
        <v>37</v>
      </c>
      <c r="H306" s="30">
        <v>32.2</v>
      </c>
      <c r="I306" s="30">
        <v>37</v>
      </c>
      <c r="J306" s="30">
        <v>32.2</v>
      </c>
      <c r="K306" s="55"/>
      <c r="L306" s="22"/>
      <c r="M306" s="22"/>
      <c r="N306" s="22"/>
      <c r="O306" s="22"/>
      <c r="P306" s="22"/>
      <c r="Q306" s="239"/>
      <c r="R306" s="13"/>
      <c r="S306" s="13"/>
      <c r="T306" s="13"/>
    </row>
    <row r="307" spans="1:20" ht="30">
      <c r="A307" s="260"/>
      <c r="B307" s="149" t="s">
        <v>57</v>
      </c>
      <c r="C307" s="234"/>
      <c r="D307" s="133"/>
      <c r="E307" s="133"/>
      <c r="F307" s="260"/>
      <c r="G307" s="30">
        <v>50</v>
      </c>
      <c r="H307" s="30">
        <v>50</v>
      </c>
      <c r="I307" s="30">
        <v>50</v>
      </c>
      <c r="J307" s="30">
        <v>50</v>
      </c>
      <c r="K307" s="55"/>
      <c r="L307" s="22"/>
      <c r="M307" s="22"/>
      <c r="N307" s="22"/>
      <c r="O307" s="22"/>
      <c r="P307" s="22"/>
      <c r="Q307" s="239"/>
      <c r="R307" s="13"/>
      <c r="S307" s="13"/>
      <c r="T307" s="13"/>
    </row>
    <row r="308" spans="1:20" ht="30">
      <c r="A308" s="260"/>
      <c r="B308" s="149" t="s">
        <v>58</v>
      </c>
      <c r="C308" s="234"/>
      <c r="D308" s="133"/>
      <c r="E308" s="133"/>
      <c r="F308" s="260"/>
      <c r="G308" s="30">
        <v>90</v>
      </c>
      <c r="H308" s="30">
        <v>90</v>
      </c>
      <c r="I308" s="30">
        <v>90</v>
      </c>
      <c r="J308" s="30">
        <v>90</v>
      </c>
      <c r="K308" s="55"/>
      <c r="L308" s="22"/>
      <c r="M308" s="22"/>
      <c r="N308" s="22"/>
      <c r="O308" s="22"/>
      <c r="P308" s="22"/>
      <c r="Q308" s="239"/>
      <c r="R308" s="13"/>
      <c r="S308" s="13"/>
      <c r="T308" s="13"/>
    </row>
    <row r="309" spans="1:20" ht="30">
      <c r="A309" s="260"/>
      <c r="B309" s="149" t="s">
        <v>59</v>
      </c>
      <c r="C309" s="234"/>
      <c r="D309" s="133"/>
      <c r="E309" s="133"/>
      <c r="F309" s="236"/>
      <c r="G309" s="30">
        <v>0</v>
      </c>
      <c r="H309" s="30">
        <v>0</v>
      </c>
      <c r="I309" s="30">
        <v>0</v>
      </c>
      <c r="J309" s="30">
        <v>0</v>
      </c>
      <c r="K309" s="55"/>
      <c r="L309" s="22"/>
      <c r="M309" s="22"/>
      <c r="N309" s="22"/>
      <c r="O309" s="22"/>
      <c r="P309" s="22"/>
      <c r="Q309" s="239"/>
      <c r="R309" s="13"/>
      <c r="S309" s="13"/>
      <c r="T309" s="13"/>
    </row>
    <row r="310" spans="1:20" ht="30">
      <c r="A310" s="260"/>
      <c r="B310" s="149" t="s">
        <v>56</v>
      </c>
      <c r="C310" s="234"/>
      <c r="D310" s="133"/>
      <c r="E310" s="133"/>
      <c r="F310" s="235" t="s">
        <v>188</v>
      </c>
      <c r="G310" s="30">
        <v>37</v>
      </c>
      <c r="H310" s="30">
        <v>37</v>
      </c>
      <c r="I310" s="30">
        <v>37</v>
      </c>
      <c r="J310" s="30">
        <v>37</v>
      </c>
      <c r="K310" s="55"/>
      <c r="L310" s="22"/>
      <c r="M310" s="22"/>
      <c r="N310" s="22"/>
      <c r="O310" s="22"/>
      <c r="P310" s="22"/>
      <c r="Q310" s="239"/>
      <c r="R310" s="13"/>
      <c r="S310" s="13"/>
      <c r="T310" s="13"/>
    </row>
    <row r="311" spans="1:20" ht="30">
      <c r="A311" s="260"/>
      <c r="B311" s="149" t="s">
        <v>57</v>
      </c>
      <c r="C311" s="234"/>
      <c r="D311" s="133"/>
      <c r="E311" s="133"/>
      <c r="F311" s="260"/>
      <c r="G311" s="30">
        <v>50</v>
      </c>
      <c r="H311" s="30">
        <v>50</v>
      </c>
      <c r="I311" s="30">
        <v>50</v>
      </c>
      <c r="J311" s="30">
        <v>50</v>
      </c>
      <c r="K311" s="55"/>
      <c r="L311" s="22"/>
      <c r="M311" s="22"/>
      <c r="N311" s="22"/>
      <c r="O311" s="22"/>
      <c r="P311" s="22"/>
      <c r="Q311" s="239"/>
      <c r="R311" s="13"/>
      <c r="S311" s="13"/>
      <c r="T311" s="13"/>
    </row>
    <row r="312" spans="1:26" ht="30">
      <c r="A312" s="260"/>
      <c r="B312" s="149" t="s">
        <v>58</v>
      </c>
      <c r="C312" s="234"/>
      <c r="D312" s="133"/>
      <c r="E312" s="133"/>
      <c r="F312" s="260"/>
      <c r="G312" s="30">
        <v>90</v>
      </c>
      <c r="H312" s="30">
        <v>90</v>
      </c>
      <c r="I312" s="30">
        <v>90</v>
      </c>
      <c r="J312" s="30">
        <v>90</v>
      </c>
      <c r="K312" s="55"/>
      <c r="L312" s="22"/>
      <c r="M312" s="22"/>
      <c r="N312" s="22"/>
      <c r="O312" s="22"/>
      <c r="P312" s="22"/>
      <c r="Q312" s="239"/>
      <c r="R312" s="13"/>
      <c r="S312" s="13"/>
      <c r="T312" s="13"/>
      <c r="Z312" s="13"/>
    </row>
    <row r="313" spans="1:20" ht="30">
      <c r="A313" s="260"/>
      <c r="B313" s="149" t="s">
        <v>59</v>
      </c>
      <c r="C313" s="234"/>
      <c r="D313" s="133"/>
      <c r="E313" s="133"/>
      <c r="F313" s="236"/>
      <c r="G313" s="30">
        <v>0</v>
      </c>
      <c r="H313" s="30">
        <v>0</v>
      </c>
      <c r="I313" s="30">
        <v>0</v>
      </c>
      <c r="J313" s="30">
        <v>0</v>
      </c>
      <c r="K313" s="55"/>
      <c r="L313" s="22"/>
      <c r="M313" s="22"/>
      <c r="N313" s="22"/>
      <c r="O313" s="22"/>
      <c r="P313" s="22"/>
      <c r="Q313" s="239"/>
      <c r="R313" s="13"/>
      <c r="S313" s="13"/>
      <c r="T313" s="13"/>
    </row>
    <row r="314" spans="1:27" ht="30">
      <c r="A314" s="260"/>
      <c r="B314" s="149" t="s">
        <v>56</v>
      </c>
      <c r="C314" s="234"/>
      <c r="D314" s="133"/>
      <c r="E314" s="133"/>
      <c r="F314" s="235" t="s">
        <v>189</v>
      </c>
      <c r="G314" s="30">
        <v>37</v>
      </c>
      <c r="H314" s="30">
        <v>37</v>
      </c>
      <c r="I314" s="30">
        <v>37</v>
      </c>
      <c r="J314" s="30">
        <v>37</v>
      </c>
      <c r="K314" s="55"/>
      <c r="L314" s="22"/>
      <c r="M314" s="22"/>
      <c r="N314" s="22"/>
      <c r="O314" s="22"/>
      <c r="P314" s="22"/>
      <c r="Q314" s="239"/>
      <c r="R314" s="13"/>
      <c r="S314" s="13"/>
      <c r="T314" s="13"/>
      <c r="W314" s="57"/>
      <c r="X314" s="57"/>
      <c r="Y314" s="57"/>
      <c r="Z314" s="57"/>
      <c r="AA314" s="57"/>
    </row>
    <row r="315" spans="1:27" ht="30">
      <c r="A315" s="260"/>
      <c r="B315" s="149" t="s">
        <v>57</v>
      </c>
      <c r="C315" s="234"/>
      <c r="D315" s="133"/>
      <c r="E315" s="133"/>
      <c r="F315" s="260"/>
      <c r="G315" s="30">
        <v>50</v>
      </c>
      <c r="H315" s="30">
        <v>50</v>
      </c>
      <c r="I315" s="30">
        <v>50</v>
      </c>
      <c r="J315" s="30">
        <v>50</v>
      </c>
      <c r="K315" s="55"/>
      <c r="L315" s="22"/>
      <c r="M315" s="22"/>
      <c r="N315" s="22"/>
      <c r="O315" s="22"/>
      <c r="P315" s="22"/>
      <c r="Q315" s="239"/>
      <c r="R315" s="13"/>
      <c r="S315" s="13"/>
      <c r="T315" s="13"/>
      <c r="W315" s="63"/>
      <c r="X315" s="63"/>
      <c r="Y315" s="63"/>
      <c r="Z315" s="63"/>
      <c r="AA315" s="57"/>
    </row>
    <row r="316" spans="1:27" ht="30">
      <c r="A316" s="260"/>
      <c r="B316" s="149" t="s">
        <v>58</v>
      </c>
      <c r="C316" s="234"/>
      <c r="D316" s="133"/>
      <c r="E316" s="133"/>
      <c r="F316" s="260"/>
      <c r="G316" s="30">
        <v>90</v>
      </c>
      <c r="H316" s="30">
        <v>90</v>
      </c>
      <c r="I316" s="30">
        <v>90</v>
      </c>
      <c r="J316" s="30">
        <v>90</v>
      </c>
      <c r="K316" s="55"/>
      <c r="L316" s="22"/>
      <c r="M316" s="22"/>
      <c r="N316" s="22"/>
      <c r="O316" s="22"/>
      <c r="P316" s="22"/>
      <c r="Q316" s="239"/>
      <c r="R316" s="13"/>
      <c r="S316" s="13"/>
      <c r="T316" s="13"/>
      <c r="W316" s="57"/>
      <c r="X316" s="57"/>
      <c r="Y316" s="57"/>
      <c r="Z316" s="57"/>
      <c r="AA316" s="57"/>
    </row>
    <row r="317" spans="1:20" ht="30">
      <c r="A317" s="260"/>
      <c r="B317" s="149" t="s">
        <v>59</v>
      </c>
      <c r="C317" s="234"/>
      <c r="D317" s="133"/>
      <c r="E317" s="133"/>
      <c r="F317" s="236"/>
      <c r="G317" s="30">
        <v>0</v>
      </c>
      <c r="H317" s="30">
        <v>0</v>
      </c>
      <c r="I317" s="30">
        <v>0</v>
      </c>
      <c r="J317" s="30">
        <v>0</v>
      </c>
      <c r="K317" s="55"/>
      <c r="L317" s="22"/>
      <c r="M317" s="22"/>
      <c r="N317" s="22"/>
      <c r="O317" s="22"/>
      <c r="P317" s="22"/>
      <c r="Q317" s="239"/>
      <c r="R317" s="13"/>
      <c r="S317" s="13"/>
      <c r="T317" s="13"/>
    </row>
    <row r="318" spans="1:20" ht="30">
      <c r="A318" s="260"/>
      <c r="B318" s="149" t="s">
        <v>56</v>
      </c>
      <c r="C318" s="234"/>
      <c r="D318" s="133"/>
      <c r="E318" s="133"/>
      <c r="F318" s="235" t="s">
        <v>190</v>
      </c>
      <c r="G318" s="30">
        <v>39.2</v>
      </c>
      <c r="H318" s="30">
        <v>37</v>
      </c>
      <c r="I318" s="30">
        <v>39.2</v>
      </c>
      <c r="J318" s="30">
        <v>37</v>
      </c>
      <c r="K318" s="55"/>
      <c r="L318" s="22"/>
      <c r="M318" s="22"/>
      <c r="N318" s="22"/>
      <c r="O318" s="22"/>
      <c r="P318" s="22"/>
      <c r="Q318" s="239"/>
      <c r="R318" s="13"/>
      <c r="S318" s="13"/>
      <c r="T318" s="13"/>
    </row>
    <row r="319" spans="1:20" ht="30">
      <c r="A319" s="260"/>
      <c r="B319" s="149" t="s">
        <v>57</v>
      </c>
      <c r="C319" s="234"/>
      <c r="D319" s="133"/>
      <c r="E319" s="133"/>
      <c r="F319" s="260"/>
      <c r="G319" s="30">
        <v>53.2</v>
      </c>
      <c r="H319" s="30">
        <v>50</v>
      </c>
      <c r="I319" s="30">
        <v>53.2</v>
      </c>
      <c r="J319" s="30">
        <v>50</v>
      </c>
      <c r="K319" s="55"/>
      <c r="L319" s="22"/>
      <c r="M319" s="22"/>
      <c r="N319" s="22"/>
      <c r="O319" s="22"/>
      <c r="P319" s="22"/>
      <c r="Q319" s="239"/>
      <c r="R319" s="13"/>
      <c r="S319" s="13"/>
      <c r="T319" s="13"/>
    </row>
    <row r="320" spans="1:20" ht="30">
      <c r="A320" s="260"/>
      <c r="B320" s="149" t="s">
        <v>58</v>
      </c>
      <c r="C320" s="234"/>
      <c r="D320" s="133"/>
      <c r="E320" s="133"/>
      <c r="F320" s="260"/>
      <c r="G320" s="30">
        <v>102.3</v>
      </c>
      <c r="H320" s="30">
        <v>90</v>
      </c>
      <c r="I320" s="30">
        <v>102.3</v>
      </c>
      <c r="J320" s="30">
        <v>90</v>
      </c>
      <c r="K320" s="55"/>
      <c r="L320" s="22"/>
      <c r="M320" s="22"/>
      <c r="N320" s="22"/>
      <c r="O320" s="22"/>
      <c r="P320" s="22"/>
      <c r="Q320" s="239"/>
      <c r="R320" s="13"/>
      <c r="S320" s="13"/>
      <c r="T320" s="13"/>
    </row>
    <row r="321" spans="1:20" ht="30">
      <c r="A321" s="236"/>
      <c r="B321" s="149" t="s">
        <v>59</v>
      </c>
      <c r="C321" s="241"/>
      <c r="D321" s="135"/>
      <c r="E321" s="135"/>
      <c r="F321" s="236"/>
      <c r="G321" s="30">
        <v>0</v>
      </c>
      <c r="H321" s="30">
        <v>0</v>
      </c>
      <c r="I321" s="30">
        <v>0</v>
      </c>
      <c r="J321" s="30">
        <v>0</v>
      </c>
      <c r="K321" s="55"/>
      <c r="L321" s="22"/>
      <c r="M321" s="22"/>
      <c r="N321" s="22"/>
      <c r="O321" s="22"/>
      <c r="P321" s="22"/>
      <c r="Q321" s="229"/>
      <c r="R321" s="13"/>
      <c r="S321" s="13"/>
      <c r="T321" s="13"/>
    </row>
    <row r="322" spans="1:20" ht="15">
      <c r="A322" s="235" t="s">
        <v>130</v>
      </c>
      <c r="B322" s="228" t="s">
        <v>83</v>
      </c>
      <c r="C322" s="233" t="s">
        <v>145</v>
      </c>
      <c r="D322" s="132"/>
      <c r="E322" s="132"/>
      <c r="F322" s="131" t="s">
        <v>276</v>
      </c>
      <c r="G322" s="1">
        <f>SUM(G323:G333)</f>
        <v>5531.1</v>
      </c>
      <c r="H322" s="1">
        <f>SUM(H323:H333)</f>
        <v>4113</v>
      </c>
      <c r="I322" s="1">
        <f>SUM(I323:I333)</f>
        <v>5531.1</v>
      </c>
      <c r="J322" s="1">
        <f>SUM(J323:J333)</f>
        <v>4113</v>
      </c>
      <c r="K322" s="144"/>
      <c r="L322" s="144"/>
      <c r="M322" s="144"/>
      <c r="N322" s="144"/>
      <c r="O322" s="144"/>
      <c r="P322" s="144"/>
      <c r="Q322" s="228" t="s">
        <v>219</v>
      </c>
      <c r="R322" s="13"/>
      <c r="S322" s="13"/>
      <c r="T322" s="13"/>
    </row>
    <row r="323" spans="1:20" ht="15">
      <c r="A323" s="260"/>
      <c r="B323" s="239"/>
      <c r="C323" s="234"/>
      <c r="D323" s="133"/>
      <c r="E323" s="133"/>
      <c r="F323" s="144" t="s">
        <v>47</v>
      </c>
      <c r="G323" s="30">
        <v>500</v>
      </c>
      <c r="H323" s="30">
        <v>500</v>
      </c>
      <c r="I323" s="30">
        <v>500</v>
      </c>
      <c r="J323" s="30">
        <v>500</v>
      </c>
      <c r="K323" s="144"/>
      <c r="L323" s="144"/>
      <c r="M323" s="144"/>
      <c r="N323" s="144"/>
      <c r="O323" s="144"/>
      <c r="P323" s="144"/>
      <c r="Q323" s="239"/>
      <c r="R323" s="13"/>
      <c r="S323" s="13"/>
      <c r="T323" s="13"/>
    </row>
    <row r="324" spans="1:20" ht="15">
      <c r="A324" s="260"/>
      <c r="B324" s="239"/>
      <c r="C324" s="234"/>
      <c r="D324" s="133"/>
      <c r="E324" s="133"/>
      <c r="F324" s="144" t="s">
        <v>48</v>
      </c>
      <c r="G324" s="30">
        <v>500</v>
      </c>
      <c r="H324" s="30">
        <v>500</v>
      </c>
      <c r="I324" s="30">
        <v>500</v>
      </c>
      <c r="J324" s="30">
        <v>500</v>
      </c>
      <c r="K324" s="144"/>
      <c r="L324" s="144"/>
      <c r="M324" s="144"/>
      <c r="N324" s="144"/>
      <c r="O324" s="144"/>
      <c r="P324" s="144"/>
      <c r="Q324" s="239"/>
      <c r="R324" s="13"/>
      <c r="S324" s="13"/>
      <c r="T324" s="13"/>
    </row>
    <row r="325" spans="1:20" ht="15">
      <c r="A325" s="260"/>
      <c r="B325" s="239"/>
      <c r="C325" s="234"/>
      <c r="D325" s="133"/>
      <c r="E325" s="133"/>
      <c r="F325" s="144" t="s">
        <v>49</v>
      </c>
      <c r="G325" s="30">
        <v>500</v>
      </c>
      <c r="H325" s="30">
        <v>495</v>
      </c>
      <c r="I325" s="30">
        <v>500</v>
      </c>
      <c r="J325" s="30">
        <v>495</v>
      </c>
      <c r="K325" s="144"/>
      <c r="L325" s="144"/>
      <c r="M325" s="144"/>
      <c r="N325" s="144"/>
      <c r="O325" s="144"/>
      <c r="P325" s="144"/>
      <c r="Q325" s="239"/>
      <c r="R325" s="13"/>
      <c r="S325" s="13"/>
      <c r="T325" s="13"/>
    </row>
    <row r="326" spans="1:20" ht="15">
      <c r="A326" s="260"/>
      <c r="B326" s="239"/>
      <c r="C326" s="234"/>
      <c r="D326" s="133"/>
      <c r="E326" s="133"/>
      <c r="F326" s="144" t="s">
        <v>50</v>
      </c>
      <c r="G326" s="30">
        <v>500</v>
      </c>
      <c r="H326" s="30">
        <v>498</v>
      </c>
      <c r="I326" s="30">
        <v>500</v>
      </c>
      <c r="J326" s="30">
        <v>498</v>
      </c>
      <c r="K326" s="144"/>
      <c r="L326" s="144"/>
      <c r="M326" s="144"/>
      <c r="N326" s="144"/>
      <c r="O326" s="144"/>
      <c r="P326" s="144"/>
      <c r="Q326" s="239"/>
      <c r="R326" s="13"/>
      <c r="S326" s="13"/>
      <c r="T326" s="13"/>
    </row>
    <row r="327" spans="1:20" ht="15">
      <c r="A327" s="260"/>
      <c r="B327" s="239"/>
      <c r="C327" s="234"/>
      <c r="D327" s="133" t="s">
        <v>326</v>
      </c>
      <c r="E327" s="133" t="s">
        <v>325</v>
      </c>
      <c r="F327" s="132" t="s">
        <v>51</v>
      </c>
      <c r="G327" s="43">
        <v>500</v>
      </c>
      <c r="H327" s="30">
        <v>470</v>
      </c>
      <c r="I327" s="43">
        <v>500</v>
      </c>
      <c r="J327" s="30">
        <v>470</v>
      </c>
      <c r="K327" s="132"/>
      <c r="L327" s="132"/>
      <c r="M327" s="132"/>
      <c r="N327" s="132"/>
      <c r="O327" s="132"/>
      <c r="P327" s="132"/>
      <c r="Q327" s="239"/>
      <c r="R327" s="13"/>
      <c r="S327" s="13"/>
      <c r="T327" s="13"/>
    </row>
    <row r="328" spans="1:20" ht="15">
      <c r="A328" s="260"/>
      <c r="B328" s="239"/>
      <c r="C328" s="234"/>
      <c r="D328" s="133"/>
      <c r="E328" s="133"/>
      <c r="F328" s="132" t="s">
        <v>170</v>
      </c>
      <c r="G328" s="43">
        <v>500</v>
      </c>
      <c r="H328" s="30">
        <v>0</v>
      </c>
      <c r="I328" s="43">
        <v>500</v>
      </c>
      <c r="J328" s="30">
        <v>0</v>
      </c>
      <c r="K328" s="132"/>
      <c r="L328" s="132"/>
      <c r="M328" s="132"/>
      <c r="N328" s="132"/>
      <c r="O328" s="132"/>
      <c r="P328" s="132"/>
      <c r="Q328" s="239"/>
      <c r="R328" s="13"/>
      <c r="S328" s="13"/>
      <c r="T328" s="13"/>
    </row>
    <row r="329" spans="1:20" ht="15">
      <c r="A329" s="260"/>
      <c r="B329" s="239"/>
      <c r="C329" s="234"/>
      <c r="D329" s="133"/>
      <c r="E329" s="133"/>
      <c r="F329" s="132" t="s">
        <v>186</v>
      </c>
      <c r="G329" s="43">
        <v>500</v>
      </c>
      <c r="H329" s="30">
        <v>0</v>
      </c>
      <c r="I329" s="43">
        <v>500</v>
      </c>
      <c r="J329" s="30">
        <v>0</v>
      </c>
      <c r="K329" s="132"/>
      <c r="L329" s="132"/>
      <c r="M329" s="132"/>
      <c r="N329" s="132"/>
      <c r="O329" s="132"/>
      <c r="P329" s="132"/>
      <c r="Q329" s="239"/>
      <c r="R329" s="13"/>
      <c r="S329" s="13"/>
      <c r="T329" s="13"/>
    </row>
    <row r="330" spans="1:20" ht="15">
      <c r="A330" s="260"/>
      <c r="B330" s="239"/>
      <c r="C330" s="234"/>
      <c r="D330" s="133"/>
      <c r="E330" s="133"/>
      <c r="F330" s="132" t="s">
        <v>187</v>
      </c>
      <c r="G330" s="43">
        <v>500</v>
      </c>
      <c r="H330" s="30">
        <v>150</v>
      </c>
      <c r="I330" s="43">
        <v>500</v>
      </c>
      <c r="J330" s="30">
        <v>150</v>
      </c>
      <c r="K330" s="132"/>
      <c r="L330" s="132"/>
      <c r="M330" s="132"/>
      <c r="N330" s="132"/>
      <c r="O330" s="132"/>
      <c r="P330" s="132"/>
      <c r="Q330" s="239"/>
      <c r="R330" s="13"/>
      <c r="S330" s="13"/>
      <c r="T330" s="13"/>
    </row>
    <row r="331" spans="1:20" ht="15">
      <c r="A331" s="260"/>
      <c r="B331" s="239"/>
      <c r="C331" s="234"/>
      <c r="D331" s="133"/>
      <c r="E331" s="133"/>
      <c r="F331" s="132" t="s">
        <v>188</v>
      </c>
      <c r="G331" s="43">
        <v>500</v>
      </c>
      <c r="H331" s="43">
        <v>500</v>
      </c>
      <c r="I331" s="43">
        <v>500</v>
      </c>
      <c r="J331" s="43">
        <v>500</v>
      </c>
      <c r="K331" s="132"/>
      <c r="L331" s="132"/>
      <c r="M331" s="132"/>
      <c r="N331" s="132"/>
      <c r="O331" s="132"/>
      <c r="P331" s="132"/>
      <c r="Q331" s="239"/>
      <c r="R331" s="13"/>
      <c r="S331" s="13"/>
      <c r="T331" s="13"/>
    </row>
    <row r="332" spans="1:20" ht="15">
      <c r="A332" s="260"/>
      <c r="B332" s="239"/>
      <c r="C332" s="234"/>
      <c r="D332" s="133"/>
      <c r="E332" s="133"/>
      <c r="F332" s="132" t="s">
        <v>189</v>
      </c>
      <c r="G332" s="43">
        <v>500</v>
      </c>
      <c r="H332" s="43">
        <v>500</v>
      </c>
      <c r="I332" s="43">
        <v>500</v>
      </c>
      <c r="J332" s="43">
        <v>500</v>
      </c>
      <c r="K332" s="132"/>
      <c r="L332" s="132"/>
      <c r="M332" s="132"/>
      <c r="N332" s="132"/>
      <c r="O332" s="132"/>
      <c r="P332" s="132"/>
      <c r="Q332" s="239"/>
      <c r="R332" s="13"/>
      <c r="S332" s="13"/>
      <c r="T332" s="13"/>
    </row>
    <row r="333" spans="1:20" ht="15">
      <c r="A333" s="236"/>
      <c r="B333" s="229"/>
      <c r="C333" s="241"/>
      <c r="D333" s="133"/>
      <c r="E333" s="133"/>
      <c r="F333" s="132" t="s">
        <v>190</v>
      </c>
      <c r="G333" s="43">
        <v>531.1</v>
      </c>
      <c r="H333" s="43">
        <v>500</v>
      </c>
      <c r="I333" s="43">
        <v>531.1</v>
      </c>
      <c r="J333" s="43">
        <v>500</v>
      </c>
      <c r="K333" s="132"/>
      <c r="L333" s="132"/>
      <c r="M333" s="132"/>
      <c r="N333" s="132"/>
      <c r="O333" s="132"/>
      <c r="P333" s="132"/>
      <c r="Q333" s="229"/>
      <c r="R333" s="13"/>
      <c r="S333" s="13"/>
      <c r="T333" s="13"/>
    </row>
    <row r="334" spans="1:20" ht="29.25" customHeight="1">
      <c r="A334" s="235" t="s">
        <v>131</v>
      </c>
      <c r="B334" s="228" t="s">
        <v>88</v>
      </c>
      <c r="C334" s="233" t="s">
        <v>146</v>
      </c>
      <c r="D334" s="132"/>
      <c r="E334" s="132"/>
      <c r="F334" s="131" t="s">
        <v>278</v>
      </c>
      <c r="G334" s="2">
        <f>SUM(G335:G345)</f>
        <v>12319.139</v>
      </c>
      <c r="H334" s="2">
        <f aca="true" t="shared" si="7" ref="H334:N334">SUM(H335:H345)</f>
        <v>12319.139</v>
      </c>
      <c r="I334" s="2">
        <f t="shared" si="7"/>
        <v>53.539</v>
      </c>
      <c r="J334" s="2">
        <f t="shared" si="7"/>
        <v>53.539</v>
      </c>
      <c r="K334" s="2">
        <f t="shared" si="7"/>
        <v>6911.7</v>
      </c>
      <c r="L334" s="2">
        <f t="shared" si="7"/>
        <v>6911.7</v>
      </c>
      <c r="M334" s="2">
        <f t="shared" si="7"/>
        <v>5353.9</v>
      </c>
      <c r="N334" s="2">
        <f t="shared" si="7"/>
        <v>5353.9</v>
      </c>
      <c r="O334" s="132"/>
      <c r="P334" s="132"/>
      <c r="Q334" s="228" t="s">
        <v>61</v>
      </c>
      <c r="R334" s="13"/>
      <c r="S334" s="13"/>
      <c r="T334" s="13"/>
    </row>
    <row r="335" spans="1:20" ht="15">
      <c r="A335" s="260"/>
      <c r="B335" s="239"/>
      <c r="C335" s="234"/>
      <c r="D335" s="133"/>
      <c r="E335" s="133"/>
      <c r="F335" s="144" t="s">
        <v>47</v>
      </c>
      <c r="G335" s="43">
        <f>SUM(I335+M335+K335)</f>
        <v>12319.139</v>
      </c>
      <c r="H335" s="43">
        <f>SUM(J335+N335+L335)</f>
        <v>12319.139</v>
      </c>
      <c r="I335" s="43">
        <v>53.539</v>
      </c>
      <c r="J335" s="43">
        <v>53.539</v>
      </c>
      <c r="K335" s="43">
        <v>6911.7</v>
      </c>
      <c r="L335" s="43">
        <v>6911.7</v>
      </c>
      <c r="M335" s="43">
        <v>5353.9</v>
      </c>
      <c r="N335" s="43">
        <v>5353.9</v>
      </c>
      <c r="O335" s="132"/>
      <c r="P335" s="132"/>
      <c r="Q335" s="239"/>
      <c r="R335" s="13"/>
      <c r="S335" s="13"/>
      <c r="T335" s="13"/>
    </row>
    <row r="336" spans="1:20" ht="15">
      <c r="A336" s="260"/>
      <c r="B336" s="239"/>
      <c r="C336" s="234"/>
      <c r="D336" s="133"/>
      <c r="E336" s="133"/>
      <c r="F336" s="144" t="s">
        <v>48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132"/>
      <c r="P336" s="132"/>
      <c r="Q336" s="239"/>
      <c r="R336" s="13"/>
      <c r="S336" s="13"/>
      <c r="T336" s="13"/>
    </row>
    <row r="337" spans="1:20" ht="15">
      <c r="A337" s="260"/>
      <c r="B337" s="239"/>
      <c r="C337" s="234"/>
      <c r="D337" s="133"/>
      <c r="E337" s="133"/>
      <c r="F337" s="144" t="s">
        <v>49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132"/>
      <c r="P337" s="132"/>
      <c r="Q337" s="239"/>
      <c r="R337" s="13"/>
      <c r="S337" s="13"/>
      <c r="T337" s="13"/>
    </row>
    <row r="338" spans="1:20" ht="15">
      <c r="A338" s="260"/>
      <c r="B338" s="239"/>
      <c r="C338" s="234"/>
      <c r="D338" s="133"/>
      <c r="E338" s="133"/>
      <c r="F338" s="144" t="s">
        <v>50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132"/>
      <c r="P338" s="132"/>
      <c r="Q338" s="239"/>
      <c r="R338" s="13"/>
      <c r="S338" s="13"/>
      <c r="T338" s="13"/>
    </row>
    <row r="339" spans="1:20" ht="15">
      <c r="A339" s="260"/>
      <c r="B339" s="239"/>
      <c r="C339" s="234"/>
      <c r="D339" s="133"/>
      <c r="E339" s="133"/>
      <c r="F339" s="132" t="s">
        <v>51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132"/>
      <c r="P339" s="132"/>
      <c r="Q339" s="239"/>
      <c r="R339" s="13"/>
      <c r="S339" s="13"/>
      <c r="T339" s="13"/>
    </row>
    <row r="340" spans="1:20" ht="15">
      <c r="A340" s="260"/>
      <c r="B340" s="239"/>
      <c r="C340" s="234"/>
      <c r="D340" s="133"/>
      <c r="E340" s="133"/>
      <c r="F340" s="132" t="s">
        <v>170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132"/>
      <c r="P340" s="132"/>
      <c r="Q340" s="239"/>
      <c r="R340" s="13"/>
      <c r="S340" s="13"/>
      <c r="T340" s="13"/>
    </row>
    <row r="341" spans="1:20" ht="15">
      <c r="A341" s="260"/>
      <c r="B341" s="239"/>
      <c r="C341" s="234"/>
      <c r="D341" s="133"/>
      <c r="E341" s="133"/>
      <c r="F341" s="132" t="s">
        <v>186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132"/>
      <c r="P341" s="132"/>
      <c r="Q341" s="239"/>
      <c r="R341" s="13"/>
      <c r="S341" s="13"/>
      <c r="T341" s="13"/>
    </row>
    <row r="342" spans="1:20" ht="15">
      <c r="A342" s="260"/>
      <c r="B342" s="239"/>
      <c r="C342" s="234"/>
      <c r="D342" s="133"/>
      <c r="E342" s="133"/>
      <c r="F342" s="132" t="s">
        <v>187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132"/>
      <c r="P342" s="132"/>
      <c r="Q342" s="239"/>
      <c r="R342" s="13"/>
      <c r="S342" s="13"/>
      <c r="T342" s="13"/>
    </row>
    <row r="343" spans="1:20" ht="15">
      <c r="A343" s="260"/>
      <c r="B343" s="239"/>
      <c r="C343" s="234"/>
      <c r="D343" s="133"/>
      <c r="E343" s="133"/>
      <c r="F343" s="132" t="s">
        <v>188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132"/>
      <c r="P343" s="132"/>
      <c r="Q343" s="239"/>
      <c r="R343" s="13"/>
      <c r="S343" s="13"/>
      <c r="T343" s="13"/>
    </row>
    <row r="344" spans="1:20" ht="15">
      <c r="A344" s="260"/>
      <c r="B344" s="239"/>
      <c r="C344" s="234"/>
      <c r="D344" s="133"/>
      <c r="E344" s="133"/>
      <c r="F344" s="132" t="s">
        <v>189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132"/>
      <c r="P344" s="132"/>
      <c r="Q344" s="239"/>
      <c r="R344" s="13"/>
      <c r="S344" s="13"/>
      <c r="T344" s="13"/>
    </row>
    <row r="345" spans="1:20" ht="18.75" customHeight="1">
      <c r="A345" s="236"/>
      <c r="B345" s="229"/>
      <c r="C345" s="241"/>
      <c r="D345" s="133"/>
      <c r="E345" s="133"/>
      <c r="F345" s="132" t="s">
        <v>190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132"/>
      <c r="P345" s="132"/>
      <c r="Q345" s="229"/>
      <c r="R345" s="13"/>
      <c r="S345" s="13"/>
      <c r="T345" s="13"/>
    </row>
    <row r="346" spans="1:20" ht="38.25" customHeight="1">
      <c r="A346" s="235" t="s">
        <v>156</v>
      </c>
      <c r="B346" s="228" t="s">
        <v>154</v>
      </c>
      <c r="C346" s="233" t="s">
        <v>12</v>
      </c>
      <c r="D346" s="132"/>
      <c r="E346" s="132"/>
      <c r="F346" s="131" t="s">
        <v>278</v>
      </c>
      <c r="G346" s="2">
        <f>SUM(G347:G357)</f>
        <v>21663.899999999994</v>
      </c>
      <c r="H346" s="2">
        <f aca="true" t="shared" si="8" ref="H346:N346">SUM(H347:H357)</f>
        <v>17681.1</v>
      </c>
      <c r="I346" s="2">
        <f t="shared" si="8"/>
        <v>598</v>
      </c>
      <c r="J346" s="2">
        <f t="shared" si="8"/>
        <v>260.5</v>
      </c>
      <c r="K346" s="2">
        <f t="shared" si="8"/>
        <v>13813.600000000002</v>
      </c>
      <c r="L346" s="2">
        <f t="shared" si="8"/>
        <v>11118.3</v>
      </c>
      <c r="M346" s="2">
        <f>SUM(M347:M357)</f>
        <v>7252.3</v>
      </c>
      <c r="N346" s="2">
        <f t="shared" si="8"/>
        <v>6302.3</v>
      </c>
      <c r="O346" s="132"/>
      <c r="P346" s="132"/>
      <c r="Q346" s="228" t="s">
        <v>61</v>
      </c>
      <c r="R346" s="13"/>
      <c r="S346" s="13"/>
      <c r="T346" s="13"/>
    </row>
    <row r="347" spans="1:20" ht="15">
      <c r="A347" s="260"/>
      <c r="B347" s="239"/>
      <c r="C347" s="234"/>
      <c r="D347" s="133"/>
      <c r="E347" s="133"/>
      <c r="F347" s="144" t="s">
        <v>47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132"/>
      <c r="P347" s="132"/>
      <c r="Q347" s="239"/>
      <c r="R347" s="13"/>
      <c r="S347" s="13"/>
      <c r="T347" s="13"/>
    </row>
    <row r="348" spans="1:20" ht="15">
      <c r="A348" s="260"/>
      <c r="B348" s="239"/>
      <c r="C348" s="234"/>
      <c r="D348" s="133"/>
      <c r="E348" s="133"/>
      <c r="F348" s="144" t="s">
        <v>48</v>
      </c>
      <c r="G348" s="43">
        <f aca="true" t="shared" si="9" ref="G348:H355">SUM(I348+K348+M348)</f>
        <v>9134.4</v>
      </c>
      <c r="H348" s="43">
        <f t="shared" si="9"/>
        <v>9134.4</v>
      </c>
      <c r="I348" s="43">
        <v>36.4</v>
      </c>
      <c r="J348" s="43">
        <v>36.4</v>
      </c>
      <c r="K348" s="43">
        <v>6368.6</v>
      </c>
      <c r="L348" s="43">
        <v>6368.6</v>
      </c>
      <c r="M348" s="43">
        <v>2729.4</v>
      </c>
      <c r="N348" s="43">
        <v>2729.4</v>
      </c>
      <c r="O348" s="132"/>
      <c r="P348" s="132"/>
      <c r="Q348" s="239"/>
      <c r="R348" s="13"/>
      <c r="S348" s="13"/>
      <c r="T348" s="13"/>
    </row>
    <row r="349" spans="1:20" ht="15">
      <c r="A349" s="260"/>
      <c r="B349" s="239"/>
      <c r="C349" s="234"/>
      <c r="D349" s="133"/>
      <c r="E349" s="133"/>
      <c r="F349" s="144" t="s">
        <v>49</v>
      </c>
      <c r="G349" s="43">
        <f t="shared" si="9"/>
        <v>3716.1000000000004</v>
      </c>
      <c r="H349" s="43">
        <f t="shared" si="9"/>
        <v>4</v>
      </c>
      <c r="I349" s="43">
        <v>70.8</v>
      </c>
      <c r="J349" s="43">
        <v>4</v>
      </c>
      <c r="K349" s="43">
        <v>2695.3</v>
      </c>
      <c r="L349" s="43">
        <v>0</v>
      </c>
      <c r="M349" s="43">
        <v>950</v>
      </c>
      <c r="N349" s="43">
        <v>0</v>
      </c>
      <c r="O349" s="132"/>
      <c r="P349" s="132"/>
      <c r="Q349" s="239"/>
      <c r="R349" s="13"/>
      <c r="S349" s="13"/>
      <c r="T349" s="13"/>
    </row>
    <row r="350" spans="1:20" ht="15">
      <c r="A350" s="260"/>
      <c r="B350" s="239"/>
      <c r="C350" s="234"/>
      <c r="D350" s="133"/>
      <c r="E350" s="133"/>
      <c r="F350" s="144" t="s">
        <v>50</v>
      </c>
      <c r="G350" s="43">
        <f>SUM(I350+K350+M350)</f>
        <v>1237.9</v>
      </c>
      <c r="H350" s="43">
        <f t="shared" si="9"/>
        <v>1171.1000000000001</v>
      </c>
      <c r="I350" s="43">
        <v>70.8</v>
      </c>
      <c r="J350" s="43">
        <v>4</v>
      </c>
      <c r="K350" s="43">
        <v>968.7</v>
      </c>
      <c r="L350" s="43">
        <v>968.7</v>
      </c>
      <c r="M350" s="43">
        <v>198.4</v>
      </c>
      <c r="N350" s="43">
        <v>198.4</v>
      </c>
      <c r="O350" s="132"/>
      <c r="P350" s="132"/>
      <c r="Q350" s="239"/>
      <c r="R350" s="13"/>
      <c r="S350" s="13"/>
      <c r="T350" s="13"/>
    </row>
    <row r="351" spans="1:20" ht="15">
      <c r="A351" s="260"/>
      <c r="B351" s="239"/>
      <c r="C351" s="234"/>
      <c r="D351" s="133" t="s">
        <v>324</v>
      </c>
      <c r="E351" s="133" t="s">
        <v>327</v>
      </c>
      <c r="F351" s="132" t="s">
        <v>51</v>
      </c>
      <c r="G351" s="43">
        <f t="shared" si="9"/>
        <v>2268.7</v>
      </c>
      <c r="H351" s="43">
        <f t="shared" si="9"/>
        <v>2201.6</v>
      </c>
      <c r="I351" s="43">
        <v>70.8</v>
      </c>
      <c r="J351" s="43">
        <v>3.7</v>
      </c>
      <c r="K351" s="43">
        <v>1824.2</v>
      </c>
      <c r="L351" s="43">
        <v>1824.2</v>
      </c>
      <c r="M351" s="43">
        <v>373.7</v>
      </c>
      <c r="N351" s="43">
        <v>373.7</v>
      </c>
      <c r="O351" s="132"/>
      <c r="P351" s="132"/>
      <c r="Q351" s="239"/>
      <c r="R351" s="13"/>
      <c r="S351" s="13"/>
      <c r="T351" s="13"/>
    </row>
    <row r="352" spans="1:20" ht="15">
      <c r="A352" s="260"/>
      <c r="B352" s="239"/>
      <c r="C352" s="234"/>
      <c r="D352" s="133"/>
      <c r="E352" s="133"/>
      <c r="F352" s="132" t="s">
        <v>170</v>
      </c>
      <c r="G352" s="43">
        <f t="shared" si="9"/>
        <v>2357.6</v>
      </c>
      <c r="H352" s="43">
        <f t="shared" si="9"/>
        <v>2357.6</v>
      </c>
      <c r="I352" s="43">
        <v>0</v>
      </c>
      <c r="J352" s="43">
        <v>0</v>
      </c>
      <c r="K352" s="43">
        <v>1956.8</v>
      </c>
      <c r="L352" s="43">
        <v>1956.8</v>
      </c>
      <c r="M352" s="43">
        <v>400.8</v>
      </c>
      <c r="N352" s="43">
        <v>400.8</v>
      </c>
      <c r="O352" s="132"/>
      <c r="P352" s="132"/>
      <c r="Q352" s="239"/>
      <c r="R352" s="13"/>
      <c r="S352" s="13"/>
      <c r="T352" s="13"/>
    </row>
    <row r="353" spans="1:20" ht="15">
      <c r="A353" s="260"/>
      <c r="B353" s="239"/>
      <c r="C353" s="234"/>
      <c r="D353" s="133"/>
      <c r="E353" s="133"/>
      <c r="F353" s="132" t="s">
        <v>186</v>
      </c>
      <c r="G353" s="43">
        <f t="shared" si="9"/>
        <v>2661.7</v>
      </c>
      <c r="H353" s="43">
        <f t="shared" si="9"/>
        <v>2600</v>
      </c>
      <c r="I353" s="43">
        <v>61.7</v>
      </c>
      <c r="J353" s="43">
        <v>0</v>
      </c>
      <c r="K353" s="43">
        <v>0</v>
      </c>
      <c r="L353" s="43">
        <v>0</v>
      </c>
      <c r="M353" s="43">
        <v>2600</v>
      </c>
      <c r="N353" s="43">
        <v>2600</v>
      </c>
      <c r="O353" s="132"/>
      <c r="P353" s="132"/>
      <c r="Q353" s="239"/>
      <c r="R353" s="13"/>
      <c r="S353" s="13"/>
      <c r="T353" s="13"/>
    </row>
    <row r="354" spans="1:26" ht="15">
      <c r="A354" s="260"/>
      <c r="B354" s="239"/>
      <c r="C354" s="234"/>
      <c r="D354" s="133"/>
      <c r="E354" s="133"/>
      <c r="F354" s="132" t="s">
        <v>187</v>
      </c>
      <c r="G354" s="43">
        <f t="shared" si="9"/>
        <v>70.8</v>
      </c>
      <c r="H354" s="43">
        <v>0</v>
      </c>
      <c r="I354" s="43">
        <v>70.8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132"/>
      <c r="P354" s="132"/>
      <c r="Q354" s="239"/>
      <c r="R354" s="13"/>
      <c r="S354" s="13"/>
      <c r="T354" s="13"/>
      <c r="Z354" s="13"/>
    </row>
    <row r="355" spans="1:20" ht="15">
      <c r="A355" s="260"/>
      <c r="B355" s="239"/>
      <c r="C355" s="234"/>
      <c r="D355" s="133"/>
      <c r="E355" s="133"/>
      <c r="F355" s="132" t="s">
        <v>188</v>
      </c>
      <c r="G355" s="43">
        <f t="shared" si="9"/>
        <v>70.8</v>
      </c>
      <c r="H355" s="43">
        <v>70.8</v>
      </c>
      <c r="I355" s="43">
        <v>70.8</v>
      </c>
      <c r="J355" s="43">
        <f>H355</f>
        <v>70.8</v>
      </c>
      <c r="K355" s="43">
        <v>0</v>
      </c>
      <c r="L355" s="43">
        <v>0</v>
      </c>
      <c r="M355" s="43">
        <v>0</v>
      </c>
      <c r="N355" s="43">
        <v>0</v>
      </c>
      <c r="O355" s="132"/>
      <c r="P355" s="132"/>
      <c r="Q355" s="239"/>
      <c r="R355" s="13"/>
      <c r="S355" s="13"/>
      <c r="T355" s="13"/>
    </row>
    <row r="356" spans="1:20" ht="15">
      <c r="A356" s="260"/>
      <c r="B356" s="239"/>
      <c r="C356" s="234"/>
      <c r="D356" s="133"/>
      <c r="E356" s="133"/>
      <c r="F356" s="132" t="s">
        <v>189</v>
      </c>
      <c r="G356" s="43">
        <f>SUM(I356+K356+M356)</f>
        <v>70.8</v>
      </c>
      <c r="H356" s="43">
        <v>70.8</v>
      </c>
      <c r="I356" s="43">
        <v>70.8</v>
      </c>
      <c r="J356" s="43">
        <v>70.8</v>
      </c>
      <c r="K356" s="43">
        <v>0</v>
      </c>
      <c r="L356" s="43">
        <v>0</v>
      </c>
      <c r="M356" s="43">
        <v>0</v>
      </c>
      <c r="N356" s="43">
        <v>0</v>
      </c>
      <c r="O356" s="132"/>
      <c r="P356" s="132"/>
      <c r="Q356" s="239"/>
      <c r="R356" s="13"/>
      <c r="S356" s="13"/>
      <c r="T356" s="13"/>
    </row>
    <row r="357" spans="1:20" ht="57.75" customHeight="1">
      <c r="A357" s="236"/>
      <c r="B357" s="229"/>
      <c r="C357" s="241"/>
      <c r="D357" s="133"/>
      <c r="E357" s="133"/>
      <c r="F357" s="132" t="s">
        <v>190</v>
      </c>
      <c r="G357" s="43">
        <v>75.1</v>
      </c>
      <c r="H357" s="43">
        <v>70.8</v>
      </c>
      <c r="I357" s="43">
        <v>75.1</v>
      </c>
      <c r="J357" s="43">
        <v>70.8</v>
      </c>
      <c r="K357" s="43">
        <v>0</v>
      </c>
      <c r="L357" s="43">
        <v>0</v>
      </c>
      <c r="M357" s="43">
        <v>0</v>
      </c>
      <c r="N357" s="43">
        <v>0</v>
      </c>
      <c r="O357" s="132"/>
      <c r="P357" s="132"/>
      <c r="Q357" s="229"/>
      <c r="R357" s="13"/>
      <c r="S357" s="13"/>
      <c r="T357" s="13"/>
    </row>
    <row r="358" spans="1:20" ht="15">
      <c r="A358" s="235" t="s">
        <v>168</v>
      </c>
      <c r="B358" s="228" t="s">
        <v>169</v>
      </c>
      <c r="C358" s="233" t="s">
        <v>143</v>
      </c>
      <c r="D358" s="132"/>
      <c r="E358" s="132"/>
      <c r="F358" s="141" t="s">
        <v>276</v>
      </c>
      <c r="G358" s="2">
        <f>SUM(G359:G369)</f>
        <v>36</v>
      </c>
      <c r="H358" s="2">
        <f>SUM(H359:H369)</f>
        <v>36</v>
      </c>
      <c r="I358" s="2">
        <f>SUM(I359:I369)</f>
        <v>36</v>
      </c>
      <c r="J358" s="2">
        <f>SUM(J359:J369)</f>
        <v>36</v>
      </c>
      <c r="K358" s="43"/>
      <c r="L358" s="43"/>
      <c r="M358" s="43"/>
      <c r="N358" s="43"/>
      <c r="O358" s="132"/>
      <c r="P358" s="132"/>
      <c r="Q358" s="228" t="s">
        <v>61</v>
      </c>
      <c r="R358" s="13"/>
      <c r="S358" s="13"/>
      <c r="T358" s="13"/>
    </row>
    <row r="359" spans="1:20" ht="15">
      <c r="A359" s="260"/>
      <c r="B359" s="239"/>
      <c r="C359" s="234"/>
      <c r="D359" s="133"/>
      <c r="E359" s="133"/>
      <c r="F359" s="144" t="s">
        <v>47</v>
      </c>
      <c r="G359" s="43">
        <v>0</v>
      </c>
      <c r="H359" s="43">
        <v>0</v>
      </c>
      <c r="I359" s="43">
        <v>0</v>
      </c>
      <c r="J359" s="43">
        <v>0</v>
      </c>
      <c r="K359" s="43"/>
      <c r="L359" s="43"/>
      <c r="M359" s="43"/>
      <c r="N359" s="43"/>
      <c r="O359" s="132"/>
      <c r="P359" s="132"/>
      <c r="Q359" s="239"/>
      <c r="R359" s="13"/>
      <c r="S359" s="13"/>
      <c r="T359" s="13"/>
    </row>
    <row r="360" spans="1:20" ht="15">
      <c r="A360" s="260"/>
      <c r="B360" s="239"/>
      <c r="C360" s="234"/>
      <c r="D360" s="133"/>
      <c r="E360" s="133"/>
      <c r="F360" s="144" t="s">
        <v>48</v>
      </c>
      <c r="G360" s="43">
        <v>0</v>
      </c>
      <c r="H360" s="43">
        <v>0</v>
      </c>
      <c r="I360" s="43">
        <v>0</v>
      </c>
      <c r="J360" s="43">
        <v>0</v>
      </c>
      <c r="K360" s="43"/>
      <c r="L360" s="43"/>
      <c r="M360" s="43"/>
      <c r="N360" s="43"/>
      <c r="O360" s="132"/>
      <c r="P360" s="132"/>
      <c r="Q360" s="239"/>
      <c r="R360" s="13"/>
      <c r="S360" s="13"/>
      <c r="T360" s="13"/>
    </row>
    <row r="361" spans="1:20" ht="15">
      <c r="A361" s="260"/>
      <c r="B361" s="239"/>
      <c r="C361" s="234"/>
      <c r="D361" s="133"/>
      <c r="E361" s="133"/>
      <c r="F361" s="144" t="s">
        <v>49</v>
      </c>
      <c r="G361" s="43">
        <v>36</v>
      </c>
      <c r="H361" s="43">
        <v>36</v>
      </c>
      <c r="I361" s="43">
        <v>36</v>
      </c>
      <c r="J361" s="43">
        <v>36</v>
      </c>
      <c r="K361" s="43"/>
      <c r="L361" s="43"/>
      <c r="M361" s="43"/>
      <c r="N361" s="43"/>
      <c r="O361" s="132"/>
      <c r="P361" s="132"/>
      <c r="Q361" s="239"/>
      <c r="R361" s="13"/>
      <c r="S361" s="13"/>
      <c r="T361" s="13"/>
    </row>
    <row r="362" spans="1:20" ht="15">
      <c r="A362" s="260"/>
      <c r="B362" s="239"/>
      <c r="C362" s="234"/>
      <c r="D362" s="133"/>
      <c r="E362" s="133"/>
      <c r="F362" s="144" t="s">
        <v>50</v>
      </c>
      <c r="G362" s="43">
        <v>0</v>
      </c>
      <c r="H362" s="43">
        <v>0</v>
      </c>
      <c r="I362" s="43">
        <v>0</v>
      </c>
      <c r="J362" s="43">
        <v>0</v>
      </c>
      <c r="K362" s="43"/>
      <c r="L362" s="43"/>
      <c r="M362" s="43"/>
      <c r="N362" s="43"/>
      <c r="O362" s="132"/>
      <c r="P362" s="132"/>
      <c r="Q362" s="239"/>
      <c r="R362" s="13"/>
      <c r="S362" s="13"/>
      <c r="T362" s="13"/>
    </row>
    <row r="363" spans="1:20" ht="15">
      <c r="A363" s="260"/>
      <c r="B363" s="239"/>
      <c r="C363" s="234"/>
      <c r="D363" s="133"/>
      <c r="E363" s="133"/>
      <c r="F363" s="132" t="s">
        <v>51</v>
      </c>
      <c r="G363" s="43">
        <v>0</v>
      </c>
      <c r="H363" s="43">
        <v>0</v>
      </c>
      <c r="I363" s="43">
        <v>0</v>
      </c>
      <c r="J363" s="43">
        <v>0</v>
      </c>
      <c r="K363" s="43"/>
      <c r="L363" s="43"/>
      <c r="M363" s="43"/>
      <c r="N363" s="43"/>
      <c r="O363" s="132"/>
      <c r="P363" s="132"/>
      <c r="Q363" s="239"/>
      <c r="R363" s="13"/>
      <c r="S363" s="13"/>
      <c r="T363" s="13"/>
    </row>
    <row r="364" spans="1:20" ht="15">
      <c r="A364" s="260"/>
      <c r="B364" s="239"/>
      <c r="C364" s="234"/>
      <c r="D364" s="133"/>
      <c r="E364" s="133"/>
      <c r="F364" s="132" t="s">
        <v>170</v>
      </c>
      <c r="G364" s="43">
        <v>0</v>
      </c>
      <c r="H364" s="43">
        <v>0</v>
      </c>
      <c r="I364" s="43">
        <v>0</v>
      </c>
      <c r="J364" s="43">
        <v>0</v>
      </c>
      <c r="K364" s="43"/>
      <c r="L364" s="43"/>
      <c r="M364" s="43"/>
      <c r="N364" s="43"/>
      <c r="O364" s="132"/>
      <c r="P364" s="132"/>
      <c r="Q364" s="239"/>
      <c r="R364" s="13"/>
      <c r="S364" s="13"/>
      <c r="T364" s="13"/>
    </row>
    <row r="365" spans="1:20" ht="15">
      <c r="A365" s="260"/>
      <c r="B365" s="239"/>
      <c r="C365" s="234"/>
      <c r="D365" s="133"/>
      <c r="E365" s="133"/>
      <c r="F365" s="132" t="s">
        <v>186</v>
      </c>
      <c r="G365" s="43">
        <v>0</v>
      </c>
      <c r="H365" s="43">
        <v>0</v>
      </c>
      <c r="I365" s="43">
        <v>0</v>
      </c>
      <c r="J365" s="43">
        <v>0</v>
      </c>
      <c r="K365" s="43"/>
      <c r="L365" s="43"/>
      <c r="M365" s="43"/>
      <c r="N365" s="43"/>
      <c r="O365" s="132"/>
      <c r="P365" s="132"/>
      <c r="Q365" s="239"/>
      <c r="R365" s="13"/>
      <c r="S365" s="13"/>
      <c r="T365" s="13"/>
    </row>
    <row r="366" spans="1:20" ht="15">
      <c r="A366" s="260"/>
      <c r="B366" s="239"/>
      <c r="C366" s="234"/>
      <c r="D366" s="133"/>
      <c r="E366" s="133"/>
      <c r="F366" s="132" t="s">
        <v>187</v>
      </c>
      <c r="G366" s="43">
        <v>0</v>
      </c>
      <c r="H366" s="43">
        <v>0</v>
      </c>
      <c r="I366" s="43">
        <v>0</v>
      </c>
      <c r="J366" s="43">
        <v>0</v>
      </c>
      <c r="K366" s="43"/>
      <c r="L366" s="43"/>
      <c r="M366" s="43"/>
      <c r="N366" s="43"/>
      <c r="O366" s="132"/>
      <c r="P366" s="132"/>
      <c r="Q366" s="239"/>
      <c r="R366" s="13"/>
      <c r="S366" s="13"/>
      <c r="T366" s="13"/>
    </row>
    <row r="367" spans="1:20" ht="15">
      <c r="A367" s="260"/>
      <c r="B367" s="239"/>
      <c r="C367" s="234"/>
      <c r="D367" s="133"/>
      <c r="E367" s="133"/>
      <c r="F367" s="132" t="s">
        <v>188</v>
      </c>
      <c r="G367" s="43">
        <v>0</v>
      </c>
      <c r="H367" s="43">
        <v>0</v>
      </c>
      <c r="I367" s="43">
        <v>0</v>
      </c>
      <c r="J367" s="43">
        <v>0</v>
      </c>
      <c r="K367" s="43"/>
      <c r="L367" s="43"/>
      <c r="M367" s="43"/>
      <c r="N367" s="43"/>
      <c r="O367" s="132"/>
      <c r="P367" s="132"/>
      <c r="Q367" s="239"/>
      <c r="R367" s="13"/>
      <c r="S367" s="13"/>
      <c r="T367" s="13"/>
    </row>
    <row r="368" spans="1:20" ht="15">
      <c r="A368" s="260"/>
      <c r="B368" s="239"/>
      <c r="C368" s="234"/>
      <c r="D368" s="133"/>
      <c r="E368" s="133"/>
      <c r="F368" s="132" t="s">
        <v>189</v>
      </c>
      <c r="G368" s="43">
        <v>0</v>
      </c>
      <c r="H368" s="43">
        <v>0</v>
      </c>
      <c r="I368" s="43">
        <v>0</v>
      </c>
      <c r="J368" s="43">
        <v>0</v>
      </c>
      <c r="K368" s="43"/>
      <c r="L368" s="43"/>
      <c r="M368" s="43"/>
      <c r="N368" s="43"/>
      <c r="O368" s="132"/>
      <c r="P368" s="132"/>
      <c r="Q368" s="239"/>
      <c r="R368" s="13"/>
      <c r="S368" s="13"/>
      <c r="T368" s="13"/>
    </row>
    <row r="369" spans="1:20" ht="15">
      <c r="A369" s="236"/>
      <c r="B369" s="229"/>
      <c r="C369" s="241"/>
      <c r="D369" s="133"/>
      <c r="E369" s="133"/>
      <c r="F369" s="132" t="s">
        <v>190</v>
      </c>
      <c r="G369" s="43">
        <v>0</v>
      </c>
      <c r="H369" s="43">
        <v>0</v>
      </c>
      <c r="I369" s="43">
        <v>0</v>
      </c>
      <c r="J369" s="43">
        <v>0</v>
      </c>
      <c r="K369" s="43"/>
      <c r="L369" s="43"/>
      <c r="M369" s="43"/>
      <c r="N369" s="43"/>
      <c r="O369" s="132"/>
      <c r="P369" s="132"/>
      <c r="Q369" s="229"/>
      <c r="R369" s="13"/>
      <c r="S369" s="13"/>
      <c r="T369" s="13"/>
    </row>
    <row r="370" spans="1:20" ht="15">
      <c r="A370" s="235" t="s">
        <v>173</v>
      </c>
      <c r="B370" s="228" t="s">
        <v>174</v>
      </c>
      <c r="C370" s="233" t="s">
        <v>185</v>
      </c>
      <c r="D370" s="132"/>
      <c r="E370" s="132"/>
      <c r="F370" s="141" t="s">
        <v>276</v>
      </c>
      <c r="G370" s="2">
        <f>SUM(G371:G381)</f>
        <v>2540</v>
      </c>
      <c r="H370" s="2">
        <f>SUM(H371:H381)</f>
        <v>2540</v>
      </c>
      <c r="I370" s="2">
        <f>SUM(I371:I381)</f>
        <v>2540</v>
      </c>
      <c r="J370" s="2">
        <f>SUM(J371:J381)</f>
        <v>2540</v>
      </c>
      <c r="K370" s="43"/>
      <c r="L370" s="43"/>
      <c r="M370" s="43"/>
      <c r="N370" s="43"/>
      <c r="O370" s="132"/>
      <c r="P370" s="132"/>
      <c r="Q370" s="228" t="s">
        <v>175</v>
      </c>
      <c r="R370" s="13"/>
      <c r="S370" s="13"/>
      <c r="T370" s="13"/>
    </row>
    <row r="371" spans="1:20" ht="15">
      <c r="A371" s="260"/>
      <c r="B371" s="239"/>
      <c r="C371" s="234"/>
      <c r="D371" s="133"/>
      <c r="E371" s="133"/>
      <c r="F371" s="144" t="s">
        <v>47</v>
      </c>
      <c r="G371" s="43">
        <v>0</v>
      </c>
      <c r="H371" s="43">
        <v>0</v>
      </c>
      <c r="I371" s="43">
        <v>0</v>
      </c>
      <c r="J371" s="43">
        <v>0</v>
      </c>
      <c r="K371" s="43"/>
      <c r="L371" s="43"/>
      <c r="M371" s="43"/>
      <c r="N371" s="43"/>
      <c r="O371" s="132"/>
      <c r="P371" s="132"/>
      <c r="Q371" s="239"/>
      <c r="R371" s="13"/>
      <c r="S371" s="13"/>
      <c r="T371" s="13"/>
    </row>
    <row r="372" spans="1:20" ht="15">
      <c r="A372" s="260"/>
      <c r="B372" s="239"/>
      <c r="C372" s="234"/>
      <c r="D372" s="133"/>
      <c r="E372" s="133"/>
      <c r="F372" s="144" t="s">
        <v>48</v>
      </c>
      <c r="G372" s="43">
        <v>0</v>
      </c>
      <c r="H372" s="43">
        <v>0</v>
      </c>
      <c r="I372" s="43">
        <v>0</v>
      </c>
      <c r="J372" s="43">
        <v>0</v>
      </c>
      <c r="K372" s="43"/>
      <c r="L372" s="43"/>
      <c r="M372" s="43"/>
      <c r="N372" s="43"/>
      <c r="O372" s="132"/>
      <c r="P372" s="132"/>
      <c r="Q372" s="239"/>
      <c r="R372" s="13"/>
      <c r="S372" s="13"/>
      <c r="T372" s="13"/>
    </row>
    <row r="373" spans="1:20" ht="15">
      <c r="A373" s="260"/>
      <c r="B373" s="239"/>
      <c r="C373" s="234"/>
      <c r="D373" s="133"/>
      <c r="E373" s="133"/>
      <c r="F373" s="144" t="s">
        <v>49</v>
      </c>
      <c r="G373" s="43">
        <v>0</v>
      </c>
      <c r="H373" s="43">
        <v>0</v>
      </c>
      <c r="I373" s="43">
        <v>0</v>
      </c>
      <c r="J373" s="43">
        <v>0</v>
      </c>
      <c r="K373" s="43"/>
      <c r="L373" s="43"/>
      <c r="M373" s="43"/>
      <c r="N373" s="43"/>
      <c r="O373" s="132"/>
      <c r="P373" s="132"/>
      <c r="Q373" s="239"/>
      <c r="R373" s="13"/>
      <c r="S373" s="13"/>
      <c r="T373" s="13"/>
    </row>
    <row r="374" spans="1:20" ht="15">
      <c r="A374" s="260"/>
      <c r="B374" s="239"/>
      <c r="C374" s="234"/>
      <c r="D374" s="133"/>
      <c r="E374" s="133"/>
      <c r="F374" s="144" t="s">
        <v>50</v>
      </c>
      <c r="G374" s="43">
        <v>2540</v>
      </c>
      <c r="H374" s="43">
        <v>2540</v>
      </c>
      <c r="I374" s="43">
        <v>2540</v>
      </c>
      <c r="J374" s="43">
        <v>2540</v>
      </c>
      <c r="K374" s="43"/>
      <c r="L374" s="43"/>
      <c r="M374" s="43"/>
      <c r="N374" s="43"/>
      <c r="O374" s="132"/>
      <c r="P374" s="132"/>
      <c r="Q374" s="239"/>
      <c r="R374" s="13"/>
      <c r="S374" s="13"/>
      <c r="T374" s="13"/>
    </row>
    <row r="375" spans="1:20" ht="15">
      <c r="A375" s="260"/>
      <c r="B375" s="239"/>
      <c r="C375" s="234"/>
      <c r="D375" s="133"/>
      <c r="E375" s="133"/>
      <c r="F375" s="132" t="s">
        <v>51</v>
      </c>
      <c r="G375" s="43">
        <v>0</v>
      </c>
      <c r="H375" s="43">
        <v>0</v>
      </c>
      <c r="I375" s="43">
        <v>0</v>
      </c>
      <c r="J375" s="43">
        <v>0</v>
      </c>
      <c r="K375" s="43"/>
      <c r="L375" s="43"/>
      <c r="M375" s="43"/>
      <c r="N375" s="43"/>
      <c r="O375" s="132"/>
      <c r="P375" s="132"/>
      <c r="Q375" s="239"/>
      <c r="R375" s="13"/>
      <c r="S375" s="13"/>
      <c r="T375" s="13"/>
    </row>
    <row r="376" spans="1:20" ht="15">
      <c r="A376" s="260"/>
      <c r="B376" s="239"/>
      <c r="C376" s="234"/>
      <c r="D376" s="133"/>
      <c r="E376" s="133"/>
      <c r="F376" s="132" t="s">
        <v>170</v>
      </c>
      <c r="G376" s="43">
        <v>0</v>
      </c>
      <c r="H376" s="43">
        <v>0</v>
      </c>
      <c r="I376" s="43">
        <v>0</v>
      </c>
      <c r="J376" s="43">
        <v>0</v>
      </c>
      <c r="K376" s="43"/>
      <c r="L376" s="43"/>
      <c r="M376" s="43"/>
      <c r="N376" s="43"/>
      <c r="O376" s="132"/>
      <c r="P376" s="132"/>
      <c r="Q376" s="239"/>
      <c r="R376" s="13"/>
      <c r="S376" s="13"/>
      <c r="T376" s="13"/>
    </row>
    <row r="377" spans="1:20" ht="15">
      <c r="A377" s="260"/>
      <c r="B377" s="239"/>
      <c r="C377" s="234"/>
      <c r="D377" s="133"/>
      <c r="E377" s="133"/>
      <c r="F377" s="132" t="s">
        <v>186</v>
      </c>
      <c r="G377" s="43">
        <v>0</v>
      </c>
      <c r="H377" s="43">
        <v>0</v>
      </c>
      <c r="I377" s="43">
        <v>0</v>
      </c>
      <c r="J377" s="43">
        <v>0</v>
      </c>
      <c r="K377" s="43"/>
      <c r="L377" s="43"/>
      <c r="M377" s="43"/>
      <c r="N377" s="43"/>
      <c r="O377" s="132"/>
      <c r="P377" s="132"/>
      <c r="Q377" s="239"/>
      <c r="R377" s="13"/>
      <c r="S377" s="13"/>
      <c r="T377" s="13"/>
    </row>
    <row r="378" spans="1:20" ht="15">
      <c r="A378" s="260"/>
      <c r="B378" s="239"/>
      <c r="C378" s="234"/>
      <c r="D378" s="133"/>
      <c r="E378" s="133"/>
      <c r="F378" s="132" t="s">
        <v>187</v>
      </c>
      <c r="G378" s="43">
        <v>0</v>
      </c>
      <c r="H378" s="43">
        <v>0</v>
      </c>
      <c r="I378" s="43">
        <v>0</v>
      </c>
      <c r="J378" s="43">
        <v>0</v>
      </c>
      <c r="K378" s="43"/>
      <c r="L378" s="43"/>
      <c r="M378" s="43"/>
      <c r="N378" s="43"/>
      <c r="O378" s="132"/>
      <c r="P378" s="132"/>
      <c r="Q378" s="239"/>
      <c r="R378" s="13"/>
      <c r="S378" s="13"/>
      <c r="T378" s="13"/>
    </row>
    <row r="379" spans="1:20" ht="15">
      <c r="A379" s="260"/>
      <c r="B379" s="239"/>
      <c r="C379" s="234"/>
      <c r="D379" s="133"/>
      <c r="E379" s="133"/>
      <c r="F379" s="132" t="s">
        <v>188</v>
      </c>
      <c r="G379" s="43">
        <v>0</v>
      </c>
      <c r="H379" s="43">
        <v>0</v>
      </c>
      <c r="I379" s="43">
        <v>0</v>
      </c>
      <c r="J379" s="43">
        <v>0</v>
      </c>
      <c r="K379" s="43"/>
      <c r="L379" s="43"/>
      <c r="M379" s="43"/>
      <c r="N379" s="43"/>
      <c r="O379" s="132"/>
      <c r="P379" s="132"/>
      <c r="Q379" s="239"/>
      <c r="R379" s="13"/>
      <c r="S379" s="13"/>
      <c r="T379" s="13"/>
    </row>
    <row r="380" spans="1:20" ht="15">
      <c r="A380" s="260"/>
      <c r="B380" s="239"/>
      <c r="C380" s="234"/>
      <c r="D380" s="133"/>
      <c r="E380" s="133"/>
      <c r="F380" s="132" t="s">
        <v>189</v>
      </c>
      <c r="G380" s="43">
        <v>0</v>
      </c>
      <c r="H380" s="43">
        <v>0</v>
      </c>
      <c r="I380" s="43">
        <v>0</v>
      </c>
      <c r="J380" s="43">
        <v>0</v>
      </c>
      <c r="K380" s="43"/>
      <c r="L380" s="43"/>
      <c r="M380" s="43"/>
      <c r="N380" s="43"/>
      <c r="O380" s="132"/>
      <c r="P380" s="132"/>
      <c r="Q380" s="239"/>
      <c r="R380" s="13"/>
      <c r="S380" s="13"/>
      <c r="T380" s="13"/>
    </row>
    <row r="381" spans="1:20" ht="15">
      <c r="A381" s="236"/>
      <c r="B381" s="229"/>
      <c r="C381" s="241"/>
      <c r="D381" s="133"/>
      <c r="E381" s="133"/>
      <c r="F381" s="132" t="s">
        <v>190</v>
      </c>
      <c r="G381" s="43">
        <v>0</v>
      </c>
      <c r="H381" s="43">
        <v>0</v>
      </c>
      <c r="I381" s="43">
        <v>0</v>
      </c>
      <c r="J381" s="43">
        <v>0</v>
      </c>
      <c r="K381" s="43"/>
      <c r="L381" s="43"/>
      <c r="M381" s="43"/>
      <c r="N381" s="43"/>
      <c r="O381" s="132"/>
      <c r="P381" s="132"/>
      <c r="Q381" s="229"/>
      <c r="R381" s="13"/>
      <c r="S381" s="13"/>
      <c r="T381" s="13"/>
    </row>
    <row r="382" spans="1:20" ht="15">
      <c r="A382" s="235" t="s">
        <v>193</v>
      </c>
      <c r="B382" s="228" t="s">
        <v>216</v>
      </c>
      <c r="C382" s="233" t="s">
        <v>217</v>
      </c>
      <c r="D382" s="132"/>
      <c r="E382" s="132"/>
      <c r="F382" s="132" t="s">
        <v>51</v>
      </c>
      <c r="G382" s="43">
        <v>4680</v>
      </c>
      <c r="H382" s="43">
        <v>4660</v>
      </c>
      <c r="I382" s="43">
        <v>4680</v>
      </c>
      <c r="J382" s="43">
        <v>4660</v>
      </c>
      <c r="K382" s="43"/>
      <c r="L382" s="43"/>
      <c r="M382" s="43"/>
      <c r="N382" s="43"/>
      <c r="O382" s="132"/>
      <c r="P382" s="132"/>
      <c r="Q382" s="228" t="s">
        <v>175</v>
      </c>
      <c r="R382" s="13"/>
      <c r="S382" s="13"/>
      <c r="T382" s="13"/>
    </row>
    <row r="383" spans="1:20" ht="15">
      <c r="A383" s="260"/>
      <c r="B383" s="239"/>
      <c r="C383" s="234"/>
      <c r="D383" s="133"/>
      <c r="E383" s="133"/>
      <c r="F383" s="132" t="s">
        <v>170</v>
      </c>
      <c r="G383" s="43">
        <v>4680</v>
      </c>
      <c r="H383" s="43">
        <f>4680-580</f>
        <v>4100</v>
      </c>
      <c r="I383" s="43">
        <v>4680</v>
      </c>
      <c r="J383" s="43">
        <f>4680-580</f>
        <v>4100</v>
      </c>
      <c r="K383" s="43"/>
      <c r="L383" s="43"/>
      <c r="M383" s="43"/>
      <c r="N383" s="43"/>
      <c r="O383" s="132"/>
      <c r="P383" s="132"/>
      <c r="Q383" s="239"/>
      <c r="R383" s="13"/>
      <c r="S383" s="13"/>
      <c r="T383" s="13"/>
    </row>
    <row r="384" spans="1:20" ht="15">
      <c r="A384" s="260"/>
      <c r="B384" s="239"/>
      <c r="C384" s="234"/>
      <c r="D384" s="133"/>
      <c r="E384" s="133"/>
      <c r="F384" s="132" t="s">
        <v>186</v>
      </c>
      <c r="G384" s="43">
        <v>4680</v>
      </c>
      <c r="H384" s="43">
        <v>2520</v>
      </c>
      <c r="I384" s="43">
        <f>G384</f>
        <v>4680</v>
      </c>
      <c r="J384" s="43">
        <v>2520</v>
      </c>
      <c r="K384" s="43"/>
      <c r="L384" s="43"/>
      <c r="M384" s="43"/>
      <c r="N384" s="43"/>
      <c r="O384" s="132"/>
      <c r="P384" s="132"/>
      <c r="Q384" s="239"/>
      <c r="R384" s="13"/>
      <c r="S384" s="13"/>
      <c r="T384" s="13"/>
    </row>
    <row r="385" spans="1:20" ht="15">
      <c r="A385" s="260"/>
      <c r="B385" s="239"/>
      <c r="C385" s="234"/>
      <c r="D385" s="133" t="s">
        <v>324</v>
      </c>
      <c r="E385" s="133" t="s">
        <v>330</v>
      </c>
      <c r="F385" s="132" t="s">
        <v>187</v>
      </c>
      <c r="G385" s="43">
        <f>H385</f>
        <v>2580</v>
      </c>
      <c r="H385" s="43">
        <v>2580</v>
      </c>
      <c r="I385" s="43">
        <f>G385</f>
        <v>2580</v>
      </c>
      <c r="J385" s="43">
        <v>2580</v>
      </c>
      <c r="K385" s="43"/>
      <c r="L385" s="43"/>
      <c r="M385" s="43"/>
      <c r="N385" s="43"/>
      <c r="O385" s="132"/>
      <c r="P385" s="132"/>
      <c r="Q385" s="239"/>
      <c r="R385" s="13"/>
      <c r="S385" s="13"/>
      <c r="T385" s="13"/>
    </row>
    <row r="386" spans="1:20" ht="15">
      <c r="A386" s="260"/>
      <c r="B386" s="239"/>
      <c r="C386" s="234"/>
      <c r="D386" s="133"/>
      <c r="E386" s="133"/>
      <c r="F386" s="132" t="s">
        <v>188</v>
      </c>
      <c r="G386" s="43">
        <f>H386</f>
        <v>4680</v>
      </c>
      <c r="H386" s="43">
        <v>4680</v>
      </c>
      <c r="I386" s="43">
        <f>G386</f>
        <v>4680</v>
      </c>
      <c r="J386" s="43">
        <v>4680</v>
      </c>
      <c r="K386" s="43"/>
      <c r="L386" s="43"/>
      <c r="M386" s="43"/>
      <c r="N386" s="43"/>
      <c r="O386" s="132"/>
      <c r="P386" s="132"/>
      <c r="Q386" s="239"/>
      <c r="R386" s="13"/>
      <c r="S386" s="13"/>
      <c r="T386" s="13"/>
    </row>
    <row r="387" spans="1:20" ht="15">
      <c r="A387" s="260"/>
      <c r="B387" s="239"/>
      <c r="C387" s="234"/>
      <c r="D387" s="133"/>
      <c r="E387" s="133"/>
      <c r="F387" s="132" t="s">
        <v>189</v>
      </c>
      <c r="G387" s="43">
        <v>4680</v>
      </c>
      <c r="H387" s="43">
        <v>4680</v>
      </c>
      <c r="I387" s="43">
        <v>4680</v>
      </c>
      <c r="J387" s="43">
        <v>4680</v>
      </c>
      <c r="K387" s="43"/>
      <c r="L387" s="43"/>
      <c r="M387" s="43"/>
      <c r="N387" s="43"/>
      <c r="O387" s="132"/>
      <c r="P387" s="132"/>
      <c r="Q387" s="239"/>
      <c r="R387" s="13"/>
      <c r="S387" s="13"/>
      <c r="T387" s="13"/>
    </row>
    <row r="388" spans="1:20" ht="15">
      <c r="A388" s="236"/>
      <c r="B388" s="229"/>
      <c r="C388" s="241"/>
      <c r="D388" s="133"/>
      <c r="E388" s="133"/>
      <c r="F388" s="132" t="s">
        <v>190</v>
      </c>
      <c r="G388" s="43">
        <v>4967.3</v>
      </c>
      <c r="H388" s="43">
        <v>4680</v>
      </c>
      <c r="I388" s="43">
        <v>4967.3</v>
      </c>
      <c r="J388" s="43">
        <v>4680</v>
      </c>
      <c r="K388" s="43"/>
      <c r="L388" s="43"/>
      <c r="M388" s="43"/>
      <c r="N388" s="43"/>
      <c r="O388" s="132"/>
      <c r="P388" s="132"/>
      <c r="Q388" s="229"/>
      <c r="R388" s="13"/>
      <c r="S388" s="13"/>
      <c r="T388" s="13"/>
    </row>
    <row r="389" spans="1:20" ht="150.75" customHeight="1">
      <c r="A389" s="235" t="s">
        <v>218</v>
      </c>
      <c r="B389" s="228" t="s">
        <v>224</v>
      </c>
      <c r="C389" s="233" t="s">
        <v>194</v>
      </c>
      <c r="D389" s="132"/>
      <c r="E389" s="132"/>
      <c r="F389" s="141" t="s">
        <v>276</v>
      </c>
      <c r="G389" s="2">
        <v>50</v>
      </c>
      <c r="H389" s="2">
        <v>50</v>
      </c>
      <c r="I389" s="2">
        <v>50</v>
      </c>
      <c r="J389" s="2">
        <v>50</v>
      </c>
      <c r="K389" s="43"/>
      <c r="L389" s="43"/>
      <c r="M389" s="43"/>
      <c r="N389" s="43"/>
      <c r="O389" s="132"/>
      <c r="P389" s="132"/>
      <c r="Q389" s="228" t="s">
        <v>77</v>
      </c>
      <c r="R389" s="13"/>
      <c r="S389" s="13"/>
      <c r="T389" s="13"/>
    </row>
    <row r="390" spans="1:20" ht="45" customHeight="1">
      <c r="A390" s="236"/>
      <c r="B390" s="229"/>
      <c r="C390" s="241"/>
      <c r="D390" s="133"/>
      <c r="E390" s="133"/>
      <c r="F390" s="132" t="s">
        <v>50</v>
      </c>
      <c r="G390" s="43">
        <v>50</v>
      </c>
      <c r="H390" s="43">
        <v>50</v>
      </c>
      <c r="I390" s="43">
        <v>50</v>
      </c>
      <c r="J390" s="43">
        <v>50</v>
      </c>
      <c r="K390" s="43"/>
      <c r="L390" s="43"/>
      <c r="M390" s="43"/>
      <c r="N390" s="43"/>
      <c r="O390" s="132"/>
      <c r="P390" s="132"/>
      <c r="Q390" s="229"/>
      <c r="R390" s="13"/>
      <c r="S390" s="13"/>
      <c r="T390" s="13"/>
    </row>
    <row r="391" spans="1:20" ht="107.25" customHeight="1">
      <c r="A391" s="235" t="s">
        <v>220</v>
      </c>
      <c r="B391" s="228" t="s">
        <v>285</v>
      </c>
      <c r="C391" s="233"/>
      <c r="D391" s="132"/>
      <c r="E391" s="132"/>
      <c r="F391" s="141" t="s">
        <v>276</v>
      </c>
      <c r="G391" s="2">
        <f>G392</f>
        <v>301</v>
      </c>
      <c r="H391" s="2">
        <f>H392</f>
        <v>0</v>
      </c>
      <c r="I391" s="2">
        <f>I392</f>
        <v>301</v>
      </c>
      <c r="J391" s="2">
        <f>J392</f>
        <v>0</v>
      </c>
      <c r="K391" s="43"/>
      <c r="L391" s="43"/>
      <c r="M391" s="43"/>
      <c r="N391" s="43"/>
      <c r="O391" s="132"/>
      <c r="P391" s="132"/>
      <c r="Q391" s="228" t="s">
        <v>60</v>
      </c>
      <c r="R391" s="13"/>
      <c r="S391" s="13"/>
      <c r="T391" s="13"/>
    </row>
    <row r="392" spans="1:20" ht="14.25">
      <c r="A392" s="260"/>
      <c r="B392" s="239"/>
      <c r="C392" s="234"/>
      <c r="D392" s="133"/>
      <c r="E392" s="133"/>
      <c r="F392" s="132" t="s">
        <v>170</v>
      </c>
      <c r="G392" s="43">
        <v>301</v>
      </c>
      <c r="H392" s="43">
        <v>0</v>
      </c>
      <c r="I392" s="43">
        <v>301</v>
      </c>
      <c r="J392" s="43">
        <v>0</v>
      </c>
      <c r="K392" s="43"/>
      <c r="L392" s="43"/>
      <c r="M392" s="43"/>
      <c r="N392" s="43"/>
      <c r="O392" s="132"/>
      <c r="P392" s="132"/>
      <c r="Q392" s="239"/>
      <c r="R392" s="13"/>
      <c r="S392" s="13"/>
      <c r="T392" s="13"/>
    </row>
    <row r="393" spans="1:20" ht="33.75" customHeight="1">
      <c r="A393" s="235" t="s">
        <v>273</v>
      </c>
      <c r="B393" s="233" t="s">
        <v>275</v>
      </c>
      <c r="C393" s="233" t="s">
        <v>274</v>
      </c>
      <c r="D393" s="233" t="s">
        <v>326</v>
      </c>
      <c r="E393" s="233" t="s">
        <v>9</v>
      </c>
      <c r="F393" s="141" t="s">
        <v>276</v>
      </c>
      <c r="G393" s="2">
        <f>G394+G395</f>
        <v>427.7</v>
      </c>
      <c r="H393" s="2">
        <f>H394+H395</f>
        <v>427.7</v>
      </c>
      <c r="I393" s="2">
        <f>I394+I395</f>
        <v>427.7</v>
      </c>
      <c r="J393" s="2">
        <f>J394+J395</f>
        <v>427.7</v>
      </c>
      <c r="K393" s="43"/>
      <c r="L393" s="43"/>
      <c r="M393" s="43"/>
      <c r="N393" s="43"/>
      <c r="O393" s="132"/>
      <c r="P393" s="132"/>
      <c r="Q393" s="233" t="s">
        <v>33</v>
      </c>
      <c r="R393" s="13"/>
      <c r="S393" s="13"/>
      <c r="T393" s="13"/>
    </row>
    <row r="394" spans="1:20" ht="39" customHeight="1">
      <c r="A394" s="260"/>
      <c r="B394" s="234"/>
      <c r="C394" s="234"/>
      <c r="D394" s="234"/>
      <c r="E394" s="234"/>
      <c r="F394" s="132" t="s">
        <v>170</v>
      </c>
      <c r="G394" s="43">
        <v>227.7</v>
      </c>
      <c r="H394" s="43">
        <v>227.7</v>
      </c>
      <c r="I394" s="43">
        <v>227.7</v>
      </c>
      <c r="J394" s="43">
        <v>227.7</v>
      </c>
      <c r="K394" s="43"/>
      <c r="L394" s="43"/>
      <c r="M394" s="43"/>
      <c r="N394" s="43"/>
      <c r="O394" s="132"/>
      <c r="P394" s="132"/>
      <c r="Q394" s="234"/>
      <c r="R394" s="13"/>
      <c r="S394" s="13"/>
      <c r="T394" s="13"/>
    </row>
    <row r="395" spans="1:20" ht="31.5" customHeight="1">
      <c r="A395" s="236"/>
      <c r="B395" s="241"/>
      <c r="C395" s="241"/>
      <c r="D395" s="241"/>
      <c r="E395" s="241"/>
      <c r="F395" s="132" t="s">
        <v>23</v>
      </c>
      <c r="G395" s="43">
        <v>200</v>
      </c>
      <c r="H395" s="43">
        <v>200</v>
      </c>
      <c r="I395" s="43">
        <v>200</v>
      </c>
      <c r="J395" s="43">
        <v>200</v>
      </c>
      <c r="K395" s="43"/>
      <c r="L395" s="43"/>
      <c r="M395" s="43"/>
      <c r="N395" s="43"/>
      <c r="O395" s="132"/>
      <c r="P395" s="132"/>
      <c r="Q395" s="241"/>
      <c r="R395" s="13"/>
      <c r="S395" s="13"/>
      <c r="T395" s="13"/>
    </row>
    <row r="396" spans="1:20" ht="30.75" customHeight="1">
      <c r="A396" s="235" t="s">
        <v>282</v>
      </c>
      <c r="B396" s="233" t="s">
        <v>283</v>
      </c>
      <c r="C396" s="233" t="s">
        <v>274</v>
      </c>
      <c r="D396" s="233" t="s">
        <v>326</v>
      </c>
      <c r="E396" s="233" t="s">
        <v>9</v>
      </c>
      <c r="F396" s="141" t="s">
        <v>276</v>
      </c>
      <c r="G396" s="2">
        <f>G397+G398+G399</f>
        <v>1080</v>
      </c>
      <c r="H396" s="2">
        <f>H397+H398+H399</f>
        <v>1080</v>
      </c>
      <c r="I396" s="2">
        <f>I397+I398+I399</f>
        <v>1080</v>
      </c>
      <c r="J396" s="2">
        <f>J397+J398+J399</f>
        <v>1080</v>
      </c>
      <c r="K396" s="43"/>
      <c r="L396" s="43"/>
      <c r="M396" s="43"/>
      <c r="N396" s="43"/>
      <c r="O396" s="132"/>
      <c r="P396" s="132"/>
      <c r="Q396" s="228" t="s">
        <v>33</v>
      </c>
      <c r="R396" s="13"/>
      <c r="S396" s="13"/>
      <c r="T396" s="13"/>
    </row>
    <row r="397" spans="1:20" ht="27" customHeight="1">
      <c r="A397" s="260"/>
      <c r="B397" s="234"/>
      <c r="C397" s="234"/>
      <c r="D397" s="234"/>
      <c r="E397" s="234"/>
      <c r="F397" s="132" t="s">
        <v>170</v>
      </c>
      <c r="G397" s="43">
        <v>235</v>
      </c>
      <c r="H397" s="43">
        <v>235</v>
      </c>
      <c r="I397" s="43">
        <v>235</v>
      </c>
      <c r="J397" s="43">
        <v>235</v>
      </c>
      <c r="K397" s="43"/>
      <c r="L397" s="43"/>
      <c r="M397" s="43"/>
      <c r="N397" s="43"/>
      <c r="O397" s="132"/>
      <c r="P397" s="132"/>
      <c r="Q397" s="239"/>
      <c r="R397" s="13"/>
      <c r="S397" s="13"/>
      <c r="T397" s="13"/>
    </row>
    <row r="398" spans="1:20" ht="27" customHeight="1">
      <c r="A398" s="260"/>
      <c r="B398" s="234"/>
      <c r="C398" s="234"/>
      <c r="D398" s="234"/>
      <c r="E398" s="234"/>
      <c r="F398" s="132" t="s">
        <v>186</v>
      </c>
      <c r="G398" s="43">
        <v>435</v>
      </c>
      <c r="H398" s="43">
        <v>435</v>
      </c>
      <c r="I398" s="43">
        <v>435</v>
      </c>
      <c r="J398" s="43">
        <v>435</v>
      </c>
      <c r="K398" s="43"/>
      <c r="L398" s="43"/>
      <c r="M398" s="43"/>
      <c r="N398" s="43"/>
      <c r="O398" s="132"/>
      <c r="P398" s="132"/>
      <c r="Q398" s="239"/>
      <c r="R398" s="13"/>
      <c r="S398" s="13"/>
      <c r="T398" s="13"/>
    </row>
    <row r="399" spans="1:20" ht="27" customHeight="1">
      <c r="A399" s="236"/>
      <c r="B399" s="241"/>
      <c r="C399" s="241"/>
      <c r="D399" s="241"/>
      <c r="E399" s="241"/>
      <c r="F399" s="132" t="s">
        <v>187</v>
      </c>
      <c r="G399" s="43">
        <v>410</v>
      </c>
      <c r="H399" s="43">
        <v>410</v>
      </c>
      <c r="I399" s="43">
        <v>410</v>
      </c>
      <c r="J399" s="43">
        <v>410</v>
      </c>
      <c r="K399" s="43"/>
      <c r="L399" s="43"/>
      <c r="M399" s="43"/>
      <c r="N399" s="43"/>
      <c r="O399" s="132"/>
      <c r="P399" s="132"/>
      <c r="Q399" s="134"/>
      <c r="R399" s="13"/>
      <c r="S399" s="13"/>
      <c r="T399" s="13"/>
    </row>
    <row r="400" spans="1:20" ht="24.75" customHeight="1">
      <c r="A400" s="235" t="s">
        <v>3</v>
      </c>
      <c r="B400" s="237" t="s">
        <v>7</v>
      </c>
      <c r="C400" s="233" t="s">
        <v>274</v>
      </c>
      <c r="D400" s="233" t="s">
        <v>326</v>
      </c>
      <c r="E400" s="233" t="s">
        <v>9</v>
      </c>
      <c r="F400" s="141" t="s">
        <v>276</v>
      </c>
      <c r="G400" s="2">
        <f>G401</f>
        <v>200.4</v>
      </c>
      <c r="H400" s="2">
        <f>H401</f>
        <v>200.4</v>
      </c>
      <c r="I400" s="2">
        <f>I401</f>
        <v>200.4</v>
      </c>
      <c r="J400" s="2">
        <f>J401</f>
        <v>200.4</v>
      </c>
      <c r="K400" s="43"/>
      <c r="L400" s="43"/>
      <c r="M400" s="43"/>
      <c r="N400" s="43"/>
      <c r="O400" s="132"/>
      <c r="P400" s="132"/>
      <c r="Q400" s="228" t="s">
        <v>33</v>
      </c>
      <c r="R400" s="13"/>
      <c r="S400" s="13"/>
      <c r="T400" s="13"/>
    </row>
    <row r="401" spans="1:20" ht="70.5" customHeight="1">
      <c r="A401" s="236"/>
      <c r="B401" s="238"/>
      <c r="C401" s="241"/>
      <c r="D401" s="241"/>
      <c r="E401" s="241"/>
      <c r="F401" s="132" t="s">
        <v>186</v>
      </c>
      <c r="G401" s="43">
        <v>200.4</v>
      </c>
      <c r="H401" s="43">
        <v>200.4</v>
      </c>
      <c r="I401" s="43">
        <v>200.4</v>
      </c>
      <c r="J401" s="43">
        <v>200.4</v>
      </c>
      <c r="K401" s="43"/>
      <c r="L401" s="43"/>
      <c r="M401" s="43"/>
      <c r="N401" s="43"/>
      <c r="O401" s="132"/>
      <c r="P401" s="132"/>
      <c r="Q401" s="229"/>
      <c r="R401" s="13"/>
      <c r="S401" s="13"/>
      <c r="T401" s="13"/>
    </row>
    <row r="402" spans="1:20" ht="60.75" customHeight="1">
      <c r="A402" s="235" t="s">
        <v>4</v>
      </c>
      <c r="B402" s="237" t="s">
        <v>346</v>
      </c>
      <c r="C402" s="233" t="s">
        <v>274</v>
      </c>
      <c r="D402" s="233" t="s">
        <v>326</v>
      </c>
      <c r="E402" s="233" t="s">
        <v>325</v>
      </c>
      <c r="F402" s="141" t="s">
        <v>276</v>
      </c>
      <c r="G402" s="2">
        <f>G403</f>
        <v>217</v>
      </c>
      <c r="H402" s="2">
        <f>H403</f>
        <v>217</v>
      </c>
      <c r="I402" s="2">
        <f>I403</f>
        <v>217</v>
      </c>
      <c r="J402" s="2">
        <f>J403</f>
        <v>217</v>
      </c>
      <c r="K402" s="43"/>
      <c r="L402" s="43"/>
      <c r="M402" s="43"/>
      <c r="N402" s="43"/>
      <c r="O402" s="132"/>
      <c r="P402" s="132"/>
      <c r="Q402" s="228" t="s">
        <v>77</v>
      </c>
      <c r="R402" s="13"/>
      <c r="S402" s="13"/>
      <c r="T402" s="13"/>
    </row>
    <row r="403" spans="1:20" ht="60.75" customHeight="1">
      <c r="A403" s="236"/>
      <c r="B403" s="238"/>
      <c r="C403" s="241"/>
      <c r="D403" s="241"/>
      <c r="E403" s="241"/>
      <c r="F403" s="132" t="s">
        <v>186</v>
      </c>
      <c r="G403" s="43">
        <v>217</v>
      </c>
      <c r="H403" s="43">
        <v>217</v>
      </c>
      <c r="I403" s="43">
        <v>217</v>
      </c>
      <c r="J403" s="43">
        <v>217</v>
      </c>
      <c r="K403" s="43"/>
      <c r="L403" s="43"/>
      <c r="M403" s="43"/>
      <c r="N403" s="43"/>
      <c r="O403" s="132"/>
      <c r="P403" s="132"/>
      <c r="Q403" s="229"/>
      <c r="R403" s="13"/>
      <c r="S403" s="13"/>
      <c r="T403" s="13"/>
    </row>
    <row r="404" spans="1:20" ht="60.75" customHeight="1">
      <c r="A404" s="235" t="s">
        <v>5</v>
      </c>
      <c r="B404" s="237" t="s">
        <v>347</v>
      </c>
      <c r="C404" s="233" t="s">
        <v>274</v>
      </c>
      <c r="D404" s="233" t="s">
        <v>326</v>
      </c>
      <c r="E404" s="233" t="s">
        <v>325</v>
      </c>
      <c r="F404" s="141" t="s">
        <v>276</v>
      </c>
      <c r="G404" s="2">
        <f>G405</f>
        <v>29.9</v>
      </c>
      <c r="H404" s="2">
        <f>H405</f>
        <v>29.9</v>
      </c>
      <c r="I404" s="2">
        <f>I405</f>
        <v>29.9</v>
      </c>
      <c r="J404" s="2">
        <f>J405</f>
        <v>29.9</v>
      </c>
      <c r="K404" s="43"/>
      <c r="L404" s="43"/>
      <c r="M404" s="43"/>
      <c r="N404" s="43"/>
      <c r="O404" s="132"/>
      <c r="P404" s="132"/>
      <c r="Q404" s="228" t="s">
        <v>33</v>
      </c>
      <c r="R404" s="13"/>
      <c r="S404" s="13"/>
      <c r="T404" s="13"/>
    </row>
    <row r="405" spans="1:20" ht="38.25" customHeight="1">
      <c r="A405" s="236"/>
      <c r="B405" s="238"/>
      <c r="C405" s="241"/>
      <c r="D405" s="241"/>
      <c r="E405" s="241"/>
      <c r="F405" s="132" t="s">
        <v>186</v>
      </c>
      <c r="G405" s="43">
        <v>29.9</v>
      </c>
      <c r="H405" s="43">
        <v>29.9</v>
      </c>
      <c r="I405" s="43">
        <v>29.9</v>
      </c>
      <c r="J405" s="43">
        <v>29.9</v>
      </c>
      <c r="K405" s="43"/>
      <c r="L405" s="43"/>
      <c r="M405" s="43"/>
      <c r="N405" s="43"/>
      <c r="O405" s="132"/>
      <c r="P405" s="132"/>
      <c r="Q405" s="229"/>
      <c r="R405" s="13"/>
      <c r="S405" s="13"/>
      <c r="T405" s="13"/>
    </row>
    <row r="406" spans="1:20" ht="60.75" customHeight="1">
      <c r="A406" s="235" t="s">
        <v>6</v>
      </c>
      <c r="B406" s="237" t="s">
        <v>348</v>
      </c>
      <c r="C406" s="233" t="s">
        <v>274</v>
      </c>
      <c r="D406" s="233" t="s">
        <v>326</v>
      </c>
      <c r="E406" s="233" t="s">
        <v>325</v>
      </c>
      <c r="F406" s="141" t="s">
        <v>276</v>
      </c>
      <c r="G406" s="2">
        <f>G407</f>
        <v>20</v>
      </c>
      <c r="H406" s="2">
        <f>H407</f>
        <v>20</v>
      </c>
      <c r="I406" s="2">
        <f>I407</f>
        <v>20</v>
      </c>
      <c r="J406" s="2">
        <f>J407</f>
        <v>20</v>
      </c>
      <c r="K406" s="43"/>
      <c r="L406" s="43"/>
      <c r="M406" s="43"/>
      <c r="N406" s="43"/>
      <c r="O406" s="132"/>
      <c r="P406" s="132"/>
      <c r="Q406" s="228" t="s">
        <v>33</v>
      </c>
      <c r="R406" s="13"/>
      <c r="S406" s="13"/>
      <c r="T406" s="13"/>
    </row>
    <row r="407" spans="1:20" ht="42" customHeight="1">
      <c r="A407" s="236"/>
      <c r="B407" s="238"/>
      <c r="C407" s="241"/>
      <c r="D407" s="241"/>
      <c r="E407" s="241"/>
      <c r="F407" s="132" t="s">
        <v>186</v>
      </c>
      <c r="G407" s="43">
        <v>20</v>
      </c>
      <c r="H407" s="43">
        <v>20</v>
      </c>
      <c r="I407" s="43">
        <v>20</v>
      </c>
      <c r="J407" s="43">
        <v>20</v>
      </c>
      <c r="K407" s="43"/>
      <c r="L407" s="43"/>
      <c r="M407" s="43"/>
      <c r="N407" s="43"/>
      <c r="O407" s="132"/>
      <c r="P407" s="132"/>
      <c r="Q407" s="229"/>
      <c r="R407" s="13"/>
      <c r="S407" s="13"/>
      <c r="T407" s="13"/>
    </row>
    <row r="408" spans="1:20" ht="42" customHeight="1">
      <c r="A408" s="259" t="s">
        <v>24</v>
      </c>
      <c r="B408" s="237" t="s">
        <v>349</v>
      </c>
      <c r="C408" s="265" t="s">
        <v>274</v>
      </c>
      <c r="D408" s="233" t="s">
        <v>326</v>
      </c>
      <c r="E408" s="233" t="s">
        <v>325</v>
      </c>
      <c r="F408" s="141" t="s">
        <v>276</v>
      </c>
      <c r="G408" s="2">
        <f>G409</f>
        <v>60</v>
      </c>
      <c r="H408" s="2">
        <f>H409</f>
        <v>60</v>
      </c>
      <c r="I408" s="2">
        <f>I409</f>
        <v>60</v>
      </c>
      <c r="J408" s="2">
        <f>J409</f>
        <v>60</v>
      </c>
      <c r="K408" s="43"/>
      <c r="L408" s="43"/>
      <c r="M408" s="43"/>
      <c r="N408" s="43"/>
      <c r="O408" s="132"/>
      <c r="P408" s="132"/>
      <c r="Q408" s="228" t="s">
        <v>77</v>
      </c>
      <c r="R408" s="13"/>
      <c r="S408" s="13"/>
      <c r="T408" s="13"/>
    </row>
    <row r="409" spans="1:20" ht="42" customHeight="1">
      <c r="A409" s="259"/>
      <c r="B409" s="238"/>
      <c r="C409" s="265"/>
      <c r="D409" s="241"/>
      <c r="E409" s="241"/>
      <c r="F409" s="132" t="s">
        <v>187</v>
      </c>
      <c r="G409" s="43">
        <v>60</v>
      </c>
      <c r="H409" s="43">
        <v>60</v>
      </c>
      <c r="I409" s="43">
        <v>60</v>
      </c>
      <c r="J409" s="43">
        <v>60</v>
      </c>
      <c r="K409" s="43"/>
      <c r="L409" s="43"/>
      <c r="M409" s="43"/>
      <c r="N409" s="43"/>
      <c r="O409" s="132"/>
      <c r="P409" s="132"/>
      <c r="Q409" s="229"/>
      <c r="R409" s="13"/>
      <c r="S409" s="13"/>
      <c r="T409" s="13"/>
    </row>
    <row r="410" spans="1:20" ht="87" customHeight="1">
      <c r="A410" s="140" t="s">
        <v>25</v>
      </c>
      <c r="B410" s="237" t="s">
        <v>351</v>
      </c>
      <c r="C410" s="233" t="s">
        <v>274</v>
      </c>
      <c r="D410" s="233" t="s">
        <v>326</v>
      </c>
      <c r="E410" s="233" t="s">
        <v>325</v>
      </c>
      <c r="F410" s="141" t="s">
        <v>276</v>
      </c>
      <c r="G410" s="2">
        <f>G411</f>
        <v>20</v>
      </c>
      <c r="H410" s="2">
        <f>H411</f>
        <v>20</v>
      </c>
      <c r="I410" s="2">
        <f>I411</f>
        <v>20</v>
      </c>
      <c r="J410" s="2">
        <f>J411</f>
        <v>20</v>
      </c>
      <c r="K410" s="43"/>
      <c r="L410" s="43"/>
      <c r="M410" s="43"/>
      <c r="N410" s="43"/>
      <c r="O410" s="132"/>
      <c r="P410" s="132"/>
      <c r="Q410" s="228" t="s">
        <v>33</v>
      </c>
      <c r="R410" s="13"/>
      <c r="S410" s="13"/>
      <c r="T410" s="13"/>
    </row>
    <row r="411" spans="1:20" ht="42" customHeight="1">
      <c r="A411" s="140"/>
      <c r="B411" s="281"/>
      <c r="C411" s="234"/>
      <c r="D411" s="234"/>
      <c r="E411" s="234"/>
      <c r="F411" s="132" t="s">
        <v>187</v>
      </c>
      <c r="G411" s="43">
        <v>20</v>
      </c>
      <c r="H411" s="43">
        <v>20</v>
      </c>
      <c r="I411" s="43">
        <v>20</v>
      </c>
      <c r="J411" s="43">
        <v>20</v>
      </c>
      <c r="K411" s="43"/>
      <c r="L411" s="43"/>
      <c r="M411" s="43"/>
      <c r="N411" s="43"/>
      <c r="O411" s="132"/>
      <c r="P411" s="132"/>
      <c r="Q411" s="229"/>
      <c r="R411" s="13"/>
      <c r="S411" s="13"/>
      <c r="T411" s="13"/>
    </row>
    <row r="412" spans="1:20" ht="42" customHeight="1">
      <c r="A412" s="235" t="s">
        <v>27</v>
      </c>
      <c r="B412" s="237" t="s">
        <v>352</v>
      </c>
      <c r="C412" s="233" t="s">
        <v>274</v>
      </c>
      <c r="D412" s="233" t="s">
        <v>326</v>
      </c>
      <c r="E412" s="233" t="s">
        <v>325</v>
      </c>
      <c r="F412" s="141" t="s">
        <v>276</v>
      </c>
      <c r="G412" s="2">
        <f>G413</f>
        <v>50</v>
      </c>
      <c r="H412" s="2">
        <f>H413</f>
        <v>50</v>
      </c>
      <c r="I412" s="2">
        <f>I413</f>
        <v>50</v>
      </c>
      <c r="J412" s="2">
        <f>J413</f>
        <v>50</v>
      </c>
      <c r="K412" s="43"/>
      <c r="L412" s="43"/>
      <c r="M412" s="43"/>
      <c r="N412" s="43"/>
      <c r="O412" s="132"/>
      <c r="P412" s="132"/>
      <c r="Q412" s="228" t="s">
        <v>28</v>
      </c>
      <c r="R412" s="13"/>
      <c r="S412" s="13"/>
      <c r="T412" s="13"/>
    </row>
    <row r="413" spans="1:20" ht="71.25" customHeight="1">
      <c r="A413" s="236"/>
      <c r="B413" s="238"/>
      <c r="C413" s="234"/>
      <c r="D413" s="234"/>
      <c r="E413" s="234"/>
      <c r="F413" s="132" t="s">
        <v>187</v>
      </c>
      <c r="G413" s="43">
        <v>50</v>
      </c>
      <c r="H413" s="43">
        <v>50</v>
      </c>
      <c r="I413" s="43">
        <v>50</v>
      </c>
      <c r="J413" s="43">
        <v>50</v>
      </c>
      <c r="K413" s="43"/>
      <c r="L413" s="43"/>
      <c r="M413" s="43"/>
      <c r="N413" s="43"/>
      <c r="O413" s="132"/>
      <c r="P413" s="132"/>
      <c r="Q413" s="229"/>
      <c r="R413" s="13"/>
      <c r="S413" s="13"/>
      <c r="T413" s="13"/>
    </row>
    <row r="414" spans="1:20" ht="71.25" customHeight="1">
      <c r="A414" s="235" t="s">
        <v>30</v>
      </c>
      <c r="B414" s="237" t="s">
        <v>346</v>
      </c>
      <c r="C414" s="233" t="s">
        <v>274</v>
      </c>
      <c r="D414" s="233" t="s">
        <v>326</v>
      </c>
      <c r="E414" s="233" t="s">
        <v>325</v>
      </c>
      <c r="F414" s="141" t="s">
        <v>276</v>
      </c>
      <c r="G414" s="2">
        <f>G415</f>
        <v>108</v>
      </c>
      <c r="H414" s="2">
        <f>H415</f>
        <v>108</v>
      </c>
      <c r="I414" s="2">
        <f>I415</f>
        <v>108</v>
      </c>
      <c r="J414" s="2">
        <f>J415</f>
        <v>108</v>
      </c>
      <c r="K414" s="43"/>
      <c r="L414" s="43"/>
      <c r="M414" s="43"/>
      <c r="N414" s="43"/>
      <c r="O414" s="132"/>
      <c r="P414" s="132"/>
      <c r="Q414" s="228" t="s">
        <v>77</v>
      </c>
      <c r="R414" s="13"/>
      <c r="S414" s="13"/>
      <c r="T414" s="13"/>
    </row>
    <row r="415" spans="1:20" ht="38.25" customHeight="1">
      <c r="A415" s="236"/>
      <c r="B415" s="238"/>
      <c r="C415" s="234"/>
      <c r="D415" s="234"/>
      <c r="E415" s="234"/>
      <c r="F415" s="132" t="s">
        <v>187</v>
      </c>
      <c r="G415" s="43">
        <v>108</v>
      </c>
      <c r="H415" s="43">
        <v>108</v>
      </c>
      <c r="I415" s="43">
        <v>108</v>
      </c>
      <c r="J415" s="43">
        <v>108</v>
      </c>
      <c r="K415" s="43"/>
      <c r="L415" s="43"/>
      <c r="M415" s="43"/>
      <c r="N415" s="43"/>
      <c r="O415" s="132"/>
      <c r="P415" s="132"/>
      <c r="Q415" s="229"/>
      <c r="R415" s="13"/>
      <c r="S415" s="13"/>
      <c r="T415" s="13"/>
    </row>
    <row r="416" spans="1:20" ht="14.25">
      <c r="A416" s="235" t="s">
        <v>89</v>
      </c>
      <c r="B416" s="253" t="s">
        <v>45</v>
      </c>
      <c r="C416" s="261"/>
      <c r="D416" s="141"/>
      <c r="E416" s="141"/>
      <c r="F416" s="131" t="s">
        <v>276</v>
      </c>
      <c r="G416" s="1">
        <f>SUM(G417:G427)</f>
        <v>122244.559</v>
      </c>
      <c r="H416" s="1">
        <f aca="true" t="shared" si="10" ref="H416:N416">SUM(H417:H427)</f>
        <v>98582.51900000001</v>
      </c>
      <c r="I416" s="1">
        <f t="shared" si="10"/>
        <v>88913.059</v>
      </c>
      <c r="J416" s="1">
        <f t="shared" si="10"/>
        <v>68896.319</v>
      </c>
      <c r="K416" s="1">
        <f t="shared" si="10"/>
        <v>20725.3</v>
      </c>
      <c r="L416" s="1">
        <f t="shared" si="10"/>
        <v>18030</v>
      </c>
      <c r="M416" s="1">
        <f t="shared" si="10"/>
        <v>12606.199999999999</v>
      </c>
      <c r="N416" s="1">
        <f t="shared" si="10"/>
        <v>11656.199999999999</v>
      </c>
      <c r="O416" s="144"/>
      <c r="P416" s="144"/>
      <c r="Q416" s="233"/>
      <c r="R416" s="13"/>
      <c r="S416" s="13"/>
      <c r="T416" s="13"/>
    </row>
    <row r="417" spans="1:20" ht="14.25">
      <c r="A417" s="260"/>
      <c r="B417" s="254"/>
      <c r="C417" s="262"/>
      <c r="D417" s="142"/>
      <c r="E417" s="142"/>
      <c r="F417" s="144" t="s">
        <v>47</v>
      </c>
      <c r="G417" s="30">
        <f>SUM(G78+G90+G102+G114+G126+G138+G150+G162+G163+G164+G165+G166+G218+G230+G231+G232+G233+G234+G323+G335)</f>
        <v>17892.859</v>
      </c>
      <c r="H417" s="30">
        <f>SUM(J417+N417+L417)</f>
        <v>15661.019</v>
      </c>
      <c r="I417" s="30">
        <f>SUM(I78+I90+I102+I114+I126+I138+I150+I162+I163+I164+I165+I166+I218+I230+I231+I232+I233+I234+I323+I335)</f>
        <v>5627.259</v>
      </c>
      <c r="J417" s="30">
        <f>SUM(J78+J90+J102+J114+J126+J138+J150+J162+J163+J164+J165+J166+J218+J230+J231+J232+J233+J234+J323+J335)</f>
        <v>3395.419000000001</v>
      </c>
      <c r="K417" s="30">
        <v>6911.7</v>
      </c>
      <c r="L417" s="30">
        <v>6911.7</v>
      </c>
      <c r="M417" s="30">
        <v>5353.9</v>
      </c>
      <c r="N417" s="30">
        <v>5353.9</v>
      </c>
      <c r="O417" s="144"/>
      <c r="P417" s="144"/>
      <c r="Q417" s="234"/>
      <c r="R417" s="13"/>
      <c r="S417" s="13"/>
      <c r="T417" s="13"/>
    </row>
    <row r="418" spans="1:20" ht="14.25">
      <c r="A418" s="260"/>
      <c r="B418" s="254"/>
      <c r="C418" s="262"/>
      <c r="D418" s="142"/>
      <c r="E418" s="142"/>
      <c r="F418" s="144" t="s">
        <v>48</v>
      </c>
      <c r="G418" s="30">
        <f>SUM(I418+K418+M418)</f>
        <v>14884.699999999999</v>
      </c>
      <c r="H418" s="30">
        <f>SUM(H66+H79+H91+H103+H115+H127+H139+H151+H167+H168+H169+H170+H171+H219+H235+H236+H237+H238+H239+H324+H336+H348)</f>
        <v>12636.5</v>
      </c>
      <c r="I418" s="30">
        <f>SUM(I66+I79+I91+I103+I115+I127+I139+I151+I168+I169+I170+I171+I167+I219+I236+I237+I238+I239+I235+I324+I336+I348+I360)</f>
        <v>5786.7</v>
      </c>
      <c r="J418" s="30">
        <f>SUM(J66+J79+J91+J103+J115+J127+J139+J151+J167+J168+J169+J170+J171+J219+J235+J236+J237+J238+J239+J324+J336+J348)</f>
        <v>3538.5</v>
      </c>
      <c r="K418" s="30">
        <f aca="true" t="shared" si="11" ref="K418:N419">SUM(K348)</f>
        <v>6368.6</v>
      </c>
      <c r="L418" s="30">
        <f t="shared" si="11"/>
        <v>6368.6</v>
      </c>
      <c r="M418" s="30">
        <f t="shared" si="11"/>
        <v>2729.4</v>
      </c>
      <c r="N418" s="30">
        <f t="shared" si="11"/>
        <v>2729.4</v>
      </c>
      <c r="O418" s="144"/>
      <c r="P418" s="144"/>
      <c r="Q418" s="234"/>
      <c r="R418" s="13"/>
      <c r="S418" s="13"/>
      <c r="T418" s="13"/>
    </row>
    <row r="419" spans="1:20" ht="14.25">
      <c r="A419" s="260"/>
      <c r="B419" s="254"/>
      <c r="C419" s="262"/>
      <c r="D419" s="142"/>
      <c r="E419" s="142"/>
      <c r="F419" s="144" t="s">
        <v>49</v>
      </c>
      <c r="G419" s="30">
        <f>SUM(I419+K419+M419)</f>
        <v>9501.900000000001</v>
      </c>
      <c r="H419" s="30">
        <f>SUM(H67+H80+H92+H104+H116+H128+H140+H152+H172+H173+H174+H175+H176+H220+H240+H241+H242+H243+H244+H286+H287+H288+H289+H325+H337+H349+H361+H373)</f>
        <v>3415</v>
      </c>
      <c r="I419" s="30">
        <f>SUM(I67+I80+I92+I104+I116+I128+I140+I152+I172+I173+I174+I175+I176+I220+I240+I241+I242+I243+I244+I286+I287+I288+I289+I325+I337+I349+I361)</f>
        <v>5856.6</v>
      </c>
      <c r="J419" s="30">
        <f>SUM(J67+J80+J92+J104+J116+J128+J140+J152+J172+J173+J174+J175+J176+J220+J240+J241+J242+J243+J244+J286+J287+J288+J289+J325+J349+J361)</f>
        <v>3415</v>
      </c>
      <c r="K419" s="30">
        <f t="shared" si="11"/>
        <v>2695.3</v>
      </c>
      <c r="L419" s="30">
        <f t="shared" si="11"/>
        <v>0</v>
      </c>
      <c r="M419" s="30">
        <f t="shared" si="11"/>
        <v>950</v>
      </c>
      <c r="N419" s="30">
        <f t="shared" si="11"/>
        <v>0</v>
      </c>
      <c r="O419" s="144"/>
      <c r="P419" s="144"/>
      <c r="Q419" s="234"/>
      <c r="R419" s="13"/>
      <c r="S419" s="13"/>
      <c r="T419" s="13"/>
    </row>
    <row r="420" spans="1:20" ht="14.25">
      <c r="A420" s="260"/>
      <c r="B420" s="254"/>
      <c r="C420" s="262"/>
      <c r="D420" s="142"/>
      <c r="E420" s="142"/>
      <c r="F420" s="144" t="s">
        <v>50</v>
      </c>
      <c r="G420" s="30">
        <f>SUM(I420+K420+M420)</f>
        <v>7818.999999999999</v>
      </c>
      <c r="H420" s="30">
        <f>SUM(H68+H81+H93+H105+H117+H129+H141+H153+H177+H178+H179+H180+H181+H221+H245+H246+H247+H248+H249+H290+H291+H292+H293+H326+H338+H350+H362+H374+H390)</f>
        <v>7174.400000000001</v>
      </c>
      <c r="I420" s="30">
        <f>SUM(I68+I81+I93+I105+I117+I129+I141+I153+I177+I178+I179+I180+I181+I221+I245+I246+I247+I248+I249+I290+I291+I292+I293+I326+I338+I350+I362+I374+I390)</f>
        <v>6651.9</v>
      </c>
      <c r="J420" s="30">
        <f>SUM(J68+J81+J93+J105+J117+J129+J141+J153+J177+J178+J179+J180+J181+J221+J245+J246+J247+J248+J249+J290+J291+J292+J293+J326+J350+J362+J374+J390)</f>
        <v>6007.3</v>
      </c>
      <c r="K420" s="30">
        <v>968.7</v>
      </c>
      <c r="L420" s="30">
        <f>SUM(L350)</f>
        <v>968.7</v>
      </c>
      <c r="M420" s="30">
        <v>198.4</v>
      </c>
      <c r="N420" s="30">
        <f>SUM(N350)</f>
        <v>198.4</v>
      </c>
      <c r="O420" s="144"/>
      <c r="P420" s="144"/>
      <c r="Q420" s="234"/>
      <c r="R420" s="13"/>
      <c r="S420" s="13"/>
      <c r="T420" s="13"/>
    </row>
    <row r="421" spans="1:20" ht="14.25">
      <c r="A421" s="260"/>
      <c r="B421" s="254"/>
      <c r="C421" s="262"/>
      <c r="D421" s="142"/>
      <c r="E421" s="142"/>
      <c r="F421" s="132" t="s">
        <v>51</v>
      </c>
      <c r="G421" s="30">
        <f>I421+K421+M421</f>
        <v>10380.400000000001</v>
      </c>
      <c r="H421" s="30">
        <f>J421+L421+N421</f>
        <v>10258.7</v>
      </c>
      <c r="I421" s="30">
        <f>I69+I82+I94+I106+I118+I130+I142+I154+I182+I183+I184+I185+I186+I222+I250+I251+I252+I253+I254+I294+I295+I296+I297+I327+I339+I351+I363+I375+I382</f>
        <v>8182.5</v>
      </c>
      <c r="J421" s="30">
        <f>J69+J82+J94+J106+J118+J130+J142+J154+J182+J183+J184+J185+J186+J222+J250+J251+J252+J253+J254+J294+J295+J296+J297+J327+J339+J351+J363+J375+J382</f>
        <v>8060.799999999999</v>
      </c>
      <c r="K421" s="43">
        <f>K351</f>
        <v>1824.2</v>
      </c>
      <c r="L421" s="30">
        <f>SUM(L351)</f>
        <v>1824.2</v>
      </c>
      <c r="M421" s="30">
        <f>M351</f>
        <v>373.7</v>
      </c>
      <c r="N421" s="30">
        <f>SUM(N351)</f>
        <v>373.7</v>
      </c>
      <c r="O421" s="132"/>
      <c r="P421" s="132"/>
      <c r="Q421" s="234"/>
      <c r="R421" s="13"/>
      <c r="S421" s="13"/>
      <c r="T421" s="13"/>
    </row>
    <row r="422" spans="1:20" ht="14.25">
      <c r="A422" s="260"/>
      <c r="B422" s="254"/>
      <c r="C422" s="262"/>
      <c r="D422" s="142"/>
      <c r="E422" s="142"/>
      <c r="F422" s="132" t="s">
        <v>170</v>
      </c>
      <c r="G422" s="30">
        <f>I422+K422+M422</f>
        <v>11310.6</v>
      </c>
      <c r="H422" s="30">
        <f>J422+L422+N422</f>
        <v>8379.9</v>
      </c>
      <c r="I422" s="30">
        <f>I70+I83+I95+I107+I119+I131+I143+I155+I187+I188+I189+I190+I191+I223+I255+I256+I257+I258+I259+I298+I299+I300+I301+I328+I340+I352+I364+I376+I383+I392+I394+I397</f>
        <v>8953.000000000002</v>
      </c>
      <c r="J422" s="30">
        <f>J70+J83+J95+J107+J119+J131+J143+J155+J187+J188+J189+J190+J191+J223+J255+J256+J257+J258+J259+J298+J299+J300+J301+J328+J340+J352+J364+J376+J383+J392+J394+J397</f>
        <v>6022.3</v>
      </c>
      <c r="K422" s="43">
        <f>K352</f>
        <v>1956.8</v>
      </c>
      <c r="L422" s="30">
        <f>SUM(L352)</f>
        <v>1956.8</v>
      </c>
      <c r="M422" s="30">
        <f>M352</f>
        <v>400.8</v>
      </c>
      <c r="N422" s="30">
        <f>SUM(N352)</f>
        <v>400.8</v>
      </c>
      <c r="O422" s="132"/>
      <c r="P422" s="132"/>
      <c r="Q422" s="234"/>
      <c r="R422" s="13"/>
      <c r="S422" s="13"/>
      <c r="T422" s="13"/>
    </row>
    <row r="423" spans="1:20" ht="15" customHeight="1">
      <c r="A423" s="260"/>
      <c r="B423" s="254"/>
      <c r="C423" s="262"/>
      <c r="D423" s="142"/>
      <c r="E423" s="142"/>
      <c r="F423" s="132" t="s">
        <v>186</v>
      </c>
      <c r="G423" s="30">
        <f>SUM(G71+G84+G96+G108+G120+G132+G144+G156+G192+G193+G194+G195+G196+G224+G260+G261+G262+G263+G264+G302+G303+G304+G305+G329+G341+G353+G365+G377+G384+G398+G401+G403+G405+G407)</f>
        <v>11758.699999999999</v>
      </c>
      <c r="H423" s="30">
        <f>SUM(H71+H84+H96+H108+H120+H132+H144+H156+H192+H193+H194+H195+H196+H224+H260+H261+H262+H263+H264+H302+H303+H304+H305+H329+H341+H353+H365+H377+H384+H398+H401+H403+H405+H407)</f>
        <v>8296.6</v>
      </c>
      <c r="I423" s="30">
        <f>SUM(I71+I84+I96+I108+I120+I132+I144+I156+I192+I193+I194+I195+I196+I224+I260+I261+I262+I263+I264+I302+I303+I304+I305+I329+I341+I353+I365+I377+I384+I398+I401+I403+I405+I407)</f>
        <v>9158.699999999999</v>
      </c>
      <c r="J423" s="30">
        <f>SUM(J71+J84+J96+J108+J120+J132+J144+J156+J192+J193+J194+J195+J196+J224+J260+J261+J262+J263+J264+J302+J303+J304+J305+J329+J341+J353+J365+J377+J384+J398+J401+J403+J405+J407)</f>
        <v>5696.599999999999</v>
      </c>
      <c r="K423" s="43">
        <f>K353</f>
        <v>0</v>
      </c>
      <c r="L423" s="30">
        <f>SUM(L353)</f>
        <v>0</v>
      </c>
      <c r="M423" s="30">
        <f>M353</f>
        <v>2600</v>
      </c>
      <c r="N423" s="30">
        <f>SUM(N353)</f>
        <v>2600</v>
      </c>
      <c r="O423" s="132"/>
      <c r="P423" s="132"/>
      <c r="Q423" s="234"/>
      <c r="R423" s="13"/>
      <c r="S423" s="13"/>
      <c r="T423" s="13"/>
    </row>
    <row r="424" spans="1:20" ht="15" customHeight="1">
      <c r="A424" s="260"/>
      <c r="B424" s="254"/>
      <c r="C424" s="262"/>
      <c r="D424" s="142"/>
      <c r="E424" s="142"/>
      <c r="F424" s="132" t="s">
        <v>187</v>
      </c>
      <c r="G424" s="30">
        <f>SUM(I424+K424+M424)</f>
        <v>8862.3</v>
      </c>
      <c r="H424" s="30">
        <f>SUM(H72+H85+H97+H109+H121+H133+H145+H157+H197+H198+H199+H200+H201+H225+H265+H266+H267+H268+H269+H306+H307+H308+H309+H330+H342+H354+H366+H378+H385+H395+H399+H409+H411+H413+H415)</f>
        <v>6917.5</v>
      </c>
      <c r="I424" s="30">
        <f>SUM(I72+I85+I97+I109+I121+I133+I145+I157+I197+I198+I199+I200+I201+I225+I265+I266+I267+I268+I269+I306+I307+I308+I309+I330+I342+I354+I366+I378+I385+I395+I399+I409+I411+I413+I415)</f>
        <v>8862.3</v>
      </c>
      <c r="J424" s="30">
        <f>SUM(J72+J85+J97+J109+J121+J133+J145+J157+J197+J198+J199+J200+J201+J225+J265+J266+J267+J268+J269+J306+J307+J308+J309+J330+J342+J354+J366+J378+J385+J395+J399+J409+J411+J413+J415)</f>
        <v>6917.5</v>
      </c>
      <c r="K424" s="64">
        <v>0</v>
      </c>
      <c r="L424" s="64">
        <v>0</v>
      </c>
      <c r="M424" s="64">
        <v>0</v>
      </c>
      <c r="N424" s="64">
        <v>0</v>
      </c>
      <c r="O424" s="132"/>
      <c r="P424" s="132"/>
      <c r="Q424" s="234"/>
      <c r="R424" s="13"/>
      <c r="S424" s="13"/>
      <c r="T424" s="13"/>
    </row>
    <row r="425" spans="1:20" ht="15.75" customHeight="1">
      <c r="A425" s="260"/>
      <c r="B425" s="254"/>
      <c r="C425" s="262"/>
      <c r="D425" s="142"/>
      <c r="E425" s="142"/>
      <c r="F425" s="132" t="s">
        <v>188</v>
      </c>
      <c r="G425" s="30">
        <f>SUM(I425+K425+M425)</f>
        <v>10032.2</v>
      </c>
      <c r="H425" s="30">
        <f>J425+L425+N425</f>
        <v>8614.3</v>
      </c>
      <c r="I425" s="30">
        <f>SUM(I73+I86+I98+I110+I122+I134+I146+I158+I202+I203+I204+I205+I206+I226+I270+I271+I272+I273+I274+I310+I311+I312+I313+I331+I343+I355+I367+I379+I386)</f>
        <v>10032.2</v>
      </c>
      <c r="J425" s="30">
        <f>SUM(J73+J86+J98+J110+J122+J134+J146+J158+J202+J203+J204+J205+J206+J226+J270+J271+J272+J273+J274+J310+J311+J312+J313+J331+J343+J355+J367+J379+J386)</f>
        <v>8614.3</v>
      </c>
      <c r="K425" s="64">
        <v>0</v>
      </c>
      <c r="L425" s="64">
        <v>0</v>
      </c>
      <c r="M425" s="64">
        <v>0</v>
      </c>
      <c r="N425" s="64">
        <v>0</v>
      </c>
      <c r="O425" s="132"/>
      <c r="P425" s="132"/>
      <c r="Q425" s="234"/>
      <c r="R425" s="13"/>
      <c r="S425" s="13"/>
      <c r="T425" s="13"/>
    </row>
    <row r="426" spans="1:20" ht="15.75" customHeight="1">
      <c r="A426" s="260"/>
      <c r="B426" s="254"/>
      <c r="C426" s="262"/>
      <c r="D426" s="142"/>
      <c r="E426" s="142"/>
      <c r="F426" s="132" t="s">
        <v>189</v>
      </c>
      <c r="G426" s="30">
        <f>SUM(I426+K426+M426)</f>
        <v>10030.7</v>
      </c>
      <c r="H426" s="30">
        <f>J426+L426+N426</f>
        <v>8614.3</v>
      </c>
      <c r="I426" s="30">
        <f>SUM(I74+I87+I99+I111+I123+I135+I147+I159+I207+I208+I209+I210+I211+I227+I275+I276+I277+I278+I279+I314+I315+I316+I317+I332+I344+I356+I368+I380+I387)</f>
        <v>10030.7</v>
      </c>
      <c r="J426" s="30">
        <f>SUM(J74+J87+J99+J111+J123+J135+J147+J159+J207+J208+J209+J210+J211+J227+J275+J276+J277+J278+J279+J314+J315+J316+J317+J332+J344+J356+J368+J380+J387)</f>
        <v>8614.3</v>
      </c>
      <c r="K426" s="64">
        <v>0</v>
      </c>
      <c r="L426" s="64">
        <v>0</v>
      </c>
      <c r="M426" s="64">
        <v>0</v>
      </c>
      <c r="N426" s="64">
        <v>0</v>
      </c>
      <c r="O426" s="132"/>
      <c r="P426" s="132"/>
      <c r="Q426" s="234"/>
      <c r="R426" s="13"/>
      <c r="S426" s="13"/>
      <c r="T426" s="13"/>
    </row>
    <row r="427" spans="1:20" ht="16.5" customHeight="1">
      <c r="A427" s="236"/>
      <c r="B427" s="255"/>
      <c r="C427" s="263"/>
      <c r="D427" s="142"/>
      <c r="E427" s="142"/>
      <c r="F427" s="132" t="s">
        <v>190</v>
      </c>
      <c r="G427" s="30">
        <f>SUM(I427+K427+M427)</f>
        <v>9771.2</v>
      </c>
      <c r="H427" s="30">
        <f>J427+L427+N427</f>
        <v>8614.3</v>
      </c>
      <c r="I427" s="30">
        <f>SUM(I75+I88+I100+I112+I124+I136+I148+I160+I212+I213+I214+I215+I216+I228+I280+I281+I282+I283+I284+I318+I319+I320+I321+I333+I345+I357+I369+I381+I388)</f>
        <v>9771.2</v>
      </c>
      <c r="J427" s="30">
        <f>SUM(J75+J88+J100+J112+J124+J136+J148+J160+J212+J213+J214+J215+J216+J228+J280+J281+J282+J283+J284+J318+J319+J320+J321+J333+J345+J357+J369+J381+J388)</f>
        <v>8614.3</v>
      </c>
      <c r="K427" s="64">
        <v>0</v>
      </c>
      <c r="L427" s="64">
        <v>0</v>
      </c>
      <c r="M427" s="64">
        <v>0</v>
      </c>
      <c r="N427" s="64">
        <v>0</v>
      </c>
      <c r="O427" s="132"/>
      <c r="P427" s="132"/>
      <c r="Q427" s="241"/>
      <c r="R427" s="13"/>
      <c r="S427" s="13"/>
      <c r="T427" s="13"/>
    </row>
    <row r="428" spans="1:21" ht="14.25">
      <c r="A428" s="235"/>
      <c r="B428" s="253" t="s">
        <v>279</v>
      </c>
      <c r="C428" s="261"/>
      <c r="D428" s="141"/>
      <c r="E428" s="141"/>
      <c r="F428" s="131" t="s">
        <v>276</v>
      </c>
      <c r="G428" s="1">
        <f>SUM(G429:G439)</f>
        <v>160637.95900000003</v>
      </c>
      <c r="H428" s="1">
        <f>SUM(H429:H439)</f>
        <v>132863.219</v>
      </c>
      <c r="I428" s="1">
        <f aca="true" t="shared" si="12" ref="I428:N428">SUM(I429:I439)</f>
        <v>127306.459</v>
      </c>
      <c r="J428" s="1">
        <f t="shared" si="12"/>
        <v>103177.01900000001</v>
      </c>
      <c r="K428" s="1">
        <f t="shared" si="12"/>
        <v>20725.3</v>
      </c>
      <c r="L428" s="1">
        <f t="shared" si="12"/>
        <v>18030</v>
      </c>
      <c r="M428" s="1">
        <f t="shared" si="12"/>
        <v>12606.199999999999</v>
      </c>
      <c r="N428" s="1">
        <f t="shared" si="12"/>
        <v>11656.199999999999</v>
      </c>
      <c r="O428" s="144"/>
      <c r="P428" s="144"/>
      <c r="Q428" s="233"/>
      <c r="R428" s="13"/>
      <c r="S428" s="13"/>
      <c r="T428" s="13"/>
      <c r="U428" s="13"/>
    </row>
    <row r="429" spans="1:20" ht="14.25">
      <c r="A429" s="260"/>
      <c r="B429" s="254"/>
      <c r="C429" s="262"/>
      <c r="D429" s="142"/>
      <c r="E429" s="142"/>
      <c r="F429" s="144" t="s">
        <v>47</v>
      </c>
      <c r="G429" s="30">
        <f>SUM(I429+M429+K429)</f>
        <v>22042.859</v>
      </c>
      <c r="H429" s="30">
        <f>SUM(J429+N429+L429)</f>
        <v>18799.219</v>
      </c>
      <c r="I429" s="30">
        <f aca="true" t="shared" si="13" ref="I429:N435">SUM(I41+I417)</f>
        <v>9777.259</v>
      </c>
      <c r="J429" s="30">
        <f t="shared" si="13"/>
        <v>6533.619000000001</v>
      </c>
      <c r="K429" s="30">
        <f t="shared" si="13"/>
        <v>6911.7</v>
      </c>
      <c r="L429" s="30">
        <f t="shared" si="13"/>
        <v>6911.7</v>
      </c>
      <c r="M429" s="30">
        <f t="shared" si="13"/>
        <v>5353.9</v>
      </c>
      <c r="N429" s="30">
        <f t="shared" si="13"/>
        <v>5353.9</v>
      </c>
      <c r="O429" s="144"/>
      <c r="P429" s="144"/>
      <c r="Q429" s="234"/>
      <c r="R429" s="13"/>
      <c r="S429" s="13"/>
      <c r="T429" s="13"/>
    </row>
    <row r="430" spans="1:20" ht="14.25">
      <c r="A430" s="260"/>
      <c r="B430" s="254"/>
      <c r="C430" s="262"/>
      <c r="D430" s="142"/>
      <c r="E430" s="142"/>
      <c r="F430" s="144" t="s">
        <v>48</v>
      </c>
      <c r="G430" s="30">
        <f aca="true" t="shared" si="14" ref="G430:G439">SUM(I430+M430+K430)</f>
        <v>18884.7</v>
      </c>
      <c r="H430" s="30">
        <f aca="true" t="shared" si="15" ref="H430:H439">SUM(J430+N430+L430)</f>
        <v>15741.5</v>
      </c>
      <c r="I430" s="30">
        <f t="shared" si="13"/>
        <v>9786.7</v>
      </c>
      <c r="J430" s="30">
        <f t="shared" si="13"/>
        <v>6643.5</v>
      </c>
      <c r="K430" s="30">
        <f t="shared" si="13"/>
        <v>6368.6</v>
      </c>
      <c r="L430" s="30">
        <f t="shared" si="13"/>
        <v>6368.6</v>
      </c>
      <c r="M430" s="30">
        <f t="shared" si="13"/>
        <v>2729.4</v>
      </c>
      <c r="N430" s="30">
        <f t="shared" si="13"/>
        <v>2729.4</v>
      </c>
      <c r="O430" s="144"/>
      <c r="P430" s="144"/>
      <c r="Q430" s="234"/>
      <c r="R430" s="13"/>
      <c r="S430" s="13"/>
      <c r="T430" s="13"/>
    </row>
    <row r="431" spans="1:20" ht="14.25">
      <c r="A431" s="260"/>
      <c r="B431" s="254"/>
      <c r="C431" s="262"/>
      <c r="D431" s="142"/>
      <c r="E431" s="142"/>
      <c r="F431" s="144" t="s">
        <v>49</v>
      </c>
      <c r="G431" s="30">
        <f t="shared" si="14"/>
        <v>13501.900000000001</v>
      </c>
      <c r="H431" s="30">
        <f t="shared" si="15"/>
        <v>6523.7</v>
      </c>
      <c r="I431" s="30">
        <f t="shared" si="13"/>
        <v>9856.6</v>
      </c>
      <c r="J431" s="30">
        <f t="shared" si="13"/>
        <v>6523.7</v>
      </c>
      <c r="K431" s="30">
        <f t="shared" si="13"/>
        <v>2695.3</v>
      </c>
      <c r="L431" s="30">
        <f t="shared" si="13"/>
        <v>0</v>
      </c>
      <c r="M431" s="30">
        <f t="shared" si="13"/>
        <v>950</v>
      </c>
      <c r="N431" s="30">
        <f t="shared" si="13"/>
        <v>0</v>
      </c>
      <c r="O431" s="144"/>
      <c r="P431" s="144"/>
      <c r="Q431" s="234"/>
      <c r="R431" s="13"/>
      <c r="S431" s="13"/>
      <c r="T431" s="13"/>
    </row>
    <row r="432" spans="1:20" ht="14.25">
      <c r="A432" s="260"/>
      <c r="B432" s="254"/>
      <c r="C432" s="262"/>
      <c r="D432" s="142"/>
      <c r="E432" s="142"/>
      <c r="F432" s="144" t="s">
        <v>50</v>
      </c>
      <c r="G432" s="30">
        <f t="shared" si="14"/>
        <v>11819</v>
      </c>
      <c r="H432" s="30">
        <f t="shared" si="15"/>
        <v>10258.300000000001</v>
      </c>
      <c r="I432" s="30">
        <f t="shared" si="13"/>
        <v>10651.9</v>
      </c>
      <c r="J432" s="30">
        <f t="shared" si="13"/>
        <v>9091.2</v>
      </c>
      <c r="K432" s="30">
        <f t="shared" si="13"/>
        <v>968.7</v>
      </c>
      <c r="L432" s="30">
        <f t="shared" si="13"/>
        <v>968.7</v>
      </c>
      <c r="M432" s="30">
        <f t="shared" si="13"/>
        <v>198.4</v>
      </c>
      <c r="N432" s="30">
        <f t="shared" si="13"/>
        <v>198.4</v>
      </c>
      <c r="O432" s="144"/>
      <c r="P432" s="144"/>
      <c r="Q432" s="234"/>
      <c r="R432" s="13"/>
      <c r="S432" s="13"/>
      <c r="T432" s="13"/>
    </row>
    <row r="433" spans="1:20" ht="14.25">
      <c r="A433" s="260"/>
      <c r="B433" s="254"/>
      <c r="C433" s="262"/>
      <c r="D433" s="142"/>
      <c r="E433" s="142"/>
      <c r="F433" s="144" t="s">
        <v>51</v>
      </c>
      <c r="G433" s="30">
        <f t="shared" si="14"/>
        <v>13530.400000000001</v>
      </c>
      <c r="H433" s="30">
        <f t="shared" si="15"/>
        <v>13366.300000000001</v>
      </c>
      <c r="I433" s="30">
        <f t="shared" si="13"/>
        <v>11332.5</v>
      </c>
      <c r="J433" s="30">
        <f t="shared" si="13"/>
        <v>11168.4</v>
      </c>
      <c r="K433" s="30">
        <f t="shared" si="13"/>
        <v>1824.2</v>
      </c>
      <c r="L433" s="30">
        <f t="shared" si="13"/>
        <v>1824.2</v>
      </c>
      <c r="M433" s="30">
        <f t="shared" si="13"/>
        <v>373.7</v>
      </c>
      <c r="N433" s="30">
        <f t="shared" si="13"/>
        <v>373.7</v>
      </c>
      <c r="O433" s="144"/>
      <c r="P433" s="144"/>
      <c r="Q433" s="234"/>
      <c r="R433" s="13"/>
      <c r="S433" s="13"/>
      <c r="T433" s="13"/>
    </row>
    <row r="434" spans="1:20" ht="14.25">
      <c r="A434" s="260"/>
      <c r="B434" s="254"/>
      <c r="C434" s="262"/>
      <c r="D434" s="142"/>
      <c r="E434" s="142"/>
      <c r="F434" s="139" t="s">
        <v>170</v>
      </c>
      <c r="G434" s="30">
        <f t="shared" si="14"/>
        <v>14460.6</v>
      </c>
      <c r="H434" s="30">
        <f t="shared" si="15"/>
        <v>11476.999999999998</v>
      </c>
      <c r="I434" s="30">
        <f t="shared" si="13"/>
        <v>12103.000000000002</v>
      </c>
      <c r="J434" s="30">
        <f t="shared" si="13"/>
        <v>9119.4</v>
      </c>
      <c r="K434" s="30">
        <f t="shared" si="13"/>
        <v>1956.8</v>
      </c>
      <c r="L434" s="30">
        <f t="shared" si="13"/>
        <v>1956.8</v>
      </c>
      <c r="M434" s="30">
        <f t="shared" si="13"/>
        <v>400.8</v>
      </c>
      <c r="N434" s="30">
        <f t="shared" si="13"/>
        <v>400.8</v>
      </c>
      <c r="O434" s="25"/>
      <c r="P434" s="25"/>
      <c r="Q434" s="234"/>
      <c r="R434" s="13"/>
      <c r="S434" s="13"/>
      <c r="T434" s="13"/>
    </row>
    <row r="435" spans="1:20" ht="16.5" customHeight="1">
      <c r="A435" s="260"/>
      <c r="B435" s="254"/>
      <c r="C435" s="262"/>
      <c r="D435" s="142"/>
      <c r="E435" s="142"/>
      <c r="F435" s="132" t="s">
        <v>186</v>
      </c>
      <c r="G435" s="30">
        <f>SUM(I435+M435+K435)</f>
        <v>14908.699999999999</v>
      </c>
      <c r="H435" s="30">
        <f>SUM(J435+N435+L435)</f>
        <v>11391.199999999999</v>
      </c>
      <c r="I435" s="30">
        <f t="shared" si="13"/>
        <v>12308.699999999999</v>
      </c>
      <c r="J435" s="30">
        <f t="shared" si="13"/>
        <v>8791.199999999999</v>
      </c>
      <c r="K435" s="30">
        <f t="shared" si="13"/>
        <v>0</v>
      </c>
      <c r="L435" s="30">
        <f t="shared" si="13"/>
        <v>0</v>
      </c>
      <c r="M435" s="30">
        <f t="shared" si="13"/>
        <v>2600</v>
      </c>
      <c r="N435" s="30">
        <f t="shared" si="13"/>
        <v>2600</v>
      </c>
      <c r="O435" s="132"/>
      <c r="P435" s="132"/>
      <c r="Q435" s="234"/>
      <c r="R435" s="13"/>
      <c r="S435" s="13"/>
      <c r="T435" s="13"/>
    </row>
    <row r="436" spans="1:20" ht="15.75" customHeight="1">
      <c r="A436" s="260"/>
      <c r="B436" s="254"/>
      <c r="C436" s="262"/>
      <c r="D436" s="142"/>
      <c r="E436" s="142"/>
      <c r="F436" s="132" t="s">
        <v>187</v>
      </c>
      <c r="G436" s="30">
        <f t="shared" si="14"/>
        <v>12012.3</v>
      </c>
      <c r="H436" s="30">
        <f t="shared" si="15"/>
        <v>10013.1</v>
      </c>
      <c r="I436" s="30">
        <f aca="true" t="shared" si="16" ref="I436:J439">SUM(I48+I424)</f>
        <v>12012.3</v>
      </c>
      <c r="J436" s="30">
        <f t="shared" si="16"/>
        <v>10013.1</v>
      </c>
      <c r="K436" s="64">
        <v>0</v>
      </c>
      <c r="L436" s="64">
        <v>0</v>
      </c>
      <c r="M436" s="64">
        <v>0</v>
      </c>
      <c r="N436" s="64">
        <v>0</v>
      </c>
      <c r="O436" s="132"/>
      <c r="P436" s="132"/>
      <c r="Q436" s="234"/>
      <c r="R436" s="13"/>
      <c r="S436" s="13"/>
      <c r="T436" s="13"/>
    </row>
    <row r="437" spans="1:20" ht="15.75" customHeight="1">
      <c r="A437" s="260"/>
      <c r="B437" s="254"/>
      <c r="C437" s="262"/>
      <c r="D437" s="142"/>
      <c r="E437" s="142"/>
      <c r="F437" s="132" t="s">
        <v>188</v>
      </c>
      <c r="G437" s="30">
        <f t="shared" si="14"/>
        <v>13182.2</v>
      </c>
      <c r="H437" s="30">
        <f t="shared" si="15"/>
        <v>11764.3</v>
      </c>
      <c r="I437" s="30">
        <f t="shared" si="16"/>
        <v>13182.2</v>
      </c>
      <c r="J437" s="30">
        <f t="shared" si="16"/>
        <v>11764.3</v>
      </c>
      <c r="K437" s="64">
        <v>0</v>
      </c>
      <c r="L437" s="64">
        <v>0</v>
      </c>
      <c r="M437" s="64">
        <v>0</v>
      </c>
      <c r="N437" s="64">
        <v>0</v>
      </c>
      <c r="O437" s="132"/>
      <c r="P437" s="132"/>
      <c r="Q437" s="234"/>
      <c r="R437" s="13"/>
      <c r="S437" s="13"/>
      <c r="T437" s="13"/>
    </row>
    <row r="438" spans="1:20" ht="15.75" customHeight="1">
      <c r="A438" s="260"/>
      <c r="B438" s="254"/>
      <c r="C438" s="262"/>
      <c r="D438" s="142"/>
      <c r="E438" s="142"/>
      <c r="F438" s="132" t="s">
        <v>189</v>
      </c>
      <c r="G438" s="30">
        <f t="shared" si="14"/>
        <v>13180.7</v>
      </c>
      <c r="H438" s="30">
        <f t="shared" si="15"/>
        <v>11764.3</v>
      </c>
      <c r="I438" s="30">
        <f t="shared" si="16"/>
        <v>13180.7</v>
      </c>
      <c r="J438" s="30">
        <f t="shared" si="16"/>
        <v>11764.3</v>
      </c>
      <c r="K438" s="64">
        <v>0</v>
      </c>
      <c r="L438" s="64">
        <v>0</v>
      </c>
      <c r="M438" s="64">
        <v>0</v>
      </c>
      <c r="N438" s="64">
        <v>0</v>
      </c>
      <c r="O438" s="132"/>
      <c r="P438" s="132"/>
      <c r="Q438" s="234"/>
      <c r="R438" s="13"/>
      <c r="S438" s="13"/>
      <c r="T438" s="13"/>
    </row>
    <row r="439" spans="1:20" ht="15.75" customHeight="1">
      <c r="A439" s="236"/>
      <c r="B439" s="255"/>
      <c r="C439" s="263"/>
      <c r="D439" s="143"/>
      <c r="E439" s="143"/>
      <c r="F439" s="144" t="s">
        <v>190</v>
      </c>
      <c r="G439" s="30">
        <f t="shared" si="14"/>
        <v>13114.6</v>
      </c>
      <c r="H439" s="30">
        <f t="shared" si="15"/>
        <v>11764.3</v>
      </c>
      <c r="I439" s="30">
        <f t="shared" si="16"/>
        <v>13114.6</v>
      </c>
      <c r="J439" s="30">
        <f t="shared" si="16"/>
        <v>11764.3</v>
      </c>
      <c r="K439" s="64">
        <v>0</v>
      </c>
      <c r="L439" s="64">
        <v>0</v>
      </c>
      <c r="M439" s="64">
        <v>0</v>
      </c>
      <c r="N439" s="64">
        <v>0</v>
      </c>
      <c r="O439" s="144"/>
      <c r="P439" s="144"/>
      <c r="Q439" s="241"/>
      <c r="R439" s="13"/>
      <c r="S439" s="13"/>
      <c r="T439" s="13"/>
    </row>
    <row r="440" spans="1:19" ht="14.25">
      <c r="A440" s="65"/>
      <c r="B440" s="66"/>
      <c r="C440" s="66"/>
      <c r="D440" s="66"/>
      <c r="E440" s="66"/>
      <c r="F440" s="66"/>
      <c r="G440" s="67">
        <f>G428-'[1]Прил.2'!E32</f>
        <v>0</v>
      </c>
      <c r="H440" s="67">
        <f>H428-'[1]Прил.2'!F32</f>
        <v>0</v>
      </c>
      <c r="I440" s="67">
        <f>I428-'[1]Прил.2'!G32</f>
        <v>11800</v>
      </c>
      <c r="J440" s="67">
        <f>J428-'[1]Прил.2'!H32</f>
        <v>0</v>
      </c>
      <c r="K440" s="67">
        <f>K428-'[1]Прил.2'!I32</f>
        <v>0</v>
      </c>
      <c r="L440" s="67">
        <f>L428-'[1]Прил.2'!J32</f>
        <v>0</v>
      </c>
      <c r="M440" s="67">
        <f>M428-'[1]Прил.2'!K32</f>
        <v>0</v>
      </c>
      <c r="N440" s="67">
        <f>N428-'[1]Прил.2'!L32</f>
        <v>0</v>
      </c>
      <c r="O440" s="57"/>
      <c r="P440" s="57"/>
      <c r="Q440" s="17"/>
      <c r="S440" s="13"/>
    </row>
    <row r="441" spans="1:19" ht="14.25">
      <c r="A441" s="65"/>
      <c r="B441" s="66"/>
      <c r="C441" s="66"/>
      <c r="D441" s="66"/>
      <c r="E441" s="66"/>
      <c r="F441" s="66"/>
      <c r="G441" s="74"/>
      <c r="H441" s="67"/>
      <c r="I441" s="67"/>
      <c r="J441" s="67"/>
      <c r="K441" s="57"/>
      <c r="L441" s="57"/>
      <c r="M441" s="68"/>
      <c r="N441" s="57"/>
      <c r="O441" s="57"/>
      <c r="P441" s="57"/>
      <c r="Q441" s="17"/>
      <c r="S441" s="13"/>
    </row>
    <row r="442" spans="1:19" ht="14.25">
      <c r="A442" s="65"/>
      <c r="B442" s="66"/>
      <c r="C442" s="69"/>
      <c r="D442" s="69"/>
      <c r="E442" s="69"/>
      <c r="F442" s="69"/>
      <c r="G442" s="75"/>
      <c r="H442" s="75"/>
      <c r="I442" s="75"/>
      <c r="J442" s="75"/>
      <c r="K442" s="75"/>
      <c r="L442" s="75"/>
      <c r="M442" s="75"/>
      <c r="N442" s="75"/>
      <c r="O442" s="57"/>
      <c r="P442" s="57"/>
      <c r="Q442" s="17"/>
      <c r="S442" s="13"/>
    </row>
    <row r="443" spans="1:19" ht="14.25">
      <c r="A443" s="65"/>
      <c r="B443" s="66"/>
      <c r="C443" s="69"/>
      <c r="D443" s="69"/>
      <c r="E443" s="69"/>
      <c r="F443" s="14"/>
      <c r="G443" s="12"/>
      <c r="H443" s="12"/>
      <c r="I443" s="12"/>
      <c r="J443" s="12"/>
      <c r="K443" s="12"/>
      <c r="L443" s="12"/>
      <c r="M443" s="12"/>
      <c r="N443" s="12"/>
      <c r="O443" s="57"/>
      <c r="P443" s="57"/>
      <c r="Q443" s="17"/>
      <c r="S443" s="13"/>
    </row>
    <row r="444" spans="1:19" ht="14.25">
      <c r="A444" s="65"/>
      <c r="B444" s="66"/>
      <c r="C444" s="69"/>
      <c r="D444" s="69"/>
      <c r="E444" s="69"/>
      <c r="F444" s="15"/>
      <c r="G444" s="63"/>
      <c r="H444" s="63"/>
      <c r="I444" s="63"/>
      <c r="J444" s="63"/>
      <c r="K444" s="63"/>
      <c r="L444" s="63"/>
      <c r="M444" s="63"/>
      <c r="N444" s="63"/>
      <c r="O444" s="57"/>
      <c r="P444" s="57"/>
      <c r="Q444" s="17"/>
      <c r="S444" s="13"/>
    </row>
    <row r="445" spans="1:19" ht="14.25">
      <c r="A445" s="65"/>
      <c r="B445" s="66"/>
      <c r="C445" s="69"/>
      <c r="D445" s="69"/>
      <c r="E445" s="69"/>
      <c r="F445" s="15"/>
      <c r="G445" s="63"/>
      <c r="H445" s="63"/>
      <c r="I445" s="63"/>
      <c r="J445" s="63"/>
      <c r="K445" s="63"/>
      <c r="L445" s="63"/>
      <c r="M445" s="63"/>
      <c r="N445" s="63"/>
      <c r="O445" s="57"/>
      <c r="P445" s="57"/>
      <c r="Q445" s="17"/>
      <c r="S445" s="13"/>
    </row>
    <row r="446" spans="1:19" ht="14.25">
      <c r="A446" s="65"/>
      <c r="B446" s="66"/>
      <c r="C446" s="69"/>
      <c r="D446" s="69"/>
      <c r="E446" s="69"/>
      <c r="F446" s="15"/>
      <c r="G446" s="63"/>
      <c r="H446" s="63"/>
      <c r="I446" s="63"/>
      <c r="J446" s="63"/>
      <c r="K446" s="63"/>
      <c r="L446" s="63"/>
      <c r="M446" s="63"/>
      <c r="N446" s="63"/>
      <c r="O446" s="57"/>
      <c r="P446" s="57"/>
      <c r="Q446" s="17"/>
      <c r="S446" s="13"/>
    </row>
    <row r="447" spans="1:19" ht="14.25">
      <c r="A447" s="65"/>
      <c r="B447" s="66"/>
      <c r="C447" s="69"/>
      <c r="D447" s="69"/>
      <c r="E447" s="69"/>
      <c r="F447" s="15"/>
      <c r="G447" s="63"/>
      <c r="H447" s="63"/>
      <c r="I447" s="63"/>
      <c r="J447" s="63"/>
      <c r="K447" s="63"/>
      <c r="L447" s="63"/>
      <c r="M447" s="63"/>
      <c r="N447" s="63"/>
      <c r="O447" s="57"/>
      <c r="P447" s="57"/>
      <c r="Q447" s="17"/>
      <c r="S447" s="13"/>
    </row>
    <row r="448" spans="1:19" ht="14.25">
      <c r="A448" s="65"/>
      <c r="B448" s="66"/>
      <c r="C448" s="69"/>
      <c r="D448" s="69"/>
      <c r="E448" s="69"/>
      <c r="F448" s="15"/>
      <c r="G448" s="63"/>
      <c r="H448" s="63"/>
      <c r="I448" s="63"/>
      <c r="J448" s="63"/>
      <c r="K448" s="63"/>
      <c r="L448" s="63"/>
      <c r="M448" s="63"/>
      <c r="N448" s="63"/>
      <c r="O448" s="57"/>
      <c r="P448" s="57"/>
      <c r="Q448" s="17"/>
      <c r="S448" s="13"/>
    </row>
    <row r="449" spans="1:19" ht="14.25">
      <c r="A449" s="65"/>
      <c r="B449" s="66"/>
      <c r="C449" s="66"/>
      <c r="D449" s="66"/>
      <c r="E449" s="66"/>
      <c r="F449" s="9"/>
      <c r="G449" s="63"/>
      <c r="H449" s="63"/>
      <c r="I449" s="63"/>
      <c r="J449" s="63"/>
      <c r="K449" s="63"/>
      <c r="L449" s="63"/>
      <c r="M449" s="63"/>
      <c r="N449" s="63"/>
      <c r="O449" s="57"/>
      <c r="P449" s="57"/>
      <c r="Q449" s="17"/>
      <c r="S449" s="13"/>
    </row>
    <row r="450" spans="1:19" ht="14.25">
      <c r="A450" s="65"/>
      <c r="B450" s="66"/>
      <c r="C450" s="66"/>
      <c r="D450" s="66"/>
      <c r="E450" s="66"/>
      <c r="F450" s="15"/>
      <c r="G450" s="63"/>
      <c r="H450" s="63"/>
      <c r="I450" s="63"/>
      <c r="J450" s="63"/>
      <c r="K450" s="63"/>
      <c r="L450" s="63"/>
      <c r="M450" s="63"/>
      <c r="N450" s="63"/>
      <c r="O450" s="57"/>
      <c r="P450" s="57"/>
      <c r="Q450" s="17"/>
      <c r="S450" s="13"/>
    </row>
    <row r="451" spans="1:19" ht="14.25">
      <c r="A451" s="65"/>
      <c r="B451" s="66"/>
      <c r="C451" s="66"/>
      <c r="D451" s="66"/>
      <c r="E451" s="66"/>
      <c r="F451" s="15"/>
      <c r="G451" s="63"/>
      <c r="H451" s="63"/>
      <c r="I451" s="63"/>
      <c r="J451" s="63"/>
      <c r="K451" s="63"/>
      <c r="L451" s="63"/>
      <c r="M451" s="63"/>
      <c r="N451" s="63"/>
      <c r="O451" s="57"/>
      <c r="P451" s="57"/>
      <c r="Q451" s="17"/>
      <c r="S451" s="13"/>
    </row>
    <row r="452" spans="1:19" ht="14.25">
      <c r="A452" s="65"/>
      <c r="B452" s="66"/>
      <c r="C452" s="66"/>
      <c r="D452" s="66"/>
      <c r="E452" s="66"/>
      <c r="F452" s="15"/>
      <c r="G452" s="63"/>
      <c r="H452" s="63"/>
      <c r="I452" s="63"/>
      <c r="J452" s="63"/>
      <c r="K452" s="63"/>
      <c r="L452" s="63"/>
      <c r="M452" s="63"/>
      <c r="N452" s="63"/>
      <c r="O452" s="57"/>
      <c r="P452" s="57"/>
      <c r="Q452" s="17"/>
      <c r="S452" s="13"/>
    </row>
    <row r="453" spans="1:19" ht="14.25">
      <c r="A453" s="65"/>
      <c r="B453" s="66"/>
      <c r="C453" s="66"/>
      <c r="D453" s="66"/>
      <c r="E453" s="66"/>
      <c r="F453" s="15"/>
      <c r="G453" s="63"/>
      <c r="H453" s="63"/>
      <c r="I453" s="63"/>
      <c r="J453" s="63"/>
      <c r="K453" s="63"/>
      <c r="L453" s="63"/>
      <c r="M453" s="63"/>
      <c r="N453" s="63"/>
      <c r="O453" s="57"/>
      <c r="P453" s="57"/>
      <c r="Q453" s="17"/>
      <c r="S453" s="13"/>
    </row>
    <row r="454" spans="1:19" ht="14.25">
      <c r="A454" s="65"/>
      <c r="B454" s="66"/>
      <c r="C454" s="66"/>
      <c r="D454" s="66"/>
      <c r="E454" s="66"/>
      <c r="F454" s="15"/>
      <c r="G454" s="63"/>
      <c r="H454" s="63"/>
      <c r="I454" s="63"/>
      <c r="J454" s="63"/>
      <c r="K454" s="63"/>
      <c r="L454" s="63"/>
      <c r="M454" s="63"/>
      <c r="N454" s="63"/>
      <c r="O454" s="57"/>
      <c r="P454" s="57"/>
      <c r="Q454" s="17"/>
      <c r="S454" s="13"/>
    </row>
    <row r="455" spans="1:19" ht="14.25">
      <c r="A455" s="65"/>
      <c r="B455" s="66"/>
      <c r="C455" s="66"/>
      <c r="D455" s="66"/>
      <c r="E455" s="66"/>
      <c r="F455" s="66"/>
      <c r="G455" s="67"/>
      <c r="H455" s="67"/>
      <c r="I455" s="67"/>
      <c r="J455" s="67"/>
      <c r="K455" s="67"/>
      <c r="L455" s="67"/>
      <c r="M455" s="67"/>
      <c r="N455" s="67"/>
      <c r="O455" s="67"/>
      <c r="P455" s="57"/>
      <c r="Q455" s="17"/>
      <c r="S455" s="13"/>
    </row>
    <row r="456" spans="1:19" ht="14.25">
      <c r="A456" s="65"/>
      <c r="B456" s="66"/>
      <c r="C456" s="66"/>
      <c r="D456" s="66"/>
      <c r="E456" s="66"/>
      <c r="F456" s="66"/>
      <c r="G456" s="67"/>
      <c r="H456" s="67"/>
      <c r="I456" s="67"/>
      <c r="J456" s="67"/>
      <c r="K456" s="67"/>
      <c r="L456" s="67"/>
      <c r="M456" s="67"/>
      <c r="N456" s="67"/>
      <c r="O456" s="67"/>
      <c r="P456" s="57"/>
      <c r="Q456" s="17"/>
      <c r="S456" s="13"/>
    </row>
    <row r="457" spans="1:19" ht="14.25">
      <c r="A457" s="65"/>
      <c r="B457" s="66"/>
      <c r="C457" s="66"/>
      <c r="D457" s="66"/>
      <c r="E457" s="66"/>
      <c r="F457" s="66"/>
      <c r="G457" s="67"/>
      <c r="H457" s="67"/>
      <c r="I457" s="67"/>
      <c r="J457" s="67"/>
      <c r="K457" s="67"/>
      <c r="L457" s="67"/>
      <c r="M457" s="67"/>
      <c r="N457" s="67"/>
      <c r="O457" s="67"/>
      <c r="P457" s="57"/>
      <c r="Q457" s="17"/>
      <c r="S457" s="13"/>
    </row>
    <row r="458" spans="1:19" ht="14.25">
      <c r="A458" s="65"/>
      <c r="B458" s="66"/>
      <c r="C458" s="66"/>
      <c r="D458" s="66"/>
      <c r="E458" s="66"/>
      <c r="F458" s="66"/>
      <c r="G458" s="67"/>
      <c r="H458" s="67"/>
      <c r="I458" s="67"/>
      <c r="J458" s="67"/>
      <c r="K458" s="67"/>
      <c r="L458" s="67"/>
      <c r="M458" s="67"/>
      <c r="N458" s="67"/>
      <c r="O458" s="67"/>
      <c r="P458" s="57"/>
      <c r="Q458" s="17"/>
      <c r="S458" s="13"/>
    </row>
    <row r="459" spans="1:19" ht="14.25">
      <c r="A459" s="65"/>
      <c r="B459" s="66"/>
      <c r="C459" s="66"/>
      <c r="D459" s="66"/>
      <c r="E459" s="66"/>
      <c r="F459" s="66"/>
      <c r="G459" s="67"/>
      <c r="H459" s="67"/>
      <c r="I459" s="67"/>
      <c r="J459" s="67"/>
      <c r="K459" s="67"/>
      <c r="L459" s="67"/>
      <c r="M459" s="67"/>
      <c r="N459" s="67"/>
      <c r="O459" s="67"/>
      <c r="P459" s="57"/>
      <c r="Q459" s="17"/>
      <c r="S459" s="13"/>
    </row>
    <row r="460" spans="1:19" ht="14.25">
      <c r="A460" s="65"/>
      <c r="B460" s="66"/>
      <c r="C460" s="66"/>
      <c r="D460" s="66"/>
      <c r="E460" s="66"/>
      <c r="F460" s="66"/>
      <c r="G460" s="67"/>
      <c r="H460" s="67"/>
      <c r="I460" s="67"/>
      <c r="J460" s="67"/>
      <c r="K460" s="67"/>
      <c r="L460" s="67"/>
      <c r="M460" s="67"/>
      <c r="N460" s="67"/>
      <c r="O460" s="67"/>
      <c r="P460" s="57"/>
      <c r="Q460" s="17"/>
      <c r="S460" s="13"/>
    </row>
    <row r="461" spans="1:19" ht="14.25">
      <c r="A461" s="65"/>
      <c r="B461" s="66"/>
      <c r="C461" s="66"/>
      <c r="D461" s="66"/>
      <c r="E461" s="66"/>
      <c r="F461" s="66"/>
      <c r="G461" s="67"/>
      <c r="H461" s="67"/>
      <c r="I461" s="67"/>
      <c r="J461" s="67"/>
      <c r="K461" s="67"/>
      <c r="L461" s="67"/>
      <c r="M461" s="67"/>
      <c r="N461" s="67"/>
      <c r="O461" s="67"/>
      <c r="P461" s="57"/>
      <c r="Q461" s="17"/>
      <c r="S461" s="13"/>
    </row>
    <row r="462" spans="1:19" ht="14.25">
      <c r="A462" s="65"/>
      <c r="B462" s="66"/>
      <c r="C462" s="66"/>
      <c r="D462" s="66"/>
      <c r="E462" s="66"/>
      <c r="F462" s="66"/>
      <c r="G462" s="67"/>
      <c r="H462" s="67"/>
      <c r="I462" s="67"/>
      <c r="J462" s="67"/>
      <c r="K462" s="67"/>
      <c r="L462" s="67"/>
      <c r="M462" s="67"/>
      <c r="N462" s="67"/>
      <c r="O462" s="67"/>
      <c r="P462" s="57"/>
      <c r="Q462" s="17"/>
      <c r="S462" s="13"/>
    </row>
    <row r="463" spans="1:19" ht="14.25">
      <c r="A463" s="65"/>
      <c r="B463" s="66"/>
      <c r="C463" s="66"/>
      <c r="D463" s="66"/>
      <c r="E463" s="66"/>
      <c r="F463" s="66"/>
      <c r="G463" s="67"/>
      <c r="H463" s="67"/>
      <c r="I463" s="67"/>
      <c r="J463" s="67"/>
      <c r="K463" s="67"/>
      <c r="L463" s="67"/>
      <c r="M463" s="67"/>
      <c r="N463" s="67"/>
      <c r="O463" s="67"/>
      <c r="P463" s="57"/>
      <c r="Q463" s="17"/>
      <c r="S463" s="13"/>
    </row>
    <row r="464" spans="1:19" ht="14.25">
      <c r="A464" s="65"/>
      <c r="B464" s="66"/>
      <c r="C464" s="66"/>
      <c r="D464" s="66"/>
      <c r="E464" s="66"/>
      <c r="F464" s="66"/>
      <c r="G464" s="67"/>
      <c r="H464" s="67"/>
      <c r="I464" s="67"/>
      <c r="J464" s="67"/>
      <c r="K464" s="67"/>
      <c r="L464" s="67"/>
      <c r="M464" s="67"/>
      <c r="N464" s="67"/>
      <c r="O464" s="67"/>
      <c r="P464" s="57"/>
      <c r="Q464" s="17"/>
      <c r="S464" s="13"/>
    </row>
    <row r="465" spans="1:19" ht="14.25">
      <c r="A465" s="65"/>
      <c r="B465" s="66"/>
      <c r="C465" s="66"/>
      <c r="D465" s="66"/>
      <c r="E465" s="66"/>
      <c r="F465" s="66"/>
      <c r="G465" s="67"/>
      <c r="H465" s="67"/>
      <c r="I465" s="67"/>
      <c r="J465" s="67"/>
      <c r="K465" s="67"/>
      <c r="L465" s="67"/>
      <c r="M465" s="67"/>
      <c r="N465" s="67"/>
      <c r="O465" s="67"/>
      <c r="P465" s="57"/>
      <c r="Q465" s="17"/>
      <c r="S465" s="13"/>
    </row>
    <row r="466" spans="1:19" ht="14.25">
      <c r="A466" s="65"/>
      <c r="B466" s="66"/>
      <c r="C466" s="66"/>
      <c r="D466" s="66"/>
      <c r="E466" s="66"/>
      <c r="F466" s="66"/>
      <c r="G466" s="70"/>
      <c r="H466" s="70"/>
      <c r="I466" s="70"/>
      <c r="J466" s="70"/>
      <c r="K466" s="67"/>
      <c r="L466" s="67"/>
      <c r="M466" s="67"/>
      <c r="N466" s="67"/>
      <c r="O466" s="67"/>
      <c r="P466" s="57"/>
      <c r="Q466" s="17"/>
      <c r="S466" s="13"/>
    </row>
    <row r="467" spans="1:19" ht="14.25">
      <c r="A467" s="65"/>
      <c r="B467" s="66"/>
      <c r="C467" s="66"/>
      <c r="D467" s="66"/>
      <c r="E467" s="66"/>
      <c r="F467" s="66"/>
      <c r="G467" s="67"/>
      <c r="H467" s="67"/>
      <c r="I467" s="67"/>
      <c r="J467" s="67"/>
      <c r="K467" s="57"/>
      <c r="L467" s="57"/>
      <c r="M467" s="57"/>
      <c r="N467" s="57"/>
      <c r="O467" s="57"/>
      <c r="P467" s="57"/>
      <c r="Q467" s="17"/>
      <c r="S467" s="13"/>
    </row>
    <row r="468" spans="1:19" ht="14.25">
      <c r="A468" s="65"/>
      <c r="B468" s="66"/>
      <c r="C468" s="66"/>
      <c r="D468" s="66"/>
      <c r="E468" s="66"/>
      <c r="F468" s="66"/>
      <c r="G468" s="67"/>
      <c r="H468" s="67"/>
      <c r="I468" s="67"/>
      <c r="J468" s="67"/>
      <c r="K468" s="57"/>
      <c r="L468" s="57"/>
      <c r="M468" s="57"/>
      <c r="N468" s="57"/>
      <c r="O468" s="57"/>
      <c r="P468" s="57"/>
      <c r="Q468" s="17"/>
      <c r="S468" s="13"/>
    </row>
    <row r="469" spans="1:19" ht="14.25">
      <c r="A469" s="65"/>
      <c r="B469" s="66"/>
      <c r="C469" s="66"/>
      <c r="D469" s="66"/>
      <c r="E469" s="66"/>
      <c r="F469" s="66"/>
      <c r="G469" s="67"/>
      <c r="H469" s="67"/>
      <c r="I469" s="67"/>
      <c r="J469" s="67"/>
      <c r="K469" s="57"/>
      <c r="L469" s="57"/>
      <c r="M469" s="57"/>
      <c r="N469" s="57"/>
      <c r="O469" s="57"/>
      <c r="P469" s="57"/>
      <c r="Q469" s="17"/>
      <c r="S469" s="13"/>
    </row>
    <row r="470" spans="1:19" ht="14.25">
      <c r="A470" s="65"/>
      <c r="B470" s="66"/>
      <c r="C470" s="66"/>
      <c r="D470" s="66"/>
      <c r="E470" s="66"/>
      <c r="F470" s="66"/>
      <c r="G470" s="67"/>
      <c r="H470" s="67"/>
      <c r="I470" s="67"/>
      <c r="J470" s="67"/>
      <c r="K470" s="57"/>
      <c r="L470" s="57"/>
      <c r="M470" s="57"/>
      <c r="N470" s="57"/>
      <c r="O470" s="57"/>
      <c r="P470" s="57"/>
      <c r="Q470" s="17"/>
      <c r="S470" s="13"/>
    </row>
    <row r="471" spans="1:19" ht="14.25">
      <c r="A471" s="65"/>
      <c r="B471" s="66"/>
      <c r="C471" s="66"/>
      <c r="D471" s="66"/>
      <c r="E471" s="66"/>
      <c r="F471" s="66"/>
      <c r="G471" s="67"/>
      <c r="H471" s="67"/>
      <c r="I471" s="67"/>
      <c r="J471" s="67"/>
      <c r="K471" s="57"/>
      <c r="L471" s="57"/>
      <c r="M471" s="57"/>
      <c r="N471" s="57"/>
      <c r="O471" s="57"/>
      <c r="P471" s="57"/>
      <c r="Q471" s="17"/>
      <c r="S471" s="13"/>
    </row>
    <row r="472" spans="1:19" ht="14.25">
      <c r="A472" s="65"/>
      <c r="B472" s="66"/>
      <c r="C472" s="66"/>
      <c r="D472" s="66"/>
      <c r="E472" s="66"/>
      <c r="F472" s="66"/>
      <c r="G472" s="67"/>
      <c r="H472" s="67"/>
      <c r="I472" s="67"/>
      <c r="J472" s="67"/>
      <c r="K472" s="57"/>
      <c r="L472" s="57"/>
      <c r="M472" s="57"/>
      <c r="N472" s="57"/>
      <c r="O472" s="57"/>
      <c r="P472" s="57"/>
      <c r="Q472" s="17"/>
      <c r="S472" s="13"/>
    </row>
    <row r="473" spans="1:19" ht="14.25">
      <c r="A473" s="65"/>
      <c r="B473" s="66"/>
      <c r="C473" s="66"/>
      <c r="D473" s="66"/>
      <c r="E473" s="66"/>
      <c r="F473" s="66"/>
      <c r="G473" s="67"/>
      <c r="H473" s="67"/>
      <c r="I473" s="67"/>
      <c r="J473" s="67"/>
      <c r="K473" s="57"/>
      <c r="L473" s="57"/>
      <c r="M473" s="57"/>
      <c r="N473" s="57"/>
      <c r="O473" s="57"/>
      <c r="P473" s="57"/>
      <c r="Q473" s="17"/>
      <c r="S473" s="13"/>
    </row>
    <row r="474" spans="1:19" ht="14.25">
      <c r="A474" s="65"/>
      <c r="B474" s="66"/>
      <c r="C474" s="66"/>
      <c r="D474" s="66"/>
      <c r="E474" s="66"/>
      <c r="F474" s="66"/>
      <c r="G474" s="67"/>
      <c r="H474" s="67"/>
      <c r="I474" s="67"/>
      <c r="J474" s="67"/>
      <c r="K474" s="57"/>
      <c r="L474" s="57"/>
      <c r="M474" s="57"/>
      <c r="N474" s="57"/>
      <c r="O474" s="57"/>
      <c r="P474" s="57"/>
      <c r="Q474" s="17"/>
      <c r="S474" s="13"/>
    </row>
    <row r="475" spans="1:19" ht="14.25">
      <c r="A475" s="65"/>
      <c r="B475" s="66"/>
      <c r="C475" s="66"/>
      <c r="D475" s="66"/>
      <c r="E475" s="66"/>
      <c r="F475" s="66"/>
      <c r="G475" s="67"/>
      <c r="H475" s="67"/>
      <c r="I475" s="67"/>
      <c r="J475" s="67"/>
      <c r="K475" s="57"/>
      <c r="L475" s="57"/>
      <c r="M475" s="57"/>
      <c r="N475" s="57"/>
      <c r="O475" s="57"/>
      <c r="P475" s="57"/>
      <c r="Q475" s="17"/>
      <c r="S475" s="13"/>
    </row>
    <row r="476" spans="1:19" ht="14.25">
      <c r="A476" s="65"/>
      <c r="B476" s="66"/>
      <c r="C476" s="66"/>
      <c r="D476" s="66"/>
      <c r="E476" s="66"/>
      <c r="F476" s="66"/>
      <c r="G476" s="67"/>
      <c r="H476" s="67"/>
      <c r="I476" s="67"/>
      <c r="J476" s="67"/>
      <c r="K476" s="57"/>
      <c r="L476" s="57"/>
      <c r="M476" s="57"/>
      <c r="N476" s="57"/>
      <c r="O476" s="57"/>
      <c r="P476" s="57"/>
      <c r="Q476" s="17"/>
      <c r="S476" s="13"/>
    </row>
    <row r="477" spans="1:19" ht="14.25">
      <c r="A477" s="65"/>
      <c r="B477" s="66"/>
      <c r="C477" s="66"/>
      <c r="D477" s="66"/>
      <c r="E477" s="66"/>
      <c r="F477" s="66"/>
      <c r="G477" s="67"/>
      <c r="H477" s="67"/>
      <c r="I477" s="67"/>
      <c r="J477" s="67"/>
      <c r="K477" s="57"/>
      <c r="L477" s="57"/>
      <c r="M477" s="57"/>
      <c r="N477" s="57"/>
      <c r="O477" s="57"/>
      <c r="P477" s="57"/>
      <c r="Q477" s="17"/>
      <c r="S477" s="13"/>
    </row>
    <row r="478" spans="1:19" ht="14.25">
      <c r="A478" s="65"/>
      <c r="B478" s="66"/>
      <c r="C478" s="66"/>
      <c r="D478" s="66"/>
      <c r="E478" s="66"/>
      <c r="F478" s="66"/>
      <c r="G478" s="67"/>
      <c r="H478" s="67"/>
      <c r="I478" s="67"/>
      <c r="J478" s="67"/>
      <c r="K478" s="57"/>
      <c r="L478" s="57"/>
      <c r="M478" s="57"/>
      <c r="N478" s="57"/>
      <c r="O478" s="57"/>
      <c r="P478" s="57"/>
      <c r="Q478" s="17"/>
      <c r="S478" s="13"/>
    </row>
    <row r="479" spans="1:19" ht="14.25">
      <c r="A479" s="65"/>
      <c r="B479" s="66"/>
      <c r="C479" s="66"/>
      <c r="D479" s="66"/>
      <c r="E479" s="66"/>
      <c r="F479" s="66"/>
      <c r="G479" s="67"/>
      <c r="H479" s="67"/>
      <c r="I479" s="67"/>
      <c r="J479" s="67"/>
      <c r="K479" s="57"/>
      <c r="L479" s="57"/>
      <c r="M479" s="57"/>
      <c r="N479" s="57"/>
      <c r="O479" s="57"/>
      <c r="P479" s="57"/>
      <c r="Q479" s="17"/>
      <c r="S479" s="13"/>
    </row>
    <row r="480" spans="1:19" ht="14.25">
      <c r="A480" s="65"/>
      <c r="B480" s="66"/>
      <c r="C480" s="66"/>
      <c r="D480" s="66"/>
      <c r="E480" s="66"/>
      <c r="F480" s="66"/>
      <c r="G480" s="67"/>
      <c r="H480" s="67"/>
      <c r="I480" s="67"/>
      <c r="J480" s="67"/>
      <c r="K480" s="57"/>
      <c r="L480" s="57"/>
      <c r="M480" s="57"/>
      <c r="N480" s="57"/>
      <c r="O480" s="57"/>
      <c r="P480" s="57"/>
      <c r="Q480" s="17"/>
      <c r="S480" s="13"/>
    </row>
    <row r="481" spans="1:19" ht="14.25">
      <c r="A481" s="65"/>
      <c r="B481" s="66"/>
      <c r="C481" s="66"/>
      <c r="D481" s="66"/>
      <c r="E481" s="66"/>
      <c r="F481" s="66"/>
      <c r="G481" s="67"/>
      <c r="H481" s="67"/>
      <c r="I481" s="67"/>
      <c r="J481" s="67"/>
      <c r="K481" s="57"/>
      <c r="L481" s="57"/>
      <c r="M481" s="57"/>
      <c r="N481" s="57"/>
      <c r="O481" s="57"/>
      <c r="P481" s="57"/>
      <c r="Q481" s="17"/>
      <c r="S481" s="13"/>
    </row>
    <row r="482" spans="1:19" ht="14.25">
      <c r="A482" s="65"/>
      <c r="B482" s="66"/>
      <c r="C482" s="66"/>
      <c r="D482" s="66"/>
      <c r="E482" s="66"/>
      <c r="F482" s="66"/>
      <c r="G482" s="67"/>
      <c r="H482" s="67"/>
      <c r="I482" s="67"/>
      <c r="J482" s="67"/>
      <c r="K482" s="57"/>
      <c r="L482" s="57"/>
      <c r="M482" s="57"/>
      <c r="N482" s="57"/>
      <c r="O482" s="57"/>
      <c r="P482" s="57"/>
      <c r="Q482" s="17"/>
      <c r="S482" s="13"/>
    </row>
    <row r="483" spans="1:19" ht="14.25">
      <c r="A483" s="65"/>
      <c r="B483" s="66"/>
      <c r="C483" s="66"/>
      <c r="D483" s="66"/>
      <c r="E483" s="66"/>
      <c r="F483" s="66"/>
      <c r="G483" s="67"/>
      <c r="H483" s="67"/>
      <c r="I483" s="67"/>
      <c r="J483" s="67"/>
      <c r="K483" s="57"/>
      <c r="L483" s="57"/>
      <c r="M483" s="57"/>
      <c r="N483" s="57"/>
      <c r="O483" s="57"/>
      <c r="P483" s="57"/>
      <c r="Q483" s="17"/>
      <c r="S483" s="13"/>
    </row>
    <row r="484" spans="1:19" ht="14.25">
      <c r="A484" s="65"/>
      <c r="B484" s="66"/>
      <c r="C484" s="66"/>
      <c r="D484" s="66"/>
      <c r="E484" s="66"/>
      <c r="F484" s="66"/>
      <c r="G484" s="67"/>
      <c r="H484" s="67"/>
      <c r="I484" s="67"/>
      <c r="J484" s="67"/>
      <c r="K484" s="57"/>
      <c r="L484" s="57"/>
      <c r="M484" s="57"/>
      <c r="N484" s="57"/>
      <c r="O484" s="57"/>
      <c r="P484" s="57"/>
      <c r="Q484" s="17"/>
      <c r="S484" s="13"/>
    </row>
    <row r="485" spans="1:19" ht="14.25">
      <c r="A485" s="65"/>
      <c r="B485" s="66"/>
      <c r="C485" s="66"/>
      <c r="D485" s="66"/>
      <c r="E485" s="66"/>
      <c r="F485" s="66"/>
      <c r="G485" s="67"/>
      <c r="H485" s="67"/>
      <c r="I485" s="67"/>
      <c r="J485" s="67"/>
      <c r="K485" s="57"/>
      <c r="L485" s="57"/>
      <c r="M485" s="57"/>
      <c r="N485" s="57"/>
      <c r="O485" s="57"/>
      <c r="P485" s="57"/>
      <c r="Q485" s="17"/>
      <c r="S485" s="13"/>
    </row>
    <row r="486" spans="1:19" ht="14.25">
      <c r="A486" s="65"/>
      <c r="B486" s="66"/>
      <c r="C486" s="66"/>
      <c r="D486" s="66"/>
      <c r="E486" s="66"/>
      <c r="F486" s="66"/>
      <c r="G486" s="67"/>
      <c r="H486" s="67"/>
      <c r="I486" s="67"/>
      <c r="J486" s="67"/>
      <c r="K486" s="57"/>
      <c r="L486" s="57"/>
      <c r="M486" s="57"/>
      <c r="N486" s="57"/>
      <c r="O486" s="57"/>
      <c r="P486" s="57"/>
      <c r="Q486" s="17"/>
      <c r="S486" s="13"/>
    </row>
    <row r="487" spans="1:19" ht="14.25">
      <c r="A487" s="65"/>
      <c r="B487" s="66"/>
      <c r="C487" s="66"/>
      <c r="D487" s="66"/>
      <c r="E487" s="66"/>
      <c r="F487" s="66"/>
      <c r="G487" s="67"/>
      <c r="H487" s="67"/>
      <c r="I487" s="67"/>
      <c r="J487" s="67"/>
      <c r="K487" s="57"/>
      <c r="L487" s="57"/>
      <c r="M487" s="57"/>
      <c r="N487" s="57"/>
      <c r="O487" s="57"/>
      <c r="P487" s="57"/>
      <c r="Q487" s="17"/>
      <c r="S487" s="13"/>
    </row>
    <row r="488" spans="1:19" ht="14.25">
      <c r="A488" s="65"/>
      <c r="B488" s="66"/>
      <c r="C488" s="66"/>
      <c r="D488" s="66"/>
      <c r="E488" s="66"/>
      <c r="F488" s="66"/>
      <c r="G488" s="67"/>
      <c r="H488" s="67"/>
      <c r="I488" s="67"/>
      <c r="J488" s="67"/>
      <c r="K488" s="57"/>
      <c r="L488" s="57"/>
      <c r="M488" s="57"/>
      <c r="N488" s="57"/>
      <c r="O488" s="57"/>
      <c r="P488" s="57"/>
      <c r="Q488" s="17"/>
      <c r="S488" s="13"/>
    </row>
    <row r="489" spans="1:19" ht="14.25">
      <c r="A489" s="65"/>
      <c r="B489" s="66"/>
      <c r="C489" s="66"/>
      <c r="D489" s="66"/>
      <c r="E489" s="66"/>
      <c r="F489" s="66"/>
      <c r="G489" s="67"/>
      <c r="H489" s="67"/>
      <c r="I489" s="67"/>
      <c r="J489" s="67"/>
      <c r="K489" s="57"/>
      <c r="L489" s="57"/>
      <c r="M489" s="57"/>
      <c r="N489" s="57"/>
      <c r="O489" s="57"/>
      <c r="P489" s="57"/>
      <c r="Q489" s="17"/>
      <c r="S489" s="13"/>
    </row>
    <row r="490" spans="1:19" ht="14.25">
      <c r="A490" s="65"/>
      <c r="B490" s="66"/>
      <c r="C490" s="66"/>
      <c r="D490" s="66"/>
      <c r="E490" s="66"/>
      <c r="F490" s="66"/>
      <c r="G490" s="67"/>
      <c r="H490" s="67"/>
      <c r="I490" s="67"/>
      <c r="J490" s="67"/>
      <c r="K490" s="57"/>
      <c r="L490" s="57"/>
      <c r="M490" s="57"/>
      <c r="N490" s="57"/>
      <c r="O490" s="57"/>
      <c r="P490" s="57"/>
      <c r="Q490" s="17"/>
      <c r="S490" s="13"/>
    </row>
    <row r="491" spans="1:19" ht="14.25">
      <c r="A491" s="65"/>
      <c r="B491" s="66"/>
      <c r="C491" s="66"/>
      <c r="D491" s="66"/>
      <c r="E491" s="66"/>
      <c r="F491" s="66"/>
      <c r="G491" s="67"/>
      <c r="H491" s="67"/>
      <c r="I491" s="67"/>
      <c r="J491" s="67"/>
      <c r="K491" s="57"/>
      <c r="L491" s="57"/>
      <c r="M491" s="57"/>
      <c r="N491" s="57"/>
      <c r="O491" s="57"/>
      <c r="P491" s="57"/>
      <c r="Q491" s="17"/>
      <c r="S491" s="13"/>
    </row>
    <row r="492" spans="1:19" ht="14.25">
      <c r="A492" s="65"/>
      <c r="B492" s="66"/>
      <c r="C492" s="66"/>
      <c r="D492" s="66"/>
      <c r="E492" s="66"/>
      <c r="F492" s="66"/>
      <c r="G492" s="67"/>
      <c r="H492" s="67"/>
      <c r="I492" s="67"/>
      <c r="J492" s="67"/>
      <c r="K492" s="57"/>
      <c r="L492" s="57"/>
      <c r="M492" s="57"/>
      <c r="N492" s="57"/>
      <c r="O492" s="57"/>
      <c r="P492" s="57"/>
      <c r="Q492" s="17"/>
      <c r="S492" s="13"/>
    </row>
    <row r="493" spans="1:19" ht="14.25">
      <c r="A493" s="65"/>
      <c r="B493" s="66"/>
      <c r="C493" s="66"/>
      <c r="D493" s="66"/>
      <c r="E493" s="66"/>
      <c r="F493" s="66"/>
      <c r="G493" s="67"/>
      <c r="H493" s="67"/>
      <c r="I493" s="67"/>
      <c r="J493" s="67"/>
      <c r="K493" s="57"/>
      <c r="L493" s="57"/>
      <c r="M493" s="57"/>
      <c r="N493" s="57"/>
      <c r="O493" s="57"/>
      <c r="P493" s="57"/>
      <c r="Q493" s="17"/>
      <c r="S493" s="13"/>
    </row>
    <row r="494" spans="1:17" ht="14.25">
      <c r="A494" s="65"/>
      <c r="B494" s="71"/>
      <c r="C494" s="71"/>
      <c r="D494" s="71"/>
      <c r="E494" s="71"/>
      <c r="F494" s="72"/>
      <c r="G494" s="67"/>
      <c r="H494" s="67"/>
      <c r="I494" s="67"/>
      <c r="J494" s="67"/>
      <c r="K494" s="57"/>
      <c r="L494" s="57"/>
      <c r="M494" s="57"/>
      <c r="N494" s="57"/>
      <c r="O494" s="57"/>
      <c r="P494" s="57"/>
      <c r="Q494" s="17"/>
    </row>
    <row r="495" spans="1:17" ht="14.25">
      <c r="A495" s="65"/>
      <c r="B495" s="71"/>
      <c r="C495" s="71"/>
      <c r="D495" s="71"/>
      <c r="E495" s="71"/>
      <c r="F495" s="72"/>
      <c r="G495" s="67"/>
      <c r="H495" s="67"/>
      <c r="I495" s="67"/>
      <c r="J495" s="67"/>
      <c r="K495" s="57"/>
      <c r="L495" s="57"/>
      <c r="M495" s="57"/>
      <c r="N495" s="57"/>
      <c r="O495" s="57"/>
      <c r="P495" s="57"/>
      <c r="Q495" s="17"/>
    </row>
    <row r="496" spans="1:17" ht="14.25">
      <c r="A496" s="57"/>
      <c r="B496" s="73"/>
      <c r="C496" s="73"/>
      <c r="D496" s="73"/>
      <c r="E496" s="73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</row>
    <row r="497" spans="1:17" ht="14.25">
      <c r="A497" s="57"/>
      <c r="B497" s="73"/>
      <c r="C497" s="73"/>
      <c r="D497" s="73"/>
      <c r="E497" s="73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</row>
    <row r="498" spans="1:17" ht="14.25">
      <c r="A498" s="57"/>
      <c r="B498" s="73"/>
      <c r="C498" s="73"/>
      <c r="D498" s="73"/>
      <c r="E498" s="73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</row>
    <row r="499" spans="1:17" ht="14.25">
      <c r="A499" s="57"/>
      <c r="B499" s="73"/>
      <c r="C499" s="73"/>
      <c r="D499" s="73"/>
      <c r="E499" s="73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</row>
    <row r="500" spans="1:17" ht="14.2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</row>
    <row r="501" spans="1:17" ht="14.2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</row>
    <row r="502" spans="1:17" ht="14.2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</row>
    <row r="503" spans="1:17" ht="14.2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</row>
    <row r="504" spans="1:17" ht="14.2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</row>
    <row r="505" spans="1:17" ht="14.2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</row>
    <row r="506" spans="1:17" ht="14.2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</row>
    <row r="507" spans="1:17" ht="14.2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</row>
    <row r="508" spans="1:17" ht="14.2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</row>
    <row r="509" spans="1:17" ht="14.2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</row>
    <row r="510" spans="1:17" ht="14.2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</row>
    <row r="511" spans="1:17" ht="14.2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</row>
    <row r="512" spans="1:16" ht="14.2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pans="1:16" ht="14.2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pans="1:16" ht="14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pans="1:16" ht="14.2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pans="1:16" ht="14.2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1:16" ht="14.2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pans="1:16" ht="14.2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pans="1:16" ht="14.2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pans="1:16" ht="14.2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pans="1:16" ht="14.2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1:16" ht="14.2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pans="1:16" ht="14.2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pans="1:16" ht="14.2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pans="1:16" ht="14.2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pans="1:16" ht="14.2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pans="1:16" ht="14.2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pans="1:16" ht="14.2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1:16" ht="14.2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1:16" ht="14.2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1:16" ht="14.2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1:16" ht="14.2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1:16" ht="14.2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1:16" ht="14.2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1:16" ht="14.2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1:16" ht="14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1:16" ht="14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1:16" ht="14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1:16" ht="14.2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1:16" ht="14.2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1:16" ht="14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1:16" ht="14.2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1:16" ht="14.2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1:16" ht="14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1:16" ht="14.2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1:16" ht="14.2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1:16" ht="14.2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1:16" ht="14.2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1:16" ht="14.2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1:16" ht="14.2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1:16" ht="14.2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1:16" ht="14.2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pans="1:16" ht="14.2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pans="1:16" ht="14.2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pans="1:16" ht="14.2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pans="1:16" ht="14.2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pans="1:16" ht="14.2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pans="1:16" ht="14.2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1:16" ht="14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</sheetData>
  <sheetProtection/>
  <autoFilter ref="A11:X440"/>
  <mergeCells count="212">
    <mergeCell ref="B410:B411"/>
    <mergeCell ref="D410:D411"/>
    <mergeCell ref="E410:E411"/>
    <mergeCell ref="E402:E403"/>
    <mergeCell ref="C404:C405"/>
    <mergeCell ref="A408:A409"/>
    <mergeCell ref="B408:B409"/>
    <mergeCell ref="C408:C409"/>
    <mergeCell ref="D408:D409"/>
    <mergeCell ref="E408:E409"/>
    <mergeCell ref="C396:C399"/>
    <mergeCell ref="D396:D399"/>
    <mergeCell ref="E396:E399"/>
    <mergeCell ref="A393:A395"/>
    <mergeCell ref="B393:B395"/>
    <mergeCell ref="Q410:Q411"/>
    <mergeCell ref="C410:C411"/>
    <mergeCell ref="Q408:Q409"/>
    <mergeCell ref="E406:E407"/>
    <mergeCell ref="E400:E401"/>
    <mergeCell ref="Q393:Q395"/>
    <mergeCell ref="C393:C395"/>
    <mergeCell ref="D393:D395"/>
    <mergeCell ref="E393:E395"/>
    <mergeCell ref="A396:A399"/>
    <mergeCell ref="A402:A403"/>
    <mergeCell ref="B402:B403"/>
    <mergeCell ref="D400:D401"/>
    <mergeCell ref="D402:D403"/>
    <mergeCell ref="B396:B399"/>
    <mergeCell ref="B404:B405"/>
    <mergeCell ref="A404:A405"/>
    <mergeCell ref="B406:B407"/>
    <mergeCell ref="Q396:Q398"/>
    <mergeCell ref="Q400:Q401"/>
    <mergeCell ref="Q402:Q403"/>
    <mergeCell ref="Q404:Q405"/>
    <mergeCell ref="Q406:Q407"/>
    <mergeCell ref="E404:E405"/>
    <mergeCell ref="D406:D407"/>
    <mergeCell ref="A406:A407"/>
    <mergeCell ref="A400:A401"/>
    <mergeCell ref="B400:B401"/>
    <mergeCell ref="B322:B333"/>
    <mergeCell ref="A391:A392"/>
    <mergeCell ref="A334:A345"/>
    <mergeCell ref="A370:A381"/>
    <mergeCell ref="B346:B357"/>
    <mergeCell ref="A389:A390"/>
    <mergeCell ref="B389:B390"/>
    <mergeCell ref="A346:A357"/>
    <mergeCell ref="F294:F297"/>
    <mergeCell ref="F286:F289"/>
    <mergeCell ref="Q370:Q381"/>
    <mergeCell ref="C370:C381"/>
    <mergeCell ref="Q346:Q357"/>
    <mergeCell ref="B370:B381"/>
    <mergeCell ref="C334:C345"/>
    <mergeCell ref="Q358:Q369"/>
    <mergeCell ref="B358:B369"/>
    <mergeCell ref="C382:C388"/>
    <mergeCell ref="C346:C357"/>
    <mergeCell ref="A358:A369"/>
    <mergeCell ref="F275:F279"/>
    <mergeCell ref="F298:F301"/>
    <mergeCell ref="A229:A284"/>
    <mergeCell ref="A322:A333"/>
    <mergeCell ref="A285:A321"/>
    <mergeCell ref="C322:C333"/>
    <mergeCell ref="F318:F321"/>
    <mergeCell ref="F230:F234"/>
    <mergeCell ref="Q322:Q333"/>
    <mergeCell ref="F290:F293"/>
    <mergeCell ref="F280:F284"/>
    <mergeCell ref="F270:F274"/>
    <mergeCell ref="Q285:Q321"/>
    <mergeCell ref="F235:F239"/>
    <mergeCell ref="F314:F317"/>
    <mergeCell ref="B217:B228"/>
    <mergeCell ref="C285:C321"/>
    <mergeCell ref="Q149:Q160"/>
    <mergeCell ref="F265:F269"/>
    <mergeCell ref="F240:F244"/>
    <mergeCell ref="Q125:Q136"/>
    <mergeCell ref="Q137:Q148"/>
    <mergeCell ref="F212:F216"/>
    <mergeCell ref="F260:F264"/>
    <mergeCell ref="F255:F259"/>
    <mergeCell ref="B125:B136"/>
    <mergeCell ref="C113:C124"/>
    <mergeCell ref="F192:F196"/>
    <mergeCell ref="F197:F201"/>
    <mergeCell ref="F167:F171"/>
    <mergeCell ref="F207:F211"/>
    <mergeCell ref="C149:C160"/>
    <mergeCell ref="C77:C88"/>
    <mergeCell ref="B101:B112"/>
    <mergeCell ref="B89:B100"/>
    <mergeCell ref="Q113:Q124"/>
    <mergeCell ref="F177:F181"/>
    <mergeCell ref="Q161:Q216"/>
    <mergeCell ref="F202:F206"/>
    <mergeCell ref="C125:C136"/>
    <mergeCell ref="Q101:Q112"/>
    <mergeCell ref="D89:D100"/>
    <mergeCell ref="E89:E100"/>
    <mergeCell ref="Q53:Q64"/>
    <mergeCell ref="Q28:Q39"/>
    <mergeCell ref="Q40:Q51"/>
    <mergeCell ref="Q14:Q25"/>
    <mergeCell ref="Q76:Q100"/>
    <mergeCell ref="C26:C27"/>
    <mergeCell ref="I8:Q8"/>
    <mergeCell ref="B13:Q13"/>
    <mergeCell ref="B26:B27"/>
    <mergeCell ref="B14:B25"/>
    <mergeCell ref="K9:L9"/>
    <mergeCell ref="Q9:Q10"/>
    <mergeCell ref="Q26:Q27"/>
    <mergeCell ref="A8:A10"/>
    <mergeCell ref="I9:J9"/>
    <mergeCell ref="B28:B39"/>
    <mergeCell ref="C53:C64"/>
    <mergeCell ref="C14:C25"/>
    <mergeCell ref="F8:F10"/>
    <mergeCell ref="A13:A25"/>
    <mergeCell ref="C40:C51"/>
    <mergeCell ref="A28:A39"/>
    <mergeCell ref="B40:B51"/>
    <mergeCell ref="A52:A64"/>
    <mergeCell ref="A40:A51"/>
    <mergeCell ref="A65:A75"/>
    <mergeCell ref="B65:B75"/>
    <mergeCell ref="Q65:Q75"/>
    <mergeCell ref="C65:C75"/>
    <mergeCell ref="A113:A124"/>
    <mergeCell ref="B77:B88"/>
    <mergeCell ref="F250:F254"/>
    <mergeCell ref="C217:C228"/>
    <mergeCell ref="A137:A148"/>
    <mergeCell ref="B149:B160"/>
    <mergeCell ref="A125:A136"/>
    <mergeCell ref="A76:A100"/>
    <mergeCell ref="C89:C100"/>
    <mergeCell ref="C101:C112"/>
    <mergeCell ref="Q416:Q427"/>
    <mergeCell ref="Q382:Q388"/>
    <mergeCell ref="C358:C369"/>
    <mergeCell ref="Q389:Q390"/>
    <mergeCell ref="C391:C392"/>
    <mergeCell ref="C389:C390"/>
    <mergeCell ref="D404:D405"/>
    <mergeCell ref="C406:C407"/>
    <mergeCell ref="C400:C401"/>
    <mergeCell ref="C402:C403"/>
    <mergeCell ref="A161:A216"/>
    <mergeCell ref="B334:B345"/>
    <mergeCell ref="E414:E415"/>
    <mergeCell ref="A382:A388"/>
    <mergeCell ref="B382:B388"/>
    <mergeCell ref="F310:F313"/>
    <mergeCell ref="F162:F166"/>
    <mergeCell ref="F182:F186"/>
    <mergeCell ref="A217:A228"/>
    <mergeCell ref="F302:F305"/>
    <mergeCell ref="C428:C439"/>
    <mergeCell ref="B391:B392"/>
    <mergeCell ref="A414:A415"/>
    <mergeCell ref="B414:B415"/>
    <mergeCell ref="C414:C415"/>
    <mergeCell ref="D414:D415"/>
    <mergeCell ref="A428:A439"/>
    <mergeCell ref="B428:B439"/>
    <mergeCell ref="B416:B427"/>
    <mergeCell ref="A416:A427"/>
    <mergeCell ref="Q428:Q439"/>
    <mergeCell ref="A101:A112"/>
    <mergeCell ref="F172:F176"/>
    <mergeCell ref="F306:F309"/>
    <mergeCell ref="Q334:Q345"/>
    <mergeCell ref="F187:F191"/>
    <mergeCell ref="C416:C427"/>
    <mergeCell ref="Q391:Q392"/>
    <mergeCell ref="F245:F249"/>
    <mergeCell ref="A149:A160"/>
    <mergeCell ref="N1:Q1"/>
    <mergeCell ref="C161:C216"/>
    <mergeCell ref="C229:C284"/>
    <mergeCell ref="B137:B148"/>
    <mergeCell ref="C137:C148"/>
    <mergeCell ref="Q229:Q284"/>
    <mergeCell ref="N2:Q2"/>
    <mergeCell ref="C28:C39"/>
    <mergeCell ref="Q217:Q228"/>
    <mergeCell ref="B53:B64"/>
    <mergeCell ref="B5:Q5"/>
    <mergeCell ref="C8:C10"/>
    <mergeCell ref="O9:P9"/>
    <mergeCell ref="B6:Q6"/>
    <mergeCell ref="B8:B10"/>
    <mergeCell ref="M9:N9"/>
    <mergeCell ref="G8:H9"/>
    <mergeCell ref="Q414:Q415"/>
    <mergeCell ref="A26:A27"/>
    <mergeCell ref="B52:Q52"/>
    <mergeCell ref="C412:C413"/>
    <mergeCell ref="D412:D413"/>
    <mergeCell ref="E412:E413"/>
    <mergeCell ref="A412:A413"/>
    <mergeCell ref="B412:B413"/>
    <mergeCell ref="Q412:Q413"/>
    <mergeCell ref="B113:B124"/>
  </mergeCells>
  <printOptions/>
  <pageMargins left="0" right="0" top="0" bottom="0" header="0.31496062992125984" footer="0.31496062992125984"/>
  <pageSetup fitToHeight="0" fitToWidth="1" horizontalDpi="600" verticalDpi="600" orientation="portrait" paperSize="9" scale="42" r:id="rId3"/>
  <rowBreaks count="1" manualBreakCount="1">
    <brk id="33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2023-03-31T01:26:57Z</dcterms:modified>
  <cp:category/>
  <cp:version/>
  <cp:contentType/>
  <cp:contentStatus/>
</cp:coreProperties>
</file>