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Приложение 2" sheetId="1" r:id="rId1"/>
    <sheet name="Лист1" sheetId="2" r:id="rId2"/>
  </sheets>
  <definedNames>
    <definedName name="_xlnm.Print_Titles" localSheetId="0">'Приложение 2'!$5:$8</definedName>
    <definedName name="_xlnm.Print_Area" localSheetId="0">'Приложение 2'!$A$1:$Q$486</definedName>
  </definedNames>
  <calcPr fullCalcOnLoad="1" fullPrecision="0"/>
</workbook>
</file>

<file path=xl/sharedStrings.xml><?xml version="1.0" encoding="utf-8"?>
<sst xmlns="http://schemas.openxmlformats.org/spreadsheetml/2006/main" count="340" uniqueCount="183">
  <si>
    <t>№ п/п</t>
  </si>
  <si>
    <t>1.</t>
  </si>
  <si>
    <t>1.1.</t>
  </si>
  <si>
    <t>3.1.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</si>
  <si>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</si>
  <si>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</si>
  <si>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</si>
  <si>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</si>
  <si>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</si>
  <si>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</si>
  <si>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</si>
  <si>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</si>
  <si>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</si>
  <si>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всего</t>
  </si>
  <si>
    <t>3.2.</t>
  </si>
  <si>
    <t>Итого по задаче 1</t>
  </si>
  <si>
    <t>Итого по задаче 3</t>
  </si>
  <si>
    <t>Всего по подпрограмме</t>
  </si>
  <si>
    <t>3.3.</t>
  </si>
  <si>
    <t>3.4.</t>
  </si>
  <si>
    <t>3.5.</t>
  </si>
  <si>
    <t>3.6.</t>
  </si>
  <si>
    <t>Задача 1 подпрограммы:  Обеспечение своевременного и качественного содержания улично-дороржной сети</t>
  </si>
  <si>
    <t>1.1.1.</t>
  </si>
  <si>
    <t>1.1.2.</t>
  </si>
  <si>
    <t>1.1.3.</t>
  </si>
  <si>
    <t>1.1.4.</t>
  </si>
  <si>
    <t>1.1.5.</t>
  </si>
  <si>
    <t>Код бюджетной классификации (КЦСР, КВР)</t>
  </si>
  <si>
    <t>план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</si>
  <si>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</si>
  <si>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</si>
  <si>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</si>
  <si>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</si>
  <si>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</si>
  <si>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</si>
  <si>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</si>
  <si>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</si>
  <si>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</si>
  <si>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</si>
  <si>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</si>
  <si>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</si>
  <si>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</si>
  <si>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</si>
  <si>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Уплата налога на имущество организаций и земельного налога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</si>
  <si>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</si>
  <si>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</si>
  <si>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</si>
  <si>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</si>
  <si>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</si>
  <si>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</si>
  <si>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Администрация Ленинского района Города Томска Города Томска</t>
  </si>
  <si>
    <t>Администрация Октябрьского района Города Томска Города Томска</t>
  </si>
  <si>
    <t>Администрация Советского района Города Томска Города Томска</t>
  </si>
  <si>
    <t>Администрация Кировского района Города Томска Города Томска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</si>
  <si>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</si>
  <si>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</si>
  <si>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</si>
  <si>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I</t>
  </si>
  <si>
    <t>Д</t>
  </si>
  <si>
    <t>III</t>
  </si>
  <si>
    <t>Г</t>
  </si>
  <si>
    <t>Цель подпрограммы: Улучшение качества содержания и ремонта улично-дорожной сети</t>
  </si>
  <si>
    <t xml:space="preserve">Разработка и актуализация существующих проектов организации дорожного движения
</t>
  </si>
  <si>
    <t>А</t>
  </si>
  <si>
    <t>Освещение пешеходных переходов, расположенных в непосредственной близости от учреждений образования, а также вблизи социально значимых объектов</t>
  </si>
  <si>
    <t xml:space="preserve"> в том числе средства дорожного фонда муниципального  образования «Город Томск»</t>
  </si>
  <si>
    <t>Приобретение комплектующих материалов для установки недостающих и замены поврежденных дорожных знаков</t>
  </si>
  <si>
    <t>Приобретение оборудования для светофорных объектов</t>
  </si>
  <si>
    <t>A</t>
  </si>
  <si>
    <t>Департамент образования администрации Города Томска</t>
  </si>
  <si>
    <t>4.1.</t>
  </si>
  <si>
    <t>5.1.</t>
  </si>
  <si>
    <t>Проведение мероприятий по мониторингу детского дорожно-транспортного травматизма в образовательных учреждениях муниципального образования «Город Томск» &lt;5&gt;</t>
  </si>
  <si>
    <t>Проведение цикла классных часов и занятий по правилам дорожного движения для учащихся образовательных учреждений и воспитанников дошкольных образовательных учреждений муниципального образования «Город Томск» &lt;6&gt;</t>
  </si>
  <si>
    <t>Итого по задаче 5</t>
  </si>
  <si>
    <t>Итого по задаче 4</t>
  </si>
  <si>
    <t>3.10.</t>
  </si>
  <si>
    <t>2300020360,                                                                                                                                                                                                                                                                                                                                                                                                                                                                                                                                244</t>
  </si>
  <si>
    <t>Текущее содержание средств организации дорожного движения, в том числе:</t>
  </si>
  <si>
    <t>Поставка и установка светофорных объектов</t>
  </si>
  <si>
    <t>Поставка и установка устройств переменной сигнализации (светофорных секций с желтыми мигающими сигналами типа Т-7) на нерегулируемых пешеходных переходах в том числе вблизи образовательных учреждений</t>
  </si>
  <si>
    <t>Поставка и установка  комплектующих материалов для установки недостающих и замены поврежденных дорожных знаков</t>
  </si>
  <si>
    <t xml:space="preserve">&lt;1, 2, 3, 4, 5, 6&gt; мероприятия, не имеющие потребности и не требующие финансирования. </t>
  </si>
  <si>
    <t xml:space="preserve">Примечание: </t>
  </si>
  <si>
    <t>Рассмотрение на заседаниях городской комиссии по обеспечению безопасности дорожного движения наиболее актуальных вопросов безопасности дорожного движения с принятием решений, направленных на реализацию мероприятий по обеспечению безопасности дорожного движения &lt;2&gt;</t>
  </si>
  <si>
    <t>Организация взаимодействия со СМИ для информационного обеспечения проводимых в рамках программы мероприятий &lt;3&gt;</t>
  </si>
  <si>
    <t>Систематическое разъяснение на радио и в телепрограммах требований нормативных правовых актов в сфере безопасности дорожного движения, информирование населения о дорожно-транспортных происшествиях и причинах их возникновения &lt;4&gt;</t>
  </si>
  <si>
    <t>1.2.</t>
  </si>
  <si>
    <t>Задача 2 подпрограммы: Совершенствование инфраструктуры улично-дорожной сети, обеспечивающей безопасность дорожного движения</t>
  </si>
  <si>
    <t>4.1.1.</t>
  </si>
  <si>
    <t>4.1.2.</t>
  </si>
  <si>
    <t>4.1.3.</t>
  </si>
  <si>
    <t>4.1.4.</t>
  </si>
  <si>
    <t>Задача 5 подпрограммы:  Обеспечение сокращения детского дорожно-транспортного травматизма</t>
  </si>
  <si>
    <t>5.2.</t>
  </si>
  <si>
    <t>2.1.</t>
  </si>
  <si>
    <t>2.2.</t>
  </si>
  <si>
    <t>2.2.1.</t>
  </si>
  <si>
    <t>2.3.</t>
  </si>
  <si>
    <t>2.4.</t>
  </si>
  <si>
    <t>Итого по задаче 2</t>
  </si>
  <si>
    <t>Разработка технических паспортов на объекты улично-дорожной сети</t>
  </si>
  <si>
    <t>3.7.</t>
  </si>
  <si>
    <t>Поставка и установка остановочных павильонов</t>
  </si>
  <si>
    <t>устранение предписаний ГИБДД и непредвид расходы, тек.содержанеи УДС, в т.ч.зелень вдоль УДС, ручная уборка и содержание элементов обустройства УДС</t>
  </si>
  <si>
    <t>Выполнение горизонтальной дорожной разметки, в т.ч.  готовыми термопластиковыми формами на пешеходных переходах вблизи образовательных учреждений муниципального образования «Город Томск», иных форм собственности, а также в местах концентрации ДТП</t>
  </si>
  <si>
    <t>Перечень мероприятий и ресурсное обеспечение подпрограммы «Содержание и ремонт  улично-дорожной сети и обеспечение безопасности дорожного движения»</t>
  </si>
  <si>
    <t>Размещение на официальном портале муниципального образования «Город Томск» материалов касающихся качества и уровня содержания улично-дорожной сети, а также вопросов безопасности дорожного движения &lt;1&gt;</t>
  </si>
  <si>
    <t>Задача 3 подпрограммы: : Нормативно-техническое регулирование и информационное обеспечение в сфере содержания улично-дорожной сети, а также формирование эффективной системы профилактики правонарушений в сфере безопасности дорожного движения</t>
  </si>
  <si>
    <t>Приложение 2 к подпрограмме «Содержание и ремонт улично-дорожной сети и обеспечение безопасномти дорожного движения»</t>
  </si>
  <si>
    <t>администрация Города Томска (управление информационной политики и общественных связей)</t>
  </si>
  <si>
    <t>Наименования целей, задач, ведомственных целевых программ, мероприятий подпрограммы</t>
  </si>
  <si>
    <t>в том числе ремонт дорог 2,3 категории</t>
  </si>
  <si>
    <t>1020120560,244</t>
  </si>
  <si>
    <t>1020120430,244</t>
  </si>
  <si>
    <t>1020199990,851</t>
  </si>
  <si>
    <t>1020120430,244;</t>
  </si>
  <si>
    <t>1020120360, 244</t>
  </si>
  <si>
    <t>102R153930, 244</t>
  </si>
  <si>
    <t xml:space="preserve"> 1020120470, 244</t>
  </si>
  <si>
    <t>ДДДиБ (Муниципальное казённое учреждение Города Томска «Центр организации дорожного движения»)</t>
  </si>
  <si>
    <t>Задача 4 подпрограммы: Обеспечение реализации полномочий в сфере организации и осуществления текущего содержания средств организации дорожного движения (Муниципальное казённое учреждение Города Томска «Центр организации дорожного движения»)</t>
  </si>
  <si>
    <t>2.5.</t>
  </si>
  <si>
    <t>Проведение ремонта автомобильных дорог местного значения муниципального образования «Город Томск"за счёт средств резервного фонда финансирования непредвиденных расходов Администрации Томской области</t>
  </si>
  <si>
    <t>1020100001, 244</t>
  </si>
  <si>
    <t xml:space="preserve">1020120430,244, </t>
  </si>
  <si>
    <t>3.8.</t>
  </si>
  <si>
    <t>Предпроектное обследование и испытание мостовых сооружений, обследование и испытание мостовых сооружений после их ремонта с составлением технического паспорта, проведение диагоностики после ремонта автомобильных дорог, разработка проектов или сметных расчетов стоиомсти работ, экспертиза проектов, строительный контроль авторский надзор в сфере ремонта улично-дорожной сети</t>
  </si>
  <si>
    <t>Ремонт существующих и приобретение, устройство недостающих элементов обустройства улично-дорожной сети муниципального образования "Город Томск" (установка, перевозка, демонтаж элементов УДС, ремонт остановочных комплексов) в сфере содержания улично дорожной сети</t>
  </si>
  <si>
    <t>Приобретение элементов улично-дорожной сети в целях обеспечения безопасности дорожного движения</t>
  </si>
  <si>
    <t xml:space="preserve">1020120360, 244,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</si>
  <si>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1020120430, 244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</si>
  <si>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2.6.</t>
  </si>
  <si>
    <t>2.2.3.</t>
  </si>
  <si>
    <t>1020120360,244                                   1020141130,244</t>
  </si>
  <si>
    <t>1020100580,611        1020140М60,611</t>
  </si>
  <si>
    <t>6.1.</t>
  </si>
  <si>
    <t>Проведение ремонта автомобильных дорог местного значения муниципального образования "Город Томск", в том числе ремонт тротуаров, в условиях поддержания бесперебойного движения транспортных средств и организации безопасных условий такого движения</t>
  </si>
  <si>
    <t>Итого по задаче 6</t>
  </si>
  <si>
    <t>Укрупненное (основное) мероприятие «Текущее содержание и ремонт улично-дорожной сети и элементов обустройства» (решается в рамках Задачи 1, 2, 3, 4, 5)</t>
  </si>
  <si>
    <t>Укрупненное (основное) мероприятие «Реализация регионального проекта "Региональная и местная дорожная сеть"национального проекта "Безопасные качественные дороги"» (решается в рамках Задачи 6)</t>
  </si>
  <si>
    <t>6.2.</t>
  </si>
  <si>
    <t>Проведение мероприятий по обеспечению безопасности дорожного движения в рамках реализации регионального проекта "Региональная и местная сеть" национального проекта "Безопасные и качественные дороги"</t>
  </si>
  <si>
    <t>мб</t>
  </si>
  <si>
    <t>об</t>
  </si>
  <si>
    <t>Задача 6 подпрограммы: Ремонт автомобильных дорог общего пользования местного значения и обеспечение безопасности дорожного движения</t>
  </si>
  <si>
    <t>Проведение ремонта автомобильных дорог общего пользования местного значения в рамках реализации регионального проекта "Региональная и местная сеть" национального проекта "Безопасные и качественные дороги"</t>
  </si>
  <si>
    <t>1020120360,244;  1020120470, 244; 1020141130,244</t>
  </si>
  <si>
    <t xml:space="preserve"> Текущее содержание и ремонт  улично-дорожной сети и элементов обустройства</t>
  </si>
  <si>
    <t>Диагностика, обследование и оценка состояния улично-дорожной сети, текущие и периодические осмотры,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сооружений, инструментальное обследование улично-дорожной сети (проверка сметной стоимости, проведение экспертизы работ, работы по лабораторным испытаниям дорожно-строительных материалов), паспортизация автомобильных дорог и искусственных сооружений (поготовка технической документации), строительный контроль в сфере содержания улично-дорожной сети</t>
  </si>
  <si>
    <t>0409 1020199990 851 291 000000 000 001</t>
  </si>
  <si>
    <t>0409 1020140м60 611 241 000000 000 054</t>
  </si>
  <si>
    <t>0409 1020120430 244 225 000000 000 001</t>
  </si>
  <si>
    <t>0409 1020100580 611 241 000000 000 001</t>
  </si>
  <si>
    <t>0409 1020120430 244 310 153000 000 001</t>
  </si>
  <si>
    <t>0409 1020120560 244 310 000000 000 001</t>
  </si>
  <si>
    <t>дор фонд</t>
  </si>
  <si>
    <t>местн бюдж</t>
  </si>
  <si>
    <t>обл бюдж</t>
  </si>
  <si>
    <t>0409 1020141130 244 225 000000 000 068 1</t>
  </si>
  <si>
    <t>0409 1020120470 244 225 000014 000 001 1</t>
  </si>
  <si>
    <t>0409 1020120360 244 225 000000 000 001 1</t>
  </si>
  <si>
    <t>0409 1020120430 244 228 000000 000 001</t>
  </si>
  <si>
    <t>0409 1020100001 244 225 039 041 000 002</t>
  </si>
  <si>
    <t>0409 1020120430 244 226 000000 000 001</t>
  </si>
  <si>
    <t>0409 1020120360 244 226 000700 000 001</t>
  </si>
  <si>
    <t>0409 1020120360 244 226 000000 000 001</t>
  </si>
  <si>
    <t>мест б</t>
  </si>
  <si>
    <t>0409 102R153930 244 225 000000 000 068 1</t>
  </si>
  <si>
    <t>0409 102R153930 244 225 000014 000 001 1</t>
  </si>
  <si>
    <t>0409 102R153930 244 225 000009 000001 1</t>
  </si>
  <si>
    <t>КФСР КЦСР КВР КОСГУ ДОПФК ДОПЭК ДОПКР</t>
  </si>
  <si>
    <t>0409 1020120360 244 225 000000 000 001</t>
  </si>
  <si>
    <t>0409 1020120360 347</t>
  </si>
  <si>
    <t>1.1.7.</t>
  </si>
  <si>
    <t>Субсидии бюджетным учреждениям на укрепление МТБ</t>
  </si>
  <si>
    <t xml:space="preserve">1020100580,612        </t>
  </si>
  <si>
    <t>1020120430,244;       1020100580,611;        1020140М60,611        1020100580,612        1020100580,851</t>
  </si>
  <si>
    <t>1020100580,244; 1020100580,111; 1020100580,119; 1020100580,247; 1020100580, 851</t>
  </si>
  <si>
    <t>2.7.</t>
  </si>
  <si>
    <t>Проведение мероприятий по установке элементов освещения на пешеходных переходах и обустройство пешеходных переходов в соответствии с национальными стандартами, в том числе вблизи школ и других образовательных организаций</t>
  </si>
  <si>
    <t>1020140М60, 244; 1020120430,244;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</si>
</sst>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  <numFmt numFmtId="197" formatCode="[$-FC19]d\ mmmm\ yyyy\ &quot;г.&quot;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2"/>
      <color indexed="52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195" fontId="8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6" fillId="0" borderId="11" xfId="0" applyNumberFormat="1" applyFont="1" applyFill="1" applyBorder="1" applyAlignment="1">
      <alignment horizontal="left" wrapText="1"/>
    </xf>
    <xf numFmtId="195" fontId="8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11" fillId="0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center" wrapText="1"/>
    </xf>
    <xf numFmtId="195" fontId="3" fillId="0" borderId="0" xfId="0" applyNumberFormat="1" applyFont="1" applyFill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wrapText="1"/>
    </xf>
    <xf numFmtId="195" fontId="8" fillId="0" borderId="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wrapText="1"/>
    </xf>
    <xf numFmtId="195" fontId="3" fillId="0" borderId="11" xfId="0" applyNumberFormat="1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4" fontId="3" fillId="0" borderId="0" xfId="0" applyNumberFormat="1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Alignment="1">
      <alignment horizontal="left" wrapText="1"/>
    </xf>
    <xf numFmtId="4" fontId="15" fillId="0" borderId="0" xfId="0" applyNumberFormat="1" applyFont="1" applyFill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195" fontId="8" fillId="32" borderId="10" xfId="0" applyNumberFormat="1" applyFont="1" applyFill="1" applyBorder="1" applyAlignment="1">
      <alignment horizontal="right" vertical="center" wrapText="1"/>
    </xf>
    <xf numFmtId="4" fontId="8" fillId="32" borderId="10" xfId="0" applyNumberFormat="1" applyFont="1" applyFill="1" applyBorder="1" applyAlignment="1">
      <alignment horizontal="right" vertical="center" wrapText="1"/>
    </xf>
    <xf numFmtId="195" fontId="8" fillId="0" borderId="0" xfId="0" applyNumberFormat="1" applyFont="1" applyFill="1" applyAlignment="1">
      <alignment horizontal="left" wrapText="1"/>
    </xf>
    <xf numFmtId="3" fontId="3" fillId="0" borderId="0" xfId="0" applyNumberFormat="1" applyFont="1" applyFill="1" applyAlignment="1">
      <alignment horizontal="left" wrapText="1"/>
    </xf>
    <xf numFmtId="1" fontId="14" fillId="0" borderId="0" xfId="0" applyNumberFormat="1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3" fillId="0" borderId="1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49" fontId="8" fillId="0" borderId="0" xfId="0" applyNumberFormat="1" applyFont="1" applyFill="1" applyAlignment="1">
      <alignment horizontal="right" vertical="distributed" wrapText="1"/>
    </xf>
    <xf numFmtId="0" fontId="3" fillId="0" borderId="20" xfId="0" applyFont="1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 wrapText="1"/>
    </xf>
    <xf numFmtId="0" fontId="3" fillId="0" borderId="20" xfId="0" applyFont="1" applyFill="1" applyBorder="1" applyAlignment="1">
      <alignment horizontal="left" wrapText="1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9" xfId="0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" fillId="15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3"/>
  <sheetViews>
    <sheetView tabSelected="1" zoomScale="80" zoomScaleNormal="80" zoomScaleSheetLayoutView="75" zoomScalePageLayoutView="0" workbookViewId="0" topLeftCell="C1">
      <pane ySplit="8" topLeftCell="A271" activePane="bottomLeft" state="frozen"/>
      <selection pane="topLeft" activeCell="A1" sqref="A1"/>
      <selection pane="bottomLeft" activeCell="G499" sqref="G499"/>
    </sheetView>
  </sheetViews>
  <sheetFormatPr defaultColWidth="9.140625" defaultRowHeight="12.75"/>
  <cols>
    <col min="1" max="1" width="11.8515625" style="5" customWidth="1"/>
    <col min="2" max="2" width="23.140625" style="5" customWidth="1"/>
    <col min="3" max="5" width="20.00390625" style="5" customWidth="1"/>
    <col min="6" max="6" width="10.140625" style="5" customWidth="1"/>
    <col min="7" max="7" width="18.57421875" style="5" customWidth="1"/>
    <col min="8" max="8" width="18.7109375" style="5" customWidth="1"/>
    <col min="9" max="9" width="18.8515625" style="5" customWidth="1"/>
    <col min="10" max="10" width="19.57421875" style="5" customWidth="1"/>
    <col min="11" max="11" width="15.421875" style="5" customWidth="1"/>
    <col min="12" max="12" width="17.28125" style="5" customWidth="1"/>
    <col min="13" max="13" width="15.28125" style="5" customWidth="1"/>
    <col min="14" max="14" width="16.421875" style="5" customWidth="1"/>
    <col min="15" max="15" width="12.8515625" style="5" customWidth="1"/>
    <col min="16" max="16" width="9.7109375" style="5" customWidth="1"/>
    <col min="17" max="17" width="26.7109375" style="5" customWidth="1"/>
    <col min="18" max="18" width="49.28125" style="5" customWidth="1"/>
    <col min="19" max="19" width="27.421875" style="5" customWidth="1"/>
    <col min="20" max="20" width="14.7109375" style="5" customWidth="1"/>
    <col min="21" max="16384" width="9.140625" style="5" customWidth="1"/>
  </cols>
  <sheetData>
    <row r="1" spans="15:17" ht="16.5" customHeight="1">
      <c r="O1" s="82"/>
      <c r="P1" s="82"/>
      <c r="Q1" s="82"/>
    </row>
    <row r="2" spans="15:17" ht="55.5" customHeight="1">
      <c r="O2" s="98" t="s">
        <v>110</v>
      </c>
      <c r="P2" s="98"/>
      <c r="Q2" s="98"/>
    </row>
    <row r="3" spans="2:16" ht="20.25" customHeight="1">
      <c r="B3" s="118" t="s">
        <v>107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53"/>
    </row>
    <row r="5" spans="1:17" ht="33.75" customHeight="1">
      <c r="A5" s="61" t="s">
        <v>0</v>
      </c>
      <c r="B5" s="61" t="s">
        <v>112</v>
      </c>
      <c r="C5" s="61" t="s">
        <v>28</v>
      </c>
      <c r="D5" s="61" t="s">
        <v>56</v>
      </c>
      <c r="E5" s="61" t="s">
        <v>57</v>
      </c>
      <c r="F5" s="61" t="s">
        <v>4</v>
      </c>
      <c r="G5" s="86" t="s">
        <v>5</v>
      </c>
      <c r="H5" s="87"/>
      <c r="I5" s="99" t="s">
        <v>12</v>
      </c>
      <c r="J5" s="100"/>
      <c r="K5" s="100"/>
      <c r="L5" s="100"/>
      <c r="M5" s="100"/>
      <c r="N5" s="100"/>
      <c r="O5" s="100"/>
      <c r="P5" s="101"/>
      <c r="Q5" s="61" t="s">
        <v>55</v>
      </c>
    </row>
    <row r="6" spans="1:17" ht="39" customHeight="1">
      <c r="A6" s="62"/>
      <c r="B6" s="62"/>
      <c r="C6" s="62"/>
      <c r="D6" s="77"/>
      <c r="E6" s="62"/>
      <c r="F6" s="62"/>
      <c r="G6" s="88"/>
      <c r="H6" s="89"/>
      <c r="I6" s="81" t="s">
        <v>8</v>
      </c>
      <c r="J6" s="81"/>
      <c r="K6" s="81" t="s">
        <v>10</v>
      </c>
      <c r="L6" s="81"/>
      <c r="M6" s="81" t="s">
        <v>9</v>
      </c>
      <c r="N6" s="81"/>
      <c r="O6" s="81" t="s">
        <v>11</v>
      </c>
      <c r="P6" s="81"/>
      <c r="Q6" s="62"/>
    </row>
    <row r="7" spans="1:17" ht="12.75">
      <c r="A7" s="63"/>
      <c r="B7" s="63"/>
      <c r="C7" s="63"/>
      <c r="D7" s="78"/>
      <c r="E7" s="63"/>
      <c r="F7" s="63"/>
      <c r="G7" s="2" t="s">
        <v>6</v>
      </c>
      <c r="H7" s="2" t="s">
        <v>7</v>
      </c>
      <c r="I7" s="2" t="s">
        <v>6</v>
      </c>
      <c r="J7" s="2" t="s">
        <v>7</v>
      </c>
      <c r="K7" s="2" t="s">
        <v>6</v>
      </c>
      <c r="L7" s="2" t="s">
        <v>7</v>
      </c>
      <c r="M7" s="2" t="s">
        <v>6</v>
      </c>
      <c r="N7" s="2" t="s">
        <v>7</v>
      </c>
      <c r="O7" s="2" t="s">
        <v>6</v>
      </c>
      <c r="P7" s="2" t="s">
        <v>29</v>
      </c>
      <c r="Q7" s="63"/>
    </row>
    <row r="8" spans="1:20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13</v>
      </c>
      <c r="L8" s="2">
        <v>14</v>
      </c>
      <c r="M8" s="2">
        <v>11</v>
      </c>
      <c r="N8" s="2">
        <v>12</v>
      </c>
      <c r="O8" s="2">
        <v>15</v>
      </c>
      <c r="P8" s="2">
        <v>16</v>
      </c>
      <c r="Q8" s="2">
        <v>17</v>
      </c>
      <c r="S8" s="5" t="s">
        <v>144</v>
      </c>
      <c r="T8" s="5" t="s">
        <v>145</v>
      </c>
    </row>
    <row r="9" spans="1:20" ht="11.25" customHeight="1">
      <c r="A9" s="102" t="s">
        <v>62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1"/>
      <c r="R9" s="6"/>
      <c r="S9" s="6"/>
      <c r="T9" s="7"/>
    </row>
    <row r="10" spans="1:20" s="12" customFormat="1" ht="18" customHeight="1">
      <c r="A10" s="86" t="s">
        <v>140</v>
      </c>
      <c r="B10" s="103"/>
      <c r="C10" s="103"/>
      <c r="D10" s="103"/>
      <c r="E10" s="104"/>
      <c r="F10" s="9" t="s">
        <v>13</v>
      </c>
      <c r="G10" s="24">
        <f>SUM(G11:G19)</f>
        <v>18520529.5</v>
      </c>
      <c r="H10" s="24">
        <f>SUM(H11:H19)</f>
        <v>7248250.7</v>
      </c>
      <c r="I10" s="24">
        <f aca="true" t="shared" si="0" ref="I10:P10">SUM(I11:I19)</f>
        <v>17222776.6</v>
      </c>
      <c r="J10" s="24">
        <f t="shared" si="0"/>
        <v>6731941.8</v>
      </c>
      <c r="K10" s="24">
        <f>SUM(K11:K19)</f>
        <v>0</v>
      </c>
      <c r="L10" s="24">
        <f>SUM(L11:L19)</f>
        <v>0</v>
      </c>
      <c r="M10" s="24">
        <f t="shared" si="0"/>
        <v>1297752.9</v>
      </c>
      <c r="N10" s="24">
        <f>SUM(N11:N19)</f>
        <v>516308.9</v>
      </c>
      <c r="O10" s="24">
        <f t="shared" si="0"/>
        <v>0</v>
      </c>
      <c r="P10" s="24">
        <f t="shared" si="0"/>
        <v>0</v>
      </c>
      <c r="Q10" s="92"/>
      <c r="R10" s="10"/>
      <c r="S10" s="10"/>
      <c r="T10" s="11"/>
    </row>
    <row r="11" spans="1:20" s="12" customFormat="1" ht="18" customHeight="1">
      <c r="A11" s="105"/>
      <c r="B11" s="106"/>
      <c r="C11" s="106"/>
      <c r="D11" s="106"/>
      <c r="E11" s="107"/>
      <c r="F11" s="8">
        <v>2022</v>
      </c>
      <c r="G11" s="13">
        <f aca="true" t="shared" si="1" ref="G11:G19">I11+M11</f>
        <v>1896503.6</v>
      </c>
      <c r="H11" s="13">
        <f aca="true" t="shared" si="2" ref="H11:H19">J11+N11</f>
        <v>1163415</v>
      </c>
      <c r="I11" s="13">
        <f aca="true" t="shared" si="3" ref="I11:N19">I487-I21</f>
        <v>1706998.1</v>
      </c>
      <c r="J11" s="13">
        <f t="shared" si="3"/>
        <v>973909.5</v>
      </c>
      <c r="K11" s="13">
        <f aca="true" t="shared" si="4" ref="K11:L19">K487</f>
        <v>0</v>
      </c>
      <c r="L11" s="13">
        <f t="shared" si="4"/>
        <v>0</v>
      </c>
      <c r="M11" s="13">
        <f t="shared" si="3"/>
        <v>189505.5</v>
      </c>
      <c r="N11" s="13">
        <f t="shared" si="3"/>
        <v>189505.5</v>
      </c>
      <c r="O11" s="13">
        <f aca="true" t="shared" si="5" ref="O11:P19">O487</f>
        <v>0</v>
      </c>
      <c r="P11" s="13">
        <f t="shared" si="5"/>
        <v>0</v>
      </c>
      <c r="Q11" s="93"/>
      <c r="R11" s="28"/>
      <c r="S11" s="10"/>
      <c r="T11" s="11"/>
    </row>
    <row r="12" spans="1:20" s="12" customFormat="1" ht="18" customHeight="1">
      <c r="A12" s="105"/>
      <c r="B12" s="106"/>
      <c r="C12" s="106"/>
      <c r="D12" s="106"/>
      <c r="E12" s="107"/>
      <c r="F12" s="8">
        <v>2023</v>
      </c>
      <c r="G12" s="13">
        <f t="shared" si="1"/>
        <v>2481214</v>
      </c>
      <c r="H12" s="13">
        <f t="shared" si="2"/>
        <v>1232056.6</v>
      </c>
      <c r="I12" s="13">
        <f t="shared" si="3"/>
        <v>2270946.2</v>
      </c>
      <c r="J12" s="13">
        <f t="shared" si="3"/>
        <v>1021788.8</v>
      </c>
      <c r="K12" s="13">
        <f t="shared" si="4"/>
        <v>0</v>
      </c>
      <c r="L12" s="13">
        <f t="shared" si="4"/>
        <v>0</v>
      </c>
      <c r="M12" s="13">
        <f t="shared" si="3"/>
        <v>210267.8</v>
      </c>
      <c r="N12" s="13">
        <f t="shared" si="3"/>
        <v>210267.8</v>
      </c>
      <c r="O12" s="13">
        <f t="shared" si="5"/>
        <v>0</v>
      </c>
      <c r="P12" s="13">
        <f t="shared" si="5"/>
        <v>0</v>
      </c>
      <c r="Q12" s="93"/>
      <c r="R12" s="10"/>
      <c r="S12" s="10"/>
      <c r="T12" s="11"/>
    </row>
    <row r="13" spans="1:20" s="12" customFormat="1" ht="18" customHeight="1">
      <c r="A13" s="105"/>
      <c r="B13" s="106"/>
      <c r="C13" s="106"/>
      <c r="D13" s="106"/>
      <c r="E13" s="107"/>
      <c r="F13" s="8">
        <v>2024</v>
      </c>
      <c r="G13" s="13">
        <f t="shared" si="1"/>
        <v>2652931.6</v>
      </c>
      <c r="H13" s="13">
        <f t="shared" si="2"/>
        <v>1013776.5</v>
      </c>
      <c r="I13" s="13">
        <f t="shared" si="3"/>
        <v>2524648.8</v>
      </c>
      <c r="J13" s="13">
        <f t="shared" si="3"/>
        <v>955508.7</v>
      </c>
      <c r="K13" s="13">
        <f t="shared" si="4"/>
        <v>0</v>
      </c>
      <c r="L13" s="13">
        <f t="shared" si="4"/>
        <v>0</v>
      </c>
      <c r="M13" s="13">
        <f t="shared" si="3"/>
        <v>128282.8</v>
      </c>
      <c r="N13" s="13">
        <f t="shared" si="3"/>
        <v>58267.8</v>
      </c>
      <c r="O13" s="13">
        <f t="shared" si="5"/>
        <v>0</v>
      </c>
      <c r="P13" s="13">
        <f t="shared" si="5"/>
        <v>0</v>
      </c>
      <c r="Q13" s="93"/>
      <c r="R13" s="28"/>
      <c r="S13" s="10"/>
      <c r="T13" s="11"/>
    </row>
    <row r="14" spans="1:20" s="12" customFormat="1" ht="18" customHeight="1">
      <c r="A14" s="105"/>
      <c r="B14" s="106"/>
      <c r="C14" s="106"/>
      <c r="D14" s="106"/>
      <c r="E14" s="107"/>
      <c r="F14" s="8">
        <v>2025</v>
      </c>
      <c r="G14" s="13">
        <f t="shared" si="1"/>
        <v>2657231.6</v>
      </c>
      <c r="H14" s="13">
        <f t="shared" si="2"/>
        <v>1013776.5</v>
      </c>
      <c r="I14" s="13">
        <f t="shared" si="3"/>
        <v>2528948.8</v>
      </c>
      <c r="J14" s="13">
        <f t="shared" si="3"/>
        <v>955508.7</v>
      </c>
      <c r="K14" s="13">
        <f t="shared" si="4"/>
        <v>0</v>
      </c>
      <c r="L14" s="13">
        <f t="shared" si="4"/>
        <v>0</v>
      </c>
      <c r="M14" s="13">
        <f t="shared" si="3"/>
        <v>128282.8</v>
      </c>
      <c r="N14" s="13">
        <f t="shared" si="3"/>
        <v>58267.8</v>
      </c>
      <c r="O14" s="13">
        <f t="shared" si="5"/>
        <v>0</v>
      </c>
      <c r="P14" s="13">
        <f t="shared" si="5"/>
        <v>0</v>
      </c>
      <c r="Q14" s="93"/>
      <c r="R14" s="10"/>
      <c r="S14" s="10"/>
      <c r="T14" s="11"/>
    </row>
    <row r="15" spans="1:20" s="12" customFormat="1" ht="18" customHeight="1">
      <c r="A15" s="105"/>
      <c r="B15" s="106"/>
      <c r="C15" s="106"/>
      <c r="D15" s="106"/>
      <c r="E15" s="107"/>
      <c r="F15" s="8">
        <v>2026</v>
      </c>
      <c r="G15" s="13">
        <f t="shared" si="1"/>
        <v>1767058.1</v>
      </c>
      <c r="H15" s="13">
        <f t="shared" si="2"/>
        <v>942508.7</v>
      </c>
      <c r="I15" s="13">
        <f t="shared" si="3"/>
        <v>1638775.3</v>
      </c>
      <c r="J15" s="13">
        <f t="shared" si="3"/>
        <v>942508.7</v>
      </c>
      <c r="K15" s="13">
        <f t="shared" si="4"/>
        <v>0</v>
      </c>
      <c r="L15" s="13">
        <f t="shared" si="4"/>
        <v>0</v>
      </c>
      <c r="M15" s="13">
        <f t="shared" si="3"/>
        <v>128282.8</v>
      </c>
      <c r="N15" s="13">
        <f t="shared" si="3"/>
        <v>0</v>
      </c>
      <c r="O15" s="13">
        <f t="shared" si="5"/>
        <v>0</v>
      </c>
      <c r="P15" s="13">
        <f t="shared" si="5"/>
        <v>0</v>
      </c>
      <c r="Q15" s="94"/>
      <c r="R15" s="10"/>
      <c r="S15" s="10"/>
      <c r="T15" s="11"/>
    </row>
    <row r="16" spans="1:20" s="12" customFormat="1" ht="18" customHeight="1">
      <c r="A16" s="105"/>
      <c r="B16" s="106"/>
      <c r="C16" s="106"/>
      <c r="D16" s="106"/>
      <c r="E16" s="107"/>
      <c r="F16" s="8">
        <v>2027</v>
      </c>
      <c r="G16" s="13">
        <f t="shared" si="1"/>
        <v>1767058.1</v>
      </c>
      <c r="H16" s="13">
        <f t="shared" si="2"/>
        <v>941608.7</v>
      </c>
      <c r="I16" s="13">
        <f t="shared" si="3"/>
        <v>1638775.3</v>
      </c>
      <c r="J16" s="13">
        <f t="shared" si="3"/>
        <v>941608.7</v>
      </c>
      <c r="K16" s="13">
        <f t="shared" si="4"/>
        <v>0</v>
      </c>
      <c r="L16" s="13">
        <f t="shared" si="4"/>
        <v>0</v>
      </c>
      <c r="M16" s="13">
        <f t="shared" si="3"/>
        <v>128282.8</v>
      </c>
      <c r="N16" s="13">
        <f t="shared" si="3"/>
        <v>0</v>
      </c>
      <c r="O16" s="13">
        <f t="shared" si="5"/>
        <v>0</v>
      </c>
      <c r="P16" s="13">
        <f t="shared" si="5"/>
        <v>0</v>
      </c>
      <c r="Q16" s="94"/>
      <c r="R16" s="10"/>
      <c r="S16" s="10"/>
      <c r="T16" s="11"/>
    </row>
    <row r="17" spans="1:20" s="12" customFormat="1" ht="18" customHeight="1">
      <c r="A17" s="105"/>
      <c r="B17" s="106"/>
      <c r="C17" s="106"/>
      <c r="D17" s="106"/>
      <c r="E17" s="107"/>
      <c r="F17" s="8">
        <v>2028</v>
      </c>
      <c r="G17" s="13">
        <f t="shared" si="1"/>
        <v>1767058.1</v>
      </c>
      <c r="H17" s="13">
        <f t="shared" si="2"/>
        <v>941108.7</v>
      </c>
      <c r="I17" s="13">
        <f t="shared" si="3"/>
        <v>1638775.3</v>
      </c>
      <c r="J17" s="13">
        <f t="shared" si="3"/>
        <v>941108.7</v>
      </c>
      <c r="K17" s="13">
        <f t="shared" si="4"/>
        <v>0</v>
      </c>
      <c r="L17" s="13">
        <f t="shared" si="4"/>
        <v>0</v>
      </c>
      <c r="M17" s="13">
        <f t="shared" si="3"/>
        <v>128282.8</v>
      </c>
      <c r="N17" s="13">
        <f t="shared" si="3"/>
        <v>0</v>
      </c>
      <c r="O17" s="13">
        <f t="shared" si="5"/>
        <v>0</v>
      </c>
      <c r="P17" s="13">
        <f t="shared" si="5"/>
        <v>0</v>
      </c>
      <c r="Q17" s="94"/>
      <c r="R17" s="28"/>
      <c r="S17" s="10"/>
      <c r="T17" s="11"/>
    </row>
    <row r="18" spans="1:20" s="12" customFormat="1" ht="18" customHeight="1">
      <c r="A18" s="105"/>
      <c r="B18" s="106"/>
      <c r="C18" s="106"/>
      <c r="D18" s="106"/>
      <c r="E18" s="107"/>
      <c r="F18" s="8">
        <v>2029</v>
      </c>
      <c r="G18" s="13">
        <f t="shared" si="1"/>
        <v>1767058.1</v>
      </c>
      <c r="H18" s="13">
        <f t="shared" si="2"/>
        <v>0</v>
      </c>
      <c r="I18" s="13">
        <f t="shared" si="3"/>
        <v>1638775.3</v>
      </c>
      <c r="J18" s="13">
        <f t="shared" si="3"/>
        <v>0</v>
      </c>
      <c r="K18" s="13">
        <f t="shared" si="4"/>
        <v>0</v>
      </c>
      <c r="L18" s="13">
        <f t="shared" si="4"/>
        <v>0</v>
      </c>
      <c r="M18" s="13">
        <f t="shared" si="3"/>
        <v>128282.8</v>
      </c>
      <c r="N18" s="13">
        <f t="shared" si="3"/>
        <v>0</v>
      </c>
      <c r="O18" s="13">
        <f t="shared" si="5"/>
        <v>0</v>
      </c>
      <c r="P18" s="13">
        <f t="shared" si="5"/>
        <v>0</v>
      </c>
      <c r="Q18" s="94"/>
      <c r="R18" s="10"/>
      <c r="S18" s="10"/>
      <c r="T18" s="11"/>
    </row>
    <row r="19" spans="1:20" s="12" customFormat="1" ht="18" customHeight="1">
      <c r="A19" s="108"/>
      <c r="B19" s="109"/>
      <c r="C19" s="109"/>
      <c r="D19" s="109"/>
      <c r="E19" s="110"/>
      <c r="F19" s="8">
        <v>2030</v>
      </c>
      <c r="G19" s="13">
        <f t="shared" si="1"/>
        <v>1764416.3</v>
      </c>
      <c r="H19" s="13">
        <f t="shared" si="2"/>
        <v>0</v>
      </c>
      <c r="I19" s="13">
        <f t="shared" si="3"/>
        <v>1636133.5</v>
      </c>
      <c r="J19" s="13">
        <f t="shared" si="3"/>
        <v>0</v>
      </c>
      <c r="K19" s="13">
        <f t="shared" si="4"/>
        <v>0</v>
      </c>
      <c r="L19" s="13">
        <f t="shared" si="4"/>
        <v>0</v>
      </c>
      <c r="M19" s="13">
        <f t="shared" si="3"/>
        <v>128282.8</v>
      </c>
      <c r="N19" s="13">
        <f t="shared" si="3"/>
        <v>0</v>
      </c>
      <c r="O19" s="13">
        <f t="shared" si="5"/>
        <v>0</v>
      </c>
      <c r="P19" s="13">
        <f t="shared" si="5"/>
        <v>0</v>
      </c>
      <c r="Q19" s="95"/>
      <c r="R19" s="10"/>
      <c r="S19" s="10"/>
      <c r="T19" s="11"/>
    </row>
    <row r="20" spans="1:20" s="12" customFormat="1" ht="18" customHeight="1">
      <c r="A20" s="86" t="s">
        <v>141</v>
      </c>
      <c r="B20" s="103"/>
      <c r="C20" s="103"/>
      <c r="D20" s="103"/>
      <c r="E20" s="104"/>
      <c r="F20" s="9" t="s">
        <v>13</v>
      </c>
      <c r="G20" s="24">
        <f>SUM(G21:G29)</f>
        <v>7272507.3</v>
      </c>
      <c r="H20" s="24">
        <f>SUM(H21:H29)</f>
        <v>2556921.3</v>
      </c>
      <c r="I20" s="24">
        <f aca="true" t="shared" si="6" ref="I20:P20">SUM(I21:I29)</f>
        <v>2057218.8</v>
      </c>
      <c r="J20" s="24">
        <f t="shared" si="6"/>
        <v>1577692.3</v>
      </c>
      <c r="K20" s="24">
        <f>SUM(K21:K29)</f>
        <v>0</v>
      </c>
      <c r="L20" s="24">
        <f>SUM(L21:L29)</f>
        <v>0</v>
      </c>
      <c r="M20" s="24">
        <f>SUM(M21:M29)</f>
        <v>5215288.5</v>
      </c>
      <c r="N20" s="24">
        <f>SUM(N21:N29)</f>
        <v>979229</v>
      </c>
      <c r="O20" s="24">
        <f t="shared" si="6"/>
        <v>0</v>
      </c>
      <c r="P20" s="24">
        <f t="shared" si="6"/>
        <v>0</v>
      </c>
      <c r="Q20" s="92"/>
      <c r="R20" s="10"/>
      <c r="S20" s="10"/>
      <c r="T20" s="11"/>
    </row>
    <row r="21" spans="1:20" s="12" customFormat="1" ht="18" customHeight="1">
      <c r="A21" s="105"/>
      <c r="B21" s="106"/>
      <c r="C21" s="106"/>
      <c r="D21" s="106"/>
      <c r="E21" s="107"/>
      <c r="F21" s="8">
        <v>2022</v>
      </c>
      <c r="G21" s="13">
        <f aca="true" t="shared" si="7" ref="G21:G29">I21+M21</f>
        <v>601646.5</v>
      </c>
      <c r="H21" s="13">
        <f aca="true" t="shared" si="8" ref="H21:H29">J21+N21</f>
        <v>599229</v>
      </c>
      <c r="I21" s="13">
        <f>I477</f>
        <v>212417.5</v>
      </c>
      <c r="J21" s="13">
        <f>J477</f>
        <v>210000</v>
      </c>
      <c r="K21" s="13">
        <f aca="true" t="shared" si="9" ref="K21:L25">K497</f>
        <v>0</v>
      </c>
      <c r="L21" s="13">
        <f t="shared" si="9"/>
        <v>0</v>
      </c>
      <c r="M21" s="13">
        <f>M477</f>
        <v>389229</v>
      </c>
      <c r="N21" s="13">
        <f>N477</f>
        <v>389229</v>
      </c>
      <c r="O21" s="13">
        <f aca="true" t="shared" si="10" ref="O21:P29">O497</f>
        <v>0</v>
      </c>
      <c r="P21" s="13">
        <f t="shared" si="10"/>
        <v>0</v>
      </c>
      <c r="Q21" s="93"/>
      <c r="R21" s="28"/>
      <c r="S21" s="10"/>
      <c r="T21" s="11"/>
    </row>
    <row r="22" spans="1:20" s="12" customFormat="1" ht="18" customHeight="1">
      <c r="A22" s="105"/>
      <c r="B22" s="106"/>
      <c r="C22" s="106"/>
      <c r="D22" s="106"/>
      <c r="E22" s="107"/>
      <c r="F22" s="8">
        <v>2023</v>
      </c>
      <c r="G22" s="13">
        <f t="shared" si="7"/>
        <v>944692.3</v>
      </c>
      <c r="H22" s="13">
        <f t="shared" si="8"/>
        <v>907692.3</v>
      </c>
      <c r="I22" s="13">
        <f aca="true" t="shared" si="11" ref="I22:I29">I478</f>
        <v>330642.3</v>
      </c>
      <c r="J22" s="13">
        <f aca="true" t="shared" si="12" ref="J22:J29">J478</f>
        <v>317692.3</v>
      </c>
      <c r="K22" s="13">
        <f t="shared" si="9"/>
        <v>0</v>
      </c>
      <c r="L22" s="13">
        <f t="shared" si="9"/>
        <v>0</v>
      </c>
      <c r="M22" s="13">
        <f aca="true" t="shared" si="13" ref="M22:M29">M478</f>
        <v>614050</v>
      </c>
      <c r="N22" s="13">
        <f aca="true" t="shared" si="14" ref="N22:N29">N478</f>
        <v>590000</v>
      </c>
      <c r="O22" s="13">
        <f t="shared" si="10"/>
        <v>0</v>
      </c>
      <c r="P22" s="13">
        <f t="shared" si="10"/>
        <v>0</v>
      </c>
      <c r="Q22" s="93"/>
      <c r="R22" s="10"/>
      <c r="S22" s="10"/>
      <c r="T22" s="11"/>
    </row>
    <row r="23" spans="1:20" s="12" customFormat="1" ht="18" customHeight="1">
      <c r="A23" s="105"/>
      <c r="B23" s="106"/>
      <c r="C23" s="106"/>
      <c r="D23" s="106"/>
      <c r="E23" s="107"/>
      <c r="F23" s="8">
        <v>2024</v>
      </c>
      <c r="G23" s="13">
        <f t="shared" si="7"/>
        <v>800000</v>
      </c>
      <c r="H23" s="13">
        <f t="shared" si="8"/>
        <v>210000</v>
      </c>
      <c r="I23" s="13">
        <f t="shared" si="11"/>
        <v>210000</v>
      </c>
      <c r="J23" s="13">
        <f t="shared" si="12"/>
        <v>210000</v>
      </c>
      <c r="K23" s="13">
        <f t="shared" si="9"/>
        <v>0</v>
      </c>
      <c r="L23" s="13">
        <f t="shared" si="9"/>
        <v>0</v>
      </c>
      <c r="M23" s="13">
        <f t="shared" si="13"/>
        <v>590000</v>
      </c>
      <c r="N23" s="13">
        <f t="shared" si="14"/>
        <v>0</v>
      </c>
      <c r="O23" s="13">
        <f t="shared" si="10"/>
        <v>0</v>
      </c>
      <c r="P23" s="13">
        <f t="shared" si="10"/>
        <v>0</v>
      </c>
      <c r="Q23" s="93"/>
      <c r="R23" s="28"/>
      <c r="S23" s="10"/>
      <c r="T23" s="11"/>
    </row>
    <row r="24" spans="1:20" s="12" customFormat="1" ht="18" customHeight="1">
      <c r="A24" s="105"/>
      <c r="B24" s="106"/>
      <c r="C24" s="106"/>
      <c r="D24" s="106"/>
      <c r="E24" s="107"/>
      <c r="F24" s="8">
        <v>2025</v>
      </c>
      <c r="G24" s="13">
        <f t="shared" si="7"/>
        <v>800000</v>
      </c>
      <c r="H24" s="13">
        <f t="shared" si="8"/>
        <v>210000</v>
      </c>
      <c r="I24" s="13">
        <f t="shared" si="11"/>
        <v>210000</v>
      </c>
      <c r="J24" s="13">
        <f t="shared" si="12"/>
        <v>210000</v>
      </c>
      <c r="K24" s="13">
        <f t="shared" si="9"/>
        <v>0</v>
      </c>
      <c r="L24" s="13">
        <f t="shared" si="9"/>
        <v>0</v>
      </c>
      <c r="M24" s="13">
        <f t="shared" si="13"/>
        <v>590000</v>
      </c>
      <c r="N24" s="13">
        <f t="shared" si="14"/>
        <v>0</v>
      </c>
      <c r="O24" s="13">
        <f t="shared" si="10"/>
        <v>0</v>
      </c>
      <c r="P24" s="13">
        <f t="shared" si="10"/>
        <v>0</v>
      </c>
      <c r="Q24" s="93"/>
      <c r="R24" s="10"/>
      <c r="S24" s="10"/>
      <c r="T24" s="11"/>
    </row>
    <row r="25" spans="1:20" s="12" customFormat="1" ht="18" customHeight="1">
      <c r="A25" s="105"/>
      <c r="B25" s="106"/>
      <c r="C25" s="106"/>
      <c r="D25" s="106"/>
      <c r="E25" s="107"/>
      <c r="F25" s="8">
        <v>2026</v>
      </c>
      <c r="G25" s="13">
        <f t="shared" si="7"/>
        <v>825233.7</v>
      </c>
      <c r="H25" s="13">
        <f t="shared" si="8"/>
        <v>210000</v>
      </c>
      <c r="I25" s="13">
        <f t="shared" si="11"/>
        <v>218831.8</v>
      </c>
      <c r="J25" s="13">
        <f t="shared" si="12"/>
        <v>210000</v>
      </c>
      <c r="K25" s="13">
        <f t="shared" si="9"/>
        <v>0</v>
      </c>
      <c r="L25" s="13">
        <f t="shared" si="9"/>
        <v>0</v>
      </c>
      <c r="M25" s="13">
        <f t="shared" si="13"/>
        <v>606401.9</v>
      </c>
      <c r="N25" s="13">
        <f t="shared" si="14"/>
        <v>0</v>
      </c>
      <c r="O25" s="13">
        <f t="shared" si="10"/>
        <v>0</v>
      </c>
      <c r="P25" s="13">
        <f t="shared" si="10"/>
        <v>0</v>
      </c>
      <c r="Q25" s="94"/>
      <c r="R25" s="10"/>
      <c r="S25" s="10"/>
      <c r="T25" s="11"/>
    </row>
    <row r="26" spans="1:20" s="12" customFormat="1" ht="18" customHeight="1">
      <c r="A26" s="105"/>
      <c r="B26" s="106"/>
      <c r="C26" s="106"/>
      <c r="D26" s="106"/>
      <c r="E26" s="107"/>
      <c r="F26" s="8">
        <v>2027</v>
      </c>
      <c r="G26" s="13">
        <f t="shared" si="7"/>
        <v>825233.7</v>
      </c>
      <c r="H26" s="13">
        <f t="shared" si="8"/>
        <v>210000</v>
      </c>
      <c r="I26" s="13">
        <f t="shared" si="11"/>
        <v>218831.8</v>
      </c>
      <c r="J26" s="13">
        <f t="shared" si="12"/>
        <v>210000</v>
      </c>
      <c r="K26" s="13">
        <f>K502</f>
        <v>0</v>
      </c>
      <c r="L26" s="13">
        <f>Q502</f>
        <v>0</v>
      </c>
      <c r="M26" s="13">
        <f t="shared" si="13"/>
        <v>606401.9</v>
      </c>
      <c r="N26" s="13">
        <f t="shared" si="14"/>
        <v>0</v>
      </c>
      <c r="O26" s="13">
        <f t="shared" si="10"/>
        <v>0</v>
      </c>
      <c r="P26" s="13">
        <f t="shared" si="10"/>
        <v>0</v>
      </c>
      <c r="Q26" s="94"/>
      <c r="R26" s="10"/>
      <c r="S26" s="10"/>
      <c r="T26" s="11"/>
    </row>
    <row r="27" spans="1:20" s="12" customFormat="1" ht="18" customHeight="1">
      <c r="A27" s="105"/>
      <c r="B27" s="106"/>
      <c r="C27" s="106"/>
      <c r="D27" s="106"/>
      <c r="E27" s="107"/>
      <c r="F27" s="8">
        <v>2028</v>
      </c>
      <c r="G27" s="13">
        <f t="shared" si="7"/>
        <v>825233.7</v>
      </c>
      <c r="H27" s="13">
        <f t="shared" si="8"/>
        <v>210000</v>
      </c>
      <c r="I27" s="13">
        <f t="shared" si="11"/>
        <v>218831.8</v>
      </c>
      <c r="J27" s="13">
        <f t="shared" si="12"/>
        <v>210000</v>
      </c>
      <c r="K27" s="13">
        <f>K503</f>
        <v>0</v>
      </c>
      <c r="L27" s="13">
        <f>L503</f>
        <v>0</v>
      </c>
      <c r="M27" s="13">
        <f t="shared" si="13"/>
        <v>606401.9</v>
      </c>
      <c r="N27" s="13">
        <f t="shared" si="14"/>
        <v>0</v>
      </c>
      <c r="O27" s="13">
        <f t="shared" si="10"/>
        <v>0</v>
      </c>
      <c r="P27" s="13">
        <f t="shared" si="10"/>
        <v>0</v>
      </c>
      <c r="Q27" s="94"/>
      <c r="R27" s="28"/>
      <c r="S27" s="10"/>
      <c r="T27" s="11"/>
    </row>
    <row r="28" spans="1:20" s="12" customFormat="1" ht="18" customHeight="1">
      <c r="A28" s="105"/>
      <c r="B28" s="106"/>
      <c r="C28" s="106"/>
      <c r="D28" s="106"/>
      <c r="E28" s="107"/>
      <c r="F28" s="8">
        <v>2029</v>
      </c>
      <c r="G28" s="13">
        <f t="shared" si="7"/>
        <v>825233.7</v>
      </c>
      <c r="H28" s="13">
        <f t="shared" si="8"/>
        <v>0</v>
      </c>
      <c r="I28" s="13">
        <f t="shared" si="11"/>
        <v>218831.8</v>
      </c>
      <c r="J28" s="13">
        <f t="shared" si="12"/>
        <v>0</v>
      </c>
      <c r="K28" s="13">
        <f>K504</f>
        <v>0</v>
      </c>
      <c r="L28" s="13">
        <f>L504</f>
        <v>0</v>
      </c>
      <c r="M28" s="13">
        <f t="shared" si="13"/>
        <v>606401.9</v>
      </c>
      <c r="N28" s="13">
        <f t="shared" si="14"/>
        <v>0</v>
      </c>
      <c r="O28" s="13">
        <f t="shared" si="10"/>
        <v>0</v>
      </c>
      <c r="P28" s="13">
        <f t="shared" si="10"/>
        <v>0</v>
      </c>
      <c r="Q28" s="94"/>
      <c r="R28" s="10"/>
      <c r="S28" s="10"/>
      <c r="T28" s="11"/>
    </row>
    <row r="29" spans="1:20" s="12" customFormat="1" ht="18" customHeight="1">
      <c r="A29" s="108"/>
      <c r="B29" s="109"/>
      <c r="C29" s="109"/>
      <c r="D29" s="109"/>
      <c r="E29" s="110"/>
      <c r="F29" s="8">
        <v>2030</v>
      </c>
      <c r="G29" s="13">
        <f t="shared" si="7"/>
        <v>825233.7</v>
      </c>
      <c r="H29" s="13">
        <f t="shared" si="8"/>
        <v>0</v>
      </c>
      <c r="I29" s="13">
        <f t="shared" si="11"/>
        <v>218831.8</v>
      </c>
      <c r="J29" s="13">
        <f t="shared" si="12"/>
        <v>0</v>
      </c>
      <c r="K29" s="13">
        <f>K505</f>
        <v>0</v>
      </c>
      <c r="L29" s="13">
        <f>L505</f>
        <v>0</v>
      </c>
      <c r="M29" s="13">
        <f t="shared" si="13"/>
        <v>606401.9</v>
      </c>
      <c r="N29" s="13">
        <f t="shared" si="14"/>
        <v>0</v>
      </c>
      <c r="O29" s="13">
        <f t="shared" si="10"/>
        <v>0</v>
      </c>
      <c r="P29" s="13">
        <f t="shared" si="10"/>
        <v>0</v>
      </c>
      <c r="Q29" s="95"/>
      <c r="R29" s="10"/>
      <c r="S29" s="10"/>
      <c r="T29" s="11"/>
    </row>
    <row r="30" spans="1:18" ht="13.5" customHeight="1">
      <c r="A30" s="2" t="s">
        <v>1</v>
      </c>
      <c r="B30" s="117" t="s">
        <v>22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4"/>
      <c r="R30" s="25"/>
    </row>
    <row r="31" spans="1:19" ht="18.75" customHeight="1">
      <c r="A31" s="61" t="s">
        <v>2</v>
      </c>
      <c r="B31" s="61" t="s">
        <v>149</v>
      </c>
      <c r="C31" s="61" t="s">
        <v>178</v>
      </c>
      <c r="D31" s="61" t="s">
        <v>58</v>
      </c>
      <c r="E31" s="61" t="s">
        <v>59</v>
      </c>
      <c r="F31" s="3" t="s">
        <v>13</v>
      </c>
      <c r="G31" s="17">
        <f aca="true" t="shared" si="15" ref="G31:N31">SUM(G32:G40)</f>
        <v>10507451.5</v>
      </c>
      <c r="H31" s="17">
        <f t="shared" si="15"/>
        <v>5666015.8</v>
      </c>
      <c r="I31" s="17">
        <f t="shared" si="15"/>
        <v>9982541.3</v>
      </c>
      <c r="J31" s="17">
        <f t="shared" si="15"/>
        <v>5432444.6</v>
      </c>
      <c r="K31" s="14"/>
      <c r="L31" s="14"/>
      <c r="M31" s="17">
        <f t="shared" si="15"/>
        <v>524910.2</v>
      </c>
      <c r="N31" s="17">
        <f t="shared" si="15"/>
        <v>233571.2</v>
      </c>
      <c r="O31" s="14"/>
      <c r="P31" s="14"/>
      <c r="Q31" s="64" t="s">
        <v>49</v>
      </c>
      <c r="R31" s="48" t="s">
        <v>172</v>
      </c>
      <c r="S31" s="25"/>
    </row>
    <row r="32" spans="1:18" ht="18.75" customHeight="1">
      <c r="A32" s="62"/>
      <c r="B32" s="62"/>
      <c r="C32" s="62"/>
      <c r="D32" s="62"/>
      <c r="E32" s="62"/>
      <c r="F32" s="4">
        <v>2022</v>
      </c>
      <c r="G32" s="16">
        <f aca="true" t="shared" si="16" ref="G32:G39">G82+G92+G102+G42+G52+G62+G72</f>
        <v>1002992.6</v>
      </c>
      <c r="H32" s="16">
        <f aca="true" t="shared" si="17" ref="H32:H38">J32+N32</f>
        <v>818100.7</v>
      </c>
      <c r="I32" s="16">
        <f>I82+I92+I102+I42+I52+I62+I72</f>
        <v>944224.8</v>
      </c>
      <c r="J32" s="16">
        <f>J82+J92+J102+J42+J52+J62+J72+J112</f>
        <v>759332.9</v>
      </c>
      <c r="K32" s="14"/>
      <c r="L32" s="14"/>
      <c r="M32" s="16">
        <f>M82+M92+M102+M42+M52+M62+M72</f>
        <v>58767.8</v>
      </c>
      <c r="N32" s="16">
        <f>N82+N92+N102+N42+N52+N62+N72</f>
        <v>58767.8</v>
      </c>
      <c r="O32" s="14"/>
      <c r="P32" s="14"/>
      <c r="Q32" s="65"/>
      <c r="R32" s="49" t="s">
        <v>151</v>
      </c>
    </row>
    <row r="33" spans="1:18" ht="18.75" customHeight="1">
      <c r="A33" s="62"/>
      <c r="B33" s="62"/>
      <c r="C33" s="62"/>
      <c r="D33" s="62"/>
      <c r="E33" s="62"/>
      <c r="F33" s="4">
        <v>2023</v>
      </c>
      <c r="G33" s="16">
        <f t="shared" si="16"/>
        <v>1727973.6</v>
      </c>
      <c r="H33" s="16">
        <f t="shared" si="17"/>
        <v>833716</v>
      </c>
      <c r="I33" s="16">
        <f>I83+I93+I103+I43+I53+I63+I73</f>
        <v>1669705.8</v>
      </c>
      <c r="J33" s="16">
        <f>J83+J93+J103+J43+J53+J63+J73+J113</f>
        <v>775448.2</v>
      </c>
      <c r="K33" s="14"/>
      <c r="L33" s="14"/>
      <c r="M33" s="16">
        <f aca="true" t="shared" si="18" ref="M33:N39">M83+M93+M103+M43+M53+M63+M73</f>
        <v>58267.8</v>
      </c>
      <c r="N33" s="16">
        <f t="shared" si="18"/>
        <v>58267.8</v>
      </c>
      <c r="O33" s="14"/>
      <c r="P33" s="14"/>
      <c r="Q33" s="65"/>
      <c r="R33" s="49" t="s">
        <v>152</v>
      </c>
    </row>
    <row r="34" spans="1:18" ht="18.75" customHeight="1">
      <c r="A34" s="62"/>
      <c r="B34" s="62"/>
      <c r="C34" s="62"/>
      <c r="D34" s="62"/>
      <c r="E34" s="62"/>
      <c r="F34" s="4">
        <v>2024</v>
      </c>
      <c r="G34" s="16">
        <f t="shared" si="16"/>
        <v>1727973.3</v>
      </c>
      <c r="H34" s="16">
        <f t="shared" si="17"/>
        <v>824460.5</v>
      </c>
      <c r="I34" s="16">
        <f aca="true" t="shared" si="19" ref="I34:J39">I84+I94+I104+I44+I54+I64+I74</f>
        <v>1669705.5</v>
      </c>
      <c r="J34" s="16">
        <f t="shared" si="19"/>
        <v>766192.7</v>
      </c>
      <c r="K34" s="14"/>
      <c r="L34" s="14"/>
      <c r="M34" s="16">
        <f t="shared" si="18"/>
        <v>58267.8</v>
      </c>
      <c r="N34" s="16">
        <f t="shared" si="18"/>
        <v>58267.8</v>
      </c>
      <c r="O34" s="14"/>
      <c r="P34" s="14"/>
      <c r="Q34" s="65"/>
      <c r="R34" s="49" t="s">
        <v>153</v>
      </c>
    </row>
    <row r="35" spans="1:18" ht="18.75" customHeight="1">
      <c r="A35" s="62"/>
      <c r="B35" s="62"/>
      <c r="C35" s="62"/>
      <c r="D35" s="62"/>
      <c r="E35" s="62"/>
      <c r="F35" s="4">
        <v>2025</v>
      </c>
      <c r="G35" s="16">
        <f t="shared" si="16"/>
        <v>1727973.3</v>
      </c>
      <c r="H35" s="16">
        <f t="shared" si="17"/>
        <v>824460.5</v>
      </c>
      <c r="I35" s="16">
        <f t="shared" si="19"/>
        <v>1669705.5</v>
      </c>
      <c r="J35" s="16">
        <f t="shared" si="19"/>
        <v>766192.7</v>
      </c>
      <c r="K35" s="14"/>
      <c r="L35" s="14"/>
      <c r="M35" s="16">
        <f t="shared" si="18"/>
        <v>58267.8</v>
      </c>
      <c r="N35" s="16">
        <f t="shared" si="18"/>
        <v>58267.8</v>
      </c>
      <c r="O35" s="14"/>
      <c r="P35" s="14"/>
      <c r="Q35" s="65"/>
      <c r="R35" s="49" t="s">
        <v>154</v>
      </c>
    </row>
    <row r="36" spans="1:18" ht="18.75" customHeight="1">
      <c r="A36" s="62"/>
      <c r="B36" s="62"/>
      <c r="C36" s="62"/>
      <c r="D36" s="62"/>
      <c r="E36" s="62"/>
      <c r="F36" s="8">
        <v>2026</v>
      </c>
      <c r="G36" s="16">
        <f t="shared" si="16"/>
        <v>864636.1</v>
      </c>
      <c r="H36" s="16">
        <f t="shared" si="17"/>
        <v>789192.7</v>
      </c>
      <c r="I36" s="16">
        <f t="shared" si="19"/>
        <v>806368.3</v>
      </c>
      <c r="J36" s="16">
        <f t="shared" si="19"/>
        <v>789192.7</v>
      </c>
      <c r="K36" s="14"/>
      <c r="L36" s="14"/>
      <c r="M36" s="16">
        <f t="shared" si="18"/>
        <v>58267.8</v>
      </c>
      <c r="N36" s="16"/>
      <c r="O36" s="14"/>
      <c r="P36" s="14"/>
      <c r="Q36" s="65"/>
      <c r="R36" s="49"/>
    </row>
    <row r="37" spans="1:18" ht="18.75" customHeight="1">
      <c r="A37" s="62"/>
      <c r="B37" s="62"/>
      <c r="C37" s="62"/>
      <c r="D37" s="62"/>
      <c r="E37" s="62"/>
      <c r="F37" s="8">
        <v>2027</v>
      </c>
      <c r="G37" s="16">
        <f t="shared" si="16"/>
        <v>864636.1</v>
      </c>
      <c r="H37" s="16">
        <f t="shared" si="17"/>
        <v>788292.7</v>
      </c>
      <c r="I37" s="16">
        <f t="shared" si="19"/>
        <v>806368.3</v>
      </c>
      <c r="J37" s="16">
        <f t="shared" si="19"/>
        <v>788292.7</v>
      </c>
      <c r="K37" s="14"/>
      <c r="L37" s="14"/>
      <c r="M37" s="16">
        <f t="shared" si="18"/>
        <v>58267.8</v>
      </c>
      <c r="N37" s="16"/>
      <c r="O37" s="14"/>
      <c r="P37" s="14"/>
      <c r="Q37" s="65"/>
      <c r="R37" s="49"/>
    </row>
    <row r="38" spans="1:18" ht="18.75" customHeight="1">
      <c r="A38" s="62"/>
      <c r="B38" s="62"/>
      <c r="C38" s="62"/>
      <c r="D38" s="62"/>
      <c r="E38" s="62"/>
      <c r="F38" s="8">
        <v>2028</v>
      </c>
      <c r="G38" s="16">
        <f t="shared" si="16"/>
        <v>864636.1</v>
      </c>
      <c r="H38" s="16">
        <f t="shared" si="17"/>
        <v>787792.7</v>
      </c>
      <c r="I38" s="16">
        <f t="shared" si="19"/>
        <v>806368.3</v>
      </c>
      <c r="J38" s="16">
        <f t="shared" si="19"/>
        <v>787792.7</v>
      </c>
      <c r="K38" s="14"/>
      <c r="L38" s="14"/>
      <c r="M38" s="16">
        <f t="shared" si="18"/>
        <v>58267.8</v>
      </c>
      <c r="N38" s="16"/>
      <c r="O38" s="14"/>
      <c r="P38" s="14"/>
      <c r="Q38" s="65"/>
      <c r="R38" s="49"/>
    </row>
    <row r="39" spans="1:18" ht="18.75" customHeight="1">
      <c r="A39" s="62"/>
      <c r="B39" s="62"/>
      <c r="C39" s="62"/>
      <c r="D39" s="62"/>
      <c r="E39" s="62"/>
      <c r="F39" s="8">
        <v>2029</v>
      </c>
      <c r="G39" s="16">
        <f t="shared" si="16"/>
        <v>864636.1</v>
      </c>
      <c r="H39" s="16"/>
      <c r="I39" s="16">
        <f t="shared" si="19"/>
        <v>806368.3</v>
      </c>
      <c r="J39" s="16"/>
      <c r="K39" s="14"/>
      <c r="L39" s="14"/>
      <c r="M39" s="16">
        <f t="shared" si="18"/>
        <v>58267.8</v>
      </c>
      <c r="N39" s="16"/>
      <c r="O39" s="14"/>
      <c r="P39" s="14"/>
      <c r="Q39" s="65"/>
      <c r="R39" s="49"/>
    </row>
    <row r="40" spans="1:18" ht="18.75" customHeight="1">
      <c r="A40" s="63"/>
      <c r="B40" s="63"/>
      <c r="C40" s="63"/>
      <c r="D40" s="63"/>
      <c r="E40" s="63"/>
      <c r="F40" s="8">
        <v>2030</v>
      </c>
      <c r="G40" s="16">
        <f>G90+G100+G110+G50+G60+G70+G80</f>
        <v>861994.3</v>
      </c>
      <c r="H40" s="16"/>
      <c r="I40" s="16">
        <f>I90+I100+I110+I50+I60+I70+I80</f>
        <v>803726.5</v>
      </c>
      <c r="J40" s="16"/>
      <c r="K40" s="14"/>
      <c r="L40" s="14"/>
      <c r="M40" s="16">
        <f>M90+M100+M110+M50+M60+M70+M80</f>
        <v>58267.8</v>
      </c>
      <c r="N40" s="16"/>
      <c r="O40" s="14"/>
      <c r="P40" s="14"/>
      <c r="Q40" s="66"/>
      <c r="R40" s="49"/>
    </row>
    <row r="41" spans="1:17" ht="18" customHeight="1">
      <c r="A41" s="61" t="s">
        <v>23</v>
      </c>
      <c r="B41" s="61" t="s">
        <v>36</v>
      </c>
      <c r="C41" s="114" t="s">
        <v>117</v>
      </c>
      <c r="D41" s="114"/>
      <c r="E41" s="114"/>
      <c r="F41" s="3" t="s">
        <v>13</v>
      </c>
      <c r="G41" s="17">
        <f>SUM(G42:G50)</f>
        <v>779076.6</v>
      </c>
      <c r="H41" s="17">
        <f>SUM(H42:H50)</f>
        <v>450186.5</v>
      </c>
      <c r="I41" s="17">
        <f>SUM(I42:I50)</f>
        <v>779076.6</v>
      </c>
      <c r="J41" s="17">
        <f>SUM(J42:J50)</f>
        <v>450186.5</v>
      </c>
      <c r="K41" s="14"/>
      <c r="L41" s="14"/>
      <c r="M41" s="17">
        <f>SUM(M42:M50)</f>
        <v>0</v>
      </c>
      <c r="N41" s="17"/>
      <c r="O41" s="14"/>
      <c r="P41" s="14"/>
      <c r="Q41" s="83"/>
    </row>
    <row r="42" spans="1:17" ht="18" customHeight="1">
      <c r="A42" s="62"/>
      <c r="B42" s="62"/>
      <c r="C42" s="115"/>
      <c r="D42" s="115"/>
      <c r="E42" s="115"/>
      <c r="F42" s="4">
        <v>2022</v>
      </c>
      <c r="G42" s="16">
        <f>I42</f>
        <v>64046.1</v>
      </c>
      <c r="H42" s="16">
        <f>J42</f>
        <v>63709.5</v>
      </c>
      <c r="I42" s="16">
        <v>64046.1</v>
      </c>
      <c r="J42" s="16">
        <v>63709.5</v>
      </c>
      <c r="K42" s="14"/>
      <c r="L42" s="14"/>
      <c r="M42" s="16">
        <v>0</v>
      </c>
      <c r="N42" s="16"/>
      <c r="O42" s="14"/>
      <c r="P42" s="14"/>
      <c r="Q42" s="84"/>
    </row>
    <row r="43" spans="1:17" ht="18" customHeight="1">
      <c r="A43" s="62"/>
      <c r="B43" s="62"/>
      <c r="C43" s="115"/>
      <c r="D43" s="115"/>
      <c r="E43" s="115"/>
      <c r="F43" s="4">
        <v>2023</v>
      </c>
      <c r="G43" s="16">
        <f aca="true" t="shared" si="20" ref="G43:G50">I43</f>
        <v>131600</v>
      </c>
      <c r="H43" s="16">
        <f aca="true" t="shared" si="21" ref="H43:H48">J43</f>
        <v>66246.5</v>
      </c>
      <c r="I43" s="16">
        <v>131600</v>
      </c>
      <c r="J43" s="16">
        <v>66246.5</v>
      </c>
      <c r="K43" s="14"/>
      <c r="L43" s="14"/>
      <c r="M43" s="16">
        <v>0</v>
      </c>
      <c r="N43" s="16"/>
      <c r="O43" s="14"/>
      <c r="P43" s="14"/>
      <c r="Q43" s="84"/>
    </row>
    <row r="44" spans="1:19" ht="18" customHeight="1">
      <c r="A44" s="62"/>
      <c r="B44" s="62"/>
      <c r="C44" s="115"/>
      <c r="D44" s="115"/>
      <c r="E44" s="115"/>
      <c r="F44" s="4">
        <v>2024</v>
      </c>
      <c r="G44" s="16">
        <f t="shared" si="20"/>
        <v>131600</v>
      </c>
      <c r="H44" s="16">
        <f t="shared" si="21"/>
        <v>64046.1</v>
      </c>
      <c r="I44" s="16">
        <v>131600</v>
      </c>
      <c r="J44" s="16">
        <v>64046.1</v>
      </c>
      <c r="K44" s="14"/>
      <c r="L44" s="14"/>
      <c r="M44" s="16">
        <v>0</v>
      </c>
      <c r="N44" s="16"/>
      <c r="O44" s="14"/>
      <c r="P44" s="14"/>
      <c r="Q44" s="84"/>
      <c r="S44" s="25"/>
    </row>
    <row r="45" spans="1:19" ht="18" customHeight="1">
      <c r="A45" s="62"/>
      <c r="B45" s="62"/>
      <c r="C45" s="115"/>
      <c r="D45" s="115"/>
      <c r="E45" s="115"/>
      <c r="F45" s="4">
        <v>2025</v>
      </c>
      <c r="G45" s="16">
        <f t="shared" si="20"/>
        <v>131600</v>
      </c>
      <c r="H45" s="16">
        <f t="shared" si="21"/>
        <v>64046.1</v>
      </c>
      <c r="I45" s="16">
        <v>131600</v>
      </c>
      <c r="J45" s="16">
        <v>64046.1</v>
      </c>
      <c r="K45" s="14"/>
      <c r="L45" s="14"/>
      <c r="M45" s="16">
        <v>0</v>
      </c>
      <c r="N45" s="16"/>
      <c r="O45" s="14"/>
      <c r="P45" s="14"/>
      <c r="Q45" s="84"/>
      <c r="S45" s="25"/>
    </row>
    <row r="46" spans="1:19" ht="18" customHeight="1">
      <c r="A46" s="62"/>
      <c r="B46" s="62"/>
      <c r="C46" s="115"/>
      <c r="D46" s="115"/>
      <c r="E46" s="115"/>
      <c r="F46" s="8">
        <v>2026</v>
      </c>
      <c r="G46" s="16">
        <f t="shared" si="20"/>
        <v>64046.1</v>
      </c>
      <c r="H46" s="16">
        <f t="shared" si="21"/>
        <v>64046.1</v>
      </c>
      <c r="I46" s="16">
        <v>64046.1</v>
      </c>
      <c r="J46" s="16">
        <v>64046.1</v>
      </c>
      <c r="K46" s="14"/>
      <c r="L46" s="14"/>
      <c r="M46" s="16">
        <v>0</v>
      </c>
      <c r="N46" s="16"/>
      <c r="O46" s="14"/>
      <c r="P46" s="14"/>
      <c r="Q46" s="84"/>
      <c r="S46" s="25"/>
    </row>
    <row r="47" spans="1:17" ht="18" customHeight="1">
      <c r="A47" s="62"/>
      <c r="B47" s="62"/>
      <c r="C47" s="115"/>
      <c r="D47" s="115"/>
      <c r="E47" s="115"/>
      <c r="F47" s="8">
        <v>2027</v>
      </c>
      <c r="G47" s="16">
        <f t="shared" si="20"/>
        <v>64046.1</v>
      </c>
      <c r="H47" s="16">
        <f t="shared" si="21"/>
        <v>64046.1</v>
      </c>
      <c r="I47" s="16">
        <v>64046.1</v>
      </c>
      <c r="J47" s="16">
        <v>64046.1</v>
      </c>
      <c r="K47" s="14"/>
      <c r="L47" s="14"/>
      <c r="M47" s="16">
        <v>0</v>
      </c>
      <c r="N47" s="16"/>
      <c r="O47" s="14"/>
      <c r="P47" s="14"/>
      <c r="Q47" s="84"/>
    </row>
    <row r="48" spans="1:17" ht="18" customHeight="1">
      <c r="A48" s="62"/>
      <c r="B48" s="62"/>
      <c r="C48" s="115"/>
      <c r="D48" s="115"/>
      <c r="E48" s="115"/>
      <c r="F48" s="8">
        <v>2028</v>
      </c>
      <c r="G48" s="16">
        <f t="shared" si="20"/>
        <v>64046.1</v>
      </c>
      <c r="H48" s="16">
        <f t="shared" si="21"/>
        <v>64046.1</v>
      </c>
      <c r="I48" s="16">
        <v>64046.1</v>
      </c>
      <c r="J48" s="16">
        <v>64046.1</v>
      </c>
      <c r="K48" s="14"/>
      <c r="L48" s="14"/>
      <c r="M48" s="16">
        <v>0</v>
      </c>
      <c r="N48" s="16"/>
      <c r="O48" s="14"/>
      <c r="P48" s="14"/>
      <c r="Q48" s="84"/>
    </row>
    <row r="49" spans="1:17" ht="18" customHeight="1">
      <c r="A49" s="62"/>
      <c r="B49" s="62"/>
      <c r="C49" s="115"/>
      <c r="D49" s="115"/>
      <c r="E49" s="115"/>
      <c r="F49" s="8">
        <v>2029</v>
      </c>
      <c r="G49" s="16">
        <f t="shared" si="20"/>
        <v>64046.1</v>
      </c>
      <c r="H49" s="16"/>
      <c r="I49" s="16">
        <v>64046.1</v>
      </c>
      <c r="J49" s="16"/>
      <c r="K49" s="14"/>
      <c r="L49" s="14"/>
      <c r="M49" s="16">
        <v>0</v>
      </c>
      <c r="N49" s="16"/>
      <c r="O49" s="14"/>
      <c r="P49" s="14"/>
      <c r="Q49" s="84"/>
    </row>
    <row r="50" spans="1:17" ht="18" customHeight="1">
      <c r="A50" s="63"/>
      <c r="B50" s="63"/>
      <c r="C50" s="116"/>
      <c r="D50" s="116"/>
      <c r="E50" s="116"/>
      <c r="F50" s="8">
        <v>2030</v>
      </c>
      <c r="G50" s="16">
        <f t="shared" si="20"/>
        <v>64046.1</v>
      </c>
      <c r="H50" s="16"/>
      <c r="I50" s="16">
        <v>64046.1</v>
      </c>
      <c r="J50" s="16"/>
      <c r="K50" s="14"/>
      <c r="L50" s="14"/>
      <c r="M50" s="16">
        <v>0</v>
      </c>
      <c r="N50" s="16"/>
      <c r="O50" s="14"/>
      <c r="P50" s="14"/>
      <c r="Q50" s="85"/>
    </row>
    <row r="51" spans="1:17" ht="18" customHeight="1">
      <c r="A51" s="61" t="s">
        <v>24</v>
      </c>
      <c r="B51" s="61" t="s">
        <v>37</v>
      </c>
      <c r="C51" s="114" t="s">
        <v>117</v>
      </c>
      <c r="D51" s="114"/>
      <c r="E51" s="114"/>
      <c r="F51" s="3" t="s">
        <v>13</v>
      </c>
      <c r="G51" s="17">
        <f>SUM(G52:G60)</f>
        <v>499600.8</v>
      </c>
      <c r="H51" s="17">
        <f>SUM(H52:H60)</f>
        <v>224084.4</v>
      </c>
      <c r="I51" s="17">
        <f>SUM(I52:I60)</f>
        <v>499600.8</v>
      </c>
      <c r="J51" s="17">
        <f>SUM(J52:J60)</f>
        <v>224084.4</v>
      </c>
      <c r="K51" s="14"/>
      <c r="L51" s="14"/>
      <c r="M51" s="17">
        <f>SUM(M52:M60)</f>
        <v>0</v>
      </c>
      <c r="N51" s="17"/>
      <c r="O51" s="14"/>
      <c r="P51" s="14"/>
      <c r="Q51" s="83"/>
    </row>
    <row r="52" spans="1:17" ht="18" customHeight="1">
      <c r="A52" s="62"/>
      <c r="B52" s="62"/>
      <c r="C52" s="115"/>
      <c r="D52" s="115"/>
      <c r="E52" s="115"/>
      <c r="F52" s="4">
        <v>2022</v>
      </c>
      <c r="G52" s="16">
        <f>I52</f>
        <v>53022.9</v>
      </c>
      <c r="H52" s="16">
        <f>J52</f>
        <v>33554.5</v>
      </c>
      <c r="I52" s="16">
        <v>53022.9</v>
      </c>
      <c r="J52" s="16">
        <v>33554.5</v>
      </c>
      <c r="K52" s="14"/>
      <c r="L52" s="14"/>
      <c r="M52" s="16">
        <v>0</v>
      </c>
      <c r="N52" s="16"/>
      <c r="O52" s="14"/>
      <c r="P52" s="14"/>
      <c r="Q52" s="84"/>
    </row>
    <row r="53" spans="1:17" ht="18" customHeight="1">
      <c r="A53" s="62"/>
      <c r="B53" s="62"/>
      <c r="C53" s="115"/>
      <c r="D53" s="115"/>
      <c r="E53" s="115"/>
      <c r="F53" s="4">
        <v>2023</v>
      </c>
      <c r="G53" s="16">
        <f aca="true" t="shared" si="22" ref="G53:G60">I53</f>
        <v>60487.8</v>
      </c>
      <c r="H53" s="16">
        <f aca="true" t="shared" si="23" ref="H53:H58">J53</f>
        <v>37234.9</v>
      </c>
      <c r="I53" s="16">
        <v>60487.8</v>
      </c>
      <c r="J53" s="16">
        <v>37234.9</v>
      </c>
      <c r="K53" s="14"/>
      <c r="L53" s="14"/>
      <c r="M53" s="16">
        <v>0</v>
      </c>
      <c r="N53" s="16"/>
      <c r="O53" s="14"/>
      <c r="P53" s="14"/>
      <c r="Q53" s="84"/>
    </row>
    <row r="54" spans="1:17" ht="18" customHeight="1">
      <c r="A54" s="62"/>
      <c r="B54" s="62"/>
      <c r="C54" s="115"/>
      <c r="D54" s="115"/>
      <c r="E54" s="115"/>
      <c r="F54" s="4">
        <v>2024</v>
      </c>
      <c r="G54" s="16">
        <f t="shared" si="22"/>
        <v>60487.8</v>
      </c>
      <c r="H54" s="16">
        <f t="shared" si="23"/>
        <v>30659</v>
      </c>
      <c r="I54" s="16">
        <v>60487.8</v>
      </c>
      <c r="J54" s="16">
        <v>30659</v>
      </c>
      <c r="K54" s="14"/>
      <c r="L54" s="14"/>
      <c r="M54" s="16">
        <v>0</v>
      </c>
      <c r="N54" s="16"/>
      <c r="O54" s="14"/>
      <c r="P54" s="14"/>
      <c r="Q54" s="84"/>
    </row>
    <row r="55" spans="1:17" ht="18" customHeight="1">
      <c r="A55" s="62"/>
      <c r="B55" s="62"/>
      <c r="C55" s="115"/>
      <c r="D55" s="115"/>
      <c r="E55" s="115"/>
      <c r="F55" s="4">
        <v>2025</v>
      </c>
      <c r="G55" s="16">
        <f t="shared" si="22"/>
        <v>60487.8</v>
      </c>
      <c r="H55" s="16">
        <f t="shared" si="23"/>
        <v>30659</v>
      </c>
      <c r="I55" s="16">
        <v>60487.8</v>
      </c>
      <c r="J55" s="16">
        <v>30659</v>
      </c>
      <c r="K55" s="14"/>
      <c r="L55" s="14"/>
      <c r="M55" s="16">
        <v>0</v>
      </c>
      <c r="N55" s="16"/>
      <c r="O55" s="14"/>
      <c r="P55" s="14"/>
      <c r="Q55" s="84"/>
    </row>
    <row r="56" spans="1:17" ht="18" customHeight="1">
      <c r="A56" s="62"/>
      <c r="B56" s="62"/>
      <c r="C56" s="115"/>
      <c r="D56" s="115"/>
      <c r="E56" s="115"/>
      <c r="F56" s="8">
        <v>2026</v>
      </c>
      <c r="G56" s="16">
        <f t="shared" si="22"/>
        <v>53022.9</v>
      </c>
      <c r="H56" s="16">
        <f t="shared" si="23"/>
        <v>30659</v>
      </c>
      <c r="I56" s="16">
        <v>53022.9</v>
      </c>
      <c r="J56" s="16">
        <v>30659</v>
      </c>
      <c r="K56" s="14"/>
      <c r="L56" s="14"/>
      <c r="M56" s="16">
        <v>0</v>
      </c>
      <c r="N56" s="16"/>
      <c r="O56" s="14"/>
      <c r="P56" s="14"/>
      <c r="Q56" s="84"/>
    </row>
    <row r="57" spans="1:17" ht="18" customHeight="1">
      <c r="A57" s="62"/>
      <c r="B57" s="62"/>
      <c r="C57" s="115"/>
      <c r="D57" s="115"/>
      <c r="E57" s="115"/>
      <c r="F57" s="8">
        <v>2027</v>
      </c>
      <c r="G57" s="16">
        <f t="shared" si="22"/>
        <v>53022.9</v>
      </c>
      <c r="H57" s="16">
        <f t="shared" si="23"/>
        <v>30659</v>
      </c>
      <c r="I57" s="16">
        <v>53022.9</v>
      </c>
      <c r="J57" s="16">
        <v>30659</v>
      </c>
      <c r="K57" s="14"/>
      <c r="L57" s="14"/>
      <c r="M57" s="16">
        <v>0</v>
      </c>
      <c r="N57" s="16"/>
      <c r="O57" s="14"/>
      <c r="P57" s="14"/>
      <c r="Q57" s="84"/>
    </row>
    <row r="58" spans="1:17" ht="18" customHeight="1">
      <c r="A58" s="62"/>
      <c r="B58" s="62"/>
      <c r="C58" s="115"/>
      <c r="D58" s="115"/>
      <c r="E58" s="115"/>
      <c r="F58" s="8">
        <v>2028</v>
      </c>
      <c r="G58" s="16">
        <f t="shared" si="22"/>
        <v>53022.9</v>
      </c>
      <c r="H58" s="16">
        <f t="shared" si="23"/>
        <v>30659</v>
      </c>
      <c r="I58" s="16">
        <v>53022.9</v>
      </c>
      <c r="J58" s="16">
        <v>30659</v>
      </c>
      <c r="K58" s="14"/>
      <c r="L58" s="14"/>
      <c r="M58" s="16">
        <v>0</v>
      </c>
      <c r="N58" s="16"/>
      <c r="O58" s="14"/>
      <c r="P58" s="14"/>
      <c r="Q58" s="84"/>
    </row>
    <row r="59" spans="1:17" ht="18" customHeight="1">
      <c r="A59" s="62"/>
      <c r="B59" s="62"/>
      <c r="C59" s="115"/>
      <c r="D59" s="115"/>
      <c r="E59" s="115"/>
      <c r="F59" s="8">
        <v>2029</v>
      </c>
      <c r="G59" s="16">
        <f t="shared" si="22"/>
        <v>53022.9</v>
      </c>
      <c r="H59" s="16"/>
      <c r="I59" s="16">
        <v>53022.9</v>
      </c>
      <c r="J59" s="16"/>
      <c r="K59" s="14"/>
      <c r="L59" s="14"/>
      <c r="M59" s="16">
        <v>0</v>
      </c>
      <c r="N59" s="16"/>
      <c r="O59" s="14"/>
      <c r="P59" s="14"/>
      <c r="Q59" s="84"/>
    </row>
    <row r="60" spans="1:17" ht="18" customHeight="1">
      <c r="A60" s="63"/>
      <c r="B60" s="63"/>
      <c r="C60" s="116"/>
      <c r="D60" s="116"/>
      <c r="E60" s="116"/>
      <c r="F60" s="8">
        <v>2030</v>
      </c>
      <c r="G60" s="16">
        <f t="shared" si="22"/>
        <v>53022.9</v>
      </c>
      <c r="H60" s="16"/>
      <c r="I60" s="16">
        <v>53022.9</v>
      </c>
      <c r="J60" s="16"/>
      <c r="K60" s="14"/>
      <c r="L60" s="14"/>
      <c r="M60" s="16">
        <v>0</v>
      </c>
      <c r="N60" s="16"/>
      <c r="O60" s="14"/>
      <c r="P60" s="14"/>
      <c r="Q60" s="85"/>
    </row>
    <row r="61" spans="1:17" ht="18" customHeight="1">
      <c r="A61" s="61" t="s">
        <v>25</v>
      </c>
      <c r="B61" s="61" t="s">
        <v>38</v>
      </c>
      <c r="C61" s="61" t="s">
        <v>117</v>
      </c>
      <c r="D61" s="61"/>
      <c r="E61" s="61"/>
      <c r="F61" s="3" t="s">
        <v>13</v>
      </c>
      <c r="G61" s="17">
        <f>SUM(G62:G70)</f>
        <v>485922.3</v>
      </c>
      <c r="H61" s="17">
        <f>SUM(H62:H70)</f>
        <v>299213.9</v>
      </c>
      <c r="I61" s="17">
        <f>SUM(I62:I70)</f>
        <v>485922.3</v>
      </c>
      <c r="J61" s="17">
        <f>SUM(J62:J70)</f>
        <v>299213.9</v>
      </c>
      <c r="K61" s="14"/>
      <c r="L61" s="14"/>
      <c r="M61" s="17">
        <f>SUM(M62:M70)</f>
        <v>0</v>
      </c>
      <c r="N61" s="17"/>
      <c r="O61" s="14"/>
      <c r="P61" s="14"/>
      <c r="Q61" s="83"/>
    </row>
    <row r="62" spans="1:17" ht="18" customHeight="1">
      <c r="A62" s="62"/>
      <c r="B62" s="62"/>
      <c r="C62" s="62"/>
      <c r="D62" s="62"/>
      <c r="E62" s="62"/>
      <c r="F62" s="4">
        <v>2022</v>
      </c>
      <c r="G62" s="16">
        <f>I62</f>
        <v>52974.1</v>
      </c>
      <c r="H62" s="16">
        <f>J62</f>
        <v>42530.3</v>
      </c>
      <c r="I62" s="16">
        <v>52974.1</v>
      </c>
      <c r="J62" s="16">
        <v>42530.3</v>
      </c>
      <c r="K62" s="14"/>
      <c r="L62" s="14"/>
      <c r="M62" s="16">
        <v>0</v>
      </c>
      <c r="N62" s="16"/>
      <c r="O62" s="14"/>
      <c r="P62" s="14"/>
      <c r="Q62" s="84"/>
    </row>
    <row r="63" spans="1:17" ht="18" customHeight="1">
      <c r="A63" s="62"/>
      <c r="B63" s="62"/>
      <c r="C63" s="62"/>
      <c r="D63" s="62"/>
      <c r="E63" s="62"/>
      <c r="F63" s="4">
        <v>2023</v>
      </c>
      <c r="G63" s="16">
        <f aca="true" t="shared" si="24" ref="G63:G70">I63</f>
        <v>56025.9</v>
      </c>
      <c r="H63" s="16">
        <f aca="true" t="shared" si="25" ref="H63:H68">J63</f>
        <v>44030.6</v>
      </c>
      <c r="I63" s="16">
        <v>56025.9</v>
      </c>
      <c r="J63" s="16">
        <v>44030.6</v>
      </c>
      <c r="K63" s="14"/>
      <c r="L63" s="14"/>
      <c r="M63" s="16">
        <v>0</v>
      </c>
      <c r="N63" s="16"/>
      <c r="O63" s="14"/>
      <c r="P63" s="14"/>
      <c r="Q63" s="84"/>
    </row>
    <row r="64" spans="1:17" ht="18" customHeight="1">
      <c r="A64" s="62"/>
      <c r="B64" s="62"/>
      <c r="C64" s="62"/>
      <c r="D64" s="62"/>
      <c r="E64" s="62"/>
      <c r="F64" s="4">
        <v>2024</v>
      </c>
      <c r="G64" s="16">
        <f t="shared" si="24"/>
        <v>56025.9</v>
      </c>
      <c r="H64" s="16">
        <f t="shared" si="25"/>
        <v>42530.6</v>
      </c>
      <c r="I64" s="16">
        <v>56025.9</v>
      </c>
      <c r="J64" s="16">
        <v>42530.6</v>
      </c>
      <c r="K64" s="14"/>
      <c r="L64" s="14"/>
      <c r="M64" s="16">
        <v>0</v>
      </c>
      <c r="N64" s="16"/>
      <c r="O64" s="14"/>
      <c r="P64" s="14"/>
      <c r="Q64" s="84"/>
    </row>
    <row r="65" spans="1:17" ht="18" customHeight="1">
      <c r="A65" s="62"/>
      <c r="B65" s="62"/>
      <c r="C65" s="62"/>
      <c r="D65" s="62"/>
      <c r="E65" s="62"/>
      <c r="F65" s="4">
        <v>2025</v>
      </c>
      <c r="G65" s="16">
        <f t="shared" si="24"/>
        <v>56025.9</v>
      </c>
      <c r="H65" s="16">
        <f t="shared" si="25"/>
        <v>42530.6</v>
      </c>
      <c r="I65" s="16">
        <v>56025.9</v>
      </c>
      <c r="J65" s="16">
        <v>42530.6</v>
      </c>
      <c r="K65" s="14"/>
      <c r="L65" s="14"/>
      <c r="M65" s="16">
        <v>0</v>
      </c>
      <c r="N65" s="16"/>
      <c r="O65" s="14"/>
      <c r="P65" s="14"/>
      <c r="Q65" s="84"/>
    </row>
    <row r="66" spans="1:17" ht="18" customHeight="1">
      <c r="A66" s="62"/>
      <c r="B66" s="62"/>
      <c r="C66" s="62"/>
      <c r="D66" s="62"/>
      <c r="E66" s="62"/>
      <c r="F66" s="8">
        <v>2026</v>
      </c>
      <c r="G66" s="16">
        <f t="shared" si="24"/>
        <v>52974.1</v>
      </c>
      <c r="H66" s="16">
        <f t="shared" si="25"/>
        <v>42530.6</v>
      </c>
      <c r="I66" s="16">
        <v>52974.1</v>
      </c>
      <c r="J66" s="16">
        <v>42530.6</v>
      </c>
      <c r="K66" s="14"/>
      <c r="L66" s="14"/>
      <c r="M66" s="16">
        <v>0</v>
      </c>
      <c r="N66" s="16"/>
      <c r="O66" s="14"/>
      <c r="P66" s="14"/>
      <c r="Q66" s="84"/>
    </row>
    <row r="67" spans="1:17" ht="18" customHeight="1">
      <c r="A67" s="62"/>
      <c r="B67" s="62"/>
      <c r="C67" s="62"/>
      <c r="D67" s="62"/>
      <c r="E67" s="62"/>
      <c r="F67" s="8">
        <v>2027</v>
      </c>
      <c r="G67" s="16">
        <f t="shared" si="24"/>
        <v>52974.1</v>
      </c>
      <c r="H67" s="16">
        <f t="shared" si="25"/>
        <v>42530.6</v>
      </c>
      <c r="I67" s="16">
        <v>52974.1</v>
      </c>
      <c r="J67" s="16">
        <v>42530.6</v>
      </c>
      <c r="K67" s="14"/>
      <c r="L67" s="14"/>
      <c r="M67" s="16">
        <v>0</v>
      </c>
      <c r="N67" s="16"/>
      <c r="O67" s="14"/>
      <c r="P67" s="14"/>
      <c r="Q67" s="84"/>
    </row>
    <row r="68" spans="1:17" ht="18" customHeight="1">
      <c r="A68" s="62"/>
      <c r="B68" s="62"/>
      <c r="C68" s="62"/>
      <c r="D68" s="62"/>
      <c r="E68" s="62"/>
      <c r="F68" s="8">
        <v>2028</v>
      </c>
      <c r="G68" s="16">
        <f t="shared" si="24"/>
        <v>52974.1</v>
      </c>
      <c r="H68" s="16">
        <f t="shared" si="25"/>
        <v>42530.6</v>
      </c>
      <c r="I68" s="16">
        <v>52974.1</v>
      </c>
      <c r="J68" s="16">
        <v>42530.6</v>
      </c>
      <c r="K68" s="14"/>
      <c r="L68" s="14"/>
      <c r="M68" s="16">
        <v>0</v>
      </c>
      <c r="N68" s="16"/>
      <c r="O68" s="14"/>
      <c r="P68" s="14"/>
      <c r="Q68" s="84"/>
    </row>
    <row r="69" spans="1:17" ht="18" customHeight="1">
      <c r="A69" s="62"/>
      <c r="B69" s="62"/>
      <c r="C69" s="62"/>
      <c r="D69" s="62"/>
      <c r="E69" s="62"/>
      <c r="F69" s="8">
        <v>2029</v>
      </c>
      <c r="G69" s="16">
        <f t="shared" si="24"/>
        <v>52974.1</v>
      </c>
      <c r="H69" s="16"/>
      <c r="I69" s="16">
        <v>52974.1</v>
      </c>
      <c r="J69" s="16"/>
      <c r="K69" s="14"/>
      <c r="L69" s="14"/>
      <c r="M69" s="16">
        <v>0</v>
      </c>
      <c r="N69" s="16"/>
      <c r="O69" s="14"/>
      <c r="P69" s="14"/>
      <c r="Q69" s="84"/>
    </row>
    <row r="70" spans="1:17" ht="18" customHeight="1">
      <c r="A70" s="63"/>
      <c r="B70" s="63"/>
      <c r="C70" s="63"/>
      <c r="D70" s="63"/>
      <c r="E70" s="63"/>
      <c r="F70" s="8">
        <v>2030</v>
      </c>
      <c r="G70" s="16">
        <f t="shared" si="24"/>
        <v>52974.1</v>
      </c>
      <c r="H70" s="16"/>
      <c r="I70" s="16">
        <v>52974.1</v>
      </c>
      <c r="J70" s="16"/>
      <c r="K70" s="14"/>
      <c r="L70" s="14"/>
      <c r="M70" s="16">
        <v>0</v>
      </c>
      <c r="N70" s="16"/>
      <c r="O70" s="14"/>
      <c r="P70" s="14"/>
      <c r="Q70" s="85"/>
    </row>
    <row r="71" spans="1:18" ht="18" customHeight="1">
      <c r="A71" s="61" t="s">
        <v>26</v>
      </c>
      <c r="B71" s="61" t="s">
        <v>39</v>
      </c>
      <c r="C71" s="61" t="s">
        <v>117</v>
      </c>
      <c r="D71" s="61"/>
      <c r="E71" s="61"/>
      <c r="F71" s="3" t="s">
        <v>13</v>
      </c>
      <c r="G71" s="17">
        <f>SUM(G72:G80)</f>
        <v>310364.1</v>
      </c>
      <c r="H71" s="17">
        <f>SUM(H72:H80)</f>
        <v>170670.8</v>
      </c>
      <c r="I71" s="17">
        <f>SUM(I72:I80)</f>
        <v>310364.1</v>
      </c>
      <c r="J71" s="17">
        <f>SUM(J72:J80)</f>
        <v>170670.8</v>
      </c>
      <c r="K71" s="14"/>
      <c r="L71" s="14"/>
      <c r="M71" s="17">
        <f>SUM(M72:M80)</f>
        <v>0</v>
      </c>
      <c r="N71" s="17"/>
      <c r="O71" s="14"/>
      <c r="P71" s="14"/>
      <c r="Q71" s="83"/>
      <c r="R71" s="25"/>
    </row>
    <row r="72" spans="1:17" ht="18" customHeight="1">
      <c r="A72" s="62"/>
      <c r="B72" s="62"/>
      <c r="C72" s="62"/>
      <c r="D72" s="62"/>
      <c r="E72" s="62"/>
      <c r="F72" s="4">
        <v>2022</v>
      </c>
      <c r="G72" s="16">
        <f aca="true" t="shared" si="26" ref="G72:G80">I72</f>
        <v>34484.9</v>
      </c>
      <c r="H72" s="16">
        <f aca="true" t="shared" si="27" ref="H72:H78">J72</f>
        <v>23990.6</v>
      </c>
      <c r="I72" s="16">
        <v>34484.9</v>
      </c>
      <c r="J72" s="16">
        <v>23990.6</v>
      </c>
      <c r="K72" s="14"/>
      <c r="L72" s="14"/>
      <c r="M72" s="16">
        <v>0</v>
      </c>
      <c r="N72" s="16"/>
      <c r="O72" s="14"/>
      <c r="P72" s="14"/>
      <c r="Q72" s="84"/>
    </row>
    <row r="73" spans="1:17" ht="18" customHeight="1">
      <c r="A73" s="62"/>
      <c r="B73" s="62"/>
      <c r="C73" s="62"/>
      <c r="D73" s="62"/>
      <c r="E73" s="62"/>
      <c r="F73" s="4">
        <v>2023</v>
      </c>
      <c r="G73" s="16">
        <f t="shared" si="26"/>
        <v>34484.9</v>
      </c>
      <c r="H73" s="16">
        <f t="shared" si="27"/>
        <v>25696.7</v>
      </c>
      <c r="I73" s="16">
        <v>34484.9</v>
      </c>
      <c r="J73" s="16">
        <v>25696.7</v>
      </c>
      <c r="K73" s="14"/>
      <c r="L73" s="14"/>
      <c r="M73" s="16">
        <v>0</v>
      </c>
      <c r="N73" s="16"/>
      <c r="O73" s="14"/>
      <c r="P73" s="14"/>
      <c r="Q73" s="84"/>
    </row>
    <row r="74" spans="1:17" ht="18" customHeight="1">
      <c r="A74" s="62"/>
      <c r="B74" s="62"/>
      <c r="C74" s="62"/>
      <c r="D74" s="62"/>
      <c r="E74" s="62"/>
      <c r="F74" s="4">
        <v>2024</v>
      </c>
      <c r="G74" s="16">
        <f t="shared" si="26"/>
        <v>34484.9</v>
      </c>
      <c r="H74" s="16">
        <f t="shared" si="27"/>
        <v>24196.7</v>
      </c>
      <c r="I74" s="16">
        <v>34484.9</v>
      </c>
      <c r="J74" s="16">
        <v>24196.7</v>
      </c>
      <c r="K74" s="14"/>
      <c r="L74" s="14"/>
      <c r="M74" s="16">
        <v>0</v>
      </c>
      <c r="N74" s="16"/>
      <c r="O74" s="14"/>
      <c r="P74" s="14"/>
      <c r="Q74" s="84"/>
    </row>
    <row r="75" spans="1:17" ht="18" customHeight="1">
      <c r="A75" s="62"/>
      <c r="B75" s="62"/>
      <c r="C75" s="62"/>
      <c r="D75" s="62"/>
      <c r="E75" s="62"/>
      <c r="F75" s="4">
        <v>2025</v>
      </c>
      <c r="G75" s="16">
        <f t="shared" si="26"/>
        <v>34484.9</v>
      </c>
      <c r="H75" s="16">
        <f t="shared" si="27"/>
        <v>24196.7</v>
      </c>
      <c r="I75" s="16">
        <v>34484.9</v>
      </c>
      <c r="J75" s="16">
        <v>24196.7</v>
      </c>
      <c r="K75" s="14"/>
      <c r="L75" s="14"/>
      <c r="M75" s="16">
        <v>0</v>
      </c>
      <c r="N75" s="16"/>
      <c r="O75" s="14"/>
      <c r="P75" s="14"/>
      <c r="Q75" s="84"/>
    </row>
    <row r="76" spans="1:17" ht="18" customHeight="1">
      <c r="A76" s="62"/>
      <c r="B76" s="62"/>
      <c r="C76" s="62"/>
      <c r="D76" s="62"/>
      <c r="E76" s="62"/>
      <c r="F76" s="8">
        <v>2026</v>
      </c>
      <c r="G76" s="16">
        <f t="shared" si="26"/>
        <v>34484.9</v>
      </c>
      <c r="H76" s="16">
        <f t="shared" si="27"/>
        <v>24196.7</v>
      </c>
      <c r="I76" s="16">
        <v>34484.9</v>
      </c>
      <c r="J76" s="16">
        <v>24196.7</v>
      </c>
      <c r="K76" s="14"/>
      <c r="L76" s="14"/>
      <c r="M76" s="16">
        <v>0</v>
      </c>
      <c r="N76" s="16"/>
      <c r="O76" s="14"/>
      <c r="P76" s="14"/>
      <c r="Q76" s="84"/>
    </row>
    <row r="77" spans="1:17" ht="18" customHeight="1">
      <c r="A77" s="62"/>
      <c r="B77" s="62"/>
      <c r="C77" s="62"/>
      <c r="D77" s="62"/>
      <c r="E77" s="62"/>
      <c r="F77" s="8">
        <v>2027</v>
      </c>
      <c r="G77" s="16">
        <f t="shared" si="26"/>
        <v>34484.9</v>
      </c>
      <c r="H77" s="16">
        <f t="shared" si="27"/>
        <v>24196.7</v>
      </c>
      <c r="I77" s="16">
        <v>34484.9</v>
      </c>
      <c r="J77" s="16">
        <v>24196.7</v>
      </c>
      <c r="K77" s="14"/>
      <c r="L77" s="14"/>
      <c r="M77" s="16">
        <v>0</v>
      </c>
      <c r="N77" s="16"/>
      <c r="O77" s="14"/>
      <c r="P77" s="14"/>
      <c r="Q77" s="84"/>
    </row>
    <row r="78" spans="1:17" ht="18" customHeight="1">
      <c r="A78" s="62"/>
      <c r="B78" s="62"/>
      <c r="C78" s="62"/>
      <c r="D78" s="62"/>
      <c r="E78" s="62"/>
      <c r="F78" s="8">
        <v>2028</v>
      </c>
      <c r="G78" s="16">
        <f t="shared" si="26"/>
        <v>34484.9</v>
      </c>
      <c r="H78" s="16">
        <f t="shared" si="27"/>
        <v>24196.7</v>
      </c>
      <c r="I78" s="16">
        <v>34484.9</v>
      </c>
      <c r="J78" s="16">
        <v>24196.7</v>
      </c>
      <c r="K78" s="14"/>
      <c r="L78" s="14"/>
      <c r="M78" s="16">
        <v>0</v>
      </c>
      <c r="N78" s="16"/>
      <c r="O78" s="14"/>
      <c r="P78" s="14"/>
      <c r="Q78" s="84"/>
    </row>
    <row r="79" spans="1:17" ht="18" customHeight="1">
      <c r="A79" s="62"/>
      <c r="B79" s="62"/>
      <c r="C79" s="62"/>
      <c r="D79" s="62"/>
      <c r="E79" s="62"/>
      <c r="F79" s="8">
        <v>2029</v>
      </c>
      <c r="G79" s="16">
        <f t="shared" si="26"/>
        <v>34484.9</v>
      </c>
      <c r="H79" s="16"/>
      <c r="I79" s="16">
        <v>34484.9</v>
      </c>
      <c r="J79" s="16"/>
      <c r="K79" s="14"/>
      <c r="L79" s="14"/>
      <c r="M79" s="16">
        <v>0</v>
      </c>
      <c r="N79" s="16"/>
      <c r="O79" s="14"/>
      <c r="P79" s="14"/>
      <c r="Q79" s="84"/>
    </row>
    <row r="80" spans="1:18" ht="18" customHeight="1">
      <c r="A80" s="63"/>
      <c r="B80" s="63"/>
      <c r="C80" s="63"/>
      <c r="D80" s="63"/>
      <c r="E80" s="63"/>
      <c r="F80" s="8">
        <v>2030</v>
      </c>
      <c r="G80" s="16">
        <f t="shared" si="26"/>
        <v>34484.9</v>
      </c>
      <c r="H80" s="16"/>
      <c r="I80" s="16">
        <v>34484.9</v>
      </c>
      <c r="J80" s="16"/>
      <c r="K80" s="14"/>
      <c r="L80" s="14"/>
      <c r="M80" s="16">
        <v>0</v>
      </c>
      <c r="N80" s="16"/>
      <c r="O80" s="14"/>
      <c r="P80" s="14"/>
      <c r="Q80" s="85"/>
      <c r="R80" s="7"/>
    </row>
    <row r="81" spans="1:18" ht="18" customHeight="1">
      <c r="A81" s="61" t="s">
        <v>27</v>
      </c>
      <c r="B81" s="61" t="s">
        <v>40</v>
      </c>
      <c r="C81" s="61" t="s">
        <v>117</v>
      </c>
      <c r="D81" s="61"/>
      <c r="E81" s="61"/>
      <c r="F81" s="3" t="s">
        <v>13</v>
      </c>
      <c r="G81" s="17">
        <f>SUM(G82:G90)</f>
        <v>3120587.1</v>
      </c>
      <c r="H81" s="17">
        <f>SUM(H82:H90)</f>
        <v>834687.6</v>
      </c>
      <c r="I81" s="17">
        <f>SUM(I82:I90)</f>
        <v>3120587.1</v>
      </c>
      <c r="J81" s="17">
        <f>SUM(J82:J90)</f>
        <v>834687.6</v>
      </c>
      <c r="K81" s="14"/>
      <c r="L81" s="14"/>
      <c r="M81" s="17">
        <f>SUM(M82:M90)</f>
        <v>0</v>
      </c>
      <c r="N81" s="17"/>
      <c r="O81" s="14"/>
      <c r="P81" s="14"/>
      <c r="Q81" s="83"/>
      <c r="R81" s="90" t="s">
        <v>105</v>
      </c>
    </row>
    <row r="82" spans="1:18" ht="18" customHeight="1">
      <c r="A82" s="62"/>
      <c r="B82" s="62"/>
      <c r="C82" s="62"/>
      <c r="D82" s="62"/>
      <c r="E82" s="62"/>
      <c r="F82" s="4">
        <v>2022</v>
      </c>
      <c r="G82" s="16">
        <f aca="true" t="shared" si="28" ref="G82:G90">I82</f>
        <v>143002.5</v>
      </c>
      <c r="H82" s="16">
        <f aca="true" t="shared" si="29" ref="H82:H88">J82</f>
        <v>25082.7</v>
      </c>
      <c r="I82" s="16">
        <f>17000+18734.1+107268.4</f>
        <v>143002.5</v>
      </c>
      <c r="J82" s="16">
        <v>25082.7</v>
      </c>
      <c r="K82" s="14"/>
      <c r="L82" s="14"/>
      <c r="M82" s="16">
        <v>0</v>
      </c>
      <c r="N82" s="18"/>
      <c r="O82" s="14"/>
      <c r="P82" s="14"/>
      <c r="Q82" s="84"/>
      <c r="R82" s="91"/>
    </row>
    <row r="83" spans="1:18" ht="18" customHeight="1">
      <c r="A83" s="62"/>
      <c r="B83" s="62"/>
      <c r="C83" s="62"/>
      <c r="D83" s="62"/>
      <c r="E83" s="62"/>
      <c r="F83" s="4">
        <v>2023</v>
      </c>
      <c r="G83" s="16">
        <f t="shared" si="28"/>
        <v>790412.9</v>
      </c>
      <c r="H83" s="16">
        <f t="shared" si="29"/>
        <v>121958.4</v>
      </c>
      <c r="I83" s="16">
        <v>790412.9</v>
      </c>
      <c r="J83" s="16">
        <f>122558.4-600</f>
        <v>121958.4</v>
      </c>
      <c r="K83" s="14"/>
      <c r="L83" s="14"/>
      <c r="M83" s="16">
        <v>0</v>
      </c>
      <c r="N83" s="18"/>
      <c r="O83" s="14"/>
      <c r="P83" s="14"/>
      <c r="Q83" s="84"/>
      <c r="R83" s="91"/>
    </row>
    <row r="84" spans="1:18" ht="18" customHeight="1">
      <c r="A84" s="62"/>
      <c r="B84" s="62"/>
      <c r="C84" s="62"/>
      <c r="D84" s="62"/>
      <c r="E84" s="62"/>
      <c r="F84" s="4">
        <v>2024</v>
      </c>
      <c r="G84" s="16">
        <f t="shared" si="28"/>
        <v>790412.6</v>
      </c>
      <c r="H84" s="16">
        <f t="shared" si="29"/>
        <v>124189.3</v>
      </c>
      <c r="I84" s="16">
        <v>790412.6</v>
      </c>
      <c r="J84" s="16">
        <v>124189.3</v>
      </c>
      <c r="K84" s="14"/>
      <c r="L84" s="14"/>
      <c r="M84" s="16">
        <v>0</v>
      </c>
      <c r="N84" s="18"/>
      <c r="O84" s="14"/>
      <c r="P84" s="14"/>
      <c r="Q84" s="84"/>
      <c r="R84" s="91"/>
    </row>
    <row r="85" spans="1:18" ht="18" customHeight="1">
      <c r="A85" s="62"/>
      <c r="B85" s="62"/>
      <c r="C85" s="62"/>
      <c r="D85" s="62"/>
      <c r="E85" s="62"/>
      <c r="F85" s="4">
        <v>2025</v>
      </c>
      <c r="G85" s="16">
        <f t="shared" si="28"/>
        <v>790412.6</v>
      </c>
      <c r="H85" s="16">
        <f t="shared" si="29"/>
        <v>124189.3</v>
      </c>
      <c r="I85" s="16">
        <v>790412.6</v>
      </c>
      <c r="J85" s="16">
        <v>124189.3</v>
      </c>
      <c r="K85" s="14"/>
      <c r="L85" s="14"/>
      <c r="M85" s="16">
        <v>0</v>
      </c>
      <c r="N85" s="18"/>
      <c r="O85" s="14"/>
      <c r="P85" s="14"/>
      <c r="Q85" s="84"/>
      <c r="R85" s="91"/>
    </row>
    <row r="86" spans="1:18" ht="18" customHeight="1">
      <c r="A86" s="62"/>
      <c r="B86" s="62"/>
      <c r="C86" s="62"/>
      <c r="D86" s="62"/>
      <c r="E86" s="62"/>
      <c r="F86" s="8">
        <v>2026</v>
      </c>
      <c r="G86" s="16">
        <f t="shared" si="28"/>
        <v>121269.3</v>
      </c>
      <c r="H86" s="16">
        <f t="shared" si="29"/>
        <v>147189.3</v>
      </c>
      <c r="I86" s="16">
        <f>17000+18734.1+85535.2</f>
        <v>121269.3</v>
      </c>
      <c r="J86" s="16">
        <v>147189.3</v>
      </c>
      <c r="K86" s="14"/>
      <c r="L86" s="14"/>
      <c r="M86" s="16">
        <v>0</v>
      </c>
      <c r="N86" s="18"/>
      <c r="O86" s="14"/>
      <c r="P86" s="14"/>
      <c r="Q86" s="84"/>
      <c r="R86" s="43"/>
    </row>
    <row r="87" spans="1:18" ht="18" customHeight="1">
      <c r="A87" s="62"/>
      <c r="B87" s="62"/>
      <c r="C87" s="62"/>
      <c r="D87" s="62"/>
      <c r="E87" s="62"/>
      <c r="F87" s="8">
        <v>2027</v>
      </c>
      <c r="G87" s="16">
        <f t="shared" si="28"/>
        <v>121269.3</v>
      </c>
      <c r="H87" s="16">
        <f t="shared" si="29"/>
        <v>146289.3</v>
      </c>
      <c r="I87" s="16">
        <f>17000+18734.1+85535.2</f>
        <v>121269.3</v>
      </c>
      <c r="J87" s="16">
        <v>146289.3</v>
      </c>
      <c r="K87" s="14"/>
      <c r="L87" s="14"/>
      <c r="M87" s="16">
        <v>0</v>
      </c>
      <c r="N87" s="18"/>
      <c r="O87" s="14"/>
      <c r="P87" s="14"/>
      <c r="Q87" s="84"/>
      <c r="R87" s="52">
        <v>225</v>
      </c>
    </row>
    <row r="88" spans="1:18" ht="18" customHeight="1">
      <c r="A88" s="62"/>
      <c r="B88" s="62"/>
      <c r="C88" s="62"/>
      <c r="D88" s="62"/>
      <c r="E88" s="62"/>
      <c r="F88" s="8">
        <v>2028</v>
      </c>
      <c r="G88" s="16">
        <f t="shared" si="28"/>
        <v>121269.3</v>
      </c>
      <c r="H88" s="16">
        <f t="shared" si="29"/>
        <v>145789.3</v>
      </c>
      <c r="I88" s="16">
        <f>17000+18734.1+85535.2</f>
        <v>121269.3</v>
      </c>
      <c r="J88" s="16">
        <v>145789.3</v>
      </c>
      <c r="K88" s="14"/>
      <c r="L88" s="14"/>
      <c r="M88" s="16">
        <v>0</v>
      </c>
      <c r="N88" s="18"/>
      <c r="O88" s="14"/>
      <c r="P88" s="14"/>
      <c r="Q88" s="84"/>
      <c r="R88" s="35"/>
    </row>
    <row r="89" spans="1:18" ht="18" customHeight="1">
      <c r="A89" s="62"/>
      <c r="B89" s="62"/>
      <c r="C89" s="62"/>
      <c r="D89" s="62"/>
      <c r="E89" s="62"/>
      <c r="F89" s="8">
        <v>2029</v>
      </c>
      <c r="G89" s="16">
        <f t="shared" si="28"/>
        <v>121269.3</v>
      </c>
      <c r="H89" s="16"/>
      <c r="I89" s="16">
        <f>17000+18734.1+85535.2</f>
        <v>121269.3</v>
      </c>
      <c r="J89" s="16"/>
      <c r="K89" s="14"/>
      <c r="L89" s="14"/>
      <c r="M89" s="16">
        <v>0</v>
      </c>
      <c r="N89" s="18"/>
      <c r="O89" s="14"/>
      <c r="P89" s="14"/>
      <c r="Q89" s="84"/>
      <c r="R89" s="35"/>
    </row>
    <row r="90" spans="1:18" ht="18" customHeight="1">
      <c r="A90" s="62"/>
      <c r="B90" s="63"/>
      <c r="C90" s="63"/>
      <c r="D90" s="63"/>
      <c r="E90" s="63"/>
      <c r="F90" s="8">
        <v>2030</v>
      </c>
      <c r="G90" s="16">
        <f t="shared" si="28"/>
        <v>121269.3</v>
      </c>
      <c r="H90" s="16"/>
      <c r="I90" s="16">
        <f>17000+18734.1+85535.2</f>
        <v>121269.3</v>
      </c>
      <c r="J90" s="16"/>
      <c r="K90" s="14"/>
      <c r="L90" s="14"/>
      <c r="M90" s="16">
        <v>0</v>
      </c>
      <c r="N90" s="18"/>
      <c r="O90" s="14"/>
      <c r="P90" s="14"/>
      <c r="Q90" s="85"/>
      <c r="R90" s="35"/>
    </row>
    <row r="91" spans="1:17" ht="23.25" customHeight="1">
      <c r="A91" s="62"/>
      <c r="B91" s="61" t="s">
        <v>44</v>
      </c>
      <c r="C91" s="67" t="s">
        <v>116</v>
      </c>
      <c r="D91" s="74"/>
      <c r="E91" s="74"/>
      <c r="F91" s="3" t="s">
        <v>13</v>
      </c>
      <c r="G91" s="17">
        <f>G92+G93+G94+G95+G96+G97+G98+G99+G100</f>
        <v>968.4</v>
      </c>
      <c r="H91" s="17">
        <f>H92+H93+H94+H95+H96+H97+H98+H99+H100</f>
        <v>730.4</v>
      </c>
      <c r="I91" s="17">
        <f>I92+I93+I94+I95+I96+I97+I98+I99+I100</f>
        <v>968.4</v>
      </c>
      <c r="J91" s="17">
        <f>J92+J93+J94+J95+J96+J97+J98+J99+J100</f>
        <v>730.4</v>
      </c>
      <c r="K91" s="14"/>
      <c r="L91" s="14"/>
      <c r="M91" s="17">
        <f>M92+M93+M94+M95+M96+M97+M98+M99+M100</f>
        <v>0</v>
      </c>
      <c r="N91" s="18"/>
      <c r="O91" s="14"/>
      <c r="P91" s="14"/>
      <c r="Q91" s="83" t="s">
        <v>40</v>
      </c>
    </row>
    <row r="92" spans="1:17" ht="23.25" customHeight="1">
      <c r="A92" s="62"/>
      <c r="B92" s="62"/>
      <c r="C92" s="68"/>
      <c r="D92" s="75"/>
      <c r="E92" s="75"/>
      <c r="F92" s="4">
        <v>2022</v>
      </c>
      <c r="G92" s="16">
        <f aca="true" t="shared" si="30" ref="G92:G100">I92</f>
        <v>107.6</v>
      </c>
      <c r="H92" s="16">
        <f aca="true" t="shared" si="31" ref="H92:H98">J92</f>
        <v>107.6</v>
      </c>
      <c r="I92" s="16">
        <v>107.6</v>
      </c>
      <c r="J92" s="16">
        <v>107.6</v>
      </c>
      <c r="K92" s="14"/>
      <c r="L92" s="14"/>
      <c r="M92" s="16">
        <v>0</v>
      </c>
      <c r="N92" s="18"/>
      <c r="O92" s="14"/>
      <c r="P92" s="14"/>
      <c r="Q92" s="84"/>
    </row>
    <row r="93" spans="1:17" ht="23.25" customHeight="1">
      <c r="A93" s="62"/>
      <c r="B93" s="62"/>
      <c r="C93" s="68"/>
      <c r="D93" s="75"/>
      <c r="E93" s="75"/>
      <c r="F93" s="4">
        <v>2023</v>
      </c>
      <c r="G93" s="16">
        <f t="shared" si="30"/>
        <v>107.6</v>
      </c>
      <c r="H93" s="16">
        <f t="shared" si="31"/>
        <v>84.8</v>
      </c>
      <c r="I93" s="16">
        <v>107.6</v>
      </c>
      <c r="J93" s="16">
        <v>84.8</v>
      </c>
      <c r="K93" s="14"/>
      <c r="L93" s="14"/>
      <c r="M93" s="16">
        <v>0</v>
      </c>
      <c r="N93" s="18"/>
      <c r="O93" s="14"/>
      <c r="P93" s="14"/>
      <c r="Q93" s="84"/>
    </row>
    <row r="94" spans="1:17" ht="23.25" customHeight="1">
      <c r="A94" s="62"/>
      <c r="B94" s="62"/>
      <c r="C94" s="68"/>
      <c r="D94" s="75"/>
      <c r="E94" s="75"/>
      <c r="F94" s="4">
        <v>2024</v>
      </c>
      <c r="G94" s="16">
        <f t="shared" si="30"/>
        <v>107.6</v>
      </c>
      <c r="H94" s="16">
        <f t="shared" si="31"/>
        <v>107.6</v>
      </c>
      <c r="I94" s="16">
        <v>107.6</v>
      </c>
      <c r="J94" s="16">
        <v>107.6</v>
      </c>
      <c r="K94" s="14"/>
      <c r="L94" s="14"/>
      <c r="M94" s="16">
        <v>0</v>
      </c>
      <c r="N94" s="18"/>
      <c r="O94" s="14"/>
      <c r="P94" s="14"/>
      <c r="Q94" s="84"/>
    </row>
    <row r="95" spans="1:17" ht="23.25" customHeight="1">
      <c r="A95" s="62"/>
      <c r="B95" s="62"/>
      <c r="C95" s="68"/>
      <c r="D95" s="75"/>
      <c r="E95" s="75"/>
      <c r="F95" s="4">
        <v>2025</v>
      </c>
      <c r="G95" s="16">
        <f t="shared" si="30"/>
        <v>107.6</v>
      </c>
      <c r="H95" s="16">
        <f t="shared" si="31"/>
        <v>107.6</v>
      </c>
      <c r="I95" s="16">
        <v>107.6</v>
      </c>
      <c r="J95" s="16">
        <v>107.6</v>
      </c>
      <c r="K95" s="14"/>
      <c r="L95" s="14"/>
      <c r="M95" s="16">
        <v>0</v>
      </c>
      <c r="N95" s="18"/>
      <c r="O95" s="14"/>
      <c r="P95" s="14"/>
      <c r="Q95" s="84"/>
    </row>
    <row r="96" spans="1:17" ht="23.25" customHeight="1">
      <c r="A96" s="62"/>
      <c r="B96" s="62"/>
      <c r="C96" s="68"/>
      <c r="D96" s="75"/>
      <c r="E96" s="75"/>
      <c r="F96" s="8">
        <v>2026</v>
      </c>
      <c r="G96" s="16">
        <f t="shared" si="30"/>
        <v>107.6</v>
      </c>
      <c r="H96" s="16">
        <f t="shared" si="31"/>
        <v>107.6</v>
      </c>
      <c r="I96" s="16">
        <v>107.6</v>
      </c>
      <c r="J96" s="16">
        <v>107.6</v>
      </c>
      <c r="K96" s="14"/>
      <c r="L96" s="14"/>
      <c r="M96" s="16">
        <v>0</v>
      </c>
      <c r="N96" s="18"/>
      <c r="O96" s="14"/>
      <c r="P96" s="14"/>
      <c r="Q96" s="84"/>
    </row>
    <row r="97" spans="1:17" ht="23.25" customHeight="1">
      <c r="A97" s="62"/>
      <c r="B97" s="62"/>
      <c r="C97" s="68"/>
      <c r="D97" s="75"/>
      <c r="E97" s="75"/>
      <c r="F97" s="8">
        <v>2027</v>
      </c>
      <c r="G97" s="16">
        <f t="shared" si="30"/>
        <v>107.6</v>
      </c>
      <c r="H97" s="16">
        <f t="shared" si="31"/>
        <v>107.6</v>
      </c>
      <c r="I97" s="16">
        <v>107.6</v>
      </c>
      <c r="J97" s="16">
        <v>107.6</v>
      </c>
      <c r="K97" s="14"/>
      <c r="L97" s="14"/>
      <c r="M97" s="16">
        <v>0</v>
      </c>
      <c r="N97" s="18"/>
      <c r="O97" s="14"/>
      <c r="P97" s="14"/>
      <c r="Q97" s="84"/>
    </row>
    <row r="98" spans="1:17" ht="23.25" customHeight="1">
      <c r="A98" s="62"/>
      <c r="B98" s="62"/>
      <c r="C98" s="68"/>
      <c r="D98" s="75"/>
      <c r="E98" s="75"/>
      <c r="F98" s="8">
        <v>2028</v>
      </c>
      <c r="G98" s="16">
        <f t="shared" si="30"/>
        <v>107.6</v>
      </c>
      <c r="H98" s="16">
        <f t="shared" si="31"/>
        <v>107.6</v>
      </c>
      <c r="I98" s="16">
        <v>107.6</v>
      </c>
      <c r="J98" s="16">
        <v>107.6</v>
      </c>
      <c r="K98" s="14"/>
      <c r="L98" s="14"/>
      <c r="M98" s="16">
        <v>0</v>
      </c>
      <c r="N98" s="18"/>
      <c r="O98" s="14"/>
      <c r="P98" s="14"/>
      <c r="Q98" s="84"/>
    </row>
    <row r="99" spans="1:17" ht="23.25" customHeight="1">
      <c r="A99" s="62"/>
      <c r="B99" s="62"/>
      <c r="C99" s="68"/>
      <c r="D99" s="75"/>
      <c r="E99" s="75"/>
      <c r="F99" s="8">
        <v>2029</v>
      </c>
      <c r="G99" s="16">
        <f t="shared" si="30"/>
        <v>107.6</v>
      </c>
      <c r="H99" s="16"/>
      <c r="I99" s="16">
        <v>107.6</v>
      </c>
      <c r="J99" s="16"/>
      <c r="K99" s="14"/>
      <c r="L99" s="14"/>
      <c r="M99" s="16">
        <v>0</v>
      </c>
      <c r="N99" s="18"/>
      <c r="O99" s="14"/>
      <c r="P99" s="14"/>
      <c r="Q99" s="84"/>
    </row>
    <row r="100" spans="1:17" ht="23.25" customHeight="1">
      <c r="A100" s="63"/>
      <c r="B100" s="63"/>
      <c r="C100" s="69"/>
      <c r="D100" s="76"/>
      <c r="E100" s="76"/>
      <c r="F100" s="8">
        <v>2030</v>
      </c>
      <c r="G100" s="16">
        <f t="shared" si="30"/>
        <v>107.6</v>
      </c>
      <c r="H100" s="16"/>
      <c r="I100" s="16">
        <v>107.6</v>
      </c>
      <c r="J100" s="16"/>
      <c r="K100" s="14"/>
      <c r="L100" s="14"/>
      <c r="M100" s="16">
        <v>0</v>
      </c>
      <c r="N100" s="18"/>
      <c r="O100" s="14"/>
      <c r="P100" s="14"/>
      <c r="Q100" s="85"/>
    </row>
    <row r="101" spans="1:17" ht="23.25" customHeight="1">
      <c r="A101" s="74" t="s">
        <v>45</v>
      </c>
      <c r="B101" s="61" t="s">
        <v>46</v>
      </c>
      <c r="C101" s="67" t="s">
        <v>136</v>
      </c>
      <c r="D101" s="61" t="s">
        <v>58</v>
      </c>
      <c r="E101" s="61" t="s">
        <v>59</v>
      </c>
      <c r="F101" s="3" t="s">
        <v>13</v>
      </c>
      <c r="G101" s="17">
        <f aca="true" t="shared" si="32" ref="G101:N101">SUM(G102:G110)</f>
        <v>5310932.2</v>
      </c>
      <c r="H101" s="17">
        <f t="shared" si="32"/>
        <v>3671721.7</v>
      </c>
      <c r="I101" s="17">
        <f t="shared" si="32"/>
        <v>4786022</v>
      </c>
      <c r="J101" s="17">
        <f t="shared" si="32"/>
        <v>3438150.5</v>
      </c>
      <c r="K101" s="14"/>
      <c r="L101" s="14"/>
      <c r="M101" s="17">
        <f t="shared" si="32"/>
        <v>524910.2</v>
      </c>
      <c r="N101" s="17">
        <f t="shared" si="32"/>
        <v>233571.2</v>
      </c>
      <c r="O101" s="14"/>
      <c r="P101" s="14"/>
      <c r="Q101" s="61" t="s">
        <v>50</v>
      </c>
    </row>
    <row r="102" spans="1:18" ht="23.25" customHeight="1">
      <c r="A102" s="75"/>
      <c r="B102" s="62"/>
      <c r="C102" s="68"/>
      <c r="D102" s="62"/>
      <c r="E102" s="62"/>
      <c r="F102" s="4">
        <v>2022</v>
      </c>
      <c r="G102" s="16">
        <f aca="true" t="shared" si="33" ref="G102:H108">I102+M102</f>
        <v>655354.5</v>
      </c>
      <c r="H102" s="16">
        <f t="shared" si="33"/>
        <v>614405</v>
      </c>
      <c r="I102" s="16">
        <v>596586.7</v>
      </c>
      <c r="J102" s="16">
        <v>555637.2</v>
      </c>
      <c r="K102" s="14"/>
      <c r="L102" s="14"/>
      <c r="M102" s="16">
        <v>58767.8</v>
      </c>
      <c r="N102" s="16">
        <v>58767.8</v>
      </c>
      <c r="O102" s="14"/>
      <c r="P102" s="14"/>
      <c r="Q102" s="62"/>
      <c r="R102" s="25"/>
    </row>
    <row r="103" spans="1:17" ht="23.25" customHeight="1">
      <c r="A103" s="75"/>
      <c r="B103" s="62"/>
      <c r="C103" s="68"/>
      <c r="D103" s="62"/>
      <c r="E103" s="62"/>
      <c r="F103" s="4">
        <v>2023</v>
      </c>
      <c r="G103" s="16">
        <f t="shared" si="33"/>
        <v>654854.5</v>
      </c>
      <c r="H103" s="16">
        <f t="shared" si="33"/>
        <v>538464.1</v>
      </c>
      <c r="I103" s="16">
        <v>596586.7</v>
      </c>
      <c r="J103" s="16">
        <v>480196.3</v>
      </c>
      <c r="K103" s="14"/>
      <c r="L103" s="14"/>
      <c r="M103" s="16">
        <v>58267.8</v>
      </c>
      <c r="N103" s="16">
        <v>58267.8</v>
      </c>
      <c r="O103" s="14"/>
      <c r="P103" s="14"/>
      <c r="Q103" s="62"/>
    </row>
    <row r="104" spans="1:17" ht="23.25" customHeight="1">
      <c r="A104" s="75"/>
      <c r="B104" s="62"/>
      <c r="C104" s="68"/>
      <c r="D104" s="62"/>
      <c r="E104" s="62"/>
      <c r="F104" s="4">
        <v>2024</v>
      </c>
      <c r="G104" s="16">
        <f t="shared" si="33"/>
        <v>654854.5</v>
      </c>
      <c r="H104" s="16">
        <f t="shared" si="33"/>
        <v>538731.2</v>
      </c>
      <c r="I104" s="16">
        <v>596586.7</v>
      </c>
      <c r="J104" s="16">
        <v>480463.4</v>
      </c>
      <c r="K104" s="14"/>
      <c r="L104" s="14"/>
      <c r="M104" s="16">
        <v>58267.8</v>
      </c>
      <c r="N104" s="16">
        <v>58267.8</v>
      </c>
      <c r="O104" s="14"/>
      <c r="P104" s="14"/>
      <c r="Q104" s="62"/>
    </row>
    <row r="105" spans="1:17" ht="23.25" customHeight="1">
      <c r="A105" s="75"/>
      <c r="B105" s="62"/>
      <c r="C105" s="68"/>
      <c r="D105" s="62"/>
      <c r="E105" s="62"/>
      <c r="F105" s="4">
        <v>2025</v>
      </c>
      <c r="G105" s="16">
        <f t="shared" si="33"/>
        <v>654854.5</v>
      </c>
      <c r="H105" s="16">
        <f t="shared" si="33"/>
        <v>538731.2</v>
      </c>
      <c r="I105" s="16">
        <v>596586.7</v>
      </c>
      <c r="J105" s="16">
        <v>480463.4</v>
      </c>
      <c r="K105" s="14"/>
      <c r="L105" s="14"/>
      <c r="M105" s="16">
        <v>58267.8</v>
      </c>
      <c r="N105" s="16">
        <v>58267.8</v>
      </c>
      <c r="O105" s="14"/>
      <c r="P105" s="14"/>
      <c r="Q105" s="62"/>
    </row>
    <row r="106" spans="1:17" ht="23.25" customHeight="1">
      <c r="A106" s="75"/>
      <c r="B106" s="62"/>
      <c r="C106" s="68"/>
      <c r="D106" s="62"/>
      <c r="E106" s="62"/>
      <c r="F106" s="8">
        <v>2026</v>
      </c>
      <c r="G106" s="16">
        <f t="shared" si="33"/>
        <v>538731.2</v>
      </c>
      <c r="H106" s="16">
        <f t="shared" si="33"/>
        <v>480463.4</v>
      </c>
      <c r="I106" s="16">
        <v>480463.4</v>
      </c>
      <c r="J106" s="16">
        <v>480463.4</v>
      </c>
      <c r="K106" s="34"/>
      <c r="L106" s="34"/>
      <c r="M106" s="16">
        <v>58267.8</v>
      </c>
      <c r="N106" s="18"/>
      <c r="O106" s="34"/>
      <c r="P106" s="34"/>
      <c r="Q106" s="62"/>
    </row>
    <row r="107" spans="1:17" ht="23.25" customHeight="1">
      <c r="A107" s="75"/>
      <c r="B107" s="62"/>
      <c r="C107" s="68"/>
      <c r="D107" s="62"/>
      <c r="E107" s="62"/>
      <c r="F107" s="8">
        <v>2027</v>
      </c>
      <c r="G107" s="16">
        <f t="shared" si="33"/>
        <v>538731.2</v>
      </c>
      <c r="H107" s="16">
        <f t="shared" si="33"/>
        <v>480463.4</v>
      </c>
      <c r="I107" s="16">
        <v>480463.4</v>
      </c>
      <c r="J107" s="16">
        <v>480463.4</v>
      </c>
      <c r="K107" s="34"/>
      <c r="L107" s="34"/>
      <c r="M107" s="16">
        <v>58267.8</v>
      </c>
      <c r="N107" s="18"/>
      <c r="O107" s="34"/>
      <c r="P107" s="34"/>
      <c r="Q107" s="62"/>
    </row>
    <row r="108" spans="1:17" ht="23.25" customHeight="1">
      <c r="A108" s="75"/>
      <c r="B108" s="62"/>
      <c r="C108" s="68"/>
      <c r="D108" s="62"/>
      <c r="E108" s="62"/>
      <c r="F108" s="8">
        <v>2028</v>
      </c>
      <c r="G108" s="16">
        <f t="shared" si="33"/>
        <v>538731.2</v>
      </c>
      <c r="H108" s="16">
        <f t="shared" si="33"/>
        <v>480463.4</v>
      </c>
      <c r="I108" s="16">
        <v>480463.4</v>
      </c>
      <c r="J108" s="16">
        <v>480463.4</v>
      </c>
      <c r="K108" s="34"/>
      <c r="L108" s="34"/>
      <c r="M108" s="16">
        <v>58267.8</v>
      </c>
      <c r="N108" s="18"/>
      <c r="O108" s="34"/>
      <c r="P108" s="34"/>
      <c r="Q108" s="62"/>
    </row>
    <row r="109" spans="1:17" ht="23.25" customHeight="1">
      <c r="A109" s="75"/>
      <c r="B109" s="62"/>
      <c r="C109" s="68"/>
      <c r="D109" s="62"/>
      <c r="E109" s="62"/>
      <c r="F109" s="8">
        <v>2029</v>
      </c>
      <c r="G109" s="16">
        <f>I109+M109</f>
        <v>538731.2</v>
      </c>
      <c r="H109" s="16"/>
      <c r="I109" s="16">
        <v>480463.4</v>
      </c>
      <c r="J109" s="16"/>
      <c r="K109" s="34"/>
      <c r="L109" s="34"/>
      <c r="M109" s="16">
        <v>58267.8</v>
      </c>
      <c r="N109" s="18"/>
      <c r="O109" s="34"/>
      <c r="P109" s="34"/>
      <c r="Q109" s="62"/>
    </row>
    <row r="110" spans="1:17" ht="23.25" customHeight="1">
      <c r="A110" s="76"/>
      <c r="B110" s="63"/>
      <c r="C110" s="69"/>
      <c r="D110" s="63"/>
      <c r="E110" s="63"/>
      <c r="F110" s="8">
        <v>2030</v>
      </c>
      <c r="G110" s="16">
        <f>I110+M110</f>
        <v>536089.4</v>
      </c>
      <c r="H110" s="16"/>
      <c r="I110" s="16">
        <v>477821.6</v>
      </c>
      <c r="J110" s="16"/>
      <c r="K110" s="34"/>
      <c r="L110" s="34"/>
      <c r="M110" s="16">
        <v>58267.8</v>
      </c>
      <c r="N110" s="18"/>
      <c r="O110" s="34"/>
      <c r="P110" s="34"/>
      <c r="Q110" s="63"/>
    </row>
    <row r="111" spans="1:18" ht="16.5" customHeight="1">
      <c r="A111" s="74" t="s">
        <v>175</v>
      </c>
      <c r="B111" s="61" t="s">
        <v>176</v>
      </c>
      <c r="C111" s="67" t="s">
        <v>177</v>
      </c>
      <c r="D111" s="61" t="s">
        <v>58</v>
      </c>
      <c r="E111" s="61" t="s">
        <v>59</v>
      </c>
      <c r="F111" s="3" t="s">
        <v>13</v>
      </c>
      <c r="G111" s="20">
        <f>SUM(G112:G115)</f>
        <v>14720.5</v>
      </c>
      <c r="H111" s="17">
        <f>J111</f>
        <v>14720.5</v>
      </c>
      <c r="I111" s="17">
        <f>SUM(I112:I115)</f>
        <v>14720.5</v>
      </c>
      <c r="J111" s="17">
        <f>SUM(J112:J115)</f>
        <v>14720.5</v>
      </c>
      <c r="K111" s="15"/>
      <c r="L111" s="15"/>
      <c r="M111" s="17">
        <f>SUM(M112:M115)</f>
        <v>0</v>
      </c>
      <c r="N111" s="17"/>
      <c r="O111" s="15"/>
      <c r="P111" s="15"/>
      <c r="Q111" s="61" t="s">
        <v>40</v>
      </c>
      <c r="R111" s="50"/>
    </row>
    <row r="112" spans="1:18" ht="16.5" customHeight="1">
      <c r="A112" s="75"/>
      <c r="B112" s="62"/>
      <c r="C112" s="68"/>
      <c r="D112" s="62"/>
      <c r="E112" s="62"/>
      <c r="F112" s="4">
        <v>2022</v>
      </c>
      <c r="G112" s="16">
        <v>14720.5</v>
      </c>
      <c r="H112" s="19">
        <f>J112</f>
        <v>14720.5</v>
      </c>
      <c r="I112" s="19">
        <v>14720.5</v>
      </c>
      <c r="J112" s="19">
        <v>14720.5</v>
      </c>
      <c r="K112" s="15"/>
      <c r="L112" s="15"/>
      <c r="M112" s="19">
        <v>0</v>
      </c>
      <c r="N112" s="21"/>
      <c r="O112" s="15"/>
      <c r="P112" s="15"/>
      <c r="Q112" s="62"/>
      <c r="R112" s="49" t="s">
        <v>155</v>
      </c>
    </row>
    <row r="113" spans="1:18" ht="16.5" customHeight="1">
      <c r="A113" s="75"/>
      <c r="B113" s="62"/>
      <c r="C113" s="68"/>
      <c r="D113" s="62"/>
      <c r="E113" s="62"/>
      <c r="F113" s="4">
        <v>2023</v>
      </c>
      <c r="G113" s="16">
        <v>0</v>
      </c>
      <c r="H113" s="19">
        <f>J113</f>
        <v>0</v>
      </c>
      <c r="I113" s="16">
        <v>0</v>
      </c>
      <c r="J113" s="19">
        <v>0</v>
      </c>
      <c r="K113" s="15"/>
      <c r="L113" s="15"/>
      <c r="M113" s="19">
        <v>0</v>
      </c>
      <c r="N113" s="21"/>
      <c r="O113" s="15"/>
      <c r="P113" s="15"/>
      <c r="Q113" s="62"/>
      <c r="R113" s="50"/>
    </row>
    <row r="114" spans="1:18" ht="16.5" customHeight="1">
      <c r="A114" s="75"/>
      <c r="B114" s="62"/>
      <c r="C114" s="68"/>
      <c r="D114" s="62"/>
      <c r="E114" s="62"/>
      <c r="F114" s="4">
        <v>2024</v>
      </c>
      <c r="G114" s="16">
        <v>0</v>
      </c>
      <c r="H114" s="19">
        <f>J114</f>
        <v>0</v>
      </c>
      <c r="I114" s="16">
        <v>0</v>
      </c>
      <c r="J114" s="19">
        <v>0</v>
      </c>
      <c r="K114" s="15"/>
      <c r="L114" s="15"/>
      <c r="M114" s="19">
        <v>0</v>
      </c>
      <c r="N114" s="21"/>
      <c r="O114" s="15"/>
      <c r="P114" s="15"/>
      <c r="Q114" s="62"/>
      <c r="R114" s="50"/>
    </row>
    <row r="115" spans="1:18" ht="16.5" customHeight="1">
      <c r="A115" s="75"/>
      <c r="B115" s="62"/>
      <c r="C115" s="68"/>
      <c r="D115" s="62"/>
      <c r="E115" s="62"/>
      <c r="F115" s="4">
        <v>2025</v>
      </c>
      <c r="G115" s="16">
        <v>0</v>
      </c>
      <c r="H115" s="19">
        <f>J115</f>
        <v>0</v>
      </c>
      <c r="I115" s="16">
        <v>0</v>
      </c>
      <c r="J115" s="19">
        <v>0</v>
      </c>
      <c r="K115" s="15"/>
      <c r="L115" s="15"/>
      <c r="M115" s="19">
        <v>0</v>
      </c>
      <c r="N115" s="21"/>
      <c r="O115" s="15"/>
      <c r="P115" s="15"/>
      <c r="Q115" s="62"/>
      <c r="R115" s="50"/>
    </row>
    <row r="116" spans="1:18" ht="16.5" customHeight="1">
      <c r="A116" s="75"/>
      <c r="B116" s="62"/>
      <c r="C116" s="68"/>
      <c r="D116" s="62"/>
      <c r="E116" s="62"/>
      <c r="F116" s="8">
        <v>2026</v>
      </c>
      <c r="G116" s="16"/>
      <c r="H116" s="19"/>
      <c r="I116" s="16"/>
      <c r="J116" s="19"/>
      <c r="K116" s="15"/>
      <c r="L116" s="15"/>
      <c r="M116" s="19">
        <v>0</v>
      </c>
      <c r="N116" s="21"/>
      <c r="O116" s="15"/>
      <c r="P116" s="15"/>
      <c r="Q116" s="62"/>
      <c r="R116" s="50"/>
    </row>
    <row r="117" spans="1:18" ht="16.5" customHeight="1">
      <c r="A117" s="75"/>
      <c r="B117" s="62"/>
      <c r="C117" s="68"/>
      <c r="D117" s="62"/>
      <c r="E117" s="62"/>
      <c r="F117" s="8">
        <v>2027</v>
      </c>
      <c r="G117" s="16"/>
      <c r="H117" s="19"/>
      <c r="I117" s="16"/>
      <c r="J117" s="19"/>
      <c r="K117" s="15"/>
      <c r="L117" s="15"/>
      <c r="M117" s="19">
        <v>0</v>
      </c>
      <c r="N117" s="21"/>
      <c r="O117" s="15"/>
      <c r="P117" s="15"/>
      <c r="Q117" s="62"/>
      <c r="R117" s="50"/>
    </row>
    <row r="118" spans="1:18" ht="16.5" customHeight="1">
      <c r="A118" s="75"/>
      <c r="B118" s="62"/>
      <c r="C118" s="68"/>
      <c r="D118" s="62"/>
      <c r="E118" s="62"/>
      <c r="F118" s="8">
        <v>2028</v>
      </c>
      <c r="G118" s="16"/>
      <c r="H118" s="19"/>
      <c r="I118" s="16"/>
      <c r="J118" s="19"/>
      <c r="K118" s="15"/>
      <c r="L118" s="15"/>
      <c r="M118" s="19">
        <v>0</v>
      </c>
      <c r="N118" s="21"/>
      <c r="O118" s="15"/>
      <c r="P118" s="15"/>
      <c r="Q118" s="62"/>
      <c r="R118" s="50"/>
    </row>
    <row r="119" spans="1:18" ht="16.5" customHeight="1">
      <c r="A119" s="75"/>
      <c r="B119" s="62"/>
      <c r="C119" s="68"/>
      <c r="D119" s="62"/>
      <c r="E119" s="62"/>
      <c r="F119" s="8">
        <v>2029</v>
      </c>
      <c r="G119" s="16"/>
      <c r="H119" s="19"/>
      <c r="I119" s="16"/>
      <c r="J119" s="19"/>
      <c r="K119" s="15"/>
      <c r="L119" s="15"/>
      <c r="M119" s="19">
        <v>0</v>
      </c>
      <c r="N119" s="21"/>
      <c r="O119" s="15"/>
      <c r="P119" s="15"/>
      <c r="Q119" s="62"/>
      <c r="R119" s="50"/>
    </row>
    <row r="120" spans="1:18" ht="16.5" customHeight="1">
      <c r="A120" s="76"/>
      <c r="B120" s="63"/>
      <c r="C120" s="69"/>
      <c r="D120" s="63"/>
      <c r="E120" s="63"/>
      <c r="F120" s="8">
        <v>2030</v>
      </c>
      <c r="G120" s="16"/>
      <c r="H120" s="19"/>
      <c r="I120" s="16"/>
      <c r="J120" s="19"/>
      <c r="K120" s="15"/>
      <c r="L120" s="15"/>
      <c r="M120" s="19">
        <v>0</v>
      </c>
      <c r="N120" s="21"/>
      <c r="O120" s="15"/>
      <c r="P120" s="15"/>
      <c r="Q120" s="63"/>
      <c r="R120" s="50"/>
    </row>
    <row r="121" spans="1:18" ht="16.5" customHeight="1">
      <c r="A121" s="61" t="s">
        <v>88</v>
      </c>
      <c r="B121" s="61" t="s">
        <v>30</v>
      </c>
      <c r="C121" s="67" t="s">
        <v>115</v>
      </c>
      <c r="D121" s="61" t="s">
        <v>58</v>
      </c>
      <c r="E121" s="61" t="s">
        <v>59</v>
      </c>
      <c r="F121" s="3" t="s">
        <v>13</v>
      </c>
      <c r="G121" s="20">
        <f>SUM(G122:G130)</f>
        <v>442012.1</v>
      </c>
      <c r="H121" s="17">
        <f>J121</f>
        <v>235937.5</v>
      </c>
      <c r="I121" s="17">
        <f>SUM(I122:I130)</f>
        <v>580642.1</v>
      </c>
      <c r="J121" s="17">
        <f>SUM(J122:J130)</f>
        <v>235937.5</v>
      </c>
      <c r="K121" s="15"/>
      <c r="L121" s="15"/>
      <c r="M121" s="17">
        <f>SUM(M122:M125)</f>
        <v>0</v>
      </c>
      <c r="N121" s="17"/>
      <c r="O121" s="15"/>
      <c r="P121" s="15"/>
      <c r="Q121" s="61" t="s">
        <v>40</v>
      </c>
      <c r="R121" s="50"/>
    </row>
    <row r="122" spans="1:18" ht="16.5" customHeight="1">
      <c r="A122" s="62"/>
      <c r="B122" s="62"/>
      <c r="C122" s="68"/>
      <c r="D122" s="62"/>
      <c r="E122" s="62"/>
      <c r="F122" s="4">
        <v>2022</v>
      </c>
      <c r="G122" s="16">
        <f>I122+M122</f>
        <v>30000</v>
      </c>
      <c r="H122" s="19">
        <f aca="true" t="shared" si="34" ref="H122:H128">J122</f>
        <v>29925.4</v>
      </c>
      <c r="I122" s="16">
        <v>30000</v>
      </c>
      <c r="J122" s="19">
        <v>29925.4</v>
      </c>
      <c r="K122" s="15"/>
      <c r="L122" s="15"/>
      <c r="M122" s="19">
        <v>0</v>
      </c>
      <c r="N122" s="21"/>
      <c r="O122" s="15"/>
      <c r="P122" s="15"/>
      <c r="Q122" s="62"/>
      <c r="R122" s="49" t="s">
        <v>155</v>
      </c>
    </row>
    <row r="123" spans="1:18" ht="16.5" customHeight="1">
      <c r="A123" s="62"/>
      <c r="B123" s="62"/>
      <c r="C123" s="68"/>
      <c r="D123" s="62"/>
      <c r="E123" s="62"/>
      <c r="F123" s="4">
        <v>2023</v>
      </c>
      <c r="G123" s="16">
        <f>I123+M123</f>
        <v>56012.1</v>
      </c>
      <c r="H123" s="19">
        <f t="shared" si="34"/>
        <v>56012.1</v>
      </c>
      <c r="I123" s="19">
        <v>56012.1</v>
      </c>
      <c r="J123" s="19">
        <v>56012.1</v>
      </c>
      <c r="K123" s="15"/>
      <c r="L123" s="15"/>
      <c r="M123" s="19">
        <v>0</v>
      </c>
      <c r="N123" s="21"/>
      <c r="O123" s="15"/>
      <c r="P123" s="15"/>
      <c r="Q123" s="62"/>
      <c r="R123" s="50"/>
    </row>
    <row r="124" spans="1:18" ht="16.5" customHeight="1">
      <c r="A124" s="62"/>
      <c r="B124" s="62"/>
      <c r="C124" s="68"/>
      <c r="D124" s="62"/>
      <c r="E124" s="62"/>
      <c r="F124" s="4">
        <v>2024</v>
      </c>
      <c r="G124" s="16">
        <v>103000</v>
      </c>
      <c r="H124" s="19">
        <f t="shared" si="34"/>
        <v>30000</v>
      </c>
      <c r="I124" s="16">
        <v>170165</v>
      </c>
      <c r="J124" s="19">
        <v>30000</v>
      </c>
      <c r="K124" s="15"/>
      <c r="L124" s="15"/>
      <c r="M124" s="19">
        <v>0</v>
      </c>
      <c r="N124" s="21"/>
      <c r="O124" s="15"/>
      <c r="P124" s="15"/>
      <c r="Q124" s="62"/>
      <c r="R124" s="50"/>
    </row>
    <row r="125" spans="1:18" ht="16.5" customHeight="1">
      <c r="A125" s="62"/>
      <c r="B125" s="62"/>
      <c r="C125" s="68"/>
      <c r="D125" s="62"/>
      <c r="E125" s="62"/>
      <c r="F125" s="4">
        <v>2025</v>
      </c>
      <c r="G125" s="16">
        <v>103000</v>
      </c>
      <c r="H125" s="19">
        <f t="shared" si="34"/>
        <v>30000</v>
      </c>
      <c r="I125" s="16">
        <v>174465</v>
      </c>
      <c r="J125" s="19">
        <v>30000</v>
      </c>
      <c r="K125" s="15"/>
      <c r="L125" s="15"/>
      <c r="M125" s="19">
        <v>0</v>
      </c>
      <c r="N125" s="21"/>
      <c r="O125" s="15"/>
      <c r="P125" s="15"/>
      <c r="Q125" s="62"/>
      <c r="R125" s="50"/>
    </row>
    <row r="126" spans="1:18" ht="16.5" customHeight="1">
      <c r="A126" s="62"/>
      <c r="B126" s="62"/>
      <c r="C126" s="68"/>
      <c r="D126" s="62"/>
      <c r="E126" s="62"/>
      <c r="F126" s="8">
        <v>2026</v>
      </c>
      <c r="G126" s="16">
        <f aca="true" t="shared" si="35" ref="G126:G140">I126+M126</f>
        <v>30000</v>
      </c>
      <c r="H126" s="19">
        <f t="shared" si="34"/>
        <v>30000</v>
      </c>
      <c r="I126" s="16">
        <v>30000</v>
      </c>
      <c r="J126" s="19">
        <v>30000</v>
      </c>
      <c r="K126" s="15"/>
      <c r="L126" s="15"/>
      <c r="M126" s="19">
        <v>0</v>
      </c>
      <c r="N126" s="21"/>
      <c r="O126" s="15"/>
      <c r="P126" s="15"/>
      <c r="Q126" s="62"/>
      <c r="R126" s="50"/>
    </row>
    <row r="127" spans="1:18" ht="16.5" customHeight="1">
      <c r="A127" s="62"/>
      <c r="B127" s="62"/>
      <c r="C127" s="68"/>
      <c r="D127" s="62"/>
      <c r="E127" s="62"/>
      <c r="F127" s="8">
        <v>2027</v>
      </c>
      <c r="G127" s="16">
        <f t="shared" si="35"/>
        <v>30000</v>
      </c>
      <c r="H127" s="19">
        <f t="shared" si="34"/>
        <v>30000</v>
      </c>
      <c r="I127" s="16">
        <v>30000</v>
      </c>
      <c r="J127" s="19">
        <v>30000</v>
      </c>
      <c r="K127" s="15"/>
      <c r="L127" s="15"/>
      <c r="M127" s="19">
        <v>0</v>
      </c>
      <c r="N127" s="21"/>
      <c r="O127" s="15"/>
      <c r="P127" s="15"/>
      <c r="Q127" s="62"/>
      <c r="R127" s="50"/>
    </row>
    <row r="128" spans="1:18" ht="16.5" customHeight="1">
      <c r="A128" s="62"/>
      <c r="B128" s="62"/>
      <c r="C128" s="68"/>
      <c r="D128" s="62"/>
      <c r="E128" s="62"/>
      <c r="F128" s="8">
        <v>2028</v>
      </c>
      <c r="G128" s="16">
        <f t="shared" si="35"/>
        <v>30000</v>
      </c>
      <c r="H128" s="19">
        <f t="shared" si="34"/>
        <v>30000</v>
      </c>
      <c r="I128" s="16">
        <v>30000</v>
      </c>
      <c r="J128" s="19">
        <v>30000</v>
      </c>
      <c r="K128" s="15"/>
      <c r="L128" s="15"/>
      <c r="M128" s="19">
        <v>0</v>
      </c>
      <c r="N128" s="21"/>
      <c r="O128" s="15"/>
      <c r="P128" s="15"/>
      <c r="Q128" s="62"/>
      <c r="R128" s="50"/>
    </row>
    <row r="129" spans="1:18" ht="16.5" customHeight="1">
      <c r="A129" s="62"/>
      <c r="B129" s="62"/>
      <c r="C129" s="68"/>
      <c r="D129" s="62"/>
      <c r="E129" s="62"/>
      <c r="F129" s="8">
        <v>2029</v>
      </c>
      <c r="G129" s="16">
        <f t="shared" si="35"/>
        <v>30000</v>
      </c>
      <c r="H129" s="19"/>
      <c r="I129" s="16">
        <v>30000</v>
      </c>
      <c r="J129" s="19"/>
      <c r="K129" s="15"/>
      <c r="L129" s="15"/>
      <c r="M129" s="19">
        <v>0</v>
      </c>
      <c r="N129" s="21"/>
      <c r="O129" s="15"/>
      <c r="P129" s="15"/>
      <c r="Q129" s="62"/>
      <c r="R129" s="50"/>
    </row>
    <row r="130" spans="1:18" ht="16.5" customHeight="1">
      <c r="A130" s="63"/>
      <c r="B130" s="63"/>
      <c r="C130" s="69"/>
      <c r="D130" s="63"/>
      <c r="E130" s="63"/>
      <c r="F130" s="8">
        <v>2030</v>
      </c>
      <c r="G130" s="16">
        <f t="shared" si="35"/>
        <v>30000</v>
      </c>
      <c r="H130" s="19"/>
      <c r="I130" s="16">
        <v>30000</v>
      </c>
      <c r="J130" s="19"/>
      <c r="K130" s="15"/>
      <c r="L130" s="15"/>
      <c r="M130" s="19">
        <v>0</v>
      </c>
      <c r="N130" s="21"/>
      <c r="O130" s="15"/>
      <c r="P130" s="15"/>
      <c r="Q130" s="63"/>
      <c r="R130" s="50"/>
    </row>
    <row r="131" spans="1:17" ht="16.5" customHeight="1">
      <c r="A131" s="58"/>
      <c r="B131" s="125" t="s">
        <v>15</v>
      </c>
      <c r="C131" s="126"/>
      <c r="D131" s="126"/>
      <c r="E131" s="126"/>
      <c r="F131" s="3" t="s">
        <v>13</v>
      </c>
      <c r="G131" s="17">
        <f t="shared" si="35"/>
        <v>11088093.6</v>
      </c>
      <c r="H131" s="17">
        <f>H132+H133+H134+H135+H136+H137+H138+H139+H140</f>
        <v>5901953.3</v>
      </c>
      <c r="I131" s="17">
        <f>I132+I133+I134+I135+I136+I137+I138+I139+I140</f>
        <v>10563183.4</v>
      </c>
      <c r="J131" s="17">
        <f>J132+J133+J134+J135+J136+J137+J138+J139+J140</f>
        <v>5668382.1</v>
      </c>
      <c r="K131" s="1"/>
      <c r="L131" s="1"/>
      <c r="M131" s="17">
        <f>M132+M133+M134+M135+M136+M137+M138+M139+M140</f>
        <v>524910.2</v>
      </c>
      <c r="N131" s="17">
        <f>N132+N133+N134+N135+N136+N137+N138+N139+N140</f>
        <v>233571.2</v>
      </c>
      <c r="O131" s="1"/>
      <c r="P131" s="1"/>
      <c r="Q131" s="127"/>
    </row>
    <row r="132" spans="1:17" ht="15.75" customHeight="1">
      <c r="A132" s="59"/>
      <c r="B132" s="128"/>
      <c r="C132" s="129"/>
      <c r="D132" s="129"/>
      <c r="E132" s="129"/>
      <c r="F132" s="4">
        <v>2022</v>
      </c>
      <c r="G132" s="16">
        <f t="shared" si="35"/>
        <v>1032992.6</v>
      </c>
      <c r="H132" s="16">
        <f aca="true" t="shared" si="36" ref="H132:H138">J132+N132</f>
        <v>848026.1</v>
      </c>
      <c r="I132" s="16">
        <f aca="true" t="shared" si="37" ref="I132:J134">I32+I122</f>
        <v>974224.8</v>
      </c>
      <c r="J132" s="16">
        <f t="shared" si="37"/>
        <v>789258.3</v>
      </c>
      <c r="K132" s="1"/>
      <c r="L132" s="1"/>
      <c r="M132" s="16">
        <f aca="true" t="shared" si="38" ref="M132:N134">M32+M122</f>
        <v>58767.8</v>
      </c>
      <c r="N132" s="16">
        <f t="shared" si="38"/>
        <v>58767.8</v>
      </c>
      <c r="O132" s="1"/>
      <c r="P132" s="1"/>
      <c r="Q132" s="130"/>
    </row>
    <row r="133" spans="1:17" ht="15.75" customHeight="1">
      <c r="A133" s="59"/>
      <c r="B133" s="128"/>
      <c r="C133" s="129"/>
      <c r="D133" s="129"/>
      <c r="E133" s="129"/>
      <c r="F133" s="4">
        <v>2023</v>
      </c>
      <c r="G133" s="16">
        <f t="shared" si="35"/>
        <v>1783985.7</v>
      </c>
      <c r="H133" s="16">
        <f t="shared" si="36"/>
        <v>889728.1</v>
      </c>
      <c r="I133" s="16">
        <f t="shared" si="37"/>
        <v>1725717.9</v>
      </c>
      <c r="J133" s="16">
        <f t="shared" si="37"/>
        <v>831460.3</v>
      </c>
      <c r="K133" s="1"/>
      <c r="L133" s="1"/>
      <c r="M133" s="16">
        <f t="shared" si="38"/>
        <v>58267.8</v>
      </c>
      <c r="N133" s="16">
        <f t="shared" si="38"/>
        <v>58267.8</v>
      </c>
      <c r="O133" s="1"/>
      <c r="P133" s="1"/>
      <c r="Q133" s="130"/>
    </row>
    <row r="134" spans="1:17" ht="15.75" customHeight="1">
      <c r="A134" s="59"/>
      <c r="B134" s="128"/>
      <c r="C134" s="129"/>
      <c r="D134" s="129"/>
      <c r="E134" s="129"/>
      <c r="F134" s="4">
        <v>2024</v>
      </c>
      <c r="G134" s="16">
        <f t="shared" si="35"/>
        <v>1898138.3</v>
      </c>
      <c r="H134" s="16">
        <f t="shared" si="36"/>
        <v>854460.5</v>
      </c>
      <c r="I134" s="16">
        <f t="shared" si="37"/>
        <v>1839870.5</v>
      </c>
      <c r="J134" s="16">
        <f t="shared" si="37"/>
        <v>796192.7</v>
      </c>
      <c r="K134" s="1"/>
      <c r="L134" s="1"/>
      <c r="M134" s="16">
        <f t="shared" si="38"/>
        <v>58267.8</v>
      </c>
      <c r="N134" s="16">
        <f t="shared" si="38"/>
        <v>58267.8</v>
      </c>
      <c r="O134" s="1"/>
      <c r="P134" s="1"/>
      <c r="Q134" s="130"/>
    </row>
    <row r="135" spans="1:17" ht="15.75" customHeight="1">
      <c r="A135" s="59"/>
      <c r="B135" s="128"/>
      <c r="C135" s="129"/>
      <c r="D135" s="129"/>
      <c r="E135" s="129"/>
      <c r="F135" s="4">
        <v>2025</v>
      </c>
      <c r="G135" s="16">
        <f t="shared" si="35"/>
        <v>1902438.3</v>
      </c>
      <c r="H135" s="16">
        <f t="shared" si="36"/>
        <v>854460.5</v>
      </c>
      <c r="I135" s="16">
        <f aca="true" t="shared" si="39" ref="I135:M140">I35+I125</f>
        <v>1844170.5</v>
      </c>
      <c r="J135" s="16">
        <f t="shared" si="39"/>
        <v>796192.7</v>
      </c>
      <c r="K135" s="1"/>
      <c r="L135" s="1"/>
      <c r="M135" s="16">
        <f t="shared" si="39"/>
        <v>58267.8</v>
      </c>
      <c r="N135" s="16">
        <f>N35+N125</f>
        <v>58267.8</v>
      </c>
      <c r="O135" s="1"/>
      <c r="P135" s="1"/>
      <c r="Q135" s="130"/>
    </row>
    <row r="136" spans="1:17" ht="15.75" customHeight="1">
      <c r="A136" s="59"/>
      <c r="B136" s="128"/>
      <c r="C136" s="129"/>
      <c r="D136" s="129"/>
      <c r="E136" s="129"/>
      <c r="F136" s="8">
        <v>2026</v>
      </c>
      <c r="G136" s="16">
        <f t="shared" si="35"/>
        <v>894636.1</v>
      </c>
      <c r="H136" s="16">
        <f t="shared" si="36"/>
        <v>819192.7</v>
      </c>
      <c r="I136" s="16">
        <f t="shared" si="39"/>
        <v>836368.3</v>
      </c>
      <c r="J136" s="16">
        <f t="shared" si="39"/>
        <v>819192.7</v>
      </c>
      <c r="K136" s="1"/>
      <c r="L136" s="1"/>
      <c r="M136" s="16">
        <f t="shared" si="39"/>
        <v>58267.8</v>
      </c>
      <c r="N136" s="16"/>
      <c r="O136" s="1"/>
      <c r="P136" s="1"/>
      <c r="Q136" s="130"/>
    </row>
    <row r="137" spans="1:17" ht="15.75" customHeight="1">
      <c r="A137" s="59"/>
      <c r="B137" s="128"/>
      <c r="C137" s="129"/>
      <c r="D137" s="129"/>
      <c r="E137" s="129"/>
      <c r="F137" s="8">
        <v>2027</v>
      </c>
      <c r="G137" s="16">
        <f t="shared" si="35"/>
        <v>894636.1</v>
      </c>
      <c r="H137" s="16">
        <f t="shared" si="36"/>
        <v>818292.7</v>
      </c>
      <c r="I137" s="16">
        <f t="shared" si="39"/>
        <v>836368.3</v>
      </c>
      <c r="J137" s="16">
        <f t="shared" si="39"/>
        <v>818292.7</v>
      </c>
      <c r="K137" s="1"/>
      <c r="L137" s="1"/>
      <c r="M137" s="16">
        <f t="shared" si="39"/>
        <v>58267.8</v>
      </c>
      <c r="N137" s="16"/>
      <c r="O137" s="1"/>
      <c r="P137" s="1"/>
      <c r="Q137" s="130"/>
    </row>
    <row r="138" spans="1:17" ht="15.75" customHeight="1">
      <c r="A138" s="59"/>
      <c r="B138" s="128"/>
      <c r="C138" s="129"/>
      <c r="D138" s="129"/>
      <c r="E138" s="129"/>
      <c r="F138" s="8">
        <v>2028</v>
      </c>
      <c r="G138" s="16">
        <f t="shared" si="35"/>
        <v>894636.1</v>
      </c>
      <c r="H138" s="16">
        <f t="shared" si="36"/>
        <v>817792.7</v>
      </c>
      <c r="I138" s="16">
        <f t="shared" si="39"/>
        <v>836368.3</v>
      </c>
      <c r="J138" s="16">
        <f>J38+J128</f>
        <v>817792.7</v>
      </c>
      <c r="K138" s="1"/>
      <c r="L138" s="1"/>
      <c r="M138" s="16">
        <f t="shared" si="39"/>
        <v>58267.8</v>
      </c>
      <c r="N138" s="16"/>
      <c r="O138" s="1"/>
      <c r="P138" s="1"/>
      <c r="Q138" s="130"/>
    </row>
    <row r="139" spans="1:17" ht="15.75" customHeight="1">
      <c r="A139" s="59"/>
      <c r="B139" s="128"/>
      <c r="C139" s="129"/>
      <c r="D139" s="129"/>
      <c r="E139" s="129"/>
      <c r="F139" s="8">
        <v>2029</v>
      </c>
      <c r="G139" s="16">
        <f t="shared" si="35"/>
        <v>894636.1</v>
      </c>
      <c r="H139" s="16"/>
      <c r="I139" s="16">
        <f t="shared" si="39"/>
        <v>836368.3</v>
      </c>
      <c r="J139" s="16">
        <f t="shared" si="39"/>
        <v>0</v>
      </c>
      <c r="K139" s="1"/>
      <c r="L139" s="1"/>
      <c r="M139" s="16">
        <f t="shared" si="39"/>
        <v>58267.8</v>
      </c>
      <c r="N139" s="16"/>
      <c r="O139" s="1"/>
      <c r="P139" s="1"/>
      <c r="Q139" s="130"/>
    </row>
    <row r="140" spans="1:17" ht="15.75" customHeight="1">
      <c r="A140" s="60"/>
      <c r="B140" s="131"/>
      <c r="C140" s="132"/>
      <c r="D140" s="132"/>
      <c r="E140" s="132"/>
      <c r="F140" s="8">
        <v>2030</v>
      </c>
      <c r="G140" s="16">
        <f t="shared" si="35"/>
        <v>891994.3</v>
      </c>
      <c r="H140" s="16"/>
      <c r="I140" s="16">
        <f t="shared" si="39"/>
        <v>833726.5</v>
      </c>
      <c r="J140" s="16">
        <f t="shared" si="39"/>
        <v>0</v>
      </c>
      <c r="K140" s="1"/>
      <c r="L140" s="1"/>
      <c r="M140" s="16">
        <f t="shared" si="39"/>
        <v>58267.8</v>
      </c>
      <c r="N140" s="16"/>
      <c r="O140" s="1"/>
      <c r="P140" s="1"/>
      <c r="Q140" s="133"/>
    </row>
    <row r="141" spans="1:17" ht="14.25" customHeight="1">
      <c r="A141" s="22">
        <v>2</v>
      </c>
      <c r="B141" s="117" t="s">
        <v>89</v>
      </c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4"/>
    </row>
    <row r="142" spans="1:18" ht="15.75" customHeight="1">
      <c r="A142" s="61" t="s">
        <v>96</v>
      </c>
      <c r="B142" s="61" t="s">
        <v>104</v>
      </c>
      <c r="C142" s="67" t="s">
        <v>114</v>
      </c>
      <c r="D142" s="55" t="s">
        <v>58</v>
      </c>
      <c r="E142" s="55" t="s">
        <v>59</v>
      </c>
      <c r="F142" s="3" t="s">
        <v>13</v>
      </c>
      <c r="G142" s="17">
        <f>SUM(G143:G151)</f>
        <v>235144.4</v>
      </c>
      <c r="H142" s="17">
        <f>SUM(H143:H151)</f>
        <v>54740</v>
      </c>
      <c r="I142" s="17">
        <f>SUM(I143:I151)</f>
        <v>235144.4</v>
      </c>
      <c r="J142" s="17">
        <f>SUM(J143:J151)</f>
        <v>54740</v>
      </c>
      <c r="K142" s="1"/>
      <c r="L142" s="1"/>
      <c r="M142" s="17">
        <f>SUM(M143:M151)</f>
        <v>0</v>
      </c>
      <c r="N142" s="1"/>
      <c r="O142" s="1"/>
      <c r="P142" s="1"/>
      <c r="Q142" s="61" t="s">
        <v>40</v>
      </c>
      <c r="R142" s="49"/>
    </row>
    <row r="143" spans="1:18" ht="15.75" customHeight="1">
      <c r="A143" s="77"/>
      <c r="B143" s="62"/>
      <c r="C143" s="68"/>
      <c r="D143" s="56"/>
      <c r="E143" s="56"/>
      <c r="F143" s="4">
        <v>2022</v>
      </c>
      <c r="G143" s="16">
        <f aca="true" t="shared" si="40" ref="G143:G151">I143</f>
        <v>17725.3</v>
      </c>
      <c r="H143" s="16">
        <f aca="true" t="shared" si="41" ref="H143:H149">J143</f>
        <v>11330</v>
      </c>
      <c r="I143" s="16">
        <v>17725.3</v>
      </c>
      <c r="J143" s="16">
        <v>11330</v>
      </c>
      <c r="K143" s="1"/>
      <c r="L143" s="1"/>
      <c r="M143" s="16"/>
      <c r="N143" s="1"/>
      <c r="O143" s="1"/>
      <c r="P143" s="1"/>
      <c r="Q143" s="62"/>
      <c r="R143" s="49" t="s">
        <v>156</v>
      </c>
    </row>
    <row r="144" spans="1:18" ht="15.75" customHeight="1">
      <c r="A144" s="77"/>
      <c r="B144" s="62"/>
      <c r="C144" s="68"/>
      <c r="D144" s="56"/>
      <c r="E144" s="56"/>
      <c r="F144" s="4">
        <v>2023</v>
      </c>
      <c r="G144" s="16">
        <f t="shared" si="40"/>
        <v>7572</v>
      </c>
      <c r="H144" s="16">
        <f t="shared" si="41"/>
        <v>7235</v>
      </c>
      <c r="I144" s="16">
        <v>7572</v>
      </c>
      <c r="J144" s="16">
        <v>7235</v>
      </c>
      <c r="K144" s="1"/>
      <c r="L144" s="1"/>
      <c r="M144" s="16"/>
      <c r="N144" s="1"/>
      <c r="O144" s="1"/>
      <c r="P144" s="1"/>
      <c r="Q144" s="62"/>
      <c r="R144" s="49"/>
    </row>
    <row r="145" spans="1:18" ht="15.75" customHeight="1">
      <c r="A145" s="77"/>
      <c r="B145" s="62"/>
      <c r="C145" s="68"/>
      <c r="D145" s="56"/>
      <c r="E145" s="56"/>
      <c r="F145" s="4">
        <v>2024</v>
      </c>
      <c r="G145" s="16">
        <f t="shared" si="40"/>
        <v>60610.3</v>
      </c>
      <c r="H145" s="16">
        <f t="shared" si="41"/>
        <v>7235</v>
      </c>
      <c r="I145" s="16">
        <v>60610.3</v>
      </c>
      <c r="J145" s="16">
        <v>7235</v>
      </c>
      <c r="K145" s="1"/>
      <c r="L145" s="1"/>
      <c r="M145" s="16"/>
      <c r="N145" s="1"/>
      <c r="O145" s="1"/>
      <c r="P145" s="1"/>
      <c r="Q145" s="62"/>
      <c r="R145" s="49"/>
    </row>
    <row r="146" spans="1:18" ht="15.75" customHeight="1">
      <c r="A146" s="77"/>
      <c r="B146" s="62"/>
      <c r="C146" s="68"/>
      <c r="D146" s="56"/>
      <c r="E146" s="56"/>
      <c r="F146" s="4">
        <v>2025</v>
      </c>
      <c r="G146" s="16">
        <f t="shared" si="40"/>
        <v>60610.3</v>
      </c>
      <c r="H146" s="16">
        <f t="shared" si="41"/>
        <v>7235</v>
      </c>
      <c r="I146" s="16">
        <v>60610.3</v>
      </c>
      <c r="J146" s="16">
        <v>7235</v>
      </c>
      <c r="K146" s="1"/>
      <c r="L146" s="1"/>
      <c r="M146" s="16"/>
      <c r="N146" s="1"/>
      <c r="O146" s="1"/>
      <c r="P146" s="1"/>
      <c r="Q146" s="62"/>
      <c r="R146" s="49"/>
    </row>
    <row r="147" spans="1:18" ht="15.75" customHeight="1">
      <c r="A147" s="77"/>
      <c r="B147" s="62"/>
      <c r="C147" s="68"/>
      <c r="D147" s="56"/>
      <c r="E147" s="56"/>
      <c r="F147" s="8">
        <v>2026</v>
      </c>
      <c r="G147" s="16">
        <f t="shared" si="40"/>
        <v>17725.3</v>
      </c>
      <c r="H147" s="16">
        <f t="shared" si="41"/>
        <v>7235</v>
      </c>
      <c r="I147" s="16">
        <v>17725.3</v>
      </c>
      <c r="J147" s="16">
        <v>7235</v>
      </c>
      <c r="K147" s="1"/>
      <c r="L147" s="1"/>
      <c r="M147" s="16"/>
      <c r="N147" s="1"/>
      <c r="O147" s="1"/>
      <c r="P147" s="1"/>
      <c r="Q147" s="62"/>
      <c r="R147" s="49"/>
    </row>
    <row r="148" spans="1:18" ht="15.75" customHeight="1">
      <c r="A148" s="77"/>
      <c r="B148" s="62"/>
      <c r="C148" s="68"/>
      <c r="D148" s="56"/>
      <c r="E148" s="56"/>
      <c r="F148" s="8">
        <v>2027</v>
      </c>
      <c r="G148" s="16">
        <f t="shared" si="40"/>
        <v>17725.3</v>
      </c>
      <c r="H148" s="16">
        <f t="shared" si="41"/>
        <v>7235</v>
      </c>
      <c r="I148" s="16">
        <v>17725.3</v>
      </c>
      <c r="J148" s="16">
        <v>7235</v>
      </c>
      <c r="K148" s="1"/>
      <c r="L148" s="1"/>
      <c r="M148" s="16"/>
      <c r="N148" s="1"/>
      <c r="O148" s="1"/>
      <c r="P148" s="1"/>
      <c r="Q148" s="62"/>
      <c r="R148" s="49"/>
    </row>
    <row r="149" spans="1:18" ht="15.75" customHeight="1">
      <c r="A149" s="77"/>
      <c r="B149" s="62"/>
      <c r="C149" s="68"/>
      <c r="D149" s="56"/>
      <c r="E149" s="56"/>
      <c r="F149" s="8">
        <v>2028</v>
      </c>
      <c r="G149" s="16">
        <f t="shared" si="40"/>
        <v>17725.3</v>
      </c>
      <c r="H149" s="16">
        <f t="shared" si="41"/>
        <v>7235</v>
      </c>
      <c r="I149" s="16">
        <v>17725.3</v>
      </c>
      <c r="J149" s="16">
        <v>7235</v>
      </c>
      <c r="K149" s="1"/>
      <c r="L149" s="1"/>
      <c r="M149" s="16"/>
      <c r="N149" s="1"/>
      <c r="O149" s="1"/>
      <c r="P149" s="1"/>
      <c r="Q149" s="62"/>
      <c r="R149" s="49"/>
    </row>
    <row r="150" spans="1:18" ht="15.75" customHeight="1">
      <c r="A150" s="77"/>
      <c r="B150" s="62"/>
      <c r="C150" s="68"/>
      <c r="D150" s="56"/>
      <c r="E150" s="56"/>
      <c r="F150" s="8">
        <v>2029</v>
      </c>
      <c r="G150" s="16">
        <f t="shared" si="40"/>
        <v>17725.3</v>
      </c>
      <c r="H150" s="16"/>
      <c r="I150" s="16">
        <v>17725.3</v>
      </c>
      <c r="J150" s="16"/>
      <c r="K150" s="1"/>
      <c r="L150" s="1"/>
      <c r="M150" s="16"/>
      <c r="N150" s="1"/>
      <c r="O150" s="1"/>
      <c r="P150" s="1"/>
      <c r="Q150" s="62"/>
      <c r="R150" s="49"/>
    </row>
    <row r="151" spans="1:18" ht="15.75" customHeight="1">
      <c r="A151" s="78"/>
      <c r="B151" s="63"/>
      <c r="C151" s="69"/>
      <c r="D151" s="57"/>
      <c r="E151" s="57"/>
      <c r="F151" s="8">
        <v>2030</v>
      </c>
      <c r="G151" s="16">
        <f t="shared" si="40"/>
        <v>17725.3</v>
      </c>
      <c r="H151" s="16"/>
      <c r="I151" s="16">
        <v>17725.3</v>
      </c>
      <c r="J151" s="16"/>
      <c r="K151" s="1"/>
      <c r="L151" s="1"/>
      <c r="M151" s="16"/>
      <c r="N151" s="1"/>
      <c r="O151" s="1"/>
      <c r="P151" s="1"/>
      <c r="Q151" s="63"/>
      <c r="R151" s="49"/>
    </row>
    <row r="152" spans="1:17" ht="21" customHeight="1" hidden="1">
      <c r="A152" s="61" t="s">
        <v>21</v>
      </c>
      <c r="B152" s="61" t="s">
        <v>65</v>
      </c>
      <c r="C152" s="55" t="s">
        <v>78</v>
      </c>
      <c r="D152" s="55" t="s">
        <v>58</v>
      </c>
      <c r="E152" s="55" t="s">
        <v>69</v>
      </c>
      <c r="F152" s="3" t="s">
        <v>13</v>
      </c>
      <c r="G152" s="17">
        <f>SUM(G153:G161)</f>
        <v>0</v>
      </c>
      <c r="H152" s="17">
        <f>SUM(H153:H161)</f>
        <v>0</v>
      </c>
      <c r="I152" s="17">
        <f>SUM(I153:I161)</f>
        <v>0</v>
      </c>
      <c r="J152" s="17">
        <f>SUM(J153:J161)</f>
        <v>0</v>
      </c>
      <c r="K152" s="1"/>
      <c r="L152" s="1"/>
      <c r="M152" s="17">
        <f>SUM(M153:M161)</f>
        <v>0</v>
      </c>
      <c r="N152" s="1"/>
      <c r="O152" s="1"/>
      <c r="P152" s="1"/>
      <c r="Q152" s="61" t="s">
        <v>40</v>
      </c>
    </row>
    <row r="153" spans="1:17" ht="21" customHeight="1" hidden="1">
      <c r="A153" s="62"/>
      <c r="B153" s="62"/>
      <c r="C153" s="56"/>
      <c r="D153" s="56"/>
      <c r="E153" s="56"/>
      <c r="F153" s="4">
        <v>2022</v>
      </c>
      <c r="G153" s="16">
        <v>0</v>
      </c>
      <c r="H153" s="16"/>
      <c r="I153" s="16">
        <v>0</v>
      </c>
      <c r="J153" s="16"/>
      <c r="K153" s="1"/>
      <c r="L153" s="1"/>
      <c r="M153" s="16">
        <v>0</v>
      </c>
      <c r="N153" s="1"/>
      <c r="O153" s="1"/>
      <c r="P153" s="1"/>
      <c r="Q153" s="62"/>
    </row>
    <row r="154" spans="1:17" ht="21" customHeight="1" hidden="1">
      <c r="A154" s="62"/>
      <c r="B154" s="62"/>
      <c r="C154" s="56"/>
      <c r="D154" s="56"/>
      <c r="E154" s="56"/>
      <c r="F154" s="4">
        <v>2023</v>
      </c>
      <c r="G154" s="16">
        <v>0</v>
      </c>
      <c r="H154" s="16"/>
      <c r="I154" s="16">
        <v>0</v>
      </c>
      <c r="J154" s="16"/>
      <c r="K154" s="1"/>
      <c r="L154" s="1"/>
      <c r="M154" s="16">
        <v>0</v>
      </c>
      <c r="N154" s="1"/>
      <c r="O154" s="1"/>
      <c r="P154" s="1"/>
      <c r="Q154" s="62"/>
    </row>
    <row r="155" spans="1:17" ht="15.75" customHeight="1" hidden="1">
      <c r="A155" s="62"/>
      <c r="B155" s="62"/>
      <c r="C155" s="56"/>
      <c r="D155" s="56"/>
      <c r="E155" s="56"/>
      <c r="F155" s="4">
        <v>2024</v>
      </c>
      <c r="G155" s="16">
        <v>0</v>
      </c>
      <c r="H155" s="16"/>
      <c r="I155" s="16">
        <v>0</v>
      </c>
      <c r="J155" s="16"/>
      <c r="K155" s="1"/>
      <c r="L155" s="1"/>
      <c r="M155" s="16">
        <v>0</v>
      </c>
      <c r="N155" s="1"/>
      <c r="O155" s="1"/>
      <c r="P155" s="1"/>
      <c r="Q155" s="62"/>
    </row>
    <row r="156" spans="1:17" ht="15.75" customHeight="1" hidden="1">
      <c r="A156" s="62"/>
      <c r="B156" s="62"/>
      <c r="C156" s="56"/>
      <c r="D156" s="56"/>
      <c r="E156" s="56"/>
      <c r="F156" s="4">
        <v>2025</v>
      </c>
      <c r="G156" s="16">
        <v>0</v>
      </c>
      <c r="H156" s="16"/>
      <c r="I156" s="16">
        <v>0</v>
      </c>
      <c r="J156" s="16"/>
      <c r="K156" s="1"/>
      <c r="L156" s="1"/>
      <c r="M156" s="16">
        <v>0</v>
      </c>
      <c r="N156" s="1"/>
      <c r="O156" s="1"/>
      <c r="P156" s="1"/>
      <c r="Q156" s="62"/>
    </row>
    <row r="157" spans="1:17" ht="15.75" customHeight="1" hidden="1">
      <c r="A157" s="62"/>
      <c r="B157" s="62"/>
      <c r="C157" s="56"/>
      <c r="D157" s="56"/>
      <c r="E157" s="56"/>
      <c r="F157" s="8">
        <v>2026</v>
      </c>
      <c r="G157" s="16">
        <v>0</v>
      </c>
      <c r="H157" s="16"/>
      <c r="I157" s="16">
        <v>0</v>
      </c>
      <c r="J157" s="16"/>
      <c r="K157" s="1"/>
      <c r="L157" s="1"/>
      <c r="M157" s="16">
        <v>0</v>
      </c>
      <c r="N157" s="1"/>
      <c r="O157" s="1"/>
      <c r="P157" s="1"/>
      <c r="Q157" s="62"/>
    </row>
    <row r="158" spans="1:17" ht="15.75" customHeight="1" hidden="1">
      <c r="A158" s="62"/>
      <c r="B158" s="62"/>
      <c r="C158" s="56"/>
      <c r="D158" s="56"/>
      <c r="E158" s="56"/>
      <c r="F158" s="8">
        <v>2027</v>
      </c>
      <c r="G158" s="16">
        <v>0</v>
      </c>
      <c r="H158" s="16"/>
      <c r="I158" s="16">
        <v>0</v>
      </c>
      <c r="J158" s="16"/>
      <c r="K158" s="1"/>
      <c r="L158" s="1"/>
      <c r="M158" s="16">
        <v>0</v>
      </c>
      <c r="N158" s="1"/>
      <c r="O158" s="1"/>
      <c r="P158" s="1"/>
      <c r="Q158" s="62"/>
    </row>
    <row r="159" spans="1:17" ht="15.75" customHeight="1" hidden="1">
      <c r="A159" s="62"/>
      <c r="B159" s="62"/>
      <c r="C159" s="56"/>
      <c r="D159" s="56"/>
      <c r="E159" s="56"/>
      <c r="F159" s="8">
        <v>2028</v>
      </c>
      <c r="G159" s="16">
        <v>0</v>
      </c>
      <c r="H159" s="16"/>
      <c r="I159" s="16">
        <v>0</v>
      </c>
      <c r="J159" s="16"/>
      <c r="K159" s="1"/>
      <c r="L159" s="1"/>
      <c r="M159" s="16">
        <v>0</v>
      </c>
      <c r="N159" s="1"/>
      <c r="O159" s="1"/>
      <c r="P159" s="1"/>
      <c r="Q159" s="62"/>
    </row>
    <row r="160" spans="1:17" ht="15.75" customHeight="1" hidden="1">
      <c r="A160" s="62"/>
      <c r="B160" s="62"/>
      <c r="C160" s="56"/>
      <c r="D160" s="56"/>
      <c r="E160" s="56"/>
      <c r="F160" s="8">
        <v>2029</v>
      </c>
      <c r="G160" s="16">
        <v>0</v>
      </c>
      <c r="H160" s="16"/>
      <c r="I160" s="16">
        <v>0</v>
      </c>
      <c r="J160" s="16"/>
      <c r="K160" s="1"/>
      <c r="L160" s="1"/>
      <c r="M160" s="16">
        <v>0</v>
      </c>
      <c r="N160" s="1"/>
      <c r="O160" s="1"/>
      <c r="P160" s="1"/>
      <c r="Q160" s="62"/>
    </row>
    <row r="161" spans="1:17" ht="15.75" customHeight="1" hidden="1">
      <c r="A161" s="63"/>
      <c r="B161" s="63"/>
      <c r="C161" s="57"/>
      <c r="D161" s="57"/>
      <c r="E161" s="57"/>
      <c r="F161" s="8">
        <v>2030</v>
      </c>
      <c r="G161" s="16">
        <v>0</v>
      </c>
      <c r="H161" s="16"/>
      <c r="I161" s="16">
        <v>0</v>
      </c>
      <c r="J161" s="16"/>
      <c r="K161" s="1"/>
      <c r="L161" s="1"/>
      <c r="M161" s="16">
        <v>0</v>
      </c>
      <c r="N161" s="1"/>
      <c r="O161" s="1"/>
      <c r="P161" s="1"/>
      <c r="Q161" s="63"/>
    </row>
    <row r="162" spans="1:18" ht="19.5" customHeight="1">
      <c r="A162" s="61" t="s">
        <v>97</v>
      </c>
      <c r="B162" s="61" t="s">
        <v>138</v>
      </c>
      <c r="C162" s="55" t="s">
        <v>148</v>
      </c>
      <c r="D162" s="55" t="s">
        <v>58</v>
      </c>
      <c r="E162" s="55" t="s">
        <v>59</v>
      </c>
      <c r="F162" s="3" t="s">
        <v>13</v>
      </c>
      <c r="G162" s="26">
        <f aca="true" t="shared" si="42" ref="G162:N162">G163+G164+G165+G166+G167+G169+G168+G170+G171</f>
        <v>4961557.5</v>
      </c>
      <c r="H162" s="26">
        <f t="shared" si="42"/>
        <v>998729</v>
      </c>
      <c r="I162" s="26">
        <f t="shared" si="42"/>
        <v>4202700.2</v>
      </c>
      <c r="J162" s="26">
        <f t="shared" si="42"/>
        <v>729976.7</v>
      </c>
      <c r="K162" s="26">
        <f>K163+K164+K165+K166+K167+K169+K168+K170+K171</f>
        <v>0</v>
      </c>
      <c r="L162" s="32"/>
      <c r="M162" s="26">
        <f t="shared" si="42"/>
        <v>758857.3</v>
      </c>
      <c r="N162" s="26">
        <f t="shared" si="42"/>
        <v>268752.3</v>
      </c>
      <c r="O162" s="32"/>
      <c r="P162" s="31"/>
      <c r="Q162" s="61" t="s">
        <v>40</v>
      </c>
      <c r="R162" s="50"/>
    </row>
    <row r="163" spans="1:19" ht="19.5" customHeight="1">
      <c r="A163" s="62"/>
      <c r="B163" s="62"/>
      <c r="C163" s="56"/>
      <c r="D163" s="56"/>
      <c r="E163" s="56"/>
      <c r="F163" s="4">
        <v>2022</v>
      </c>
      <c r="G163" s="16">
        <f>I163+M163</f>
        <v>539706.1</v>
      </c>
      <c r="H163" s="16">
        <f>J163+N163</f>
        <v>250813.1</v>
      </c>
      <c r="I163" s="23">
        <f>575173.8+45780-210000</f>
        <v>410953.8</v>
      </c>
      <c r="J163" s="23">
        <f>122060.8</f>
        <v>122060.8</v>
      </c>
      <c r="K163" s="23"/>
      <c r="L163" s="32"/>
      <c r="M163" s="23">
        <f>M183</f>
        <v>128752.3</v>
      </c>
      <c r="N163" s="23">
        <f>N183</f>
        <v>128752.3</v>
      </c>
      <c r="O163" s="32"/>
      <c r="P163" s="31"/>
      <c r="Q163" s="62"/>
      <c r="R163" s="50" t="s">
        <v>160</v>
      </c>
      <c r="S163" s="5" t="s">
        <v>159</v>
      </c>
    </row>
    <row r="164" spans="1:19" ht="19.5" customHeight="1">
      <c r="A164" s="62"/>
      <c r="B164" s="62"/>
      <c r="C164" s="56"/>
      <c r="D164" s="56"/>
      <c r="E164" s="56"/>
      <c r="F164" s="4">
        <v>2023</v>
      </c>
      <c r="G164" s="16">
        <f aca="true" t="shared" si="43" ref="G164:G171">I164+M164+K164</f>
        <v>539605</v>
      </c>
      <c r="H164" s="16">
        <f aca="true" t="shared" si="44" ref="H164:H169">J164+N164</f>
        <v>275536.4</v>
      </c>
      <c r="I164" s="23">
        <v>399605</v>
      </c>
      <c r="J164" s="23">
        <v>135536.4</v>
      </c>
      <c r="K164" s="23"/>
      <c r="L164" s="32"/>
      <c r="M164" s="23">
        <v>140000</v>
      </c>
      <c r="N164" s="23">
        <v>140000</v>
      </c>
      <c r="O164" s="32"/>
      <c r="P164" s="31"/>
      <c r="Q164" s="62"/>
      <c r="R164" s="50" t="s">
        <v>161</v>
      </c>
      <c r="S164" s="5" t="s">
        <v>157</v>
      </c>
    </row>
    <row r="165" spans="1:19" ht="19.5" customHeight="1">
      <c r="A165" s="62"/>
      <c r="B165" s="62"/>
      <c r="C165" s="56"/>
      <c r="D165" s="56"/>
      <c r="E165" s="56"/>
      <c r="F165" s="4">
        <v>2024</v>
      </c>
      <c r="G165" s="16">
        <f t="shared" si="43"/>
        <v>563173.7</v>
      </c>
      <c r="H165" s="16">
        <f t="shared" si="44"/>
        <v>116075.9</v>
      </c>
      <c r="I165" s="23">
        <v>493158.7</v>
      </c>
      <c r="J165" s="23">
        <v>116075.9</v>
      </c>
      <c r="K165" s="23"/>
      <c r="L165" s="32"/>
      <c r="M165" s="23">
        <v>70015</v>
      </c>
      <c r="N165" s="23">
        <f>N175</f>
        <v>0</v>
      </c>
      <c r="O165" s="32"/>
      <c r="P165" s="31"/>
      <c r="Q165" s="62"/>
      <c r="R165" s="50" t="s">
        <v>162</v>
      </c>
      <c r="S165" s="5" t="s">
        <v>158</v>
      </c>
    </row>
    <row r="166" spans="1:18" ht="19.5" customHeight="1">
      <c r="A166" s="62"/>
      <c r="B166" s="62"/>
      <c r="C166" s="56"/>
      <c r="D166" s="56"/>
      <c r="E166" s="56"/>
      <c r="F166" s="4">
        <v>2025</v>
      </c>
      <c r="G166" s="16">
        <f t="shared" si="43"/>
        <v>563173.7</v>
      </c>
      <c r="H166" s="16">
        <f t="shared" si="44"/>
        <v>116075.9</v>
      </c>
      <c r="I166" s="23">
        <v>493158.7</v>
      </c>
      <c r="J166" s="23">
        <v>116075.9</v>
      </c>
      <c r="K166" s="23"/>
      <c r="L166" s="32"/>
      <c r="M166" s="23">
        <v>70015</v>
      </c>
      <c r="N166" s="23"/>
      <c r="O166" s="32"/>
      <c r="P166" s="31"/>
      <c r="Q166" s="62"/>
      <c r="R166" s="50"/>
    </row>
    <row r="167" spans="1:18" ht="19.5" customHeight="1">
      <c r="A167" s="62"/>
      <c r="B167" s="62"/>
      <c r="C167" s="56"/>
      <c r="D167" s="56"/>
      <c r="E167" s="56"/>
      <c r="F167" s="8">
        <v>2026</v>
      </c>
      <c r="G167" s="16">
        <f t="shared" si="43"/>
        <v>551179.8</v>
      </c>
      <c r="H167" s="16">
        <f t="shared" si="44"/>
        <v>80075.9</v>
      </c>
      <c r="I167" s="23">
        <v>481164.8</v>
      </c>
      <c r="J167" s="23">
        <f>116075.9-36000</f>
        <v>80075.9</v>
      </c>
      <c r="K167" s="23"/>
      <c r="L167" s="32"/>
      <c r="M167" s="23">
        <v>70015</v>
      </c>
      <c r="N167" s="23"/>
      <c r="O167" s="32"/>
      <c r="P167" s="31"/>
      <c r="Q167" s="62"/>
      <c r="R167" s="50"/>
    </row>
    <row r="168" spans="1:18" ht="19.5" customHeight="1">
      <c r="A168" s="62"/>
      <c r="B168" s="62"/>
      <c r="C168" s="56"/>
      <c r="D168" s="56"/>
      <c r="E168" s="56"/>
      <c r="F168" s="8">
        <v>2027</v>
      </c>
      <c r="G168" s="16">
        <f t="shared" si="43"/>
        <v>551179.8</v>
      </c>
      <c r="H168" s="16">
        <f t="shared" si="44"/>
        <v>80075.9</v>
      </c>
      <c r="I168" s="23">
        <v>481164.8</v>
      </c>
      <c r="J168" s="23">
        <f>116075.9-36000</f>
        <v>80075.9</v>
      </c>
      <c r="K168" s="23"/>
      <c r="L168" s="32"/>
      <c r="M168" s="23">
        <v>70015</v>
      </c>
      <c r="N168" s="23"/>
      <c r="O168" s="32"/>
      <c r="P168" s="31"/>
      <c r="Q168" s="62"/>
      <c r="R168" s="50"/>
    </row>
    <row r="169" spans="1:18" ht="19.5" customHeight="1">
      <c r="A169" s="62"/>
      <c r="B169" s="62"/>
      <c r="C169" s="56"/>
      <c r="D169" s="56"/>
      <c r="E169" s="56"/>
      <c r="F169" s="8">
        <v>2028</v>
      </c>
      <c r="G169" s="16">
        <f t="shared" si="43"/>
        <v>551179.8</v>
      </c>
      <c r="H169" s="16">
        <f t="shared" si="44"/>
        <v>80075.9</v>
      </c>
      <c r="I169" s="23">
        <v>481164.8</v>
      </c>
      <c r="J169" s="23">
        <f>116075.9-36000</f>
        <v>80075.9</v>
      </c>
      <c r="K169" s="23"/>
      <c r="L169" s="32"/>
      <c r="M169" s="23">
        <v>70015</v>
      </c>
      <c r="N169" s="23"/>
      <c r="O169" s="32"/>
      <c r="P169" s="31"/>
      <c r="Q169" s="62"/>
      <c r="R169" s="50"/>
    </row>
    <row r="170" spans="1:18" ht="19.5" customHeight="1">
      <c r="A170" s="62"/>
      <c r="B170" s="62"/>
      <c r="C170" s="56"/>
      <c r="D170" s="56"/>
      <c r="E170" s="56"/>
      <c r="F170" s="8">
        <v>2029</v>
      </c>
      <c r="G170" s="16">
        <f t="shared" si="43"/>
        <v>551179.8</v>
      </c>
      <c r="H170" s="16"/>
      <c r="I170" s="23">
        <v>481164.8</v>
      </c>
      <c r="J170" s="23"/>
      <c r="K170" s="23"/>
      <c r="L170" s="32"/>
      <c r="M170" s="23">
        <v>70015</v>
      </c>
      <c r="N170" s="23"/>
      <c r="O170" s="32"/>
      <c r="P170" s="31"/>
      <c r="Q170" s="62"/>
      <c r="R170" s="50"/>
    </row>
    <row r="171" spans="1:18" ht="19.5" customHeight="1">
      <c r="A171" s="63"/>
      <c r="B171" s="63"/>
      <c r="C171" s="57"/>
      <c r="D171" s="57"/>
      <c r="E171" s="57"/>
      <c r="F171" s="8">
        <v>2030</v>
      </c>
      <c r="G171" s="16">
        <f t="shared" si="43"/>
        <v>551179.8</v>
      </c>
      <c r="H171" s="16"/>
      <c r="I171" s="23">
        <v>481164.8</v>
      </c>
      <c r="J171" s="23"/>
      <c r="K171" s="23"/>
      <c r="L171" s="32"/>
      <c r="M171" s="23">
        <v>70015</v>
      </c>
      <c r="N171" s="23"/>
      <c r="O171" s="32"/>
      <c r="P171" s="31"/>
      <c r="Q171" s="63"/>
      <c r="R171" s="50"/>
    </row>
    <row r="172" spans="1:17" ht="26.25" customHeight="1">
      <c r="A172" s="61" t="s">
        <v>98</v>
      </c>
      <c r="B172" s="61" t="s">
        <v>66</v>
      </c>
      <c r="C172" s="55" t="s">
        <v>120</v>
      </c>
      <c r="D172" s="55"/>
      <c r="E172" s="55"/>
      <c r="F172" s="3" t="s">
        <v>13</v>
      </c>
      <c r="G172" s="26">
        <f aca="true" t="shared" si="45" ref="G172:N172">G173+G174+G175+G176+G177+G178+G179+G180+G181</f>
        <v>501693</v>
      </c>
      <c r="H172" s="26">
        <f t="shared" si="45"/>
        <v>380814.4</v>
      </c>
      <c r="I172" s="26">
        <f t="shared" si="45"/>
        <v>501693</v>
      </c>
      <c r="J172" s="26">
        <f t="shared" si="45"/>
        <v>380814.4</v>
      </c>
      <c r="K172" s="26">
        <f>K173+K174+K175+K176+K177+K178+K179+K180+K181</f>
        <v>0</v>
      </c>
      <c r="L172" s="23"/>
      <c r="M172" s="26">
        <f t="shared" si="45"/>
        <v>0</v>
      </c>
      <c r="N172" s="26">
        <f t="shared" si="45"/>
        <v>0</v>
      </c>
      <c r="O172" s="23"/>
      <c r="P172" s="30"/>
      <c r="Q172" s="61" t="s">
        <v>40</v>
      </c>
    </row>
    <row r="173" spans="1:17" ht="18.75" customHeight="1">
      <c r="A173" s="62"/>
      <c r="B173" s="62"/>
      <c r="C173" s="56"/>
      <c r="D173" s="56"/>
      <c r="E173" s="56"/>
      <c r="F173" s="4">
        <v>2022</v>
      </c>
      <c r="G173" s="23">
        <f>I173</f>
        <v>46494</v>
      </c>
      <c r="H173" s="23">
        <f>J173</f>
        <v>41809.4</v>
      </c>
      <c r="I173" s="23">
        <v>46494</v>
      </c>
      <c r="J173" s="23">
        <v>41809.4</v>
      </c>
      <c r="K173" s="23"/>
      <c r="L173" s="23"/>
      <c r="M173" s="23"/>
      <c r="N173" s="23"/>
      <c r="O173" s="23"/>
      <c r="P173" s="30"/>
      <c r="Q173" s="62"/>
    </row>
    <row r="174" spans="1:17" ht="18.75" customHeight="1">
      <c r="A174" s="62"/>
      <c r="B174" s="62"/>
      <c r="C174" s="56"/>
      <c r="D174" s="56"/>
      <c r="E174" s="56"/>
      <c r="F174" s="4">
        <v>2023</v>
      </c>
      <c r="G174" s="23">
        <f aca="true" t="shared" si="46" ref="G174:G181">I174</f>
        <v>51357</v>
      </c>
      <c r="H174" s="23">
        <f aca="true" t="shared" si="47" ref="H174:H179">J174</f>
        <v>51357</v>
      </c>
      <c r="I174" s="23">
        <v>51357</v>
      </c>
      <c r="J174" s="23">
        <v>51357</v>
      </c>
      <c r="K174" s="23"/>
      <c r="L174" s="23"/>
      <c r="M174" s="23"/>
      <c r="N174" s="23"/>
      <c r="O174" s="23"/>
      <c r="P174" s="30"/>
      <c r="Q174" s="62"/>
    </row>
    <row r="175" spans="1:17" ht="18.75" customHeight="1">
      <c r="A175" s="62"/>
      <c r="B175" s="62"/>
      <c r="C175" s="56"/>
      <c r="D175" s="56"/>
      <c r="E175" s="56"/>
      <c r="F175" s="4">
        <v>2024</v>
      </c>
      <c r="G175" s="23">
        <f t="shared" si="46"/>
        <v>55260</v>
      </c>
      <c r="H175" s="23">
        <f t="shared" si="47"/>
        <v>55260</v>
      </c>
      <c r="I175" s="23">
        <v>55260</v>
      </c>
      <c r="J175" s="23">
        <v>55260</v>
      </c>
      <c r="K175" s="23"/>
      <c r="L175" s="23"/>
      <c r="M175" s="23"/>
      <c r="N175" s="23"/>
      <c r="O175" s="23"/>
      <c r="P175" s="30"/>
      <c r="Q175" s="62"/>
    </row>
    <row r="176" spans="1:17" ht="21.75" customHeight="1">
      <c r="A176" s="62"/>
      <c r="B176" s="62"/>
      <c r="C176" s="56"/>
      <c r="D176" s="56"/>
      <c r="E176" s="56"/>
      <c r="F176" s="4">
        <v>2025</v>
      </c>
      <c r="G176" s="23">
        <f t="shared" si="46"/>
        <v>58097</v>
      </c>
      <c r="H176" s="23">
        <f t="shared" si="47"/>
        <v>58097</v>
      </c>
      <c r="I176" s="23">
        <v>58097</v>
      </c>
      <c r="J176" s="23">
        <v>58097</v>
      </c>
      <c r="K176" s="23"/>
      <c r="L176" s="23"/>
      <c r="M176" s="23"/>
      <c r="N176" s="23"/>
      <c r="O176" s="23"/>
      <c r="P176" s="30"/>
      <c r="Q176" s="62"/>
    </row>
    <row r="177" spans="1:17" ht="21.75" customHeight="1">
      <c r="A177" s="62"/>
      <c r="B177" s="62"/>
      <c r="C177" s="56"/>
      <c r="D177" s="56"/>
      <c r="E177" s="56"/>
      <c r="F177" s="8">
        <v>2026</v>
      </c>
      <c r="G177" s="23">
        <f t="shared" si="46"/>
        <v>58097</v>
      </c>
      <c r="H177" s="23">
        <f t="shared" si="47"/>
        <v>58097</v>
      </c>
      <c r="I177" s="23">
        <v>58097</v>
      </c>
      <c r="J177" s="23">
        <v>58097</v>
      </c>
      <c r="K177" s="23"/>
      <c r="L177" s="23"/>
      <c r="M177" s="23"/>
      <c r="N177" s="23"/>
      <c r="O177" s="23"/>
      <c r="P177" s="30"/>
      <c r="Q177" s="62"/>
    </row>
    <row r="178" spans="1:17" ht="21.75" customHeight="1">
      <c r="A178" s="62"/>
      <c r="B178" s="62"/>
      <c r="C178" s="56"/>
      <c r="D178" s="56"/>
      <c r="E178" s="56"/>
      <c r="F178" s="8">
        <v>2027</v>
      </c>
      <c r="G178" s="23">
        <f t="shared" si="46"/>
        <v>58097</v>
      </c>
      <c r="H178" s="23">
        <f t="shared" si="47"/>
        <v>58097</v>
      </c>
      <c r="I178" s="23">
        <v>58097</v>
      </c>
      <c r="J178" s="23">
        <v>58097</v>
      </c>
      <c r="K178" s="23"/>
      <c r="L178" s="23"/>
      <c r="M178" s="23"/>
      <c r="N178" s="23"/>
      <c r="O178" s="23"/>
      <c r="P178" s="30"/>
      <c r="Q178" s="62"/>
    </row>
    <row r="179" spans="1:17" ht="21.75" customHeight="1">
      <c r="A179" s="62"/>
      <c r="B179" s="62"/>
      <c r="C179" s="56"/>
      <c r="D179" s="56"/>
      <c r="E179" s="56"/>
      <c r="F179" s="8">
        <v>2028</v>
      </c>
      <c r="G179" s="23">
        <f t="shared" si="46"/>
        <v>58097</v>
      </c>
      <c r="H179" s="23">
        <f t="shared" si="47"/>
        <v>58097</v>
      </c>
      <c r="I179" s="23">
        <v>58097</v>
      </c>
      <c r="J179" s="23">
        <v>58097</v>
      </c>
      <c r="K179" s="23"/>
      <c r="L179" s="23"/>
      <c r="M179" s="23"/>
      <c r="N179" s="23"/>
      <c r="O179" s="23"/>
      <c r="P179" s="30"/>
      <c r="Q179" s="62"/>
    </row>
    <row r="180" spans="1:17" ht="21.75" customHeight="1">
      <c r="A180" s="62"/>
      <c r="B180" s="62"/>
      <c r="C180" s="56"/>
      <c r="D180" s="56"/>
      <c r="E180" s="56"/>
      <c r="F180" s="8">
        <v>2029</v>
      </c>
      <c r="G180" s="23">
        <f t="shared" si="46"/>
        <v>58097</v>
      </c>
      <c r="H180" s="23"/>
      <c r="I180" s="23">
        <v>58097</v>
      </c>
      <c r="J180" s="23"/>
      <c r="K180" s="23"/>
      <c r="L180" s="23"/>
      <c r="M180" s="23"/>
      <c r="N180" s="23"/>
      <c r="O180" s="23"/>
      <c r="P180" s="30"/>
      <c r="Q180" s="62"/>
    </row>
    <row r="181" spans="1:17" ht="21.75" customHeight="1">
      <c r="A181" s="63"/>
      <c r="B181" s="63"/>
      <c r="C181" s="57"/>
      <c r="D181" s="57"/>
      <c r="E181" s="57"/>
      <c r="F181" s="8">
        <v>2030</v>
      </c>
      <c r="G181" s="23">
        <f t="shared" si="46"/>
        <v>58097</v>
      </c>
      <c r="H181" s="23"/>
      <c r="I181" s="23">
        <v>58097</v>
      </c>
      <c r="J181" s="23"/>
      <c r="K181" s="23"/>
      <c r="L181" s="23"/>
      <c r="M181" s="23"/>
      <c r="N181" s="23"/>
      <c r="O181" s="23"/>
      <c r="P181" s="30"/>
      <c r="Q181" s="63"/>
    </row>
    <row r="182" spans="1:17" ht="21.75" customHeight="1">
      <c r="A182" s="61" t="s">
        <v>134</v>
      </c>
      <c r="B182" s="61" t="s">
        <v>113</v>
      </c>
      <c r="C182" s="67" t="s">
        <v>135</v>
      </c>
      <c r="D182" s="55"/>
      <c r="E182" s="55"/>
      <c r="F182" s="3" t="s">
        <v>13</v>
      </c>
      <c r="G182" s="17">
        <f aca="true" t="shared" si="48" ref="G182:N182">G183+G184+G185+G186+G187+G188+G189+G190+G191</f>
        <v>3350892.3</v>
      </c>
      <c r="H182" s="17">
        <f t="shared" si="48"/>
        <v>383931.9</v>
      </c>
      <c r="I182" s="17">
        <f t="shared" si="48"/>
        <v>2592031.5</v>
      </c>
      <c r="J182" s="17">
        <f t="shared" si="48"/>
        <v>115179.6</v>
      </c>
      <c r="K182" s="16"/>
      <c r="L182" s="23"/>
      <c r="M182" s="17">
        <f t="shared" si="48"/>
        <v>758860.8</v>
      </c>
      <c r="N182" s="17">
        <f t="shared" si="48"/>
        <v>268752.3</v>
      </c>
      <c r="O182" s="23"/>
      <c r="P182" s="30"/>
      <c r="Q182" s="37"/>
    </row>
    <row r="183" spans="1:17" ht="21.75" customHeight="1">
      <c r="A183" s="62"/>
      <c r="B183" s="62"/>
      <c r="C183" s="68"/>
      <c r="D183" s="56"/>
      <c r="E183" s="56"/>
      <c r="F183" s="4">
        <v>2022</v>
      </c>
      <c r="G183" s="16">
        <f aca="true" t="shared" si="49" ref="G183:G191">I183+M183+K183</f>
        <v>178752.3</v>
      </c>
      <c r="H183" s="16">
        <f>N183+J183</f>
        <v>183931.9</v>
      </c>
      <c r="I183" s="16">
        <v>50000</v>
      </c>
      <c r="J183" s="16">
        <v>55179.6</v>
      </c>
      <c r="K183" s="23"/>
      <c r="L183" s="23"/>
      <c r="M183" s="16">
        <f>N183</f>
        <v>128752.3</v>
      </c>
      <c r="N183" s="16">
        <v>128752.3</v>
      </c>
      <c r="O183" s="23"/>
      <c r="P183" s="30"/>
      <c r="Q183" s="37"/>
    </row>
    <row r="184" spans="1:17" ht="21.75" customHeight="1">
      <c r="A184" s="62"/>
      <c r="B184" s="62"/>
      <c r="C184" s="68"/>
      <c r="D184" s="56"/>
      <c r="E184" s="56"/>
      <c r="F184" s="4">
        <v>2023</v>
      </c>
      <c r="G184" s="16">
        <f t="shared" si="49"/>
        <v>369984.5</v>
      </c>
      <c r="H184" s="16">
        <f>N184+J184</f>
        <v>200000</v>
      </c>
      <c r="I184" s="16">
        <v>229984.5</v>
      </c>
      <c r="J184" s="16">
        <v>60000</v>
      </c>
      <c r="K184" s="23"/>
      <c r="L184" s="23"/>
      <c r="M184" s="16">
        <v>140000</v>
      </c>
      <c r="N184" s="16">
        <v>140000</v>
      </c>
      <c r="O184" s="23"/>
      <c r="P184" s="30"/>
      <c r="Q184" s="37"/>
    </row>
    <row r="185" spans="1:17" ht="21.75" customHeight="1">
      <c r="A185" s="62"/>
      <c r="B185" s="62"/>
      <c r="C185" s="68"/>
      <c r="D185" s="56"/>
      <c r="E185" s="56"/>
      <c r="F185" s="4">
        <v>2024</v>
      </c>
      <c r="G185" s="16">
        <f t="shared" si="49"/>
        <v>476039</v>
      </c>
      <c r="H185" s="16">
        <f>N185+J185</f>
        <v>0</v>
      </c>
      <c r="I185" s="16">
        <v>406023.5</v>
      </c>
      <c r="J185" s="16">
        <v>0</v>
      </c>
      <c r="K185" s="23"/>
      <c r="L185" s="23"/>
      <c r="M185" s="16">
        <v>70015.5</v>
      </c>
      <c r="N185" s="16">
        <v>0</v>
      </c>
      <c r="O185" s="23"/>
      <c r="P185" s="30"/>
      <c r="Q185" s="37"/>
    </row>
    <row r="186" spans="1:17" ht="21.75" customHeight="1">
      <c r="A186" s="62"/>
      <c r="B186" s="62"/>
      <c r="C186" s="68"/>
      <c r="D186" s="56"/>
      <c r="E186" s="56"/>
      <c r="F186" s="4">
        <v>2025</v>
      </c>
      <c r="G186" s="16">
        <f t="shared" si="49"/>
        <v>476039</v>
      </c>
      <c r="H186" s="16"/>
      <c r="I186" s="16">
        <v>406023.5</v>
      </c>
      <c r="J186" s="16"/>
      <c r="K186" s="23"/>
      <c r="L186" s="23"/>
      <c r="M186" s="16">
        <v>70015.5</v>
      </c>
      <c r="N186" s="16"/>
      <c r="O186" s="23"/>
      <c r="P186" s="30"/>
      <c r="Q186" s="37"/>
    </row>
    <row r="187" spans="1:17" ht="21.75" customHeight="1">
      <c r="A187" s="62"/>
      <c r="B187" s="62"/>
      <c r="C187" s="68"/>
      <c r="D187" s="56"/>
      <c r="E187" s="56"/>
      <c r="F187" s="8">
        <v>2026</v>
      </c>
      <c r="G187" s="16">
        <f t="shared" si="49"/>
        <v>370015.5</v>
      </c>
      <c r="H187" s="16"/>
      <c r="I187" s="16">
        <v>300000</v>
      </c>
      <c r="J187" s="16"/>
      <c r="K187" s="23"/>
      <c r="L187" s="23"/>
      <c r="M187" s="16">
        <v>70015.5</v>
      </c>
      <c r="N187" s="16"/>
      <c r="O187" s="23"/>
      <c r="P187" s="30"/>
      <c r="Q187" s="37"/>
    </row>
    <row r="188" spans="1:17" ht="21.75" customHeight="1">
      <c r="A188" s="62"/>
      <c r="B188" s="62"/>
      <c r="C188" s="68"/>
      <c r="D188" s="56"/>
      <c r="E188" s="56"/>
      <c r="F188" s="8">
        <v>2027</v>
      </c>
      <c r="G188" s="16">
        <f t="shared" si="49"/>
        <v>370015.5</v>
      </c>
      <c r="H188" s="16"/>
      <c r="I188" s="16">
        <v>300000</v>
      </c>
      <c r="J188" s="16"/>
      <c r="K188" s="23"/>
      <c r="L188" s="23"/>
      <c r="M188" s="16">
        <v>70015.5</v>
      </c>
      <c r="N188" s="16"/>
      <c r="O188" s="23"/>
      <c r="P188" s="30"/>
      <c r="Q188" s="37"/>
    </row>
    <row r="189" spans="1:17" ht="21.75" customHeight="1">
      <c r="A189" s="62"/>
      <c r="B189" s="62"/>
      <c r="C189" s="68"/>
      <c r="D189" s="56"/>
      <c r="E189" s="56"/>
      <c r="F189" s="8">
        <v>2028</v>
      </c>
      <c r="G189" s="16">
        <f t="shared" si="49"/>
        <v>370015.5</v>
      </c>
      <c r="H189" s="16"/>
      <c r="I189" s="16">
        <v>300000</v>
      </c>
      <c r="J189" s="16"/>
      <c r="K189" s="23"/>
      <c r="L189" s="23"/>
      <c r="M189" s="16">
        <v>70015.5</v>
      </c>
      <c r="N189" s="16"/>
      <c r="O189" s="23"/>
      <c r="P189" s="30"/>
      <c r="Q189" s="37"/>
    </row>
    <row r="190" spans="1:17" ht="21.75" customHeight="1">
      <c r="A190" s="62"/>
      <c r="B190" s="62"/>
      <c r="C190" s="68"/>
      <c r="D190" s="56"/>
      <c r="E190" s="56"/>
      <c r="F190" s="8">
        <v>2029</v>
      </c>
      <c r="G190" s="16">
        <f t="shared" si="49"/>
        <v>370015.5</v>
      </c>
      <c r="H190" s="16"/>
      <c r="I190" s="16">
        <v>300000</v>
      </c>
      <c r="J190" s="16"/>
      <c r="K190" s="23"/>
      <c r="L190" s="23"/>
      <c r="M190" s="16">
        <v>70015.5</v>
      </c>
      <c r="N190" s="16"/>
      <c r="O190" s="23"/>
      <c r="P190" s="30"/>
      <c r="Q190" s="37"/>
    </row>
    <row r="191" spans="1:17" ht="21.75" customHeight="1">
      <c r="A191" s="63"/>
      <c r="B191" s="63"/>
      <c r="C191" s="69"/>
      <c r="D191" s="57"/>
      <c r="E191" s="57"/>
      <c r="F191" s="8">
        <v>2030</v>
      </c>
      <c r="G191" s="16">
        <f t="shared" si="49"/>
        <v>370015.5</v>
      </c>
      <c r="H191" s="16"/>
      <c r="I191" s="16">
        <v>300000</v>
      </c>
      <c r="J191" s="16"/>
      <c r="K191" s="23"/>
      <c r="L191" s="23"/>
      <c r="M191" s="16">
        <v>70015.5</v>
      </c>
      <c r="N191" s="16"/>
      <c r="O191" s="23"/>
      <c r="P191" s="30"/>
      <c r="Q191" s="37"/>
    </row>
    <row r="192" spans="1:17" ht="26.25" customHeight="1">
      <c r="A192" s="70" t="s">
        <v>99</v>
      </c>
      <c r="B192" s="61" t="s">
        <v>67</v>
      </c>
      <c r="C192" s="55" t="s">
        <v>118</v>
      </c>
      <c r="D192" s="55" t="s">
        <v>58</v>
      </c>
      <c r="E192" s="55" t="s">
        <v>69</v>
      </c>
      <c r="F192" s="3" t="s">
        <v>13</v>
      </c>
      <c r="G192" s="17">
        <f>SUM(G193:G201)</f>
        <v>14400</v>
      </c>
      <c r="H192" s="17">
        <f>SUM(H193:H201)</f>
        <v>0</v>
      </c>
      <c r="I192" s="17">
        <f>SUM(I193:I201)</f>
        <v>14400</v>
      </c>
      <c r="J192" s="17">
        <f>SUM(J193:J201)</f>
        <v>0</v>
      </c>
      <c r="K192" s="33"/>
      <c r="L192" s="33"/>
      <c r="M192" s="17">
        <f>SUM(M193:M201)</f>
        <v>0</v>
      </c>
      <c r="N192" s="33"/>
      <c r="O192" s="33"/>
      <c r="P192" s="1"/>
      <c r="Q192" s="61" t="s">
        <v>40</v>
      </c>
    </row>
    <row r="193" spans="1:17" ht="18.75" customHeight="1">
      <c r="A193" s="71"/>
      <c r="B193" s="62"/>
      <c r="C193" s="56"/>
      <c r="D193" s="56"/>
      <c r="E193" s="56"/>
      <c r="F193" s="4">
        <v>2022</v>
      </c>
      <c r="G193" s="16">
        <f aca="true" t="shared" si="50" ref="G193:G201">I193+M193+K193</f>
        <v>2400</v>
      </c>
      <c r="H193" s="16">
        <f>J193</f>
        <v>0</v>
      </c>
      <c r="I193" s="16">
        <v>2400</v>
      </c>
      <c r="J193" s="16">
        <v>0</v>
      </c>
      <c r="K193" s="33"/>
      <c r="L193" s="33"/>
      <c r="M193" s="16"/>
      <c r="N193" s="33"/>
      <c r="O193" s="33"/>
      <c r="P193" s="1"/>
      <c r="Q193" s="62"/>
    </row>
    <row r="194" spans="1:17" ht="18.75" customHeight="1">
      <c r="A194" s="71"/>
      <c r="B194" s="62"/>
      <c r="C194" s="56"/>
      <c r="D194" s="56"/>
      <c r="E194" s="56"/>
      <c r="F194" s="4">
        <v>2023</v>
      </c>
      <c r="G194" s="16">
        <f t="shared" si="50"/>
        <v>0</v>
      </c>
      <c r="H194" s="16">
        <f>J194</f>
        <v>0</v>
      </c>
      <c r="I194" s="16">
        <v>0</v>
      </c>
      <c r="J194" s="16">
        <v>0</v>
      </c>
      <c r="K194" s="33"/>
      <c r="L194" s="33"/>
      <c r="M194" s="16"/>
      <c r="N194" s="33"/>
      <c r="O194" s="33"/>
      <c r="P194" s="1"/>
      <c r="Q194" s="62"/>
    </row>
    <row r="195" spans="1:17" ht="18.75" customHeight="1">
      <c r="A195" s="71"/>
      <c r="B195" s="62"/>
      <c r="C195" s="56"/>
      <c r="D195" s="56"/>
      <c r="E195" s="56"/>
      <c r="F195" s="4">
        <v>2024</v>
      </c>
      <c r="G195" s="16">
        <f t="shared" si="50"/>
        <v>0</v>
      </c>
      <c r="H195" s="16">
        <f>J195</f>
        <v>0</v>
      </c>
      <c r="I195" s="16">
        <v>0</v>
      </c>
      <c r="J195" s="16">
        <v>0</v>
      </c>
      <c r="K195" s="33"/>
      <c r="L195" s="33"/>
      <c r="M195" s="16"/>
      <c r="N195" s="33"/>
      <c r="O195" s="33"/>
      <c r="P195" s="1"/>
      <c r="Q195" s="62"/>
    </row>
    <row r="196" spans="1:17" ht="21.75" customHeight="1">
      <c r="A196" s="71"/>
      <c r="B196" s="62"/>
      <c r="C196" s="56"/>
      <c r="D196" s="56"/>
      <c r="E196" s="56"/>
      <c r="F196" s="4">
        <v>2025</v>
      </c>
      <c r="G196" s="16">
        <f t="shared" si="50"/>
        <v>0</v>
      </c>
      <c r="H196" s="16"/>
      <c r="I196" s="16">
        <v>0</v>
      </c>
      <c r="J196" s="16"/>
      <c r="K196" s="33"/>
      <c r="L196" s="33"/>
      <c r="M196" s="16"/>
      <c r="N196" s="33"/>
      <c r="O196" s="33"/>
      <c r="P196" s="1"/>
      <c r="Q196" s="62"/>
    </row>
    <row r="197" spans="1:17" ht="21.75" customHeight="1">
      <c r="A197" s="71"/>
      <c r="B197" s="62"/>
      <c r="C197" s="56"/>
      <c r="D197" s="56"/>
      <c r="E197" s="56"/>
      <c r="F197" s="8">
        <v>2026</v>
      </c>
      <c r="G197" s="16">
        <f t="shared" si="50"/>
        <v>2400</v>
      </c>
      <c r="H197" s="16"/>
      <c r="I197" s="16">
        <v>2400</v>
      </c>
      <c r="J197" s="16"/>
      <c r="K197" s="33"/>
      <c r="L197" s="33"/>
      <c r="M197" s="16"/>
      <c r="N197" s="33"/>
      <c r="O197" s="33"/>
      <c r="P197" s="1"/>
      <c r="Q197" s="62"/>
    </row>
    <row r="198" spans="1:17" ht="21.75" customHeight="1">
      <c r="A198" s="71"/>
      <c r="B198" s="62"/>
      <c r="C198" s="56"/>
      <c r="D198" s="56"/>
      <c r="E198" s="56"/>
      <c r="F198" s="8">
        <v>2027</v>
      </c>
      <c r="G198" s="16">
        <f t="shared" si="50"/>
        <v>2400</v>
      </c>
      <c r="H198" s="16"/>
      <c r="I198" s="16">
        <v>2400</v>
      </c>
      <c r="J198" s="16"/>
      <c r="K198" s="33"/>
      <c r="L198" s="33"/>
      <c r="M198" s="16"/>
      <c r="N198" s="33"/>
      <c r="O198" s="33"/>
      <c r="P198" s="1"/>
      <c r="Q198" s="62"/>
    </row>
    <row r="199" spans="1:17" ht="21.75" customHeight="1">
      <c r="A199" s="71"/>
      <c r="B199" s="62"/>
      <c r="C199" s="56"/>
      <c r="D199" s="56"/>
      <c r="E199" s="56"/>
      <c r="F199" s="8">
        <v>2028</v>
      </c>
      <c r="G199" s="16">
        <f t="shared" si="50"/>
        <v>2400</v>
      </c>
      <c r="H199" s="16"/>
      <c r="I199" s="16">
        <v>2400</v>
      </c>
      <c r="J199" s="16"/>
      <c r="K199" s="33"/>
      <c r="L199" s="33"/>
      <c r="M199" s="16"/>
      <c r="N199" s="33"/>
      <c r="O199" s="33"/>
      <c r="P199" s="1"/>
      <c r="Q199" s="62"/>
    </row>
    <row r="200" spans="1:17" ht="21.75" customHeight="1">
      <c r="A200" s="71"/>
      <c r="B200" s="62"/>
      <c r="C200" s="56"/>
      <c r="D200" s="56"/>
      <c r="E200" s="56"/>
      <c r="F200" s="8">
        <v>2029</v>
      </c>
      <c r="G200" s="16">
        <f t="shared" si="50"/>
        <v>2400</v>
      </c>
      <c r="H200" s="16"/>
      <c r="I200" s="16">
        <v>2400</v>
      </c>
      <c r="J200" s="16"/>
      <c r="K200" s="33"/>
      <c r="L200" s="33"/>
      <c r="M200" s="16"/>
      <c r="N200" s="33"/>
      <c r="O200" s="33"/>
      <c r="P200" s="1"/>
      <c r="Q200" s="62"/>
    </row>
    <row r="201" spans="1:17" ht="21.75" customHeight="1">
      <c r="A201" s="72"/>
      <c r="B201" s="63"/>
      <c r="C201" s="57"/>
      <c r="D201" s="57"/>
      <c r="E201" s="57"/>
      <c r="F201" s="8">
        <v>2030</v>
      </c>
      <c r="G201" s="16">
        <f t="shared" si="50"/>
        <v>2400</v>
      </c>
      <c r="H201" s="16"/>
      <c r="I201" s="16">
        <v>2400</v>
      </c>
      <c r="J201" s="16"/>
      <c r="K201" s="33"/>
      <c r="L201" s="33"/>
      <c r="M201" s="16"/>
      <c r="N201" s="33"/>
      <c r="O201" s="33"/>
      <c r="P201" s="1"/>
      <c r="Q201" s="63"/>
    </row>
    <row r="202" spans="1:17" ht="26.25" customHeight="1" hidden="1">
      <c r="A202" s="70" t="s">
        <v>77</v>
      </c>
      <c r="B202" s="61" t="s">
        <v>68</v>
      </c>
      <c r="C202" s="55" t="s">
        <v>78</v>
      </c>
      <c r="D202" s="55" t="s">
        <v>58</v>
      </c>
      <c r="E202" s="55" t="s">
        <v>69</v>
      </c>
      <c r="F202" s="3" t="s">
        <v>13</v>
      </c>
      <c r="G202" s="17">
        <f>SUM(G203:G211)</f>
        <v>0</v>
      </c>
      <c r="H202" s="17">
        <f>SUM(H203:H211)</f>
        <v>0</v>
      </c>
      <c r="I202" s="17">
        <f>SUM(I203:I211)</f>
        <v>0</v>
      </c>
      <c r="J202" s="17">
        <f>SUM(J203:J211)</f>
        <v>0</v>
      </c>
      <c r="K202" s="33"/>
      <c r="L202" s="33"/>
      <c r="M202" s="17">
        <f>SUM(M203:M211)</f>
        <v>0</v>
      </c>
      <c r="N202" s="33"/>
      <c r="O202" s="33"/>
      <c r="P202" s="1"/>
      <c r="Q202" s="61" t="s">
        <v>40</v>
      </c>
    </row>
    <row r="203" spans="1:17" ht="18.75" customHeight="1" hidden="1">
      <c r="A203" s="71"/>
      <c r="B203" s="62"/>
      <c r="C203" s="56"/>
      <c r="D203" s="56"/>
      <c r="E203" s="56"/>
      <c r="F203" s="4">
        <v>2022</v>
      </c>
      <c r="G203" s="16">
        <f aca="true" t="shared" si="51" ref="G203:G211">I203+M203+K203</f>
        <v>0</v>
      </c>
      <c r="H203" s="16"/>
      <c r="I203" s="16">
        <v>0</v>
      </c>
      <c r="J203" s="16"/>
      <c r="K203" s="33"/>
      <c r="L203" s="33"/>
      <c r="M203" s="16">
        <v>0</v>
      </c>
      <c r="N203" s="33"/>
      <c r="O203" s="33"/>
      <c r="P203" s="1"/>
      <c r="Q203" s="62"/>
    </row>
    <row r="204" spans="1:17" ht="18.75" customHeight="1" hidden="1">
      <c r="A204" s="71"/>
      <c r="B204" s="62"/>
      <c r="C204" s="56"/>
      <c r="D204" s="56"/>
      <c r="E204" s="56"/>
      <c r="F204" s="4">
        <v>2023</v>
      </c>
      <c r="G204" s="16">
        <f t="shared" si="51"/>
        <v>0</v>
      </c>
      <c r="H204" s="16"/>
      <c r="I204" s="16">
        <v>0</v>
      </c>
      <c r="J204" s="16"/>
      <c r="K204" s="33"/>
      <c r="L204" s="33"/>
      <c r="M204" s="16">
        <v>0</v>
      </c>
      <c r="N204" s="33"/>
      <c r="O204" s="33"/>
      <c r="P204" s="1"/>
      <c r="Q204" s="62"/>
    </row>
    <row r="205" spans="1:17" ht="18.75" customHeight="1" hidden="1">
      <c r="A205" s="71"/>
      <c r="B205" s="62"/>
      <c r="C205" s="56"/>
      <c r="D205" s="56"/>
      <c r="E205" s="56"/>
      <c r="F205" s="4">
        <v>2024</v>
      </c>
      <c r="G205" s="16">
        <f t="shared" si="51"/>
        <v>0</v>
      </c>
      <c r="H205" s="16"/>
      <c r="I205" s="16">
        <v>0</v>
      </c>
      <c r="J205" s="16"/>
      <c r="K205" s="33"/>
      <c r="L205" s="33"/>
      <c r="M205" s="16">
        <v>0</v>
      </c>
      <c r="N205" s="33"/>
      <c r="O205" s="33"/>
      <c r="P205" s="1"/>
      <c r="Q205" s="62"/>
    </row>
    <row r="206" spans="1:17" ht="21.75" customHeight="1" hidden="1">
      <c r="A206" s="71"/>
      <c r="B206" s="62"/>
      <c r="C206" s="56"/>
      <c r="D206" s="56"/>
      <c r="E206" s="56"/>
      <c r="F206" s="4">
        <v>2025</v>
      </c>
      <c r="G206" s="16">
        <f t="shared" si="51"/>
        <v>0</v>
      </c>
      <c r="H206" s="16"/>
      <c r="I206" s="16">
        <v>0</v>
      </c>
      <c r="J206" s="16"/>
      <c r="K206" s="33"/>
      <c r="L206" s="33"/>
      <c r="M206" s="16">
        <v>0</v>
      </c>
      <c r="N206" s="33"/>
      <c r="O206" s="33"/>
      <c r="P206" s="1"/>
      <c r="Q206" s="62"/>
    </row>
    <row r="207" spans="1:17" ht="21.75" customHeight="1" hidden="1">
      <c r="A207" s="71"/>
      <c r="B207" s="62"/>
      <c r="C207" s="56"/>
      <c r="D207" s="56"/>
      <c r="E207" s="56"/>
      <c r="F207" s="39"/>
      <c r="G207" s="16">
        <f t="shared" si="51"/>
        <v>0</v>
      </c>
      <c r="H207" s="16"/>
      <c r="I207" s="16">
        <v>0</v>
      </c>
      <c r="J207" s="16"/>
      <c r="K207" s="33"/>
      <c r="L207" s="33"/>
      <c r="M207" s="16">
        <v>0</v>
      </c>
      <c r="N207" s="33"/>
      <c r="O207" s="33"/>
      <c r="P207" s="1"/>
      <c r="Q207" s="62"/>
    </row>
    <row r="208" spans="1:17" ht="21.75" customHeight="1" hidden="1">
      <c r="A208" s="71"/>
      <c r="B208" s="62"/>
      <c r="C208" s="56"/>
      <c r="D208" s="56"/>
      <c r="E208" s="56"/>
      <c r="F208" s="40"/>
      <c r="G208" s="16">
        <f t="shared" si="51"/>
        <v>0</v>
      </c>
      <c r="H208" s="16"/>
      <c r="I208" s="16">
        <v>0</v>
      </c>
      <c r="J208" s="16"/>
      <c r="K208" s="33"/>
      <c r="L208" s="33"/>
      <c r="M208" s="16">
        <v>0</v>
      </c>
      <c r="N208" s="33"/>
      <c r="O208" s="33"/>
      <c r="P208" s="1"/>
      <c r="Q208" s="62"/>
    </row>
    <row r="209" spans="1:17" ht="21.75" customHeight="1" hidden="1">
      <c r="A209" s="71"/>
      <c r="B209" s="62"/>
      <c r="C209" s="56"/>
      <c r="D209" s="56"/>
      <c r="E209" s="56"/>
      <c r="F209" s="40"/>
      <c r="G209" s="16">
        <f t="shared" si="51"/>
        <v>0</v>
      </c>
      <c r="H209" s="16"/>
      <c r="I209" s="16">
        <v>0</v>
      </c>
      <c r="J209" s="16"/>
      <c r="K209" s="33"/>
      <c r="L209" s="33"/>
      <c r="M209" s="16">
        <v>0</v>
      </c>
      <c r="N209" s="33"/>
      <c r="O209" s="33"/>
      <c r="P209" s="1"/>
      <c r="Q209" s="62"/>
    </row>
    <row r="210" spans="1:17" ht="21.75" customHeight="1" hidden="1">
      <c r="A210" s="71"/>
      <c r="B210" s="62"/>
      <c r="C210" s="56"/>
      <c r="D210" s="56"/>
      <c r="E210" s="56"/>
      <c r="F210" s="40"/>
      <c r="G210" s="16">
        <f t="shared" si="51"/>
        <v>0</v>
      </c>
      <c r="H210" s="16"/>
      <c r="I210" s="16">
        <v>0</v>
      </c>
      <c r="J210" s="16"/>
      <c r="K210" s="33"/>
      <c r="L210" s="33"/>
      <c r="M210" s="16">
        <v>0</v>
      </c>
      <c r="N210" s="33"/>
      <c r="O210" s="33"/>
      <c r="P210" s="1"/>
      <c r="Q210" s="62"/>
    </row>
    <row r="211" spans="1:17" ht="21.75" customHeight="1" hidden="1">
      <c r="A211" s="72"/>
      <c r="B211" s="63"/>
      <c r="C211" s="57"/>
      <c r="D211" s="57"/>
      <c r="E211" s="57"/>
      <c r="F211" s="40"/>
      <c r="G211" s="16">
        <f t="shared" si="51"/>
        <v>0</v>
      </c>
      <c r="H211" s="16"/>
      <c r="I211" s="16">
        <v>0</v>
      </c>
      <c r="J211" s="16"/>
      <c r="K211" s="33"/>
      <c r="L211" s="33"/>
      <c r="M211" s="16">
        <v>0</v>
      </c>
      <c r="N211" s="33"/>
      <c r="O211" s="33"/>
      <c r="P211" s="1"/>
      <c r="Q211" s="63"/>
    </row>
    <row r="212" spans="1:17" ht="26.25" customHeight="1">
      <c r="A212" s="70" t="s">
        <v>100</v>
      </c>
      <c r="B212" s="61" t="s">
        <v>129</v>
      </c>
      <c r="C212" s="55" t="s">
        <v>132</v>
      </c>
      <c r="D212" s="55" t="s">
        <v>58</v>
      </c>
      <c r="E212" s="55" t="s">
        <v>69</v>
      </c>
      <c r="F212" s="3" t="s">
        <v>13</v>
      </c>
      <c r="G212" s="17">
        <f>SUM(G213:G221)</f>
        <v>94294.7</v>
      </c>
      <c r="H212" s="17">
        <f>SUM(H213:H221)</f>
        <v>11216.9</v>
      </c>
      <c r="I212" s="17">
        <f>SUM(I213:I221)</f>
        <v>94294.7</v>
      </c>
      <c r="J212" s="17">
        <f>SUM(J213:J221)</f>
        <v>11216.9</v>
      </c>
      <c r="K212" s="33"/>
      <c r="L212" s="33"/>
      <c r="M212" s="17"/>
      <c r="N212" s="17"/>
      <c r="O212" s="33"/>
      <c r="P212" s="1"/>
      <c r="Q212" s="61" t="s">
        <v>40</v>
      </c>
    </row>
    <row r="213" spans="1:18" ht="38.25" customHeight="1">
      <c r="A213" s="71"/>
      <c r="B213" s="62"/>
      <c r="C213" s="56"/>
      <c r="D213" s="56"/>
      <c r="E213" s="56"/>
      <c r="F213" s="4">
        <v>2022</v>
      </c>
      <c r="G213" s="16">
        <f aca="true" t="shared" si="52" ref="G213:G221">I213+M213+K213</f>
        <v>10636.7</v>
      </c>
      <c r="H213" s="16">
        <f>J213</f>
        <v>5674.9</v>
      </c>
      <c r="I213" s="16">
        <v>10636.7</v>
      </c>
      <c r="J213" s="16">
        <v>5674.9</v>
      </c>
      <c r="K213" s="33"/>
      <c r="L213" s="33"/>
      <c r="M213" s="16"/>
      <c r="N213" s="16"/>
      <c r="O213" s="33"/>
      <c r="P213" s="1"/>
      <c r="Q213" s="62"/>
      <c r="R213" s="50" t="s">
        <v>163</v>
      </c>
    </row>
    <row r="214" spans="1:18" ht="18.75" customHeight="1">
      <c r="A214" s="71"/>
      <c r="B214" s="62"/>
      <c r="C214" s="56"/>
      <c r="D214" s="56"/>
      <c r="E214" s="56"/>
      <c r="F214" s="4">
        <v>2023</v>
      </c>
      <c r="G214" s="16">
        <f t="shared" si="52"/>
        <v>5542</v>
      </c>
      <c r="H214" s="16">
        <f>J214</f>
        <v>5542</v>
      </c>
      <c r="I214" s="16">
        <v>5542</v>
      </c>
      <c r="J214" s="16">
        <v>5542</v>
      </c>
      <c r="K214" s="33"/>
      <c r="L214" s="33"/>
      <c r="M214" s="16"/>
      <c r="N214" s="33"/>
      <c r="O214" s="33"/>
      <c r="P214" s="1"/>
      <c r="Q214" s="62"/>
      <c r="R214" s="50" t="s">
        <v>153</v>
      </c>
    </row>
    <row r="215" spans="1:18" ht="18.75" customHeight="1">
      <c r="A215" s="71"/>
      <c r="B215" s="62"/>
      <c r="C215" s="56"/>
      <c r="D215" s="56"/>
      <c r="E215" s="56"/>
      <c r="F215" s="4">
        <v>2024</v>
      </c>
      <c r="G215" s="16">
        <f t="shared" si="52"/>
        <v>0</v>
      </c>
      <c r="H215" s="16">
        <f>J215</f>
        <v>0</v>
      </c>
      <c r="I215" s="16">
        <v>0</v>
      </c>
      <c r="J215" s="16">
        <v>0</v>
      </c>
      <c r="K215" s="33"/>
      <c r="L215" s="33"/>
      <c r="M215" s="16"/>
      <c r="N215" s="33"/>
      <c r="O215" s="33"/>
      <c r="P215" s="1"/>
      <c r="Q215" s="62"/>
      <c r="R215" s="50" t="s">
        <v>165</v>
      </c>
    </row>
    <row r="216" spans="1:18" ht="21.75" customHeight="1">
      <c r="A216" s="71"/>
      <c r="B216" s="62"/>
      <c r="C216" s="56"/>
      <c r="D216" s="56"/>
      <c r="E216" s="56"/>
      <c r="F216" s="4">
        <v>2025</v>
      </c>
      <c r="G216" s="16">
        <f t="shared" si="52"/>
        <v>0</v>
      </c>
      <c r="H216" s="16">
        <f>J216</f>
        <v>0</v>
      </c>
      <c r="I216" s="16">
        <v>0</v>
      </c>
      <c r="J216" s="16">
        <v>0</v>
      </c>
      <c r="K216" s="33"/>
      <c r="L216" s="33"/>
      <c r="M216" s="16"/>
      <c r="N216" s="33"/>
      <c r="O216" s="33"/>
      <c r="P216" s="1"/>
      <c r="Q216" s="62"/>
      <c r="R216" s="50"/>
    </row>
    <row r="217" spans="1:18" ht="21.75" customHeight="1">
      <c r="A217" s="71"/>
      <c r="B217" s="62"/>
      <c r="C217" s="56"/>
      <c r="D217" s="56"/>
      <c r="E217" s="56"/>
      <c r="F217" s="8">
        <v>2026</v>
      </c>
      <c r="G217" s="16">
        <f t="shared" si="52"/>
        <v>15623.2</v>
      </c>
      <c r="H217" s="16"/>
      <c r="I217" s="16">
        <v>15623.2</v>
      </c>
      <c r="J217" s="16"/>
      <c r="K217" s="33"/>
      <c r="L217" s="33"/>
      <c r="M217" s="16"/>
      <c r="N217" s="33"/>
      <c r="O217" s="33"/>
      <c r="P217" s="1"/>
      <c r="Q217" s="62"/>
      <c r="R217" s="50"/>
    </row>
    <row r="218" spans="1:18" ht="21.75" customHeight="1">
      <c r="A218" s="71"/>
      <c r="B218" s="62"/>
      <c r="C218" s="56"/>
      <c r="D218" s="56"/>
      <c r="E218" s="56"/>
      <c r="F218" s="8">
        <v>2027</v>
      </c>
      <c r="G218" s="16">
        <f t="shared" si="52"/>
        <v>15623.2</v>
      </c>
      <c r="H218" s="16"/>
      <c r="I218" s="16">
        <v>15623.2</v>
      </c>
      <c r="J218" s="16"/>
      <c r="K218" s="33"/>
      <c r="L218" s="33"/>
      <c r="M218" s="16"/>
      <c r="N218" s="33"/>
      <c r="O218" s="33"/>
      <c r="P218" s="1"/>
      <c r="Q218" s="62"/>
      <c r="R218" s="50"/>
    </row>
    <row r="219" spans="1:17" ht="21.75" customHeight="1">
      <c r="A219" s="71"/>
      <c r="B219" s="62"/>
      <c r="C219" s="56"/>
      <c r="D219" s="56"/>
      <c r="E219" s="56"/>
      <c r="F219" s="8">
        <v>2028</v>
      </c>
      <c r="G219" s="16">
        <f t="shared" si="52"/>
        <v>15623.2</v>
      </c>
      <c r="H219" s="16"/>
      <c r="I219" s="16">
        <v>15623.2</v>
      </c>
      <c r="J219" s="16"/>
      <c r="K219" s="33"/>
      <c r="L219" s="33"/>
      <c r="M219" s="16"/>
      <c r="N219" s="33"/>
      <c r="O219" s="33"/>
      <c r="P219" s="1"/>
      <c r="Q219" s="62"/>
    </row>
    <row r="220" spans="1:17" ht="21.75" customHeight="1">
      <c r="A220" s="71"/>
      <c r="B220" s="62"/>
      <c r="C220" s="56"/>
      <c r="D220" s="56"/>
      <c r="E220" s="56"/>
      <c r="F220" s="8">
        <v>2029</v>
      </c>
      <c r="G220" s="16">
        <f t="shared" si="52"/>
        <v>15623.2</v>
      </c>
      <c r="H220" s="16"/>
      <c r="I220" s="16">
        <v>15623.2</v>
      </c>
      <c r="J220" s="16"/>
      <c r="K220" s="33"/>
      <c r="L220" s="33"/>
      <c r="M220" s="16"/>
      <c r="N220" s="33"/>
      <c r="O220" s="33"/>
      <c r="P220" s="1"/>
      <c r="Q220" s="62"/>
    </row>
    <row r="221" spans="1:17" ht="21.75" customHeight="1">
      <c r="A221" s="72"/>
      <c r="B221" s="63"/>
      <c r="C221" s="57"/>
      <c r="D221" s="57"/>
      <c r="E221" s="57"/>
      <c r="F221" s="8">
        <v>2030</v>
      </c>
      <c r="G221" s="16">
        <f t="shared" si="52"/>
        <v>15623.2</v>
      </c>
      <c r="H221" s="16"/>
      <c r="I221" s="16">
        <v>15623.2</v>
      </c>
      <c r="J221" s="16"/>
      <c r="K221" s="33"/>
      <c r="L221" s="33"/>
      <c r="M221" s="16"/>
      <c r="N221" s="33"/>
      <c r="O221" s="33"/>
      <c r="P221" s="1"/>
      <c r="Q221" s="63"/>
    </row>
    <row r="222" spans="1:17" ht="26.25" customHeight="1">
      <c r="A222" s="70" t="s">
        <v>123</v>
      </c>
      <c r="B222" s="61" t="s">
        <v>130</v>
      </c>
      <c r="C222" s="55" t="s">
        <v>131</v>
      </c>
      <c r="D222" s="55" t="s">
        <v>58</v>
      </c>
      <c r="E222" s="55" t="s">
        <v>69</v>
      </c>
      <c r="F222" s="3" t="s">
        <v>13</v>
      </c>
      <c r="G222" s="17">
        <f>SUM(G223:G231)</f>
        <v>875</v>
      </c>
      <c r="H222" s="17">
        <f>SUM(H223:H231)</f>
        <v>875</v>
      </c>
      <c r="I222" s="17">
        <f>SUM(I223:I231)</f>
        <v>875</v>
      </c>
      <c r="J222" s="17">
        <f>SUM(J223:J231)</f>
        <v>875</v>
      </c>
      <c r="K222" s="33"/>
      <c r="L222" s="33"/>
      <c r="M222" s="17"/>
      <c r="N222" s="17"/>
      <c r="O222" s="33"/>
      <c r="P222" s="1"/>
      <c r="Q222" s="61" t="s">
        <v>40</v>
      </c>
    </row>
    <row r="223" spans="1:18" ht="38.25" customHeight="1">
      <c r="A223" s="71"/>
      <c r="B223" s="62"/>
      <c r="C223" s="56"/>
      <c r="D223" s="56"/>
      <c r="E223" s="56"/>
      <c r="F223" s="4">
        <v>2022</v>
      </c>
      <c r="G223" s="16">
        <f aca="true" t="shared" si="53" ref="G223:G231">I223+M223+K223</f>
        <v>875</v>
      </c>
      <c r="H223" s="16">
        <f>J223</f>
        <v>875</v>
      </c>
      <c r="I223" s="16">
        <v>875</v>
      </c>
      <c r="J223" s="16">
        <v>875</v>
      </c>
      <c r="K223" s="33"/>
      <c r="L223" s="33"/>
      <c r="M223" s="16"/>
      <c r="N223" s="16"/>
      <c r="O223" s="33"/>
      <c r="P223" s="1"/>
      <c r="Q223" s="62"/>
      <c r="R223" s="47"/>
    </row>
    <row r="224" spans="1:18" ht="18.75" customHeight="1">
      <c r="A224" s="71"/>
      <c r="B224" s="62"/>
      <c r="C224" s="56"/>
      <c r="D224" s="56"/>
      <c r="E224" s="56"/>
      <c r="F224" s="4">
        <v>2023</v>
      </c>
      <c r="G224" s="16">
        <f t="shared" si="53"/>
        <v>0</v>
      </c>
      <c r="H224" s="16">
        <f>J224</f>
        <v>0</v>
      </c>
      <c r="I224" s="16">
        <v>0</v>
      </c>
      <c r="J224" s="16">
        <v>0</v>
      </c>
      <c r="K224" s="33"/>
      <c r="L224" s="33"/>
      <c r="M224" s="16"/>
      <c r="N224" s="33"/>
      <c r="O224" s="33"/>
      <c r="P224" s="1"/>
      <c r="Q224" s="62"/>
      <c r="R224" s="50" t="s">
        <v>174</v>
      </c>
    </row>
    <row r="225" spans="1:17" ht="18.75" customHeight="1">
      <c r="A225" s="71"/>
      <c r="B225" s="62"/>
      <c r="C225" s="56"/>
      <c r="D225" s="56"/>
      <c r="E225" s="56"/>
      <c r="F225" s="4">
        <v>2024</v>
      </c>
      <c r="G225" s="16">
        <f t="shared" si="53"/>
        <v>0</v>
      </c>
      <c r="H225" s="16">
        <f>J225</f>
        <v>0</v>
      </c>
      <c r="I225" s="16">
        <v>0</v>
      </c>
      <c r="J225" s="16">
        <v>0</v>
      </c>
      <c r="K225" s="33"/>
      <c r="L225" s="33"/>
      <c r="M225" s="16"/>
      <c r="N225" s="33"/>
      <c r="O225" s="33"/>
      <c r="P225" s="1"/>
      <c r="Q225" s="62"/>
    </row>
    <row r="226" spans="1:17" ht="21.75" customHeight="1">
      <c r="A226" s="71"/>
      <c r="B226" s="62"/>
      <c r="C226" s="56"/>
      <c r="D226" s="56"/>
      <c r="E226" s="56"/>
      <c r="F226" s="4">
        <v>2025</v>
      </c>
      <c r="G226" s="16">
        <f t="shared" si="53"/>
        <v>0</v>
      </c>
      <c r="H226" s="16">
        <f>J226</f>
        <v>0</v>
      </c>
      <c r="I226" s="16">
        <v>0</v>
      </c>
      <c r="J226" s="16">
        <v>0</v>
      </c>
      <c r="K226" s="33"/>
      <c r="L226" s="33"/>
      <c r="M226" s="16"/>
      <c r="N226" s="33"/>
      <c r="O226" s="33"/>
      <c r="P226" s="1"/>
      <c r="Q226" s="62"/>
    </row>
    <row r="227" spans="1:17" ht="21.75" customHeight="1">
      <c r="A227" s="71"/>
      <c r="B227" s="62"/>
      <c r="C227" s="56"/>
      <c r="D227" s="56"/>
      <c r="E227" s="56"/>
      <c r="F227" s="8">
        <v>2026</v>
      </c>
      <c r="G227" s="16">
        <f t="shared" si="53"/>
        <v>0</v>
      </c>
      <c r="H227" s="16"/>
      <c r="I227" s="16">
        <v>0</v>
      </c>
      <c r="J227" s="16"/>
      <c r="K227" s="33"/>
      <c r="L227" s="33"/>
      <c r="M227" s="16"/>
      <c r="N227" s="33"/>
      <c r="O227" s="33"/>
      <c r="P227" s="1"/>
      <c r="Q227" s="62"/>
    </row>
    <row r="228" spans="1:17" ht="21.75" customHeight="1">
      <c r="A228" s="71"/>
      <c r="B228" s="62"/>
      <c r="C228" s="56"/>
      <c r="D228" s="56"/>
      <c r="E228" s="56"/>
      <c r="F228" s="8">
        <v>2027</v>
      </c>
      <c r="G228" s="16">
        <f t="shared" si="53"/>
        <v>0</v>
      </c>
      <c r="H228" s="16"/>
      <c r="I228" s="16">
        <v>0</v>
      </c>
      <c r="J228" s="16"/>
      <c r="K228" s="33"/>
      <c r="L228" s="33"/>
      <c r="M228" s="16"/>
      <c r="N228" s="33"/>
      <c r="O228" s="33"/>
      <c r="P228" s="1"/>
      <c r="Q228" s="62"/>
    </row>
    <row r="229" spans="1:17" ht="21.75" customHeight="1">
      <c r="A229" s="71"/>
      <c r="B229" s="62"/>
      <c r="C229" s="56"/>
      <c r="D229" s="56"/>
      <c r="E229" s="56"/>
      <c r="F229" s="8">
        <v>2028</v>
      </c>
      <c r="G229" s="16">
        <f t="shared" si="53"/>
        <v>0</v>
      </c>
      <c r="H229" s="16"/>
      <c r="I229" s="16">
        <v>0</v>
      </c>
      <c r="J229" s="16"/>
      <c r="K229" s="33"/>
      <c r="L229" s="33"/>
      <c r="M229" s="16"/>
      <c r="N229" s="33"/>
      <c r="O229" s="33"/>
      <c r="P229" s="1"/>
      <c r="Q229" s="62"/>
    </row>
    <row r="230" spans="1:17" ht="21.75" customHeight="1">
      <c r="A230" s="71"/>
      <c r="B230" s="62"/>
      <c r="C230" s="56"/>
      <c r="D230" s="56"/>
      <c r="E230" s="56"/>
      <c r="F230" s="8">
        <v>2029</v>
      </c>
      <c r="G230" s="16">
        <f t="shared" si="53"/>
        <v>0</v>
      </c>
      <c r="H230" s="16"/>
      <c r="I230" s="16">
        <v>0</v>
      </c>
      <c r="J230" s="16"/>
      <c r="K230" s="33"/>
      <c r="L230" s="33"/>
      <c r="M230" s="16"/>
      <c r="N230" s="33"/>
      <c r="O230" s="33"/>
      <c r="P230" s="1"/>
      <c r="Q230" s="62"/>
    </row>
    <row r="231" spans="1:17" ht="21.75" customHeight="1">
      <c r="A231" s="72"/>
      <c r="B231" s="63"/>
      <c r="C231" s="57"/>
      <c r="D231" s="57"/>
      <c r="E231" s="57"/>
      <c r="F231" s="8">
        <v>2030</v>
      </c>
      <c r="G231" s="16">
        <f t="shared" si="53"/>
        <v>0</v>
      </c>
      <c r="H231" s="16"/>
      <c r="I231" s="16">
        <v>0</v>
      </c>
      <c r="J231" s="16"/>
      <c r="K231" s="33"/>
      <c r="L231" s="33"/>
      <c r="M231" s="16"/>
      <c r="N231" s="33"/>
      <c r="O231" s="33"/>
      <c r="P231" s="1"/>
      <c r="Q231" s="63"/>
    </row>
    <row r="232" spans="1:17" ht="21.75" customHeight="1">
      <c r="A232" s="70" t="s">
        <v>133</v>
      </c>
      <c r="B232" s="61" t="s">
        <v>124</v>
      </c>
      <c r="C232" s="55" t="s">
        <v>125</v>
      </c>
      <c r="D232" s="55" t="s">
        <v>58</v>
      </c>
      <c r="E232" s="55" t="s">
        <v>59</v>
      </c>
      <c r="F232" s="3" t="s">
        <v>13</v>
      </c>
      <c r="G232" s="17">
        <f aca="true" t="shared" si="54" ref="G232:N232">SUM(G233:G241)</f>
        <v>1985.4</v>
      </c>
      <c r="H232" s="17">
        <f t="shared" si="54"/>
        <v>1985.4</v>
      </c>
      <c r="I232" s="17">
        <f t="shared" si="54"/>
        <v>0</v>
      </c>
      <c r="J232" s="17">
        <f t="shared" si="54"/>
        <v>0</v>
      </c>
      <c r="K232" s="33"/>
      <c r="L232" s="33"/>
      <c r="M232" s="17">
        <f t="shared" si="54"/>
        <v>1985.4</v>
      </c>
      <c r="N232" s="17">
        <f t="shared" si="54"/>
        <v>1985.4</v>
      </c>
      <c r="O232" s="33"/>
      <c r="P232" s="1"/>
      <c r="Q232" s="61"/>
    </row>
    <row r="233" spans="1:18" ht="21.75" customHeight="1">
      <c r="A233" s="71"/>
      <c r="B233" s="62"/>
      <c r="C233" s="56"/>
      <c r="D233" s="56"/>
      <c r="E233" s="56"/>
      <c r="F233" s="4">
        <v>2022</v>
      </c>
      <c r="G233" s="16">
        <f>M233</f>
        <v>1985.4</v>
      </c>
      <c r="H233" s="16">
        <f>N233</f>
        <v>1985.4</v>
      </c>
      <c r="I233" s="16">
        <v>0</v>
      </c>
      <c r="J233" s="16">
        <v>0</v>
      </c>
      <c r="K233" s="33"/>
      <c r="L233" s="33"/>
      <c r="M233" s="16">
        <v>1985.4</v>
      </c>
      <c r="N233" s="16">
        <v>1985.4</v>
      </c>
      <c r="O233" s="33"/>
      <c r="P233" s="1"/>
      <c r="Q233" s="62"/>
      <c r="R233" s="50" t="s">
        <v>164</v>
      </c>
    </row>
    <row r="234" spans="1:17" ht="21.75" customHeight="1">
      <c r="A234" s="71"/>
      <c r="B234" s="62"/>
      <c r="C234" s="56"/>
      <c r="D234" s="56"/>
      <c r="E234" s="56"/>
      <c r="F234" s="4">
        <v>2023</v>
      </c>
      <c r="G234" s="16">
        <v>0</v>
      </c>
      <c r="H234" s="16">
        <v>0</v>
      </c>
      <c r="I234" s="16">
        <v>0</v>
      </c>
      <c r="J234" s="16">
        <v>0</v>
      </c>
      <c r="K234" s="33"/>
      <c r="L234" s="33"/>
      <c r="M234" s="16">
        <v>0</v>
      </c>
      <c r="N234" s="16">
        <v>0</v>
      </c>
      <c r="O234" s="33"/>
      <c r="P234" s="1"/>
      <c r="Q234" s="62"/>
    </row>
    <row r="235" spans="1:17" ht="21.75" customHeight="1">
      <c r="A235" s="71"/>
      <c r="B235" s="62"/>
      <c r="C235" s="56"/>
      <c r="D235" s="56"/>
      <c r="E235" s="56"/>
      <c r="F235" s="4">
        <v>2024</v>
      </c>
      <c r="G235" s="16">
        <v>0</v>
      </c>
      <c r="H235" s="16">
        <v>0</v>
      </c>
      <c r="I235" s="16">
        <v>0</v>
      </c>
      <c r="J235" s="16">
        <v>0</v>
      </c>
      <c r="K235" s="33"/>
      <c r="L235" s="33"/>
      <c r="M235" s="16">
        <v>0</v>
      </c>
      <c r="N235" s="16">
        <v>0</v>
      </c>
      <c r="O235" s="33"/>
      <c r="P235" s="1"/>
      <c r="Q235" s="62"/>
    </row>
    <row r="236" spans="1:17" ht="21.75" customHeight="1">
      <c r="A236" s="71"/>
      <c r="B236" s="62"/>
      <c r="C236" s="56"/>
      <c r="D236" s="56"/>
      <c r="E236" s="56"/>
      <c r="F236" s="4">
        <v>2025</v>
      </c>
      <c r="G236" s="16">
        <v>0</v>
      </c>
      <c r="H236" s="16">
        <v>0</v>
      </c>
      <c r="I236" s="16">
        <v>0</v>
      </c>
      <c r="J236" s="16">
        <v>0</v>
      </c>
      <c r="K236" s="33"/>
      <c r="L236" s="33"/>
      <c r="M236" s="16">
        <v>0</v>
      </c>
      <c r="N236" s="16">
        <v>0</v>
      </c>
      <c r="O236" s="33"/>
      <c r="P236" s="1"/>
      <c r="Q236" s="62"/>
    </row>
    <row r="237" spans="1:17" ht="21.75" customHeight="1">
      <c r="A237" s="71"/>
      <c r="B237" s="62"/>
      <c r="C237" s="56"/>
      <c r="D237" s="56"/>
      <c r="E237" s="56"/>
      <c r="F237" s="8">
        <v>2026</v>
      </c>
      <c r="G237" s="16">
        <v>0</v>
      </c>
      <c r="H237" s="16">
        <v>0</v>
      </c>
      <c r="I237" s="16">
        <v>0</v>
      </c>
      <c r="J237" s="16">
        <v>0</v>
      </c>
      <c r="K237" s="33"/>
      <c r="L237" s="33"/>
      <c r="M237" s="16">
        <v>0</v>
      </c>
      <c r="N237" s="16">
        <v>0</v>
      </c>
      <c r="O237" s="33"/>
      <c r="P237" s="1"/>
      <c r="Q237" s="62"/>
    </row>
    <row r="238" spans="1:17" ht="21.75" customHeight="1">
      <c r="A238" s="71"/>
      <c r="B238" s="62"/>
      <c r="C238" s="56"/>
      <c r="D238" s="56"/>
      <c r="E238" s="56"/>
      <c r="F238" s="8">
        <v>2027</v>
      </c>
      <c r="G238" s="16">
        <v>0</v>
      </c>
      <c r="H238" s="16">
        <v>0</v>
      </c>
      <c r="I238" s="16">
        <v>0</v>
      </c>
      <c r="J238" s="16">
        <v>0</v>
      </c>
      <c r="K238" s="33"/>
      <c r="L238" s="33"/>
      <c r="M238" s="16">
        <v>0</v>
      </c>
      <c r="N238" s="16">
        <v>0</v>
      </c>
      <c r="O238" s="33"/>
      <c r="P238" s="1"/>
      <c r="Q238" s="62"/>
    </row>
    <row r="239" spans="1:17" ht="21.75" customHeight="1">
      <c r="A239" s="71"/>
      <c r="B239" s="62"/>
      <c r="C239" s="56"/>
      <c r="D239" s="56"/>
      <c r="E239" s="56"/>
      <c r="F239" s="8">
        <v>2028</v>
      </c>
      <c r="G239" s="16">
        <v>0</v>
      </c>
      <c r="H239" s="16">
        <v>0</v>
      </c>
      <c r="I239" s="16">
        <v>0</v>
      </c>
      <c r="J239" s="16">
        <v>0</v>
      </c>
      <c r="K239" s="33"/>
      <c r="L239" s="33"/>
      <c r="M239" s="16">
        <v>0</v>
      </c>
      <c r="N239" s="16">
        <v>0</v>
      </c>
      <c r="O239" s="33"/>
      <c r="P239" s="1"/>
      <c r="Q239" s="62"/>
    </row>
    <row r="240" spans="1:17" ht="21.75" customHeight="1">
      <c r="A240" s="71"/>
      <c r="B240" s="62"/>
      <c r="C240" s="56"/>
      <c r="D240" s="56"/>
      <c r="E240" s="56"/>
      <c r="F240" s="8">
        <v>2029</v>
      </c>
      <c r="G240" s="16">
        <v>0</v>
      </c>
      <c r="H240" s="16">
        <v>0</v>
      </c>
      <c r="I240" s="16">
        <v>0</v>
      </c>
      <c r="J240" s="16">
        <v>0</v>
      </c>
      <c r="K240" s="33"/>
      <c r="L240" s="33"/>
      <c r="M240" s="16">
        <v>0</v>
      </c>
      <c r="N240" s="16">
        <v>0</v>
      </c>
      <c r="O240" s="33"/>
      <c r="P240" s="1"/>
      <c r="Q240" s="62"/>
    </row>
    <row r="241" spans="1:17" ht="21.75" customHeight="1">
      <c r="A241" s="72"/>
      <c r="B241" s="63"/>
      <c r="C241" s="57"/>
      <c r="D241" s="57"/>
      <c r="E241" s="57"/>
      <c r="F241" s="8">
        <v>2030</v>
      </c>
      <c r="G241" s="16">
        <v>0</v>
      </c>
      <c r="H241" s="16">
        <v>0</v>
      </c>
      <c r="I241" s="16">
        <v>0</v>
      </c>
      <c r="J241" s="16">
        <v>0</v>
      </c>
      <c r="K241" s="33"/>
      <c r="L241" s="33"/>
      <c r="M241" s="16">
        <v>0</v>
      </c>
      <c r="N241" s="16">
        <v>0</v>
      </c>
      <c r="O241" s="33"/>
      <c r="P241" s="1"/>
      <c r="Q241" s="63"/>
    </row>
    <row r="242" spans="1:17" ht="21.75" customHeight="1">
      <c r="A242" s="70" t="s">
        <v>180</v>
      </c>
      <c r="B242" s="64" t="s">
        <v>181</v>
      </c>
      <c r="C242" s="55" t="s">
        <v>182</v>
      </c>
      <c r="D242" s="55" t="s">
        <v>58</v>
      </c>
      <c r="E242" s="55" t="s">
        <v>59</v>
      </c>
      <c r="F242" s="3" t="s">
        <v>13</v>
      </c>
      <c r="G242" s="17">
        <f aca="true" t="shared" si="55" ref="G242:N242">SUM(G243:G251)</f>
        <v>12600</v>
      </c>
      <c r="H242" s="17">
        <f t="shared" si="55"/>
        <v>12600</v>
      </c>
      <c r="I242" s="17">
        <f t="shared" si="55"/>
        <v>600</v>
      </c>
      <c r="J242" s="17">
        <f t="shared" si="55"/>
        <v>600</v>
      </c>
      <c r="K242" s="33"/>
      <c r="L242" s="33"/>
      <c r="M242" s="17">
        <f t="shared" si="55"/>
        <v>12000</v>
      </c>
      <c r="N242" s="17">
        <f t="shared" si="55"/>
        <v>12000</v>
      </c>
      <c r="O242" s="33"/>
      <c r="P242" s="1"/>
      <c r="Q242" s="61"/>
    </row>
    <row r="243" spans="1:17" ht="21.75" customHeight="1">
      <c r="A243" s="71"/>
      <c r="B243" s="65"/>
      <c r="C243" s="56"/>
      <c r="D243" s="56"/>
      <c r="E243" s="56"/>
      <c r="F243" s="4">
        <v>2022</v>
      </c>
      <c r="G243" s="16">
        <v>0</v>
      </c>
      <c r="H243" s="16">
        <v>0</v>
      </c>
      <c r="I243" s="16">
        <v>0</v>
      </c>
      <c r="J243" s="16">
        <v>0</v>
      </c>
      <c r="K243" s="33"/>
      <c r="L243" s="33"/>
      <c r="M243" s="16">
        <v>0</v>
      </c>
      <c r="N243" s="16">
        <v>0</v>
      </c>
      <c r="O243" s="33"/>
      <c r="P243" s="1"/>
      <c r="Q243" s="62"/>
    </row>
    <row r="244" spans="1:17" ht="21.75" customHeight="1">
      <c r="A244" s="71"/>
      <c r="B244" s="65"/>
      <c r="C244" s="56"/>
      <c r="D244" s="56"/>
      <c r="E244" s="56"/>
      <c r="F244" s="4">
        <v>2023</v>
      </c>
      <c r="G244" s="16">
        <f>I244+M244</f>
        <v>12600</v>
      </c>
      <c r="H244" s="16">
        <f>J244+N244</f>
        <v>12600</v>
      </c>
      <c r="I244" s="16">
        <v>600</v>
      </c>
      <c r="J244" s="16">
        <v>600</v>
      </c>
      <c r="K244" s="33"/>
      <c r="L244" s="33"/>
      <c r="M244" s="16">
        <v>12000</v>
      </c>
      <c r="N244" s="16">
        <v>12000</v>
      </c>
      <c r="O244" s="33"/>
      <c r="P244" s="1"/>
      <c r="Q244" s="62"/>
    </row>
    <row r="245" spans="1:17" ht="21.75" customHeight="1">
      <c r="A245" s="71"/>
      <c r="B245" s="65"/>
      <c r="C245" s="56"/>
      <c r="D245" s="56"/>
      <c r="E245" s="56"/>
      <c r="F245" s="4">
        <v>2024</v>
      </c>
      <c r="G245" s="16">
        <v>0</v>
      </c>
      <c r="H245" s="16">
        <v>0</v>
      </c>
      <c r="I245" s="16">
        <v>0</v>
      </c>
      <c r="J245" s="16">
        <v>0</v>
      </c>
      <c r="K245" s="33"/>
      <c r="L245" s="33"/>
      <c r="M245" s="16">
        <v>0</v>
      </c>
      <c r="N245" s="16">
        <v>0</v>
      </c>
      <c r="O245" s="33"/>
      <c r="P245" s="1"/>
      <c r="Q245" s="62"/>
    </row>
    <row r="246" spans="1:17" ht="21.75" customHeight="1">
      <c r="A246" s="71"/>
      <c r="B246" s="65"/>
      <c r="C246" s="56"/>
      <c r="D246" s="56"/>
      <c r="E246" s="56"/>
      <c r="F246" s="4">
        <v>2025</v>
      </c>
      <c r="G246" s="16">
        <v>0</v>
      </c>
      <c r="H246" s="16">
        <v>0</v>
      </c>
      <c r="I246" s="16">
        <v>0</v>
      </c>
      <c r="J246" s="16">
        <v>0</v>
      </c>
      <c r="K246" s="33"/>
      <c r="L246" s="33"/>
      <c r="M246" s="16">
        <v>0</v>
      </c>
      <c r="N246" s="16">
        <v>0</v>
      </c>
      <c r="O246" s="33"/>
      <c r="P246" s="1"/>
      <c r="Q246" s="62"/>
    </row>
    <row r="247" spans="1:17" ht="21.75" customHeight="1">
      <c r="A247" s="71"/>
      <c r="B247" s="65"/>
      <c r="C247" s="56"/>
      <c r="D247" s="56"/>
      <c r="E247" s="56"/>
      <c r="F247" s="8">
        <v>2026</v>
      </c>
      <c r="G247" s="16">
        <v>0</v>
      </c>
      <c r="H247" s="16">
        <v>0</v>
      </c>
      <c r="I247" s="16">
        <v>0</v>
      </c>
      <c r="J247" s="16">
        <v>0</v>
      </c>
      <c r="K247" s="33"/>
      <c r="L247" s="33"/>
      <c r="M247" s="16">
        <v>0</v>
      </c>
      <c r="N247" s="16">
        <v>0</v>
      </c>
      <c r="O247" s="33"/>
      <c r="P247" s="1"/>
      <c r="Q247" s="62"/>
    </row>
    <row r="248" spans="1:17" ht="21.75" customHeight="1">
      <c r="A248" s="71"/>
      <c r="B248" s="65"/>
      <c r="C248" s="56"/>
      <c r="D248" s="56"/>
      <c r="E248" s="56"/>
      <c r="F248" s="8">
        <v>2027</v>
      </c>
      <c r="G248" s="16">
        <v>0</v>
      </c>
      <c r="H248" s="16">
        <v>0</v>
      </c>
      <c r="I248" s="16">
        <v>0</v>
      </c>
      <c r="J248" s="16">
        <v>0</v>
      </c>
      <c r="K248" s="33"/>
      <c r="L248" s="33"/>
      <c r="M248" s="16">
        <v>0</v>
      </c>
      <c r="N248" s="16">
        <v>0</v>
      </c>
      <c r="O248" s="33"/>
      <c r="P248" s="1"/>
      <c r="Q248" s="62"/>
    </row>
    <row r="249" spans="1:17" ht="21.75" customHeight="1">
      <c r="A249" s="71"/>
      <c r="B249" s="65"/>
      <c r="C249" s="56"/>
      <c r="D249" s="56"/>
      <c r="E249" s="56"/>
      <c r="F249" s="8">
        <v>2028</v>
      </c>
      <c r="G249" s="16">
        <v>0</v>
      </c>
      <c r="H249" s="16">
        <v>0</v>
      </c>
      <c r="I249" s="16">
        <v>0</v>
      </c>
      <c r="J249" s="16">
        <v>0</v>
      </c>
      <c r="K249" s="33"/>
      <c r="L249" s="33"/>
      <c r="M249" s="16">
        <v>0</v>
      </c>
      <c r="N249" s="16">
        <v>0</v>
      </c>
      <c r="O249" s="33"/>
      <c r="P249" s="1"/>
      <c r="Q249" s="62"/>
    </row>
    <row r="250" spans="1:17" ht="21.75" customHeight="1">
      <c r="A250" s="71"/>
      <c r="B250" s="65"/>
      <c r="C250" s="56"/>
      <c r="D250" s="56"/>
      <c r="E250" s="56"/>
      <c r="F250" s="8">
        <v>2029</v>
      </c>
      <c r="G250" s="16">
        <v>0</v>
      </c>
      <c r="H250" s="16">
        <v>0</v>
      </c>
      <c r="I250" s="16">
        <v>0</v>
      </c>
      <c r="J250" s="16">
        <v>0</v>
      </c>
      <c r="K250" s="33"/>
      <c r="L250" s="33"/>
      <c r="M250" s="16">
        <v>0</v>
      </c>
      <c r="N250" s="16">
        <v>0</v>
      </c>
      <c r="O250" s="33"/>
      <c r="P250" s="1"/>
      <c r="Q250" s="62"/>
    </row>
    <row r="251" spans="1:17" ht="21.75" customHeight="1">
      <c r="A251" s="72"/>
      <c r="B251" s="66"/>
      <c r="C251" s="57"/>
      <c r="D251" s="57"/>
      <c r="E251" s="57"/>
      <c r="F251" s="8">
        <v>2030</v>
      </c>
      <c r="G251" s="16">
        <v>0</v>
      </c>
      <c r="H251" s="16">
        <v>0</v>
      </c>
      <c r="I251" s="16">
        <v>0</v>
      </c>
      <c r="J251" s="16">
        <v>0</v>
      </c>
      <c r="K251" s="33"/>
      <c r="L251" s="33"/>
      <c r="M251" s="16">
        <v>0</v>
      </c>
      <c r="N251" s="16">
        <v>0</v>
      </c>
      <c r="O251" s="33"/>
      <c r="P251" s="1"/>
      <c r="Q251" s="63"/>
    </row>
    <row r="252" spans="1:17" ht="16.5" customHeight="1">
      <c r="A252" s="73"/>
      <c r="B252" s="134" t="s">
        <v>101</v>
      </c>
      <c r="C252" s="134"/>
      <c r="D252" s="134"/>
      <c r="E252" s="134"/>
      <c r="F252" s="3" t="s">
        <v>13</v>
      </c>
      <c r="G252" s="17">
        <f aca="true" t="shared" si="56" ref="G252:N252">G253+G254+G255+G256+G257+G258+G259+G260+G261</f>
        <v>5320857</v>
      </c>
      <c r="H252" s="17">
        <f t="shared" si="56"/>
        <v>1080146.3</v>
      </c>
      <c r="I252" s="17">
        <f t="shared" si="56"/>
        <v>4548014.3</v>
      </c>
      <c r="J252" s="17">
        <f t="shared" si="56"/>
        <v>797408.6</v>
      </c>
      <c r="K252" s="33"/>
      <c r="L252" s="33"/>
      <c r="M252" s="17">
        <f t="shared" si="56"/>
        <v>772842.7</v>
      </c>
      <c r="N252" s="17">
        <f t="shared" si="56"/>
        <v>282737.7</v>
      </c>
      <c r="O252" s="33"/>
      <c r="P252" s="1"/>
      <c r="Q252" s="83"/>
    </row>
    <row r="253" spans="1:17" ht="15.75" customHeight="1">
      <c r="A253" s="73"/>
      <c r="B253" s="134"/>
      <c r="C253" s="134"/>
      <c r="D253" s="134"/>
      <c r="E253" s="134"/>
      <c r="F253" s="4">
        <v>2022</v>
      </c>
      <c r="G253" s="16">
        <f>I253+M253</f>
        <v>573328.5</v>
      </c>
      <c r="H253" s="16">
        <f>J253+N253</f>
        <v>270678.4</v>
      </c>
      <c r="I253" s="16">
        <f>I143+I163+I193+I213+I233+I223</f>
        <v>442590.8</v>
      </c>
      <c r="J253" s="16">
        <f>J143+J163+J193+J213+J233+J223</f>
        <v>139940.7</v>
      </c>
      <c r="K253" s="33"/>
      <c r="L253" s="33"/>
      <c r="M253" s="16">
        <f aca="true" t="shared" si="57" ref="M253:N261">M143+M163+M193+M213+M233</f>
        <v>130737.7</v>
      </c>
      <c r="N253" s="16">
        <f t="shared" si="57"/>
        <v>130737.7</v>
      </c>
      <c r="O253" s="33"/>
      <c r="P253" s="1"/>
      <c r="Q253" s="84"/>
    </row>
    <row r="254" spans="1:17" ht="15.75" customHeight="1">
      <c r="A254" s="73"/>
      <c r="B254" s="134"/>
      <c r="C254" s="134"/>
      <c r="D254" s="134"/>
      <c r="E254" s="134"/>
      <c r="F254" s="4">
        <v>2023</v>
      </c>
      <c r="G254" s="16">
        <f>G144+G164+G194+G214+G234+G244</f>
        <v>565319</v>
      </c>
      <c r="H254" s="16">
        <f>H144+H164+H194+H214+H234+H244</f>
        <v>300913.4</v>
      </c>
      <c r="I254" s="16">
        <f>I144+I164+I194+I214+I234+I244</f>
        <v>413319</v>
      </c>
      <c r="J254" s="16">
        <f>J144+J164+J194+J214+J234+J244</f>
        <v>148913.4</v>
      </c>
      <c r="K254" s="33"/>
      <c r="L254" s="33"/>
      <c r="M254" s="16">
        <f>M144+M164+M194+M214+M234+M244</f>
        <v>152000</v>
      </c>
      <c r="N254" s="16">
        <f>N144+N164+N194+N214+N234+N244</f>
        <v>152000</v>
      </c>
      <c r="O254" s="33"/>
      <c r="P254" s="1"/>
      <c r="Q254" s="84"/>
    </row>
    <row r="255" spans="1:17" ht="15.75" customHeight="1">
      <c r="A255" s="73"/>
      <c r="B255" s="134"/>
      <c r="C255" s="134"/>
      <c r="D255" s="134"/>
      <c r="E255" s="134"/>
      <c r="F255" s="4">
        <v>2024</v>
      </c>
      <c r="G255" s="16">
        <f aca="true" t="shared" si="58" ref="G255:H261">I255+M255</f>
        <v>623784</v>
      </c>
      <c r="H255" s="16">
        <f t="shared" si="58"/>
        <v>123310.9</v>
      </c>
      <c r="I255" s="16">
        <f aca="true" t="shared" si="59" ref="I255:J261">I145+I165+I195+I215+I235</f>
        <v>553769</v>
      </c>
      <c r="J255" s="16">
        <f t="shared" si="59"/>
        <v>123310.9</v>
      </c>
      <c r="K255" s="33"/>
      <c r="L255" s="33"/>
      <c r="M255" s="16">
        <f t="shared" si="57"/>
        <v>70015</v>
      </c>
      <c r="N255" s="16">
        <f t="shared" si="57"/>
        <v>0</v>
      </c>
      <c r="O255" s="33"/>
      <c r="P255" s="1"/>
      <c r="Q255" s="84"/>
    </row>
    <row r="256" spans="1:17" ht="15.75" customHeight="1">
      <c r="A256" s="73"/>
      <c r="B256" s="134"/>
      <c r="C256" s="134"/>
      <c r="D256" s="134"/>
      <c r="E256" s="134"/>
      <c r="F256" s="4">
        <v>2025</v>
      </c>
      <c r="G256" s="16">
        <f t="shared" si="58"/>
        <v>623784</v>
      </c>
      <c r="H256" s="16">
        <f t="shared" si="58"/>
        <v>123310.9</v>
      </c>
      <c r="I256" s="16">
        <f t="shared" si="59"/>
        <v>553769</v>
      </c>
      <c r="J256" s="16">
        <f t="shared" si="59"/>
        <v>123310.9</v>
      </c>
      <c r="K256" s="33"/>
      <c r="L256" s="33"/>
      <c r="M256" s="16">
        <f t="shared" si="57"/>
        <v>70015</v>
      </c>
      <c r="N256" s="16">
        <f t="shared" si="57"/>
        <v>0</v>
      </c>
      <c r="O256" s="33"/>
      <c r="P256" s="1"/>
      <c r="Q256" s="84"/>
    </row>
    <row r="257" spans="1:17" ht="15.75" customHeight="1">
      <c r="A257" s="73"/>
      <c r="B257" s="134"/>
      <c r="C257" s="134"/>
      <c r="D257" s="134"/>
      <c r="E257" s="134"/>
      <c r="F257" s="4">
        <v>2026</v>
      </c>
      <c r="G257" s="16">
        <f t="shared" si="58"/>
        <v>586928.3</v>
      </c>
      <c r="H257" s="16">
        <f t="shared" si="58"/>
        <v>87310.9</v>
      </c>
      <c r="I257" s="16">
        <f t="shared" si="59"/>
        <v>516913.3</v>
      </c>
      <c r="J257" s="16">
        <f t="shared" si="59"/>
        <v>87310.9</v>
      </c>
      <c r="K257" s="33"/>
      <c r="L257" s="33"/>
      <c r="M257" s="16">
        <f t="shared" si="57"/>
        <v>70015</v>
      </c>
      <c r="N257" s="16">
        <f t="shared" si="57"/>
        <v>0</v>
      </c>
      <c r="O257" s="33"/>
      <c r="P257" s="1"/>
      <c r="Q257" s="84"/>
    </row>
    <row r="258" spans="1:17" ht="15.75" customHeight="1">
      <c r="A258" s="73"/>
      <c r="B258" s="134"/>
      <c r="C258" s="134"/>
      <c r="D258" s="134"/>
      <c r="E258" s="134"/>
      <c r="F258" s="4">
        <v>2027</v>
      </c>
      <c r="G258" s="16">
        <f t="shared" si="58"/>
        <v>586928.3</v>
      </c>
      <c r="H258" s="16">
        <f t="shared" si="58"/>
        <v>87310.9</v>
      </c>
      <c r="I258" s="16">
        <f t="shared" si="59"/>
        <v>516913.3</v>
      </c>
      <c r="J258" s="16">
        <f t="shared" si="59"/>
        <v>87310.9</v>
      </c>
      <c r="K258" s="33"/>
      <c r="L258" s="33"/>
      <c r="M258" s="16">
        <f t="shared" si="57"/>
        <v>70015</v>
      </c>
      <c r="N258" s="16">
        <f t="shared" si="57"/>
        <v>0</v>
      </c>
      <c r="O258" s="33"/>
      <c r="P258" s="1"/>
      <c r="Q258" s="84"/>
    </row>
    <row r="259" spans="1:17" ht="15.75" customHeight="1">
      <c r="A259" s="73"/>
      <c r="B259" s="134"/>
      <c r="C259" s="134"/>
      <c r="D259" s="134"/>
      <c r="E259" s="134"/>
      <c r="F259" s="4">
        <v>2028</v>
      </c>
      <c r="G259" s="16">
        <f t="shared" si="58"/>
        <v>586928.3</v>
      </c>
      <c r="H259" s="16">
        <f t="shared" si="58"/>
        <v>87310.9</v>
      </c>
      <c r="I259" s="16">
        <f t="shared" si="59"/>
        <v>516913.3</v>
      </c>
      <c r="J259" s="16">
        <f t="shared" si="59"/>
        <v>87310.9</v>
      </c>
      <c r="K259" s="33"/>
      <c r="L259" s="33"/>
      <c r="M259" s="16">
        <f t="shared" si="57"/>
        <v>70015</v>
      </c>
      <c r="N259" s="16">
        <f t="shared" si="57"/>
        <v>0</v>
      </c>
      <c r="O259" s="33"/>
      <c r="P259" s="1"/>
      <c r="Q259" s="84"/>
    </row>
    <row r="260" spans="1:17" ht="15.75" customHeight="1">
      <c r="A260" s="73"/>
      <c r="B260" s="134"/>
      <c r="C260" s="134"/>
      <c r="D260" s="134"/>
      <c r="E260" s="134"/>
      <c r="F260" s="4">
        <v>2029</v>
      </c>
      <c r="G260" s="16">
        <f t="shared" si="58"/>
        <v>586928.3</v>
      </c>
      <c r="H260" s="16">
        <f t="shared" si="58"/>
        <v>0</v>
      </c>
      <c r="I260" s="16">
        <f t="shared" si="59"/>
        <v>516913.3</v>
      </c>
      <c r="J260" s="16">
        <f t="shared" si="59"/>
        <v>0</v>
      </c>
      <c r="K260" s="33"/>
      <c r="L260" s="33"/>
      <c r="M260" s="16">
        <f t="shared" si="57"/>
        <v>70015</v>
      </c>
      <c r="N260" s="16">
        <f t="shared" si="57"/>
        <v>0</v>
      </c>
      <c r="O260" s="33"/>
      <c r="P260" s="1"/>
      <c r="Q260" s="84"/>
    </row>
    <row r="261" spans="1:17" ht="15.75" customHeight="1">
      <c r="A261" s="73"/>
      <c r="B261" s="134"/>
      <c r="C261" s="134"/>
      <c r="D261" s="134"/>
      <c r="E261" s="134"/>
      <c r="F261" s="4">
        <v>2030</v>
      </c>
      <c r="G261" s="16">
        <f t="shared" si="58"/>
        <v>586928.3</v>
      </c>
      <c r="H261" s="16">
        <f t="shared" si="58"/>
        <v>0</v>
      </c>
      <c r="I261" s="16">
        <f t="shared" si="59"/>
        <v>516913.3</v>
      </c>
      <c r="J261" s="16">
        <f t="shared" si="59"/>
        <v>0</v>
      </c>
      <c r="K261" s="33"/>
      <c r="L261" s="33"/>
      <c r="M261" s="16">
        <f t="shared" si="57"/>
        <v>70015</v>
      </c>
      <c r="N261" s="16">
        <f t="shared" si="57"/>
        <v>0</v>
      </c>
      <c r="O261" s="33"/>
      <c r="P261" s="1"/>
      <c r="Q261" s="85"/>
    </row>
    <row r="262" spans="1:17" ht="12.75" customHeight="1">
      <c r="A262" s="22">
        <v>3</v>
      </c>
      <c r="B262" s="117" t="s">
        <v>109</v>
      </c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  <c r="P262" s="123"/>
      <c r="Q262" s="124"/>
    </row>
    <row r="263" spans="1:17" ht="42.75" customHeight="1">
      <c r="A263" s="61" t="s">
        <v>3</v>
      </c>
      <c r="B263" s="61" t="s">
        <v>150</v>
      </c>
      <c r="C263" s="61" t="s">
        <v>126</v>
      </c>
      <c r="D263" s="61" t="s">
        <v>60</v>
      </c>
      <c r="E263" s="61" t="s">
        <v>61</v>
      </c>
      <c r="F263" s="3" t="s">
        <v>13</v>
      </c>
      <c r="G263" s="17">
        <f>SUM(G264:G272)</f>
        <v>218927.9</v>
      </c>
      <c r="H263" s="17">
        <f>SUM(H264:H272)</f>
        <v>3614.2</v>
      </c>
      <c r="I263" s="17">
        <f>SUM(I264:I272)</f>
        <v>218927.9</v>
      </c>
      <c r="J263" s="17">
        <f>SUM(J264:J272)</f>
        <v>3614.2</v>
      </c>
      <c r="K263" s="1"/>
      <c r="L263" s="1"/>
      <c r="M263" s="17">
        <f>SUM(M264:M272)</f>
        <v>0</v>
      </c>
      <c r="N263" s="16"/>
      <c r="O263" s="1"/>
      <c r="P263" s="1"/>
      <c r="Q263" s="61" t="s">
        <v>40</v>
      </c>
    </row>
    <row r="264" spans="1:18" ht="42.75" customHeight="1">
      <c r="A264" s="62"/>
      <c r="B264" s="62"/>
      <c r="C264" s="62"/>
      <c r="D264" s="62"/>
      <c r="E264" s="62"/>
      <c r="F264" s="4">
        <v>2022</v>
      </c>
      <c r="G264" s="16">
        <f>I264</f>
        <v>6978.9</v>
      </c>
      <c r="H264" s="16">
        <f>J264</f>
        <v>3514.2</v>
      </c>
      <c r="I264" s="16">
        <f>45290.9-I284-2921.1</f>
        <v>6978.9</v>
      </c>
      <c r="J264" s="16">
        <v>3514.2</v>
      </c>
      <c r="K264" s="1"/>
      <c r="L264" s="1"/>
      <c r="M264" s="16"/>
      <c r="N264" s="16"/>
      <c r="O264" s="1"/>
      <c r="P264" s="1"/>
      <c r="Q264" s="62"/>
      <c r="R264" s="50" t="s">
        <v>165</v>
      </c>
    </row>
    <row r="265" spans="1:18" ht="44.25" customHeight="1">
      <c r="A265" s="62"/>
      <c r="B265" s="62"/>
      <c r="C265" s="62"/>
      <c r="D265" s="62"/>
      <c r="E265" s="62"/>
      <c r="F265" s="4">
        <v>2023</v>
      </c>
      <c r="G265" s="16">
        <f aca="true" t="shared" si="60" ref="G265:G272">I265</f>
        <v>100</v>
      </c>
      <c r="H265" s="16">
        <f>J265</f>
        <v>100</v>
      </c>
      <c r="I265" s="16">
        <v>100</v>
      </c>
      <c r="J265" s="16">
        <v>100</v>
      </c>
      <c r="K265" s="1"/>
      <c r="L265" s="1"/>
      <c r="M265" s="16"/>
      <c r="N265" s="16"/>
      <c r="O265" s="1"/>
      <c r="P265" s="1"/>
      <c r="Q265" s="62"/>
      <c r="R265" s="50" t="s">
        <v>153</v>
      </c>
    </row>
    <row r="266" spans="1:18" ht="34.5" customHeight="1">
      <c r="A266" s="62"/>
      <c r="B266" s="62"/>
      <c r="C266" s="62"/>
      <c r="D266" s="62"/>
      <c r="E266" s="62"/>
      <c r="F266" s="4">
        <v>2024</v>
      </c>
      <c r="G266" s="16">
        <f t="shared" si="60"/>
        <v>0</v>
      </c>
      <c r="H266" s="16">
        <f>J266</f>
        <v>0</v>
      </c>
      <c r="I266" s="16">
        <f>J266</f>
        <v>0</v>
      </c>
      <c r="J266" s="16">
        <v>0</v>
      </c>
      <c r="K266" s="1"/>
      <c r="L266" s="1"/>
      <c r="M266" s="16"/>
      <c r="N266" s="16"/>
      <c r="O266" s="1"/>
      <c r="P266" s="1"/>
      <c r="Q266" s="62"/>
      <c r="R266" s="25"/>
    </row>
    <row r="267" spans="1:18" ht="36" customHeight="1">
      <c r="A267" s="62"/>
      <c r="B267" s="62"/>
      <c r="C267" s="62"/>
      <c r="D267" s="62"/>
      <c r="E267" s="62"/>
      <c r="F267" s="4">
        <v>2025</v>
      </c>
      <c r="G267" s="16">
        <f t="shared" si="60"/>
        <v>0</v>
      </c>
      <c r="H267" s="16">
        <f>J267</f>
        <v>0</v>
      </c>
      <c r="I267" s="16">
        <f>J267</f>
        <v>0</v>
      </c>
      <c r="J267" s="16">
        <v>0</v>
      </c>
      <c r="K267" s="1"/>
      <c r="L267" s="1"/>
      <c r="M267" s="16"/>
      <c r="N267" s="16"/>
      <c r="O267" s="1"/>
      <c r="P267" s="1"/>
      <c r="Q267" s="62"/>
      <c r="R267" s="25"/>
    </row>
    <row r="268" spans="1:17" ht="34.5" customHeight="1">
      <c r="A268" s="62"/>
      <c r="B268" s="62"/>
      <c r="C268" s="62"/>
      <c r="D268" s="62"/>
      <c r="E268" s="62"/>
      <c r="F268" s="4">
        <v>2026</v>
      </c>
      <c r="G268" s="16">
        <f t="shared" si="60"/>
        <v>42369.8</v>
      </c>
      <c r="H268" s="16"/>
      <c r="I268" s="16">
        <f>45290.9-I288-2921.1</f>
        <v>42369.8</v>
      </c>
      <c r="J268" s="16"/>
      <c r="K268" s="1"/>
      <c r="L268" s="1"/>
      <c r="M268" s="16"/>
      <c r="N268" s="16"/>
      <c r="O268" s="1"/>
      <c r="P268" s="1"/>
      <c r="Q268" s="62"/>
    </row>
    <row r="269" spans="1:17" ht="38.25" customHeight="1">
      <c r="A269" s="62"/>
      <c r="B269" s="62"/>
      <c r="C269" s="62"/>
      <c r="D269" s="62"/>
      <c r="E269" s="62"/>
      <c r="F269" s="4">
        <v>2027</v>
      </c>
      <c r="G269" s="16">
        <f t="shared" si="60"/>
        <v>42369.8</v>
      </c>
      <c r="H269" s="16"/>
      <c r="I269" s="16">
        <f>45290.9-I289-2921.1</f>
        <v>42369.8</v>
      </c>
      <c r="J269" s="16"/>
      <c r="K269" s="1"/>
      <c r="L269" s="1"/>
      <c r="M269" s="16"/>
      <c r="N269" s="16"/>
      <c r="O269" s="1"/>
      <c r="P269" s="1"/>
      <c r="Q269" s="62"/>
    </row>
    <row r="270" spans="1:17" ht="35.25" customHeight="1">
      <c r="A270" s="62"/>
      <c r="B270" s="62"/>
      <c r="C270" s="62"/>
      <c r="D270" s="62"/>
      <c r="E270" s="62"/>
      <c r="F270" s="4">
        <v>2028</v>
      </c>
      <c r="G270" s="16">
        <f t="shared" si="60"/>
        <v>42369.8</v>
      </c>
      <c r="H270" s="16"/>
      <c r="I270" s="16">
        <f>45290.9-I290-2921.1</f>
        <v>42369.8</v>
      </c>
      <c r="J270" s="16"/>
      <c r="K270" s="1"/>
      <c r="L270" s="1"/>
      <c r="M270" s="16"/>
      <c r="N270" s="16"/>
      <c r="O270" s="1"/>
      <c r="P270" s="1"/>
      <c r="Q270" s="62"/>
    </row>
    <row r="271" spans="1:17" ht="42.75" customHeight="1">
      <c r="A271" s="62"/>
      <c r="B271" s="62"/>
      <c r="C271" s="62"/>
      <c r="D271" s="62"/>
      <c r="E271" s="62"/>
      <c r="F271" s="4">
        <v>2029</v>
      </c>
      <c r="G271" s="16">
        <f t="shared" si="60"/>
        <v>42369.8</v>
      </c>
      <c r="H271" s="16"/>
      <c r="I271" s="16">
        <f>45290.9-I291-2921.1</f>
        <v>42369.8</v>
      </c>
      <c r="J271" s="16"/>
      <c r="K271" s="1"/>
      <c r="L271" s="1"/>
      <c r="M271" s="16"/>
      <c r="N271" s="16"/>
      <c r="O271" s="1"/>
      <c r="P271" s="1"/>
      <c r="Q271" s="62"/>
    </row>
    <row r="272" spans="1:17" ht="91.5" customHeight="1">
      <c r="A272" s="63"/>
      <c r="B272" s="63"/>
      <c r="C272" s="63"/>
      <c r="D272" s="63"/>
      <c r="E272" s="63"/>
      <c r="F272" s="4">
        <v>2030</v>
      </c>
      <c r="G272" s="16">
        <f t="shared" si="60"/>
        <v>42369.8</v>
      </c>
      <c r="H272" s="16"/>
      <c r="I272" s="16">
        <f>45290.9-I292-2921.1</f>
        <v>42369.8</v>
      </c>
      <c r="J272" s="16"/>
      <c r="K272" s="1"/>
      <c r="L272" s="1"/>
      <c r="M272" s="16"/>
      <c r="N272" s="16"/>
      <c r="O272" s="1"/>
      <c r="P272" s="1"/>
      <c r="Q272" s="63"/>
    </row>
    <row r="273" spans="1:17" ht="27.75" customHeight="1">
      <c r="A273" s="61" t="s">
        <v>14</v>
      </c>
      <c r="B273" s="64" t="s">
        <v>128</v>
      </c>
      <c r="C273" s="61" t="s">
        <v>118</v>
      </c>
      <c r="D273" s="61" t="s">
        <v>60</v>
      </c>
      <c r="E273" s="61" t="s">
        <v>61</v>
      </c>
      <c r="F273" s="3" t="s">
        <v>13</v>
      </c>
      <c r="G273" s="17">
        <f>SUM(G274:G282)</f>
        <v>49328.8</v>
      </c>
      <c r="H273" s="17">
        <f>SUM(H274:H282)</f>
        <v>32728.8</v>
      </c>
      <c r="I273" s="17">
        <f>SUM(I274:I282)</f>
        <v>49328.8</v>
      </c>
      <c r="J273" s="17">
        <f>SUM(J274:J282)</f>
        <v>32728.8</v>
      </c>
      <c r="K273" s="1"/>
      <c r="L273" s="1"/>
      <c r="M273" s="17">
        <f>SUM(M274:M282)</f>
        <v>0</v>
      </c>
      <c r="N273" s="16"/>
      <c r="O273" s="1"/>
      <c r="P273" s="1"/>
      <c r="Q273" s="61" t="s">
        <v>40</v>
      </c>
    </row>
    <row r="274" spans="1:18" ht="28.5" customHeight="1">
      <c r="A274" s="62"/>
      <c r="B274" s="65"/>
      <c r="C274" s="62"/>
      <c r="D274" s="62"/>
      <c r="E274" s="62"/>
      <c r="F274" s="4">
        <v>2022</v>
      </c>
      <c r="G274" s="16">
        <f>I274</f>
        <v>5478.8</v>
      </c>
      <c r="H274" s="16">
        <f>J274</f>
        <v>5478.8</v>
      </c>
      <c r="I274" s="16">
        <v>5478.8</v>
      </c>
      <c r="J274" s="16">
        <v>5478.8</v>
      </c>
      <c r="K274" s="1"/>
      <c r="L274" s="1"/>
      <c r="M274" s="16"/>
      <c r="N274" s="16"/>
      <c r="O274" s="1"/>
      <c r="P274" s="1"/>
      <c r="Q274" s="62"/>
      <c r="R274" s="50" t="s">
        <v>166</v>
      </c>
    </row>
    <row r="275" spans="1:18" ht="32.25" customHeight="1">
      <c r="A275" s="62"/>
      <c r="B275" s="65"/>
      <c r="C275" s="62"/>
      <c r="D275" s="62"/>
      <c r="E275" s="62"/>
      <c r="F275" s="4">
        <v>2023</v>
      </c>
      <c r="G275" s="16">
        <f aca="true" t="shared" si="61" ref="G275:G282">I275</f>
        <v>8300</v>
      </c>
      <c r="H275" s="16">
        <f aca="true" t="shared" si="62" ref="H275:H280">J275</f>
        <v>8300</v>
      </c>
      <c r="I275" s="16">
        <v>8300</v>
      </c>
      <c r="J275" s="16">
        <f>190+3600+4510</f>
        <v>8300</v>
      </c>
      <c r="K275" s="1"/>
      <c r="L275" s="1"/>
      <c r="M275" s="16"/>
      <c r="N275" s="16"/>
      <c r="O275" s="1"/>
      <c r="P275" s="1"/>
      <c r="Q275" s="62"/>
      <c r="R275" s="50" t="s">
        <v>167</v>
      </c>
    </row>
    <row r="276" spans="1:18" ht="30" customHeight="1">
      <c r="A276" s="62"/>
      <c r="B276" s="65"/>
      <c r="C276" s="62"/>
      <c r="D276" s="62"/>
      <c r="E276" s="62"/>
      <c r="F276" s="4">
        <v>2024</v>
      </c>
      <c r="G276" s="16">
        <f t="shared" si="61"/>
        <v>8300</v>
      </c>
      <c r="H276" s="16">
        <f t="shared" si="62"/>
        <v>3790</v>
      </c>
      <c r="I276" s="16">
        <v>8300</v>
      </c>
      <c r="J276" s="16">
        <v>3790</v>
      </c>
      <c r="K276" s="1"/>
      <c r="L276" s="1"/>
      <c r="M276" s="16"/>
      <c r="N276" s="16"/>
      <c r="O276" s="1"/>
      <c r="P276" s="1"/>
      <c r="Q276" s="62"/>
      <c r="R276" s="50" t="s">
        <v>173</v>
      </c>
    </row>
    <row r="277" spans="1:17" ht="29.25" customHeight="1">
      <c r="A277" s="62"/>
      <c r="B277" s="65"/>
      <c r="C277" s="62"/>
      <c r="D277" s="62"/>
      <c r="E277" s="62"/>
      <c r="F277" s="4">
        <v>2025</v>
      </c>
      <c r="G277" s="16">
        <f t="shared" si="61"/>
        <v>8300</v>
      </c>
      <c r="H277" s="16">
        <f t="shared" si="62"/>
        <v>3790</v>
      </c>
      <c r="I277" s="16">
        <v>8300</v>
      </c>
      <c r="J277" s="16">
        <v>3790</v>
      </c>
      <c r="K277" s="1"/>
      <c r="L277" s="1"/>
      <c r="M277" s="16"/>
      <c r="N277" s="16"/>
      <c r="O277" s="1"/>
      <c r="P277" s="1"/>
      <c r="Q277" s="62"/>
    </row>
    <row r="278" spans="1:17" ht="20.25" customHeight="1">
      <c r="A278" s="62"/>
      <c r="B278" s="65"/>
      <c r="C278" s="62"/>
      <c r="D278" s="62"/>
      <c r="E278" s="62"/>
      <c r="F278" s="4">
        <v>2026</v>
      </c>
      <c r="G278" s="16">
        <f t="shared" si="61"/>
        <v>3790</v>
      </c>
      <c r="H278" s="16">
        <f t="shared" si="62"/>
        <v>3790</v>
      </c>
      <c r="I278" s="16">
        <v>3790</v>
      </c>
      <c r="J278" s="16">
        <v>3790</v>
      </c>
      <c r="K278" s="1"/>
      <c r="L278" s="1"/>
      <c r="M278" s="16"/>
      <c r="N278" s="16"/>
      <c r="O278" s="1"/>
      <c r="P278" s="1"/>
      <c r="Q278" s="62"/>
    </row>
    <row r="279" spans="1:17" ht="25.5" customHeight="1">
      <c r="A279" s="62"/>
      <c r="B279" s="65"/>
      <c r="C279" s="62"/>
      <c r="D279" s="62"/>
      <c r="E279" s="62"/>
      <c r="F279" s="4">
        <v>2027</v>
      </c>
      <c r="G279" s="16">
        <f t="shared" si="61"/>
        <v>3790</v>
      </c>
      <c r="H279" s="16">
        <f t="shared" si="62"/>
        <v>3790</v>
      </c>
      <c r="I279" s="16">
        <v>3790</v>
      </c>
      <c r="J279" s="16">
        <v>3790</v>
      </c>
      <c r="K279" s="1"/>
      <c r="L279" s="1"/>
      <c r="M279" s="16"/>
      <c r="N279" s="16"/>
      <c r="O279" s="1"/>
      <c r="P279" s="1"/>
      <c r="Q279" s="62"/>
    </row>
    <row r="280" spans="1:17" ht="26.25" customHeight="1">
      <c r="A280" s="62"/>
      <c r="B280" s="65"/>
      <c r="C280" s="62"/>
      <c r="D280" s="62"/>
      <c r="E280" s="62"/>
      <c r="F280" s="4">
        <v>2028</v>
      </c>
      <c r="G280" s="16">
        <f t="shared" si="61"/>
        <v>3790</v>
      </c>
      <c r="H280" s="16">
        <f t="shared" si="62"/>
        <v>3790</v>
      </c>
      <c r="I280" s="16">
        <v>3790</v>
      </c>
      <c r="J280" s="16">
        <v>3790</v>
      </c>
      <c r="K280" s="1"/>
      <c r="L280" s="1"/>
      <c r="M280" s="16"/>
      <c r="N280" s="16"/>
      <c r="O280" s="1"/>
      <c r="P280" s="1"/>
      <c r="Q280" s="62"/>
    </row>
    <row r="281" spans="1:17" ht="23.25" customHeight="1">
      <c r="A281" s="62"/>
      <c r="B281" s="65"/>
      <c r="C281" s="62"/>
      <c r="D281" s="62"/>
      <c r="E281" s="62"/>
      <c r="F281" s="4">
        <v>2029</v>
      </c>
      <c r="G281" s="16">
        <f t="shared" si="61"/>
        <v>3790</v>
      </c>
      <c r="H281" s="16"/>
      <c r="I281" s="16">
        <v>3790</v>
      </c>
      <c r="J281" s="16"/>
      <c r="K281" s="1"/>
      <c r="L281" s="1"/>
      <c r="M281" s="16"/>
      <c r="N281" s="16"/>
      <c r="O281" s="1"/>
      <c r="P281" s="1"/>
      <c r="Q281" s="62"/>
    </row>
    <row r="282" spans="1:17" ht="24.75" customHeight="1">
      <c r="A282" s="63"/>
      <c r="B282" s="66"/>
      <c r="C282" s="63"/>
      <c r="D282" s="63"/>
      <c r="E282" s="63"/>
      <c r="F282" s="4">
        <v>2030</v>
      </c>
      <c r="G282" s="16">
        <f t="shared" si="61"/>
        <v>3790</v>
      </c>
      <c r="H282" s="16"/>
      <c r="I282" s="16">
        <v>3790</v>
      </c>
      <c r="J282" s="16"/>
      <c r="K282" s="1"/>
      <c r="L282" s="1"/>
      <c r="M282" s="16"/>
      <c r="N282" s="16"/>
      <c r="O282" s="1"/>
      <c r="P282" s="1"/>
      <c r="Q282" s="63"/>
    </row>
    <row r="283" spans="1:17" ht="22.5" customHeight="1">
      <c r="A283" s="61" t="s">
        <v>18</v>
      </c>
      <c r="B283" s="61" t="s">
        <v>102</v>
      </c>
      <c r="C283" s="67" t="s">
        <v>115</v>
      </c>
      <c r="D283" s="61" t="s">
        <v>60</v>
      </c>
      <c r="E283" s="61" t="s">
        <v>61</v>
      </c>
      <c r="F283" s="3" t="s">
        <v>13</v>
      </c>
      <c r="G283" s="17">
        <f>SUM(G284:G292)</f>
        <v>36190.9</v>
      </c>
      <c r="H283" s="17">
        <f>SUM(H284:H292)</f>
        <v>800</v>
      </c>
      <c r="I283" s="17">
        <f>SUM(I284:I292)</f>
        <v>36190.9</v>
      </c>
      <c r="J283" s="17">
        <f>SUM(J284:J292)</f>
        <v>800</v>
      </c>
      <c r="K283" s="1"/>
      <c r="L283" s="1"/>
      <c r="M283" s="17">
        <f>SUM(M284:M292)</f>
        <v>0</v>
      </c>
      <c r="N283" s="16"/>
      <c r="O283" s="1"/>
      <c r="P283" s="1"/>
      <c r="Q283" s="61" t="s">
        <v>40</v>
      </c>
    </row>
    <row r="284" spans="1:17" ht="19.5" customHeight="1">
      <c r="A284" s="62"/>
      <c r="B284" s="62"/>
      <c r="C284" s="68"/>
      <c r="D284" s="62"/>
      <c r="E284" s="62"/>
      <c r="F284" s="2">
        <v>2022</v>
      </c>
      <c r="G284" s="16">
        <f>I284</f>
        <v>35390.9</v>
      </c>
      <c r="H284" s="16">
        <f>J284</f>
        <v>0</v>
      </c>
      <c r="I284" s="16">
        <v>35390.9</v>
      </c>
      <c r="J284" s="16">
        <v>0</v>
      </c>
      <c r="K284" s="1"/>
      <c r="L284" s="1"/>
      <c r="M284" s="16"/>
      <c r="N284" s="16"/>
      <c r="O284" s="1"/>
      <c r="P284" s="1"/>
      <c r="Q284" s="62"/>
    </row>
    <row r="285" spans="1:17" ht="23.25" customHeight="1">
      <c r="A285" s="62"/>
      <c r="B285" s="62"/>
      <c r="C285" s="68"/>
      <c r="D285" s="62"/>
      <c r="E285" s="62"/>
      <c r="F285" s="2">
        <v>2023</v>
      </c>
      <c r="G285" s="16">
        <f aca="true" t="shared" si="63" ref="G285:G292">I285</f>
        <v>800</v>
      </c>
      <c r="H285" s="16">
        <f>J285</f>
        <v>800</v>
      </c>
      <c r="I285" s="16">
        <v>800</v>
      </c>
      <c r="J285" s="16">
        <v>800</v>
      </c>
      <c r="K285" s="1"/>
      <c r="L285" s="1"/>
      <c r="M285" s="16"/>
      <c r="N285" s="16"/>
      <c r="O285" s="1"/>
      <c r="P285" s="1"/>
      <c r="Q285" s="62"/>
    </row>
    <row r="286" spans="1:17" ht="18.75" customHeight="1">
      <c r="A286" s="62"/>
      <c r="B286" s="62"/>
      <c r="C286" s="68"/>
      <c r="D286" s="62"/>
      <c r="E286" s="62"/>
      <c r="F286" s="2">
        <v>2024</v>
      </c>
      <c r="G286" s="16">
        <f t="shared" si="63"/>
        <v>0</v>
      </c>
      <c r="H286" s="16">
        <f>J286</f>
        <v>0</v>
      </c>
      <c r="I286" s="16">
        <v>0</v>
      </c>
      <c r="J286" s="16">
        <v>0</v>
      </c>
      <c r="K286" s="1"/>
      <c r="L286" s="1"/>
      <c r="M286" s="16"/>
      <c r="N286" s="16"/>
      <c r="O286" s="1"/>
      <c r="P286" s="1"/>
      <c r="Q286" s="62"/>
    </row>
    <row r="287" spans="1:17" ht="22.5" customHeight="1">
      <c r="A287" s="62"/>
      <c r="B287" s="62"/>
      <c r="C287" s="68"/>
      <c r="D287" s="62"/>
      <c r="E287" s="62"/>
      <c r="F287" s="2">
        <v>2025</v>
      </c>
      <c r="G287" s="16">
        <f t="shared" si="63"/>
        <v>0</v>
      </c>
      <c r="H287" s="16"/>
      <c r="I287" s="16">
        <v>0</v>
      </c>
      <c r="J287" s="16"/>
      <c r="K287" s="1"/>
      <c r="L287" s="1"/>
      <c r="M287" s="16"/>
      <c r="N287" s="16"/>
      <c r="O287" s="1"/>
      <c r="P287" s="1"/>
      <c r="Q287" s="62"/>
    </row>
    <row r="288" spans="1:17" ht="19.5" customHeight="1">
      <c r="A288" s="62"/>
      <c r="B288" s="62"/>
      <c r="C288" s="68"/>
      <c r="D288" s="62"/>
      <c r="E288" s="62"/>
      <c r="F288" s="4">
        <v>2026</v>
      </c>
      <c r="G288" s="16">
        <f t="shared" si="63"/>
        <v>0</v>
      </c>
      <c r="H288" s="16"/>
      <c r="I288" s="16">
        <v>0</v>
      </c>
      <c r="J288" s="16"/>
      <c r="K288" s="1"/>
      <c r="L288" s="1"/>
      <c r="M288" s="16"/>
      <c r="N288" s="16"/>
      <c r="O288" s="1"/>
      <c r="P288" s="1"/>
      <c r="Q288" s="62"/>
    </row>
    <row r="289" spans="1:17" ht="21.75" customHeight="1">
      <c r="A289" s="62"/>
      <c r="B289" s="62"/>
      <c r="C289" s="68"/>
      <c r="D289" s="62"/>
      <c r="E289" s="62"/>
      <c r="F289" s="4">
        <v>2027</v>
      </c>
      <c r="G289" s="16">
        <f t="shared" si="63"/>
        <v>0</v>
      </c>
      <c r="H289" s="16"/>
      <c r="I289" s="16">
        <v>0</v>
      </c>
      <c r="J289" s="16"/>
      <c r="K289" s="1"/>
      <c r="L289" s="1"/>
      <c r="M289" s="16"/>
      <c r="N289" s="16"/>
      <c r="O289" s="1"/>
      <c r="P289" s="1"/>
      <c r="Q289" s="62"/>
    </row>
    <row r="290" spans="1:17" ht="23.25" customHeight="1">
      <c r="A290" s="62"/>
      <c r="B290" s="62"/>
      <c r="C290" s="68"/>
      <c r="D290" s="62"/>
      <c r="E290" s="62"/>
      <c r="F290" s="4">
        <v>2028</v>
      </c>
      <c r="G290" s="16">
        <f t="shared" si="63"/>
        <v>0</v>
      </c>
      <c r="H290" s="16"/>
      <c r="I290" s="16">
        <v>0</v>
      </c>
      <c r="J290" s="16"/>
      <c r="K290" s="1"/>
      <c r="L290" s="1"/>
      <c r="M290" s="16"/>
      <c r="N290" s="16"/>
      <c r="O290" s="1"/>
      <c r="P290" s="1"/>
      <c r="Q290" s="62"/>
    </row>
    <row r="291" spans="1:17" ht="21.75" customHeight="1">
      <c r="A291" s="62"/>
      <c r="B291" s="62"/>
      <c r="C291" s="68"/>
      <c r="D291" s="62"/>
      <c r="E291" s="62"/>
      <c r="F291" s="4">
        <v>2029</v>
      </c>
      <c r="G291" s="16">
        <f t="shared" si="63"/>
        <v>0</v>
      </c>
      <c r="H291" s="16"/>
      <c r="I291" s="16">
        <v>0</v>
      </c>
      <c r="J291" s="16"/>
      <c r="K291" s="1"/>
      <c r="L291" s="1"/>
      <c r="M291" s="16"/>
      <c r="N291" s="16"/>
      <c r="O291" s="1"/>
      <c r="P291" s="1"/>
      <c r="Q291" s="62"/>
    </row>
    <row r="292" spans="1:17" ht="23.25" customHeight="1">
      <c r="A292" s="63"/>
      <c r="B292" s="63"/>
      <c r="C292" s="69"/>
      <c r="D292" s="63"/>
      <c r="E292" s="63"/>
      <c r="F292" s="4">
        <v>2030</v>
      </c>
      <c r="G292" s="16">
        <f t="shared" si="63"/>
        <v>0</v>
      </c>
      <c r="H292" s="16"/>
      <c r="I292" s="16">
        <v>0</v>
      </c>
      <c r="J292" s="16"/>
      <c r="K292" s="1"/>
      <c r="L292" s="1"/>
      <c r="M292" s="16"/>
      <c r="N292" s="16"/>
      <c r="O292" s="1"/>
      <c r="P292" s="1"/>
      <c r="Q292" s="63"/>
    </row>
    <row r="293" spans="1:17" ht="27" customHeight="1">
      <c r="A293" s="61" t="s">
        <v>19</v>
      </c>
      <c r="B293" s="61" t="s">
        <v>63</v>
      </c>
      <c r="C293" s="67" t="s">
        <v>115</v>
      </c>
      <c r="D293" s="61" t="s">
        <v>60</v>
      </c>
      <c r="E293" s="61" t="s">
        <v>61</v>
      </c>
      <c r="F293" s="3" t="s">
        <v>13</v>
      </c>
      <c r="G293" s="17">
        <f>SUM(G294:G302)</f>
        <v>3000</v>
      </c>
      <c r="H293" s="17">
        <f>SUM(H294:H302)</f>
        <v>0</v>
      </c>
      <c r="I293" s="17">
        <f>SUM(I294:I302)</f>
        <v>3000</v>
      </c>
      <c r="J293" s="17">
        <f>SUM(J294:J302)</f>
        <v>0</v>
      </c>
      <c r="K293" s="1"/>
      <c r="L293" s="1"/>
      <c r="M293" s="17">
        <f>SUM(M294:M302)</f>
        <v>0</v>
      </c>
      <c r="N293" s="16"/>
      <c r="O293" s="1"/>
      <c r="P293" s="1"/>
      <c r="Q293" s="61" t="s">
        <v>40</v>
      </c>
    </row>
    <row r="294" spans="1:17" ht="15" customHeight="1">
      <c r="A294" s="62"/>
      <c r="B294" s="62"/>
      <c r="C294" s="68"/>
      <c r="D294" s="62"/>
      <c r="E294" s="62"/>
      <c r="F294" s="2">
        <v>2022</v>
      </c>
      <c r="G294" s="16">
        <f>I294</f>
        <v>3000</v>
      </c>
      <c r="H294" s="16">
        <f>J294</f>
        <v>0</v>
      </c>
      <c r="I294" s="16">
        <v>3000</v>
      </c>
      <c r="J294" s="16">
        <v>0</v>
      </c>
      <c r="K294" s="1"/>
      <c r="L294" s="1"/>
      <c r="M294" s="16"/>
      <c r="N294" s="16"/>
      <c r="O294" s="1"/>
      <c r="P294" s="1"/>
      <c r="Q294" s="62"/>
    </row>
    <row r="295" spans="1:17" ht="15" customHeight="1">
      <c r="A295" s="62"/>
      <c r="B295" s="62"/>
      <c r="C295" s="68"/>
      <c r="D295" s="62"/>
      <c r="E295" s="62"/>
      <c r="F295" s="2">
        <v>2023</v>
      </c>
      <c r="G295" s="16">
        <f aca="true" t="shared" si="64" ref="G295:G302">I295</f>
        <v>0</v>
      </c>
      <c r="H295" s="16">
        <f>J295</f>
        <v>0</v>
      </c>
      <c r="I295" s="16">
        <v>0</v>
      </c>
      <c r="J295" s="16">
        <v>0</v>
      </c>
      <c r="K295" s="1"/>
      <c r="L295" s="1"/>
      <c r="M295" s="16"/>
      <c r="N295" s="16"/>
      <c r="O295" s="1"/>
      <c r="P295" s="1"/>
      <c r="Q295" s="62"/>
    </row>
    <row r="296" spans="1:17" ht="15" customHeight="1">
      <c r="A296" s="62"/>
      <c r="B296" s="62"/>
      <c r="C296" s="68"/>
      <c r="D296" s="62"/>
      <c r="E296" s="62"/>
      <c r="F296" s="2">
        <v>2024</v>
      </c>
      <c r="G296" s="16">
        <f t="shared" si="64"/>
        <v>0</v>
      </c>
      <c r="H296" s="16">
        <f>J296</f>
        <v>0</v>
      </c>
      <c r="I296" s="16">
        <v>0</v>
      </c>
      <c r="J296" s="16">
        <v>0</v>
      </c>
      <c r="K296" s="1"/>
      <c r="L296" s="1"/>
      <c r="M296" s="16"/>
      <c r="N296" s="16"/>
      <c r="O296" s="1"/>
      <c r="P296" s="1"/>
      <c r="Q296" s="62"/>
    </row>
    <row r="297" spans="1:17" ht="15" customHeight="1">
      <c r="A297" s="62"/>
      <c r="B297" s="62"/>
      <c r="C297" s="68"/>
      <c r="D297" s="62"/>
      <c r="E297" s="62"/>
      <c r="F297" s="2">
        <v>2025</v>
      </c>
      <c r="G297" s="16">
        <f t="shared" si="64"/>
        <v>0</v>
      </c>
      <c r="H297" s="16"/>
      <c r="I297" s="16">
        <v>0</v>
      </c>
      <c r="J297" s="16"/>
      <c r="K297" s="1"/>
      <c r="L297" s="1"/>
      <c r="M297" s="16"/>
      <c r="N297" s="16"/>
      <c r="O297" s="1"/>
      <c r="P297" s="1"/>
      <c r="Q297" s="62"/>
    </row>
    <row r="298" spans="1:17" ht="15" customHeight="1">
      <c r="A298" s="62"/>
      <c r="B298" s="62"/>
      <c r="C298" s="68"/>
      <c r="D298" s="62"/>
      <c r="E298" s="62"/>
      <c r="F298" s="4">
        <v>2026</v>
      </c>
      <c r="G298" s="16">
        <f t="shared" si="64"/>
        <v>0</v>
      </c>
      <c r="H298" s="16"/>
      <c r="I298" s="16">
        <v>0</v>
      </c>
      <c r="J298" s="16"/>
      <c r="K298" s="1"/>
      <c r="L298" s="1"/>
      <c r="M298" s="16"/>
      <c r="N298" s="16"/>
      <c r="O298" s="1"/>
      <c r="P298" s="1"/>
      <c r="Q298" s="62"/>
    </row>
    <row r="299" spans="1:17" ht="15" customHeight="1">
      <c r="A299" s="62"/>
      <c r="B299" s="62"/>
      <c r="C299" s="68"/>
      <c r="D299" s="62"/>
      <c r="E299" s="62"/>
      <c r="F299" s="4">
        <v>2027</v>
      </c>
      <c r="G299" s="16">
        <f t="shared" si="64"/>
        <v>0</v>
      </c>
      <c r="H299" s="16"/>
      <c r="I299" s="16">
        <v>0</v>
      </c>
      <c r="J299" s="16"/>
      <c r="K299" s="1"/>
      <c r="L299" s="1"/>
      <c r="M299" s="16"/>
      <c r="N299" s="16"/>
      <c r="O299" s="1"/>
      <c r="P299" s="1"/>
      <c r="Q299" s="62"/>
    </row>
    <row r="300" spans="1:17" ht="15" customHeight="1">
      <c r="A300" s="62"/>
      <c r="B300" s="62"/>
      <c r="C300" s="68"/>
      <c r="D300" s="62"/>
      <c r="E300" s="62"/>
      <c r="F300" s="4">
        <v>2028</v>
      </c>
      <c r="G300" s="16">
        <f t="shared" si="64"/>
        <v>0</v>
      </c>
      <c r="H300" s="16"/>
      <c r="I300" s="16">
        <v>0</v>
      </c>
      <c r="J300" s="16"/>
      <c r="K300" s="1"/>
      <c r="L300" s="1"/>
      <c r="M300" s="16"/>
      <c r="N300" s="16"/>
      <c r="O300" s="1"/>
      <c r="P300" s="1"/>
      <c r="Q300" s="62"/>
    </row>
    <row r="301" spans="1:17" ht="15" customHeight="1">
      <c r="A301" s="62"/>
      <c r="B301" s="62"/>
      <c r="C301" s="68"/>
      <c r="D301" s="62"/>
      <c r="E301" s="62"/>
      <c r="F301" s="4">
        <v>2029</v>
      </c>
      <c r="G301" s="16">
        <f t="shared" si="64"/>
        <v>0</v>
      </c>
      <c r="H301" s="16"/>
      <c r="I301" s="16">
        <v>0</v>
      </c>
      <c r="J301" s="16"/>
      <c r="K301" s="1"/>
      <c r="L301" s="1"/>
      <c r="M301" s="16"/>
      <c r="N301" s="16"/>
      <c r="O301" s="1"/>
      <c r="P301" s="1"/>
      <c r="Q301" s="62"/>
    </row>
    <row r="302" spans="1:17" ht="15" customHeight="1">
      <c r="A302" s="63"/>
      <c r="B302" s="63"/>
      <c r="C302" s="69"/>
      <c r="D302" s="63"/>
      <c r="E302" s="63"/>
      <c r="F302" s="4">
        <v>2030</v>
      </c>
      <c r="G302" s="16">
        <f t="shared" si="64"/>
        <v>0</v>
      </c>
      <c r="H302" s="16"/>
      <c r="I302" s="16">
        <v>0</v>
      </c>
      <c r="J302" s="16"/>
      <c r="K302" s="1"/>
      <c r="L302" s="1"/>
      <c r="M302" s="16"/>
      <c r="N302" s="16"/>
      <c r="O302" s="1"/>
      <c r="P302" s="1"/>
      <c r="Q302" s="63"/>
    </row>
    <row r="303" spans="1:17" ht="27.75" customHeight="1">
      <c r="A303" s="61" t="s">
        <v>20</v>
      </c>
      <c r="B303" s="61" t="s">
        <v>108</v>
      </c>
      <c r="C303" s="61"/>
      <c r="D303" s="61" t="s">
        <v>60</v>
      </c>
      <c r="E303" s="61" t="s">
        <v>61</v>
      </c>
      <c r="F303" s="3" t="s">
        <v>13</v>
      </c>
      <c r="G303" s="17">
        <f>SUM(G304:G312)</f>
        <v>0</v>
      </c>
      <c r="H303" s="17">
        <f>SUM(H304:H312)</f>
        <v>0</v>
      </c>
      <c r="I303" s="17">
        <f>SUM(I304:I312)</f>
        <v>0</v>
      </c>
      <c r="J303" s="17">
        <f>SUM(J304:J312)</f>
        <v>0</v>
      </c>
      <c r="K303" s="1"/>
      <c r="L303" s="1"/>
      <c r="M303" s="17">
        <f>SUM(M304:M312)</f>
        <v>0</v>
      </c>
      <c r="N303" s="16"/>
      <c r="O303" s="1"/>
      <c r="P303" s="1"/>
      <c r="Q303" s="61" t="s">
        <v>111</v>
      </c>
    </row>
    <row r="304" spans="1:17" ht="25.5" customHeight="1">
      <c r="A304" s="62"/>
      <c r="B304" s="62"/>
      <c r="C304" s="62"/>
      <c r="D304" s="62"/>
      <c r="E304" s="62"/>
      <c r="F304" s="4">
        <v>2022</v>
      </c>
      <c r="G304" s="16">
        <v>0</v>
      </c>
      <c r="H304" s="16"/>
      <c r="I304" s="16">
        <v>0</v>
      </c>
      <c r="J304" s="16"/>
      <c r="K304" s="1"/>
      <c r="L304" s="1"/>
      <c r="M304" s="16"/>
      <c r="N304" s="16"/>
      <c r="O304" s="1"/>
      <c r="P304" s="1"/>
      <c r="Q304" s="96"/>
    </row>
    <row r="305" spans="1:17" ht="23.25" customHeight="1">
      <c r="A305" s="62"/>
      <c r="B305" s="62"/>
      <c r="C305" s="62"/>
      <c r="D305" s="62"/>
      <c r="E305" s="62"/>
      <c r="F305" s="4">
        <v>2023</v>
      </c>
      <c r="G305" s="16">
        <v>0</v>
      </c>
      <c r="H305" s="16"/>
      <c r="I305" s="16">
        <v>0</v>
      </c>
      <c r="J305" s="16"/>
      <c r="K305" s="1"/>
      <c r="L305" s="1"/>
      <c r="M305" s="16"/>
      <c r="N305" s="16"/>
      <c r="O305" s="1"/>
      <c r="P305" s="1"/>
      <c r="Q305" s="96"/>
    </row>
    <row r="306" spans="1:17" ht="17.25" customHeight="1">
      <c r="A306" s="62"/>
      <c r="B306" s="62"/>
      <c r="C306" s="62"/>
      <c r="D306" s="62"/>
      <c r="E306" s="62"/>
      <c r="F306" s="4">
        <v>2024</v>
      </c>
      <c r="G306" s="16">
        <v>0</v>
      </c>
      <c r="H306" s="16"/>
      <c r="I306" s="16">
        <v>0</v>
      </c>
      <c r="J306" s="16"/>
      <c r="K306" s="1"/>
      <c r="L306" s="1"/>
      <c r="M306" s="16"/>
      <c r="N306" s="16"/>
      <c r="O306" s="1"/>
      <c r="P306" s="1"/>
      <c r="Q306" s="96"/>
    </row>
    <row r="307" spans="1:17" ht="18" customHeight="1">
      <c r="A307" s="62"/>
      <c r="B307" s="62"/>
      <c r="C307" s="62"/>
      <c r="D307" s="62"/>
      <c r="E307" s="62"/>
      <c r="F307" s="4">
        <v>2025</v>
      </c>
      <c r="G307" s="16">
        <v>0</v>
      </c>
      <c r="H307" s="16"/>
      <c r="I307" s="16">
        <v>0</v>
      </c>
      <c r="J307" s="16"/>
      <c r="K307" s="1"/>
      <c r="L307" s="1"/>
      <c r="M307" s="16"/>
      <c r="N307" s="16"/>
      <c r="O307" s="1"/>
      <c r="P307" s="1"/>
      <c r="Q307" s="96"/>
    </row>
    <row r="308" spans="1:17" ht="22.5" customHeight="1">
      <c r="A308" s="62"/>
      <c r="B308" s="62"/>
      <c r="C308" s="62"/>
      <c r="D308" s="62"/>
      <c r="E308" s="62"/>
      <c r="F308" s="4">
        <v>2026</v>
      </c>
      <c r="G308" s="16">
        <v>0</v>
      </c>
      <c r="H308" s="16"/>
      <c r="I308" s="16">
        <v>0</v>
      </c>
      <c r="J308" s="16"/>
      <c r="K308" s="1"/>
      <c r="L308" s="1"/>
      <c r="M308" s="16"/>
      <c r="N308" s="16"/>
      <c r="O308" s="1"/>
      <c r="P308" s="1"/>
      <c r="Q308" s="96"/>
    </row>
    <row r="309" spans="1:17" ht="22.5" customHeight="1">
      <c r="A309" s="62"/>
      <c r="B309" s="62"/>
      <c r="C309" s="62"/>
      <c r="D309" s="62"/>
      <c r="E309" s="62"/>
      <c r="F309" s="4">
        <v>2027</v>
      </c>
      <c r="G309" s="16">
        <v>0</v>
      </c>
      <c r="H309" s="16"/>
      <c r="I309" s="16">
        <v>0</v>
      </c>
      <c r="J309" s="16"/>
      <c r="K309" s="1"/>
      <c r="L309" s="1"/>
      <c r="M309" s="16"/>
      <c r="N309" s="16"/>
      <c r="O309" s="1"/>
      <c r="P309" s="1"/>
      <c r="Q309" s="96"/>
    </row>
    <row r="310" spans="1:17" ht="24" customHeight="1">
      <c r="A310" s="62"/>
      <c r="B310" s="62"/>
      <c r="C310" s="62"/>
      <c r="D310" s="62"/>
      <c r="E310" s="62"/>
      <c r="F310" s="4">
        <v>2028</v>
      </c>
      <c r="G310" s="16">
        <v>0</v>
      </c>
      <c r="H310" s="16"/>
      <c r="I310" s="16">
        <v>0</v>
      </c>
      <c r="J310" s="16"/>
      <c r="K310" s="1"/>
      <c r="L310" s="1"/>
      <c r="M310" s="16"/>
      <c r="N310" s="16"/>
      <c r="O310" s="1"/>
      <c r="P310" s="1"/>
      <c r="Q310" s="96"/>
    </row>
    <row r="311" spans="1:17" ht="21" customHeight="1">
      <c r="A311" s="62"/>
      <c r="B311" s="62"/>
      <c r="C311" s="62"/>
      <c r="D311" s="62"/>
      <c r="E311" s="62"/>
      <c r="F311" s="4">
        <v>2029</v>
      </c>
      <c r="G311" s="16">
        <v>0</v>
      </c>
      <c r="H311" s="16"/>
      <c r="I311" s="16">
        <v>0</v>
      </c>
      <c r="J311" s="16"/>
      <c r="K311" s="1"/>
      <c r="L311" s="1"/>
      <c r="M311" s="16"/>
      <c r="N311" s="16"/>
      <c r="O311" s="1"/>
      <c r="P311" s="1"/>
      <c r="Q311" s="96"/>
    </row>
    <row r="312" spans="1:17" ht="18" customHeight="1">
      <c r="A312" s="63"/>
      <c r="B312" s="63"/>
      <c r="C312" s="63"/>
      <c r="D312" s="63"/>
      <c r="E312" s="63"/>
      <c r="F312" s="4">
        <v>2030</v>
      </c>
      <c r="G312" s="16">
        <v>0</v>
      </c>
      <c r="H312" s="16"/>
      <c r="I312" s="16">
        <v>0</v>
      </c>
      <c r="J312" s="16"/>
      <c r="K312" s="1"/>
      <c r="L312" s="1"/>
      <c r="M312" s="16"/>
      <c r="N312" s="16"/>
      <c r="O312" s="1"/>
      <c r="P312" s="1"/>
      <c r="Q312" s="97"/>
    </row>
    <row r="313" spans="1:17" ht="48" customHeight="1">
      <c r="A313" s="61" t="s">
        <v>21</v>
      </c>
      <c r="B313" s="61" t="s">
        <v>85</v>
      </c>
      <c r="C313" s="61"/>
      <c r="D313" s="61"/>
      <c r="E313" s="61"/>
      <c r="F313" s="3" t="s">
        <v>13</v>
      </c>
      <c r="G313" s="17">
        <f>SUM(G314:G322)</f>
        <v>0</v>
      </c>
      <c r="H313" s="17">
        <f>SUM(H314:H322)</f>
        <v>0</v>
      </c>
      <c r="I313" s="17">
        <f>SUM(I314:I322)</f>
        <v>0</v>
      </c>
      <c r="J313" s="17">
        <f>SUM(J314:J322)</f>
        <v>0</v>
      </c>
      <c r="K313" s="1"/>
      <c r="L313" s="1"/>
      <c r="M313" s="17">
        <f>SUM(M314:M322)</f>
        <v>0</v>
      </c>
      <c r="N313" s="16"/>
      <c r="O313" s="1"/>
      <c r="P313" s="1"/>
      <c r="Q313" s="61" t="s">
        <v>111</v>
      </c>
    </row>
    <row r="314" spans="1:17" ht="15.75" customHeight="1">
      <c r="A314" s="62"/>
      <c r="B314" s="62"/>
      <c r="C314" s="62"/>
      <c r="D314" s="62"/>
      <c r="E314" s="62"/>
      <c r="F314" s="4">
        <v>2022</v>
      </c>
      <c r="G314" s="16">
        <v>0</v>
      </c>
      <c r="H314" s="16"/>
      <c r="I314" s="16">
        <v>0</v>
      </c>
      <c r="J314" s="16"/>
      <c r="K314" s="1"/>
      <c r="L314" s="1"/>
      <c r="M314" s="16"/>
      <c r="N314" s="16"/>
      <c r="O314" s="1"/>
      <c r="P314" s="1"/>
      <c r="Q314" s="96"/>
    </row>
    <row r="315" spans="1:17" ht="15.75" customHeight="1">
      <c r="A315" s="62"/>
      <c r="B315" s="62"/>
      <c r="C315" s="62"/>
      <c r="D315" s="62"/>
      <c r="E315" s="62"/>
      <c r="F315" s="4">
        <v>2023</v>
      </c>
      <c r="G315" s="16">
        <v>0</v>
      </c>
      <c r="H315" s="16"/>
      <c r="I315" s="16">
        <v>0</v>
      </c>
      <c r="J315" s="16"/>
      <c r="K315" s="1"/>
      <c r="L315" s="1"/>
      <c r="M315" s="16"/>
      <c r="N315" s="16"/>
      <c r="O315" s="1"/>
      <c r="P315" s="1"/>
      <c r="Q315" s="96"/>
    </row>
    <row r="316" spans="1:17" ht="15.75" customHeight="1">
      <c r="A316" s="62"/>
      <c r="B316" s="62"/>
      <c r="C316" s="62"/>
      <c r="D316" s="62"/>
      <c r="E316" s="62"/>
      <c r="F316" s="4">
        <v>2024</v>
      </c>
      <c r="G316" s="16">
        <v>0</v>
      </c>
      <c r="H316" s="16"/>
      <c r="I316" s="16">
        <v>0</v>
      </c>
      <c r="J316" s="16"/>
      <c r="K316" s="1"/>
      <c r="L316" s="1"/>
      <c r="M316" s="16"/>
      <c r="N316" s="16"/>
      <c r="O316" s="1"/>
      <c r="P316" s="1"/>
      <c r="Q316" s="96"/>
    </row>
    <row r="317" spans="1:17" ht="15.75" customHeight="1">
      <c r="A317" s="62"/>
      <c r="B317" s="62"/>
      <c r="C317" s="62"/>
      <c r="D317" s="62"/>
      <c r="E317" s="62"/>
      <c r="F317" s="4">
        <v>2025</v>
      </c>
      <c r="G317" s="16">
        <v>0</v>
      </c>
      <c r="H317" s="16"/>
      <c r="I317" s="16">
        <v>0</v>
      </c>
      <c r="J317" s="16"/>
      <c r="K317" s="1"/>
      <c r="L317" s="1"/>
      <c r="M317" s="16"/>
      <c r="N317" s="16"/>
      <c r="O317" s="1"/>
      <c r="P317" s="1"/>
      <c r="Q317" s="96"/>
    </row>
    <row r="318" spans="1:17" ht="15.75" customHeight="1">
      <c r="A318" s="62"/>
      <c r="B318" s="62"/>
      <c r="C318" s="62"/>
      <c r="D318" s="62"/>
      <c r="E318" s="62"/>
      <c r="F318" s="4">
        <v>2026</v>
      </c>
      <c r="G318" s="16">
        <v>0</v>
      </c>
      <c r="H318" s="16"/>
      <c r="I318" s="16">
        <v>0</v>
      </c>
      <c r="J318" s="16"/>
      <c r="K318" s="1"/>
      <c r="L318" s="1"/>
      <c r="M318" s="16"/>
      <c r="N318" s="16"/>
      <c r="O318" s="1"/>
      <c r="P318" s="1"/>
      <c r="Q318" s="96"/>
    </row>
    <row r="319" spans="1:17" ht="15.75" customHeight="1">
      <c r="A319" s="62"/>
      <c r="B319" s="62"/>
      <c r="C319" s="62"/>
      <c r="D319" s="62"/>
      <c r="E319" s="62"/>
      <c r="F319" s="4">
        <v>2027</v>
      </c>
      <c r="G319" s="16">
        <v>0</v>
      </c>
      <c r="H319" s="16"/>
      <c r="I319" s="16">
        <v>0</v>
      </c>
      <c r="J319" s="16"/>
      <c r="K319" s="1"/>
      <c r="L319" s="1"/>
      <c r="M319" s="16"/>
      <c r="N319" s="16"/>
      <c r="O319" s="1"/>
      <c r="P319" s="1"/>
      <c r="Q319" s="96"/>
    </row>
    <row r="320" spans="1:17" ht="15.75" customHeight="1">
      <c r="A320" s="62"/>
      <c r="B320" s="62"/>
      <c r="C320" s="62"/>
      <c r="D320" s="62"/>
      <c r="E320" s="62"/>
      <c r="F320" s="4">
        <v>2028</v>
      </c>
      <c r="G320" s="16">
        <v>0</v>
      </c>
      <c r="H320" s="16"/>
      <c r="I320" s="16">
        <v>0</v>
      </c>
      <c r="J320" s="16"/>
      <c r="K320" s="1"/>
      <c r="L320" s="1"/>
      <c r="M320" s="16"/>
      <c r="N320" s="16"/>
      <c r="O320" s="1"/>
      <c r="P320" s="1"/>
      <c r="Q320" s="96"/>
    </row>
    <row r="321" spans="1:17" ht="15.75" customHeight="1">
      <c r="A321" s="62"/>
      <c r="B321" s="62"/>
      <c r="C321" s="62"/>
      <c r="D321" s="62"/>
      <c r="E321" s="62"/>
      <c r="F321" s="4">
        <v>2029</v>
      </c>
      <c r="G321" s="16">
        <v>0</v>
      </c>
      <c r="H321" s="16"/>
      <c r="I321" s="16">
        <v>0</v>
      </c>
      <c r="J321" s="16"/>
      <c r="K321" s="1"/>
      <c r="L321" s="1"/>
      <c r="M321" s="16"/>
      <c r="N321" s="16"/>
      <c r="O321" s="1"/>
      <c r="P321" s="1"/>
      <c r="Q321" s="96"/>
    </row>
    <row r="322" spans="1:17" ht="25.5" customHeight="1">
      <c r="A322" s="63"/>
      <c r="B322" s="63"/>
      <c r="C322" s="63"/>
      <c r="D322" s="63"/>
      <c r="E322" s="63"/>
      <c r="F322" s="4">
        <v>2030</v>
      </c>
      <c r="G322" s="16">
        <v>0</v>
      </c>
      <c r="H322" s="16"/>
      <c r="I322" s="16">
        <v>0</v>
      </c>
      <c r="J322" s="16"/>
      <c r="K322" s="1"/>
      <c r="L322" s="1"/>
      <c r="M322" s="16"/>
      <c r="N322" s="16"/>
      <c r="O322" s="1"/>
      <c r="P322" s="1"/>
      <c r="Q322" s="97"/>
    </row>
    <row r="323" spans="1:17" ht="21" customHeight="1">
      <c r="A323" s="61" t="s">
        <v>103</v>
      </c>
      <c r="B323" s="61" t="s">
        <v>86</v>
      </c>
      <c r="C323" s="61"/>
      <c r="D323" s="61" t="s">
        <v>60</v>
      </c>
      <c r="E323" s="61" t="s">
        <v>61</v>
      </c>
      <c r="F323" s="3" t="s">
        <v>13</v>
      </c>
      <c r="G323" s="17">
        <f>SUM(G324:G332)</f>
        <v>0</v>
      </c>
      <c r="H323" s="17">
        <f>SUM(H324:H332)</f>
        <v>0</v>
      </c>
      <c r="I323" s="17">
        <f>SUM(I324:I332)</f>
        <v>0</v>
      </c>
      <c r="J323" s="17">
        <f>SUM(J324:J332)</f>
        <v>0</v>
      </c>
      <c r="K323" s="1"/>
      <c r="L323" s="1"/>
      <c r="M323" s="17">
        <f>SUM(M324:M332)</f>
        <v>0</v>
      </c>
      <c r="N323" s="16"/>
      <c r="O323" s="1"/>
      <c r="P323" s="1"/>
      <c r="Q323" s="61" t="s">
        <v>111</v>
      </c>
    </row>
    <row r="324" spans="1:17" ht="15.75">
      <c r="A324" s="62"/>
      <c r="B324" s="62"/>
      <c r="C324" s="62"/>
      <c r="D324" s="62"/>
      <c r="E324" s="62"/>
      <c r="F324" s="4">
        <v>2022</v>
      </c>
      <c r="G324" s="16">
        <v>0</v>
      </c>
      <c r="H324" s="16"/>
      <c r="I324" s="16">
        <v>0</v>
      </c>
      <c r="J324" s="16"/>
      <c r="K324" s="1"/>
      <c r="L324" s="1"/>
      <c r="M324" s="16"/>
      <c r="N324" s="16"/>
      <c r="O324" s="1"/>
      <c r="P324" s="1"/>
      <c r="Q324" s="96"/>
    </row>
    <row r="325" spans="1:17" ht="15.75">
      <c r="A325" s="62"/>
      <c r="B325" s="62"/>
      <c r="C325" s="62"/>
      <c r="D325" s="62"/>
      <c r="E325" s="62"/>
      <c r="F325" s="4">
        <v>2023</v>
      </c>
      <c r="G325" s="16">
        <v>0</v>
      </c>
      <c r="H325" s="16"/>
      <c r="I325" s="16">
        <v>0</v>
      </c>
      <c r="J325" s="16"/>
      <c r="K325" s="1"/>
      <c r="L325" s="1"/>
      <c r="M325" s="16"/>
      <c r="N325" s="16"/>
      <c r="O325" s="1"/>
      <c r="P325" s="1"/>
      <c r="Q325" s="96"/>
    </row>
    <row r="326" spans="1:17" ht="15.75">
      <c r="A326" s="62"/>
      <c r="B326" s="62"/>
      <c r="C326" s="62"/>
      <c r="D326" s="62"/>
      <c r="E326" s="62"/>
      <c r="F326" s="4">
        <v>2024</v>
      </c>
      <c r="G326" s="16">
        <v>0</v>
      </c>
      <c r="H326" s="16"/>
      <c r="I326" s="16">
        <v>0</v>
      </c>
      <c r="J326" s="16"/>
      <c r="K326" s="1"/>
      <c r="L326" s="1"/>
      <c r="M326" s="16"/>
      <c r="N326" s="16"/>
      <c r="O326" s="1"/>
      <c r="P326" s="1"/>
      <c r="Q326" s="96"/>
    </row>
    <row r="327" spans="1:17" ht="15.75">
      <c r="A327" s="62"/>
      <c r="B327" s="62"/>
      <c r="C327" s="62"/>
      <c r="D327" s="62"/>
      <c r="E327" s="62"/>
      <c r="F327" s="4">
        <v>2025</v>
      </c>
      <c r="G327" s="16">
        <v>0</v>
      </c>
      <c r="H327" s="16"/>
      <c r="I327" s="16">
        <v>0</v>
      </c>
      <c r="J327" s="16"/>
      <c r="K327" s="1"/>
      <c r="L327" s="1"/>
      <c r="M327" s="16"/>
      <c r="N327" s="16"/>
      <c r="O327" s="1"/>
      <c r="P327" s="1"/>
      <c r="Q327" s="96"/>
    </row>
    <row r="328" spans="1:17" ht="15.75">
      <c r="A328" s="62"/>
      <c r="B328" s="62"/>
      <c r="C328" s="62"/>
      <c r="D328" s="62"/>
      <c r="E328" s="62"/>
      <c r="F328" s="4">
        <v>2026</v>
      </c>
      <c r="G328" s="16">
        <v>0</v>
      </c>
      <c r="H328" s="16"/>
      <c r="I328" s="16">
        <v>0</v>
      </c>
      <c r="J328" s="16"/>
      <c r="K328" s="1"/>
      <c r="L328" s="1"/>
      <c r="M328" s="16"/>
      <c r="N328" s="16"/>
      <c r="O328" s="1"/>
      <c r="P328" s="1"/>
      <c r="Q328" s="96"/>
    </row>
    <row r="329" spans="1:17" ht="15.75">
      <c r="A329" s="62"/>
      <c r="B329" s="62"/>
      <c r="C329" s="62"/>
      <c r="D329" s="62"/>
      <c r="E329" s="62"/>
      <c r="F329" s="4">
        <v>2027</v>
      </c>
      <c r="G329" s="16">
        <v>0</v>
      </c>
      <c r="H329" s="16"/>
      <c r="I329" s="16">
        <v>0</v>
      </c>
      <c r="J329" s="16"/>
      <c r="K329" s="1"/>
      <c r="L329" s="1"/>
      <c r="M329" s="16"/>
      <c r="N329" s="16"/>
      <c r="O329" s="1"/>
      <c r="P329" s="1"/>
      <c r="Q329" s="96"/>
    </row>
    <row r="330" spans="1:17" ht="15.75">
      <c r="A330" s="62"/>
      <c r="B330" s="62"/>
      <c r="C330" s="62"/>
      <c r="D330" s="62"/>
      <c r="E330" s="62"/>
      <c r="F330" s="4">
        <v>2028</v>
      </c>
      <c r="G330" s="16">
        <v>0</v>
      </c>
      <c r="H330" s="16"/>
      <c r="I330" s="16">
        <v>0</v>
      </c>
      <c r="J330" s="16"/>
      <c r="K330" s="1"/>
      <c r="L330" s="1"/>
      <c r="M330" s="16"/>
      <c r="N330" s="16"/>
      <c r="O330" s="1"/>
      <c r="P330" s="1"/>
      <c r="Q330" s="96"/>
    </row>
    <row r="331" spans="1:17" ht="15.75">
      <c r="A331" s="62"/>
      <c r="B331" s="62"/>
      <c r="C331" s="62"/>
      <c r="D331" s="62"/>
      <c r="E331" s="62"/>
      <c r="F331" s="4">
        <v>2029</v>
      </c>
      <c r="G331" s="16">
        <v>0</v>
      </c>
      <c r="H331" s="16"/>
      <c r="I331" s="16">
        <v>0</v>
      </c>
      <c r="J331" s="16"/>
      <c r="K331" s="1"/>
      <c r="L331" s="1"/>
      <c r="M331" s="16"/>
      <c r="N331" s="16"/>
      <c r="O331" s="1"/>
      <c r="P331" s="1"/>
      <c r="Q331" s="96"/>
    </row>
    <row r="332" spans="1:17" ht="15.75">
      <c r="A332" s="63"/>
      <c r="B332" s="63"/>
      <c r="C332" s="63"/>
      <c r="D332" s="63"/>
      <c r="E332" s="63"/>
      <c r="F332" s="4">
        <v>2030</v>
      </c>
      <c r="G332" s="16">
        <v>0</v>
      </c>
      <c r="H332" s="16"/>
      <c r="I332" s="16">
        <v>0</v>
      </c>
      <c r="J332" s="16"/>
      <c r="K332" s="1"/>
      <c r="L332" s="1"/>
      <c r="M332" s="16"/>
      <c r="N332" s="16"/>
      <c r="O332" s="1"/>
      <c r="P332" s="1"/>
      <c r="Q332" s="97"/>
    </row>
    <row r="333" spans="1:17" ht="24" customHeight="1">
      <c r="A333" s="80" t="s">
        <v>127</v>
      </c>
      <c r="B333" s="81" t="s">
        <v>87</v>
      </c>
      <c r="C333" s="79"/>
      <c r="D333" s="61" t="s">
        <v>60</v>
      </c>
      <c r="E333" s="61" t="s">
        <v>61</v>
      </c>
      <c r="F333" s="3" t="s">
        <v>13</v>
      </c>
      <c r="G333" s="17">
        <f>SUM(G334:G342)</f>
        <v>0</v>
      </c>
      <c r="H333" s="17">
        <f>SUM(H334:H342)</f>
        <v>0</v>
      </c>
      <c r="I333" s="17">
        <f>SUM(I334:I342)</f>
        <v>0</v>
      </c>
      <c r="J333" s="17">
        <f>SUM(J334:J342)</f>
        <v>0</v>
      </c>
      <c r="K333" s="1"/>
      <c r="L333" s="1"/>
      <c r="M333" s="17">
        <f>SUM(M334:M342)</f>
        <v>0</v>
      </c>
      <c r="N333" s="16"/>
      <c r="O333" s="1"/>
      <c r="P333" s="1"/>
      <c r="Q333" s="61" t="s">
        <v>111</v>
      </c>
    </row>
    <row r="334" spans="1:17" ht="24" customHeight="1">
      <c r="A334" s="80"/>
      <c r="B334" s="81"/>
      <c r="C334" s="79"/>
      <c r="D334" s="62"/>
      <c r="E334" s="62"/>
      <c r="F334" s="4">
        <v>2022</v>
      </c>
      <c r="G334" s="16">
        <v>0</v>
      </c>
      <c r="H334" s="16"/>
      <c r="I334" s="16">
        <v>0</v>
      </c>
      <c r="J334" s="16"/>
      <c r="K334" s="1"/>
      <c r="L334" s="1"/>
      <c r="M334" s="16"/>
      <c r="N334" s="16"/>
      <c r="O334" s="1"/>
      <c r="P334" s="1"/>
      <c r="Q334" s="96"/>
    </row>
    <row r="335" spans="1:17" ht="24" customHeight="1">
      <c r="A335" s="80"/>
      <c r="B335" s="81"/>
      <c r="C335" s="79"/>
      <c r="D335" s="62"/>
      <c r="E335" s="62"/>
      <c r="F335" s="4">
        <v>2023</v>
      </c>
      <c r="G335" s="16">
        <v>0</v>
      </c>
      <c r="H335" s="16"/>
      <c r="I335" s="16">
        <v>0</v>
      </c>
      <c r="J335" s="16"/>
      <c r="K335" s="1"/>
      <c r="L335" s="1"/>
      <c r="M335" s="16"/>
      <c r="N335" s="16"/>
      <c r="O335" s="1"/>
      <c r="P335" s="1"/>
      <c r="Q335" s="96"/>
    </row>
    <row r="336" spans="1:17" ht="24" customHeight="1">
      <c r="A336" s="80"/>
      <c r="B336" s="81"/>
      <c r="C336" s="79"/>
      <c r="D336" s="62"/>
      <c r="E336" s="62"/>
      <c r="F336" s="4">
        <v>2024</v>
      </c>
      <c r="G336" s="16">
        <v>0</v>
      </c>
      <c r="H336" s="16"/>
      <c r="I336" s="16">
        <v>0</v>
      </c>
      <c r="J336" s="16"/>
      <c r="K336" s="1"/>
      <c r="L336" s="1"/>
      <c r="M336" s="16"/>
      <c r="N336" s="16"/>
      <c r="O336" s="1"/>
      <c r="P336" s="1"/>
      <c r="Q336" s="96"/>
    </row>
    <row r="337" spans="1:17" ht="24" customHeight="1">
      <c r="A337" s="80"/>
      <c r="B337" s="81"/>
      <c r="C337" s="79"/>
      <c r="D337" s="62"/>
      <c r="E337" s="62"/>
      <c r="F337" s="4">
        <v>2025</v>
      </c>
      <c r="G337" s="16">
        <v>0</v>
      </c>
      <c r="H337" s="16"/>
      <c r="I337" s="16">
        <v>0</v>
      </c>
      <c r="J337" s="16"/>
      <c r="K337" s="1"/>
      <c r="L337" s="1"/>
      <c r="M337" s="16"/>
      <c r="N337" s="16"/>
      <c r="O337" s="1"/>
      <c r="P337" s="1"/>
      <c r="Q337" s="96"/>
    </row>
    <row r="338" spans="1:17" ht="24" customHeight="1">
      <c r="A338" s="80"/>
      <c r="B338" s="81"/>
      <c r="C338" s="79"/>
      <c r="D338" s="62"/>
      <c r="E338" s="62"/>
      <c r="F338" s="4">
        <v>2026</v>
      </c>
      <c r="G338" s="16">
        <v>0</v>
      </c>
      <c r="H338" s="16"/>
      <c r="I338" s="16">
        <v>0</v>
      </c>
      <c r="J338" s="16"/>
      <c r="K338" s="1"/>
      <c r="L338" s="1"/>
      <c r="M338" s="16"/>
      <c r="N338" s="16"/>
      <c r="O338" s="1"/>
      <c r="P338" s="1"/>
      <c r="Q338" s="96"/>
    </row>
    <row r="339" spans="1:17" ht="24" customHeight="1">
      <c r="A339" s="80"/>
      <c r="B339" s="81"/>
      <c r="C339" s="79"/>
      <c r="D339" s="62"/>
      <c r="E339" s="62"/>
      <c r="F339" s="4">
        <v>2027</v>
      </c>
      <c r="G339" s="16">
        <v>0</v>
      </c>
      <c r="H339" s="16"/>
      <c r="I339" s="16">
        <v>0</v>
      </c>
      <c r="J339" s="16"/>
      <c r="K339" s="1"/>
      <c r="L339" s="1"/>
      <c r="M339" s="16"/>
      <c r="N339" s="16"/>
      <c r="O339" s="1"/>
      <c r="P339" s="1"/>
      <c r="Q339" s="96"/>
    </row>
    <row r="340" spans="1:17" ht="24" customHeight="1">
      <c r="A340" s="80"/>
      <c r="B340" s="81"/>
      <c r="C340" s="79"/>
      <c r="D340" s="62"/>
      <c r="E340" s="62"/>
      <c r="F340" s="4">
        <v>2028</v>
      </c>
      <c r="G340" s="16">
        <v>0</v>
      </c>
      <c r="H340" s="16"/>
      <c r="I340" s="16">
        <v>0</v>
      </c>
      <c r="J340" s="16"/>
      <c r="K340" s="1"/>
      <c r="L340" s="1"/>
      <c r="M340" s="16"/>
      <c r="N340" s="16"/>
      <c r="O340" s="1"/>
      <c r="P340" s="1"/>
      <c r="Q340" s="96"/>
    </row>
    <row r="341" spans="1:17" ht="24" customHeight="1">
      <c r="A341" s="80"/>
      <c r="B341" s="81"/>
      <c r="C341" s="79"/>
      <c r="D341" s="62"/>
      <c r="E341" s="62"/>
      <c r="F341" s="4">
        <v>2029</v>
      </c>
      <c r="G341" s="16">
        <v>0</v>
      </c>
      <c r="H341" s="16"/>
      <c r="I341" s="16">
        <v>0</v>
      </c>
      <c r="J341" s="16"/>
      <c r="K341" s="1"/>
      <c r="L341" s="1"/>
      <c r="M341" s="16"/>
      <c r="N341" s="16"/>
      <c r="O341" s="1"/>
      <c r="P341" s="1"/>
      <c r="Q341" s="96"/>
    </row>
    <row r="342" spans="1:17" ht="24" customHeight="1">
      <c r="A342" s="80"/>
      <c r="B342" s="81"/>
      <c r="C342" s="79"/>
      <c r="D342" s="63"/>
      <c r="E342" s="63"/>
      <c r="F342" s="4">
        <v>2030</v>
      </c>
      <c r="G342" s="16">
        <v>0</v>
      </c>
      <c r="H342" s="16"/>
      <c r="I342" s="16">
        <v>0</v>
      </c>
      <c r="J342" s="16"/>
      <c r="K342" s="1"/>
      <c r="L342" s="1"/>
      <c r="M342" s="16"/>
      <c r="N342" s="16"/>
      <c r="O342" s="1"/>
      <c r="P342" s="1"/>
      <c r="Q342" s="97"/>
    </row>
    <row r="343" spans="1:17" ht="16.5" customHeight="1">
      <c r="A343" s="58"/>
      <c r="B343" s="125" t="s">
        <v>16</v>
      </c>
      <c r="C343" s="126"/>
      <c r="D343" s="126"/>
      <c r="E343" s="126"/>
      <c r="F343" s="3" t="s">
        <v>13</v>
      </c>
      <c r="G343" s="17">
        <f>G344+G345+G346+G347+G348+G349+G350+G351+G352</f>
        <v>307447.6</v>
      </c>
      <c r="H343" s="17">
        <f>H344+H345+H346+H347+H348+H349+H350+H351+H352</f>
        <v>37143</v>
      </c>
      <c r="I343" s="17">
        <f>I344+I345+I346+I347+I348+I349+I350+I351+I352</f>
        <v>307447.6</v>
      </c>
      <c r="J343" s="17">
        <f>J344+J345+J346+J347+J348+J349+J350+J351+J352</f>
        <v>37143</v>
      </c>
      <c r="K343" s="1"/>
      <c r="L343" s="1"/>
      <c r="M343" s="17">
        <f>M344+M345+M346+M347+M348+M349+M350+M351+M352</f>
        <v>0</v>
      </c>
      <c r="N343" s="17"/>
      <c r="O343" s="1"/>
      <c r="P343" s="1"/>
      <c r="Q343" s="83"/>
    </row>
    <row r="344" spans="1:17" ht="15.75" customHeight="1">
      <c r="A344" s="59"/>
      <c r="B344" s="128"/>
      <c r="C344" s="129"/>
      <c r="D344" s="129"/>
      <c r="E344" s="129"/>
      <c r="F344" s="4">
        <v>2022</v>
      </c>
      <c r="G344" s="16">
        <f aca="true" t="shared" si="65" ref="G344:G352">I344+M344</f>
        <v>50848.6</v>
      </c>
      <c r="H344" s="16">
        <f aca="true" t="shared" si="66" ref="H344:H350">J344</f>
        <v>8993</v>
      </c>
      <c r="I344" s="16">
        <f>I264+I294+I304+I314+I324+I334+I284+I274</f>
        <v>50848.6</v>
      </c>
      <c r="J344" s="16">
        <f>J264+J294+J304+J314+J324+J334+J284+J274</f>
        <v>8993</v>
      </c>
      <c r="K344" s="1"/>
      <c r="L344" s="1"/>
      <c r="M344" s="16">
        <f>M264+M294+M304+M314+M324+M334+M284</f>
        <v>0</v>
      </c>
      <c r="N344" s="16"/>
      <c r="O344" s="1"/>
      <c r="P344" s="1"/>
      <c r="Q344" s="84"/>
    </row>
    <row r="345" spans="1:17" ht="15.75" customHeight="1">
      <c r="A345" s="59"/>
      <c r="B345" s="128"/>
      <c r="C345" s="129"/>
      <c r="D345" s="129"/>
      <c r="E345" s="129"/>
      <c r="F345" s="4">
        <v>2023</v>
      </c>
      <c r="G345" s="16">
        <f t="shared" si="65"/>
        <v>9200</v>
      </c>
      <c r="H345" s="16">
        <f t="shared" si="66"/>
        <v>9200</v>
      </c>
      <c r="I345" s="16">
        <f aca="true" t="shared" si="67" ref="I345:J351">I265+I295+I305+I315+I325+I335+I285+I275</f>
        <v>9200</v>
      </c>
      <c r="J345" s="16">
        <f>J265+J295+J305+J315+J325+J335+J285+J275</f>
        <v>9200</v>
      </c>
      <c r="K345" s="1"/>
      <c r="L345" s="1"/>
      <c r="M345" s="16"/>
      <c r="N345" s="16"/>
      <c r="O345" s="1"/>
      <c r="P345" s="1"/>
      <c r="Q345" s="84"/>
    </row>
    <row r="346" spans="1:17" ht="15.75" customHeight="1">
      <c r="A346" s="59"/>
      <c r="B346" s="128"/>
      <c r="C346" s="129"/>
      <c r="D346" s="129"/>
      <c r="E346" s="129"/>
      <c r="F346" s="4">
        <v>2024</v>
      </c>
      <c r="G346" s="16">
        <f t="shared" si="65"/>
        <v>8300</v>
      </c>
      <c r="H346" s="16">
        <f t="shared" si="66"/>
        <v>3790</v>
      </c>
      <c r="I346" s="16">
        <f t="shared" si="67"/>
        <v>8300</v>
      </c>
      <c r="J346" s="16">
        <f>J266+J296+J306+J316+J326+J336+J286+J276</f>
        <v>3790</v>
      </c>
      <c r="K346" s="1"/>
      <c r="L346" s="1"/>
      <c r="M346" s="16"/>
      <c r="N346" s="16"/>
      <c r="O346" s="1"/>
      <c r="P346" s="1"/>
      <c r="Q346" s="84"/>
    </row>
    <row r="347" spans="1:17" ht="15.75" customHeight="1">
      <c r="A347" s="59"/>
      <c r="B347" s="128"/>
      <c r="C347" s="129"/>
      <c r="D347" s="129"/>
      <c r="E347" s="129"/>
      <c r="F347" s="4">
        <v>2025</v>
      </c>
      <c r="G347" s="16">
        <f t="shared" si="65"/>
        <v>8300</v>
      </c>
      <c r="H347" s="16">
        <f t="shared" si="66"/>
        <v>3790</v>
      </c>
      <c r="I347" s="16">
        <f t="shared" si="67"/>
        <v>8300</v>
      </c>
      <c r="J347" s="16">
        <f>J267+J297+J307+J317+J327+J337+J287+J277</f>
        <v>3790</v>
      </c>
      <c r="K347" s="1"/>
      <c r="L347" s="1"/>
      <c r="M347" s="16"/>
      <c r="N347" s="16"/>
      <c r="O347" s="1"/>
      <c r="P347" s="1"/>
      <c r="Q347" s="84"/>
    </row>
    <row r="348" spans="1:17" ht="15.75" customHeight="1">
      <c r="A348" s="59"/>
      <c r="B348" s="128"/>
      <c r="C348" s="129"/>
      <c r="D348" s="129"/>
      <c r="E348" s="129"/>
      <c r="F348" s="4">
        <v>2026</v>
      </c>
      <c r="G348" s="16">
        <f t="shared" si="65"/>
        <v>46159.8</v>
      </c>
      <c r="H348" s="16">
        <f t="shared" si="66"/>
        <v>3790</v>
      </c>
      <c r="I348" s="16">
        <f t="shared" si="67"/>
        <v>46159.8</v>
      </c>
      <c r="J348" s="16">
        <f t="shared" si="67"/>
        <v>3790</v>
      </c>
      <c r="K348" s="1"/>
      <c r="L348" s="1"/>
      <c r="M348" s="16"/>
      <c r="N348" s="16"/>
      <c r="O348" s="1"/>
      <c r="P348" s="1"/>
      <c r="Q348" s="84"/>
    </row>
    <row r="349" spans="1:17" ht="15.75" customHeight="1">
      <c r="A349" s="59"/>
      <c r="B349" s="128"/>
      <c r="C349" s="129"/>
      <c r="D349" s="129"/>
      <c r="E349" s="129"/>
      <c r="F349" s="4">
        <v>2027</v>
      </c>
      <c r="G349" s="16">
        <f t="shared" si="65"/>
        <v>46159.8</v>
      </c>
      <c r="H349" s="16">
        <f t="shared" si="66"/>
        <v>3790</v>
      </c>
      <c r="I349" s="16">
        <f t="shared" si="67"/>
        <v>46159.8</v>
      </c>
      <c r="J349" s="16">
        <f t="shared" si="67"/>
        <v>3790</v>
      </c>
      <c r="K349" s="1"/>
      <c r="L349" s="1"/>
      <c r="M349" s="16"/>
      <c r="N349" s="16"/>
      <c r="O349" s="1"/>
      <c r="P349" s="1"/>
      <c r="Q349" s="84"/>
    </row>
    <row r="350" spans="1:17" ht="15.75" customHeight="1">
      <c r="A350" s="59"/>
      <c r="B350" s="128"/>
      <c r="C350" s="129"/>
      <c r="D350" s="129"/>
      <c r="E350" s="129"/>
      <c r="F350" s="4">
        <v>2028</v>
      </c>
      <c r="G350" s="16">
        <f t="shared" si="65"/>
        <v>46159.8</v>
      </c>
      <c r="H350" s="16">
        <f t="shared" si="66"/>
        <v>3790</v>
      </c>
      <c r="I350" s="16">
        <f t="shared" si="67"/>
        <v>46159.8</v>
      </c>
      <c r="J350" s="16">
        <f t="shared" si="67"/>
        <v>3790</v>
      </c>
      <c r="K350" s="1"/>
      <c r="L350" s="1"/>
      <c r="M350" s="16"/>
      <c r="N350" s="16"/>
      <c r="O350" s="1"/>
      <c r="P350" s="1"/>
      <c r="Q350" s="84"/>
    </row>
    <row r="351" spans="1:17" ht="15.75" customHeight="1">
      <c r="A351" s="59"/>
      <c r="B351" s="128"/>
      <c r="C351" s="129"/>
      <c r="D351" s="129"/>
      <c r="E351" s="129"/>
      <c r="F351" s="4">
        <v>2029</v>
      </c>
      <c r="G351" s="16">
        <f t="shared" si="65"/>
        <v>46159.8</v>
      </c>
      <c r="H351" s="16"/>
      <c r="I351" s="16">
        <f t="shared" si="67"/>
        <v>46159.8</v>
      </c>
      <c r="J351" s="16"/>
      <c r="K351" s="1"/>
      <c r="L351" s="1"/>
      <c r="M351" s="16"/>
      <c r="N351" s="16"/>
      <c r="O351" s="1"/>
      <c r="P351" s="1"/>
      <c r="Q351" s="84"/>
    </row>
    <row r="352" spans="1:17" ht="15.75" customHeight="1">
      <c r="A352" s="60"/>
      <c r="B352" s="131"/>
      <c r="C352" s="132"/>
      <c r="D352" s="132"/>
      <c r="E352" s="132"/>
      <c r="F352" s="4">
        <v>2030</v>
      </c>
      <c r="G352" s="16">
        <f t="shared" si="65"/>
        <v>46159.8</v>
      </c>
      <c r="H352" s="16"/>
      <c r="I352" s="16">
        <f>I272+I302+I312+I322+I332+I342+I292+I282</f>
        <v>46159.8</v>
      </c>
      <c r="J352" s="16"/>
      <c r="K352" s="1"/>
      <c r="L352" s="1"/>
      <c r="M352" s="16"/>
      <c r="N352" s="16"/>
      <c r="O352" s="1"/>
      <c r="P352" s="1"/>
      <c r="Q352" s="85"/>
    </row>
    <row r="353" spans="1:17" ht="33" customHeight="1">
      <c r="A353" s="29">
        <v>4</v>
      </c>
      <c r="B353" s="120" t="s">
        <v>122</v>
      </c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  <c r="P353" s="123"/>
      <c r="Q353" s="124"/>
    </row>
    <row r="354" spans="1:17" ht="15.75" customHeight="1">
      <c r="A354" s="74" t="s">
        <v>71</v>
      </c>
      <c r="B354" s="61" t="s">
        <v>79</v>
      </c>
      <c r="C354" s="111" t="s">
        <v>179</v>
      </c>
      <c r="D354" s="61" t="s">
        <v>58</v>
      </c>
      <c r="E354" s="61" t="s">
        <v>64</v>
      </c>
      <c r="F354" s="3" t="s">
        <v>13</v>
      </c>
      <c r="G354" s="17">
        <f>SUM(G355:G363)</f>
        <v>1804131.3</v>
      </c>
      <c r="H354" s="17">
        <f>SUM(H355:H363)</f>
        <v>229008.1</v>
      </c>
      <c r="I354" s="17">
        <f>SUM(I355:I363)</f>
        <v>1804131.3</v>
      </c>
      <c r="J354" s="17">
        <f>SUM(J355:J363)</f>
        <v>229008.1</v>
      </c>
      <c r="K354" s="1"/>
      <c r="L354" s="1"/>
      <c r="M354" s="17">
        <f>SUM(M355:M363)</f>
        <v>0</v>
      </c>
      <c r="N354" s="16"/>
      <c r="O354" s="1"/>
      <c r="P354" s="1"/>
      <c r="Q354" s="61" t="s">
        <v>121</v>
      </c>
    </row>
    <row r="355" spans="1:17" ht="15.75">
      <c r="A355" s="75"/>
      <c r="B355" s="62"/>
      <c r="C355" s="77"/>
      <c r="D355" s="62"/>
      <c r="E355" s="62"/>
      <c r="F355" s="4">
        <v>2022</v>
      </c>
      <c r="G355" s="16">
        <f>I355</f>
        <v>239333.9</v>
      </c>
      <c r="H355" s="16">
        <f>J355</f>
        <v>35717.5</v>
      </c>
      <c r="I355" s="16">
        <v>239333.9</v>
      </c>
      <c r="J355" s="16">
        <v>35717.5</v>
      </c>
      <c r="K355" s="1"/>
      <c r="L355" s="1"/>
      <c r="M355" s="16"/>
      <c r="N355" s="16"/>
      <c r="O355" s="1"/>
      <c r="P355" s="1"/>
      <c r="Q355" s="62"/>
    </row>
    <row r="356" spans="1:17" ht="15.75">
      <c r="A356" s="75"/>
      <c r="B356" s="62"/>
      <c r="C356" s="77"/>
      <c r="D356" s="62"/>
      <c r="E356" s="62"/>
      <c r="F356" s="4">
        <v>2023</v>
      </c>
      <c r="G356" s="16">
        <f aca="true" t="shared" si="68" ref="G356:G363">I356</f>
        <v>122709.3</v>
      </c>
      <c r="H356" s="16">
        <f aca="true" t="shared" si="69" ref="H356:H361">J356</f>
        <v>32215.1</v>
      </c>
      <c r="I356" s="16">
        <v>122709.3</v>
      </c>
      <c r="J356" s="16">
        <v>32215.1</v>
      </c>
      <c r="K356" s="1"/>
      <c r="L356" s="1"/>
      <c r="M356" s="16"/>
      <c r="N356" s="16"/>
      <c r="O356" s="1"/>
      <c r="P356" s="1"/>
      <c r="Q356" s="62"/>
    </row>
    <row r="357" spans="1:17" ht="15.75">
      <c r="A357" s="75"/>
      <c r="B357" s="62"/>
      <c r="C357" s="77"/>
      <c r="D357" s="62"/>
      <c r="E357" s="62"/>
      <c r="F357" s="4">
        <v>2024</v>
      </c>
      <c r="G357" s="16">
        <f t="shared" si="68"/>
        <v>122709.3</v>
      </c>
      <c r="H357" s="16">
        <f t="shared" si="69"/>
        <v>32215.1</v>
      </c>
      <c r="I357" s="16">
        <v>122709.3</v>
      </c>
      <c r="J357" s="16">
        <v>32215.1</v>
      </c>
      <c r="K357" s="1"/>
      <c r="L357" s="1"/>
      <c r="M357" s="16"/>
      <c r="N357" s="16"/>
      <c r="O357" s="1"/>
      <c r="P357" s="1"/>
      <c r="Q357" s="62"/>
    </row>
    <row r="358" spans="1:17" ht="15.75">
      <c r="A358" s="75"/>
      <c r="B358" s="62"/>
      <c r="C358" s="77"/>
      <c r="D358" s="62"/>
      <c r="E358" s="62"/>
      <c r="F358" s="4">
        <v>2025</v>
      </c>
      <c r="G358" s="16">
        <f t="shared" si="68"/>
        <v>122709.3</v>
      </c>
      <c r="H358" s="16">
        <f t="shared" si="69"/>
        <v>32215.1</v>
      </c>
      <c r="I358" s="16">
        <v>122709.3</v>
      </c>
      <c r="J358" s="16">
        <v>32215.1</v>
      </c>
      <c r="K358" s="1"/>
      <c r="L358" s="1"/>
      <c r="M358" s="16"/>
      <c r="N358" s="16"/>
      <c r="O358" s="1"/>
      <c r="P358" s="1"/>
      <c r="Q358" s="62"/>
    </row>
    <row r="359" spans="1:17" ht="15.75">
      <c r="A359" s="75"/>
      <c r="B359" s="62"/>
      <c r="C359" s="77"/>
      <c r="D359" s="62"/>
      <c r="E359" s="62"/>
      <c r="F359" s="4">
        <v>2026</v>
      </c>
      <c r="G359" s="16">
        <f t="shared" si="68"/>
        <v>239333.9</v>
      </c>
      <c r="H359" s="16">
        <f t="shared" si="69"/>
        <v>32215.1</v>
      </c>
      <c r="I359" s="16">
        <v>239333.9</v>
      </c>
      <c r="J359" s="16">
        <v>32215.1</v>
      </c>
      <c r="K359" s="1"/>
      <c r="L359" s="1"/>
      <c r="M359" s="16"/>
      <c r="N359" s="16"/>
      <c r="O359" s="1"/>
      <c r="P359" s="1"/>
      <c r="Q359" s="62"/>
    </row>
    <row r="360" spans="1:17" ht="15.75">
      <c r="A360" s="75"/>
      <c r="B360" s="62"/>
      <c r="C360" s="77"/>
      <c r="D360" s="62"/>
      <c r="E360" s="62"/>
      <c r="F360" s="4">
        <v>2027</v>
      </c>
      <c r="G360" s="16">
        <f t="shared" si="68"/>
        <v>239333.9</v>
      </c>
      <c r="H360" s="16">
        <f t="shared" si="69"/>
        <v>32215.1</v>
      </c>
      <c r="I360" s="16">
        <v>239333.9</v>
      </c>
      <c r="J360" s="16">
        <v>32215.1</v>
      </c>
      <c r="K360" s="1"/>
      <c r="L360" s="1"/>
      <c r="M360" s="16"/>
      <c r="N360" s="16"/>
      <c r="O360" s="1"/>
      <c r="P360" s="1"/>
      <c r="Q360" s="62"/>
    </row>
    <row r="361" spans="1:17" ht="15.75">
      <c r="A361" s="75"/>
      <c r="B361" s="62"/>
      <c r="C361" s="77"/>
      <c r="D361" s="62"/>
      <c r="E361" s="62"/>
      <c r="F361" s="4">
        <v>2028</v>
      </c>
      <c r="G361" s="16">
        <f t="shared" si="68"/>
        <v>239333.9</v>
      </c>
      <c r="H361" s="16">
        <f t="shared" si="69"/>
        <v>32215.1</v>
      </c>
      <c r="I361" s="16">
        <v>239333.9</v>
      </c>
      <c r="J361" s="16">
        <v>32215.1</v>
      </c>
      <c r="K361" s="1"/>
      <c r="L361" s="1"/>
      <c r="M361" s="16"/>
      <c r="N361" s="16"/>
      <c r="O361" s="1"/>
      <c r="P361" s="1"/>
      <c r="Q361" s="62"/>
    </row>
    <row r="362" spans="1:17" ht="15.75">
      <c r="A362" s="75"/>
      <c r="B362" s="62"/>
      <c r="C362" s="77"/>
      <c r="D362" s="62"/>
      <c r="E362" s="62"/>
      <c r="F362" s="4">
        <v>2029</v>
      </c>
      <c r="G362" s="16">
        <f t="shared" si="68"/>
        <v>239333.9</v>
      </c>
      <c r="H362" s="16"/>
      <c r="I362" s="16">
        <v>239333.9</v>
      </c>
      <c r="J362" s="16"/>
      <c r="K362" s="1"/>
      <c r="L362" s="1"/>
      <c r="M362" s="16"/>
      <c r="N362" s="16"/>
      <c r="O362" s="1"/>
      <c r="P362" s="1"/>
      <c r="Q362" s="62"/>
    </row>
    <row r="363" spans="1:17" ht="15.75">
      <c r="A363" s="76"/>
      <c r="B363" s="63"/>
      <c r="C363" s="78"/>
      <c r="D363" s="63"/>
      <c r="E363" s="63"/>
      <c r="F363" s="38">
        <v>2030</v>
      </c>
      <c r="G363" s="16">
        <f t="shared" si="68"/>
        <v>239333.9</v>
      </c>
      <c r="H363" s="16"/>
      <c r="I363" s="16">
        <v>239333.9</v>
      </c>
      <c r="J363" s="16"/>
      <c r="K363" s="1"/>
      <c r="L363" s="1"/>
      <c r="M363" s="16"/>
      <c r="N363" s="16"/>
      <c r="O363" s="1"/>
      <c r="P363" s="1"/>
      <c r="Q363" s="63"/>
    </row>
    <row r="364" spans="1:17" ht="15.75" customHeight="1">
      <c r="A364" s="74" t="s">
        <v>90</v>
      </c>
      <c r="B364" s="61" t="s">
        <v>80</v>
      </c>
      <c r="C364" s="61"/>
      <c r="D364" s="61" t="s">
        <v>58</v>
      </c>
      <c r="E364" s="61" t="s">
        <v>64</v>
      </c>
      <c r="F364" s="3" t="s">
        <v>13</v>
      </c>
      <c r="G364" s="17">
        <f>SUM(G365:G373)</f>
        <v>107034.3</v>
      </c>
      <c r="H364" s="17">
        <f>SUM(H365:H373)</f>
        <v>83034.3</v>
      </c>
      <c r="I364" s="17">
        <f>SUM(I365:I373)</f>
        <v>107034.3</v>
      </c>
      <c r="J364" s="17">
        <f>SUM(J365:J373)</f>
        <v>83034.3</v>
      </c>
      <c r="K364" s="1"/>
      <c r="L364" s="1"/>
      <c r="M364" s="17">
        <f>SUM(M365:M373)</f>
        <v>0</v>
      </c>
      <c r="N364" s="16"/>
      <c r="O364" s="1"/>
      <c r="P364" s="1"/>
      <c r="Q364" s="61" t="s">
        <v>121</v>
      </c>
    </row>
    <row r="365" spans="1:17" ht="15.75">
      <c r="A365" s="77"/>
      <c r="B365" s="62"/>
      <c r="C365" s="62"/>
      <c r="D365" s="62"/>
      <c r="E365" s="62"/>
      <c r="F365" s="4">
        <v>2022</v>
      </c>
      <c r="G365" s="16">
        <f aca="true" t="shared" si="70" ref="G365:G373">I365</f>
        <v>11034.3</v>
      </c>
      <c r="H365" s="16">
        <f aca="true" t="shared" si="71" ref="H365:H371">J365</f>
        <v>11034.3</v>
      </c>
      <c r="I365" s="16">
        <v>11034.3</v>
      </c>
      <c r="J365" s="16">
        <v>11034.3</v>
      </c>
      <c r="K365" s="1"/>
      <c r="L365" s="1"/>
      <c r="M365" s="16"/>
      <c r="N365" s="16"/>
      <c r="O365" s="1"/>
      <c r="P365" s="1"/>
      <c r="Q365" s="62"/>
    </row>
    <row r="366" spans="1:17" ht="15.75">
      <c r="A366" s="77"/>
      <c r="B366" s="62"/>
      <c r="C366" s="62"/>
      <c r="D366" s="62"/>
      <c r="E366" s="62"/>
      <c r="F366" s="4">
        <v>2023</v>
      </c>
      <c r="G366" s="16">
        <f t="shared" si="70"/>
        <v>12000</v>
      </c>
      <c r="H366" s="16">
        <f t="shared" si="71"/>
        <v>12000</v>
      </c>
      <c r="I366" s="16">
        <v>12000</v>
      </c>
      <c r="J366" s="16">
        <v>12000</v>
      </c>
      <c r="K366" s="1"/>
      <c r="L366" s="1"/>
      <c r="M366" s="16"/>
      <c r="N366" s="16"/>
      <c r="O366" s="1"/>
      <c r="P366" s="1"/>
      <c r="Q366" s="62"/>
    </row>
    <row r="367" spans="1:17" ht="15.75">
      <c r="A367" s="77"/>
      <c r="B367" s="62"/>
      <c r="C367" s="62"/>
      <c r="D367" s="62"/>
      <c r="E367" s="62"/>
      <c r="F367" s="4">
        <v>2024</v>
      </c>
      <c r="G367" s="16">
        <f t="shared" si="70"/>
        <v>12000</v>
      </c>
      <c r="H367" s="16">
        <f t="shared" si="71"/>
        <v>12000</v>
      </c>
      <c r="I367" s="16">
        <v>12000</v>
      </c>
      <c r="J367" s="16">
        <v>12000</v>
      </c>
      <c r="K367" s="1"/>
      <c r="L367" s="1"/>
      <c r="M367" s="16"/>
      <c r="N367" s="16"/>
      <c r="O367" s="1"/>
      <c r="P367" s="1"/>
      <c r="Q367" s="62"/>
    </row>
    <row r="368" spans="1:17" ht="15.75">
      <c r="A368" s="77"/>
      <c r="B368" s="62"/>
      <c r="C368" s="62"/>
      <c r="D368" s="62"/>
      <c r="E368" s="62"/>
      <c r="F368" s="4">
        <v>2025</v>
      </c>
      <c r="G368" s="16">
        <f t="shared" si="70"/>
        <v>12000</v>
      </c>
      <c r="H368" s="16">
        <f t="shared" si="71"/>
        <v>12000</v>
      </c>
      <c r="I368" s="16">
        <v>12000</v>
      </c>
      <c r="J368" s="16">
        <v>12000</v>
      </c>
      <c r="K368" s="1"/>
      <c r="L368" s="1"/>
      <c r="M368" s="16"/>
      <c r="N368" s="16"/>
      <c r="O368" s="1"/>
      <c r="P368" s="1"/>
      <c r="Q368" s="62"/>
    </row>
    <row r="369" spans="1:17" ht="15.75">
      <c r="A369" s="77"/>
      <c r="B369" s="62"/>
      <c r="C369" s="62"/>
      <c r="D369" s="62"/>
      <c r="E369" s="62"/>
      <c r="F369" s="4">
        <v>2026</v>
      </c>
      <c r="G369" s="16">
        <f t="shared" si="70"/>
        <v>12000</v>
      </c>
      <c r="H369" s="16">
        <f t="shared" si="71"/>
        <v>12000</v>
      </c>
      <c r="I369" s="16">
        <v>12000</v>
      </c>
      <c r="J369" s="16">
        <v>12000</v>
      </c>
      <c r="K369" s="1"/>
      <c r="L369" s="1"/>
      <c r="M369" s="16"/>
      <c r="N369" s="16"/>
      <c r="O369" s="1"/>
      <c r="P369" s="1"/>
      <c r="Q369" s="62"/>
    </row>
    <row r="370" spans="1:17" ht="15.75">
      <c r="A370" s="77"/>
      <c r="B370" s="62"/>
      <c r="C370" s="62"/>
      <c r="D370" s="62"/>
      <c r="E370" s="62"/>
      <c r="F370" s="4">
        <v>2027</v>
      </c>
      <c r="G370" s="16">
        <f t="shared" si="70"/>
        <v>12000</v>
      </c>
      <c r="H370" s="16">
        <f t="shared" si="71"/>
        <v>12000</v>
      </c>
      <c r="I370" s="16">
        <v>12000</v>
      </c>
      <c r="J370" s="16">
        <v>12000</v>
      </c>
      <c r="K370" s="1"/>
      <c r="L370" s="1"/>
      <c r="M370" s="16"/>
      <c r="N370" s="16"/>
      <c r="O370" s="1"/>
      <c r="P370" s="1"/>
      <c r="Q370" s="62"/>
    </row>
    <row r="371" spans="1:17" ht="15.75">
      <c r="A371" s="77"/>
      <c r="B371" s="62"/>
      <c r="C371" s="62"/>
      <c r="D371" s="62"/>
      <c r="E371" s="62"/>
      <c r="F371" s="4">
        <v>2028</v>
      </c>
      <c r="G371" s="16">
        <f t="shared" si="70"/>
        <v>12000</v>
      </c>
      <c r="H371" s="16">
        <f t="shared" si="71"/>
        <v>12000</v>
      </c>
      <c r="I371" s="16">
        <v>12000</v>
      </c>
      <c r="J371" s="16">
        <v>12000</v>
      </c>
      <c r="K371" s="1"/>
      <c r="L371" s="1"/>
      <c r="M371" s="16"/>
      <c r="N371" s="16"/>
      <c r="O371" s="1"/>
      <c r="P371" s="1"/>
      <c r="Q371" s="62"/>
    </row>
    <row r="372" spans="1:17" ht="15.75">
      <c r="A372" s="77"/>
      <c r="B372" s="62"/>
      <c r="C372" s="62"/>
      <c r="D372" s="62"/>
      <c r="E372" s="62"/>
      <c r="F372" s="4">
        <v>2029</v>
      </c>
      <c r="G372" s="16">
        <f t="shared" si="70"/>
        <v>12000</v>
      </c>
      <c r="H372" s="16"/>
      <c r="I372" s="16">
        <v>12000</v>
      </c>
      <c r="J372" s="16"/>
      <c r="K372" s="1"/>
      <c r="L372" s="1"/>
      <c r="M372" s="16"/>
      <c r="N372" s="16"/>
      <c r="O372" s="1"/>
      <c r="P372" s="1"/>
      <c r="Q372" s="62"/>
    </row>
    <row r="373" spans="1:17" ht="15.75">
      <c r="A373" s="78"/>
      <c r="B373" s="63"/>
      <c r="C373" s="63"/>
      <c r="D373" s="63"/>
      <c r="E373" s="63"/>
      <c r="F373" s="4">
        <v>2030</v>
      </c>
      <c r="G373" s="16">
        <f t="shared" si="70"/>
        <v>12000</v>
      </c>
      <c r="H373" s="16"/>
      <c r="I373" s="16">
        <v>12000</v>
      </c>
      <c r="J373" s="16"/>
      <c r="K373" s="1"/>
      <c r="L373" s="1"/>
      <c r="M373" s="16"/>
      <c r="N373" s="16"/>
      <c r="O373" s="1"/>
      <c r="P373" s="1"/>
      <c r="Q373" s="63"/>
    </row>
    <row r="374" spans="1:17" ht="15.75" customHeight="1">
      <c r="A374" s="74" t="s">
        <v>91</v>
      </c>
      <c r="B374" s="61" t="s">
        <v>81</v>
      </c>
      <c r="C374" s="61"/>
      <c r="D374" s="61" t="s">
        <v>58</v>
      </c>
      <c r="E374" s="61" t="s">
        <v>64</v>
      </c>
      <c r="F374" s="3" t="s">
        <v>13</v>
      </c>
      <c r="G374" s="17">
        <f>SUM(G375:G383)</f>
        <v>31449.7</v>
      </c>
      <c r="H374" s="17">
        <f>SUM(H375:H383)</f>
        <v>24449.7</v>
      </c>
      <c r="I374" s="17">
        <f>SUM(I375:I383)</f>
        <v>31449.7</v>
      </c>
      <c r="J374" s="17">
        <f>SUM(J375:J383)</f>
        <v>24449.7</v>
      </c>
      <c r="K374" s="1"/>
      <c r="L374" s="1"/>
      <c r="M374" s="17"/>
      <c r="N374" s="16"/>
      <c r="O374" s="1"/>
      <c r="P374" s="1"/>
      <c r="Q374" s="61" t="s">
        <v>121</v>
      </c>
    </row>
    <row r="375" spans="1:17" ht="15.75">
      <c r="A375" s="75"/>
      <c r="B375" s="62"/>
      <c r="C375" s="62"/>
      <c r="D375" s="62"/>
      <c r="E375" s="62"/>
      <c r="F375" s="4">
        <v>2022</v>
      </c>
      <c r="G375" s="16">
        <f>I375</f>
        <v>3449.7</v>
      </c>
      <c r="H375" s="16">
        <f>J375</f>
        <v>3449.7</v>
      </c>
      <c r="I375" s="16">
        <v>3449.7</v>
      </c>
      <c r="J375" s="16">
        <v>3449.7</v>
      </c>
      <c r="K375" s="1"/>
      <c r="L375" s="1"/>
      <c r="M375" s="16"/>
      <c r="N375" s="16"/>
      <c r="O375" s="1"/>
      <c r="P375" s="1"/>
      <c r="Q375" s="62"/>
    </row>
    <row r="376" spans="1:17" ht="15.75">
      <c r="A376" s="75"/>
      <c r="B376" s="62"/>
      <c r="C376" s="62"/>
      <c r="D376" s="62"/>
      <c r="E376" s="62"/>
      <c r="F376" s="4">
        <v>2023</v>
      </c>
      <c r="G376" s="16">
        <f aca="true" t="shared" si="72" ref="G376:G383">I376</f>
        <v>3500</v>
      </c>
      <c r="H376" s="16">
        <f aca="true" t="shared" si="73" ref="H376:H381">J376</f>
        <v>3500</v>
      </c>
      <c r="I376" s="16">
        <v>3500</v>
      </c>
      <c r="J376" s="16">
        <v>3500</v>
      </c>
      <c r="K376" s="1"/>
      <c r="L376" s="1"/>
      <c r="M376" s="16"/>
      <c r="N376" s="16"/>
      <c r="O376" s="1"/>
      <c r="P376" s="1"/>
      <c r="Q376" s="62"/>
    </row>
    <row r="377" spans="1:17" ht="15.75">
      <c r="A377" s="75"/>
      <c r="B377" s="62"/>
      <c r="C377" s="62"/>
      <c r="D377" s="62"/>
      <c r="E377" s="62"/>
      <c r="F377" s="4">
        <v>2024</v>
      </c>
      <c r="G377" s="16">
        <f t="shared" si="72"/>
        <v>3500</v>
      </c>
      <c r="H377" s="16">
        <f t="shared" si="73"/>
        <v>3500</v>
      </c>
      <c r="I377" s="16">
        <v>3500</v>
      </c>
      <c r="J377" s="16">
        <v>3500</v>
      </c>
      <c r="K377" s="1"/>
      <c r="L377" s="1"/>
      <c r="M377" s="16"/>
      <c r="N377" s="16"/>
      <c r="O377" s="1"/>
      <c r="P377" s="1"/>
      <c r="Q377" s="62"/>
    </row>
    <row r="378" spans="1:17" ht="15.75">
      <c r="A378" s="75"/>
      <c r="B378" s="62"/>
      <c r="C378" s="62"/>
      <c r="D378" s="62"/>
      <c r="E378" s="62"/>
      <c r="F378" s="4">
        <v>2025</v>
      </c>
      <c r="G378" s="16">
        <f t="shared" si="72"/>
        <v>3500</v>
      </c>
      <c r="H378" s="16">
        <f t="shared" si="73"/>
        <v>3500</v>
      </c>
      <c r="I378" s="16">
        <v>3500</v>
      </c>
      <c r="J378" s="16">
        <v>3500</v>
      </c>
      <c r="K378" s="1"/>
      <c r="L378" s="1"/>
      <c r="M378" s="16"/>
      <c r="N378" s="16"/>
      <c r="O378" s="1"/>
      <c r="P378" s="1"/>
      <c r="Q378" s="62"/>
    </row>
    <row r="379" spans="1:17" ht="15.75">
      <c r="A379" s="75"/>
      <c r="B379" s="62"/>
      <c r="C379" s="62"/>
      <c r="D379" s="62"/>
      <c r="E379" s="62"/>
      <c r="F379" s="4">
        <v>2026</v>
      </c>
      <c r="G379" s="16">
        <f t="shared" si="72"/>
        <v>3500</v>
      </c>
      <c r="H379" s="16">
        <f t="shared" si="73"/>
        <v>3500</v>
      </c>
      <c r="I379" s="16">
        <v>3500</v>
      </c>
      <c r="J379" s="16">
        <v>3500</v>
      </c>
      <c r="K379" s="1"/>
      <c r="L379" s="1"/>
      <c r="M379" s="16"/>
      <c r="N379" s="16"/>
      <c r="O379" s="1"/>
      <c r="P379" s="1"/>
      <c r="Q379" s="62"/>
    </row>
    <row r="380" spans="1:17" ht="15.75">
      <c r="A380" s="75"/>
      <c r="B380" s="62"/>
      <c r="C380" s="62"/>
      <c r="D380" s="62"/>
      <c r="E380" s="62"/>
      <c r="F380" s="4">
        <v>2027</v>
      </c>
      <c r="G380" s="16">
        <f t="shared" si="72"/>
        <v>3500</v>
      </c>
      <c r="H380" s="16">
        <f t="shared" si="73"/>
        <v>3500</v>
      </c>
      <c r="I380" s="16">
        <v>3500</v>
      </c>
      <c r="J380" s="16">
        <v>3500</v>
      </c>
      <c r="K380" s="1"/>
      <c r="L380" s="1"/>
      <c r="M380" s="16"/>
      <c r="N380" s="16"/>
      <c r="O380" s="1"/>
      <c r="P380" s="1"/>
      <c r="Q380" s="62"/>
    </row>
    <row r="381" spans="1:17" ht="15.75">
      <c r="A381" s="75"/>
      <c r="B381" s="62"/>
      <c r="C381" s="62"/>
      <c r="D381" s="62"/>
      <c r="E381" s="62"/>
      <c r="F381" s="4">
        <v>2028</v>
      </c>
      <c r="G381" s="16">
        <f t="shared" si="72"/>
        <v>3500</v>
      </c>
      <c r="H381" s="16">
        <f t="shared" si="73"/>
        <v>3500</v>
      </c>
      <c r="I381" s="16">
        <v>3500</v>
      </c>
      <c r="J381" s="16">
        <v>3500</v>
      </c>
      <c r="K381" s="1"/>
      <c r="L381" s="1"/>
      <c r="M381" s="16"/>
      <c r="N381" s="16"/>
      <c r="O381" s="1"/>
      <c r="P381" s="1"/>
      <c r="Q381" s="62"/>
    </row>
    <row r="382" spans="1:17" ht="15.75">
      <c r="A382" s="75"/>
      <c r="B382" s="62"/>
      <c r="C382" s="62"/>
      <c r="D382" s="62"/>
      <c r="E382" s="62"/>
      <c r="F382" s="4">
        <v>2029</v>
      </c>
      <c r="G382" s="16">
        <f t="shared" si="72"/>
        <v>3500</v>
      </c>
      <c r="H382" s="16"/>
      <c r="I382" s="16">
        <v>3500</v>
      </c>
      <c r="J382" s="16"/>
      <c r="K382" s="1"/>
      <c r="L382" s="1"/>
      <c r="M382" s="16"/>
      <c r="N382" s="16"/>
      <c r="O382" s="1"/>
      <c r="P382" s="1"/>
      <c r="Q382" s="62"/>
    </row>
    <row r="383" spans="1:17" ht="15.75">
      <c r="A383" s="76"/>
      <c r="B383" s="63"/>
      <c r="C383" s="63"/>
      <c r="D383" s="63"/>
      <c r="E383" s="63"/>
      <c r="F383" s="4">
        <v>2030</v>
      </c>
      <c r="G383" s="16">
        <f t="shared" si="72"/>
        <v>3500</v>
      </c>
      <c r="H383" s="16"/>
      <c r="I383" s="16">
        <v>3500</v>
      </c>
      <c r="J383" s="16"/>
      <c r="K383" s="1"/>
      <c r="L383" s="1"/>
      <c r="M383" s="16"/>
      <c r="N383" s="16"/>
      <c r="O383" s="1"/>
      <c r="P383" s="1"/>
      <c r="Q383" s="63"/>
    </row>
    <row r="384" spans="1:17" ht="15.75" customHeight="1">
      <c r="A384" s="74" t="s">
        <v>92</v>
      </c>
      <c r="B384" s="61" t="s">
        <v>82</v>
      </c>
      <c r="C384" s="61"/>
      <c r="D384" s="61" t="s">
        <v>58</v>
      </c>
      <c r="E384" s="61" t="s">
        <v>64</v>
      </c>
      <c r="F384" s="3" t="s">
        <v>13</v>
      </c>
      <c r="G384" s="17">
        <f>SUM(G385:G393)</f>
        <v>120636</v>
      </c>
      <c r="H384" s="17">
        <f>SUM(H385:H393)</f>
        <v>80268.5</v>
      </c>
      <c r="I384" s="17">
        <f>SUM(I385:I393)</f>
        <v>120636</v>
      </c>
      <c r="J384" s="17">
        <f>SUM(J385:J393)</f>
        <v>80268.5</v>
      </c>
      <c r="K384" s="1"/>
      <c r="L384" s="1"/>
      <c r="M384" s="17">
        <f>SUM(M385:M388)</f>
        <v>0</v>
      </c>
      <c r="N384" s="16"/>
      <c r="O384" s="1"/>
      <c r="P384" s="1"/>
      <c r="Q384" s="61" t="s">
        <v>121</v>
      </c>
    </row>
    <row r="385" spans="1:17" ht="15.75">
      <c r="A385" s="75"/>
      <c r="B385" s="62"/>
      <c r="C385" s="62"/>
      <c r="D385" s="62"/>
      <c r="E385" s="62"/>
      <c r="F385" s="4">
        <v>2022</v>
      </c>
      <c r="G385" s="16">
        <f aca="true" t="shared" si="74" ref="G385:G393">I385</f>
        <v>13404</v>
      </c>
      <c r="H385" s="16">
        <f aca="true" t="shared" si="75" ref="H385:H391">J385</f>
        <v>11268.5</v>
      </c>
      <c r="I385" s="16">
        <v>13404</v>
      </c>
      <c r="J385" s="16">
        <v>11268.5</v>
      </c>
      <c r="K385" s="1"/>
      <c r="L385" s="1"/>
      <c r="M385" s="16"/>
      <c r="N385" s="16"/>
      <c r="O385" s="1"/>
      <c r="P385" s="1"/>
      <c r="Q385" s="62"/>
    </row>
    <row r="386" spans="1:17" ht="15.75">
      <c r="A386" s="75"/>
      <c r="B386" s="62"/>
      <c r="C386" s="62"/>
      <c r="D386" s="62"/>
      <c r="E386" s="62"/>
      <c r="F386" s="4">
        <v>2023</v>
      </c>
      <c r="G386" s="16">
        <f t="shared" si="74"/>
        <v>13404</v>
      </c>
      <c r="H386" s="16">
        <f t="shared" si="75"/>
        <v>11500</v>
      </c>
      <c r="I386" s="16">
        <v>13404</v>
      </c>
      <c r="J386" s="16">
        <v>11500</v>
      </c>
      <c r="K386" s="1"/>
      <c r="L386" s="1"/>
      <c r="M386" s="16"/>
      <c r="N386" s="16"/>
      <c r="O386" s="1"/>
      <c r="P386" s="1"/>
      <c r="Q386" s="62"/>
    </row>
    <row r="387" spans="1:17" ht="15.75">
      <c r="A387" s="75"/>
      <c r="B387" s="62"/>
      <c r="C387" s="62"/>
      <c r="D387" s="62"/>
      <c r="E387" s="62"/>
      <c r="F387" s="4">
        <v>2024</v>
      </c>
      <c r="G387" s="16">
        <f t="shared" si="74"/>
        <v>13404</v>
      </c>
      <c r="H387" s="16">
        <f t="shared" si="75"/>
        <v>11500</v>
      </c>
      <c r="I387" s="16">
        <v>13404</v>
      </c>
      <c r="J387" s="16">
        <v>11500</v>
      </c>
      <c r="K387" s="1"/>
      <c r="L387" s="1"/>
      <c r="M387" s="16"/>
      <c r="N387" s="16"/>
      <c r="O387" s="1"/>
      <c r="P387" s="1"/>
      <c r="Q387" s="62"/>
    </row>
    <row r="388" spans="1:17" ht="15.75">
      <c r="A388" s="75"/>
      <c r="B388" s="62"/>
      <c r="C388" s="62"/>
      <c r="D388" s="62"/>
      <c r="E388" s="62"/>
      <c r="F388" s="4">
        <v>2025</v>
      </c>
      <c r="G388" s="16">
        <f t="shared" si="74"/>
        <v>13404</v>
      </c>
      <c r="H388" s="16">
        <f t="shared" si="75"/>
        <v>11500</v>
      </c>
      <c r="I388" s="16">
        <v>13404</v>
      </c>
      <c r="J388" s="16">
        <v>11500</v>
      </c>
      <c r="K388" s="1"/>
      <c r="L388" s="1"/>
      <c r="M388" s="16"/>
      <c r="N388" s="16"/>
      <c r="O388" s="1"/>
      <c r="P388" s="1"/>
      <c r="Q388" s="62"/>
    </row>
    <row r="389" spans="1:17" ht="15.75">
      <c r="A389" s="75"/>
      <c r="B389" s="62"/>
      <c r="C389" s="62"/>
      <c r="D389" s="62"/>
      <c r="E389" s="62"/>
      <c r="F389" s="4">
        <v>2026</v>
      </c>
      <c r="G389" s="16">
        <f t="shared" si="74"/>
        <v>13404</v>
      </c>
      <c r="H389" s="16">
        <f t="shared" si="75"/>
        <v>11500</v>
      </c>
      <c r="I389" s="16">
        <v>13404</v>
      </c>
      <c r="J389" s="16">
        <v>11500</v>
      </c>
      <c r="K389" s="1"/>
      <c r="L389" s="1"/>
      <c r="M389" s="16"/>
      <c r="N389" s="16"/>
      <c r="O389" s="1"/>
      <c r="P389" s="1"/>
      <c r="Q389" s="62"/>
    </row>
    <row r="390" spans="1:17" ht="15.75">
      <c r="A390" s="75"/>
      <c r="B390" s="62"/>
      <c r="C390" s="62"/>
      <c r="D390" s="62"/>
      <c r="E390" s="62"/>
      <c r="F390" s="4">
        <v>2027</v>
      </c>
      <c r="G390" s="16">
        <f t="shared" si="74"/>
        <v>13404</v>
      </c>
      <c r="H390" s="16">
        <f t="shared" si="75"/>
        <v>11500</v>
      </c>
      <c r="I390" s="16">
        <v>13404</v>
      </c>
      <c r="J390" s="16">
        <v>11500</v>
      </c>
      <c r="K390" s="1"/>
      <c r="L390" s="1"/>
      <c r="M390" s="16"/>
      <c r="N390" s="16"/>
      <c r="O390" s="1"/>
      <c r="P390" s="1"/>
      <c r="Q390" s="62"/>
    </row>
    <row r="391" spans="1:17" ht="15.75">
      <c r="A391" s="75"/>
      <c r="B391" s="62"/>
      <c r="C391" s="62"/>
      <c r="D391" s="62"/>
      <c r="E391" s="62"/>
      <c r="F391" s="4">
        <v>2028</v>
      </c>
      <c r="G391" s="16">
        <f t="shared" si="74"/>
        <v>13404</v>
      </c>
      <c r="H391" s="16">
        <f t="shared" si="75"/>
        <v>11500</v>
      </c>
      <c r="I391" s="16">
        <v>13404</v>
      </c>
      <c r="J391" s="16">
        <v>11500</v>
      </c>
      <c r="K391" s="1"/>
      <c r="L391" s="1"/>
      <c r="M391" s="16"/>
      <c r="N391" s="16"/>
      <c r="O391" s="1"/>
      <c r="P391" s="1"/>
      <c r="Q391" s="62"/>
    </row>
    <row r="392" spans="1:17" ht="15.75">
      <c r="A392" s="75"/>
      <c r="B392" s="62"/>
      <c r="C392" s="62"/>
      <c r="D392" s="62"/>
      <c r="E392" s="62"/>
      <c r="F392" s="4">
        <v>2029</v>
      </c>
      <c r="G392" s="16">
        <f t="shared" si="74"/>
        <v>13404</v>
      </c>
      <c r="H392" s="16"/>
      <c r="I392" s="16">
        <v>13404</v>
      </c>
      <c r="J392" s="16"/>
      <c r="K392" s="1"/>
      <c r="L392" s="1"/>
      <c r="M392" s="16"/>
      <c r="N392" s="16"/>
      <c r="O392" s="1"/>
      <c r="P392" s="1"/>
      <c r="Q392" s="62"/>
    </row>
    <row r="393" spans="1:17" ht="15.75">
      <c r="A393" s="76"/>
      <c r="B393" s="63"/>
      <c r="C393" s="63"/>
      <c r="D393" s="63"/>
      <c r="E393" s="63"/>
      <c r="F393" s="4">
        <v>2030</v>
      </c>
      <c r="G393" s="16">
        <f t="shared" si="74"/>
        <v>13404</v>
      </c>
      <c r="H393" s="16"/>
      <c r="I393" s="16">
        <v>13404</v>
      </c>
      <c r="J393" s="16"/>
      <c r="K393" s="1"/>
      <c r="L393" s="1"/>
      <c r="M393" s="16"/>
      <c r="N393" s="16"/>
      <c r="O393" s="1"/>
      <c r="P393" s="1"/>
      <c r="Q393" s="63"/>
    </row>
    <row r="394" spans="1:17" ht="24.75" customHeight="1">
      <c r="A394" s="80" t="s">
        <v>93</v>
      </c>
      <c r="B394" s="81" t="s">
        <v>106</v>
      </c>
      <c r="C394" s="81"/>
      <c r="D394" s="81" t="s">
        <v>58</v>
      </c>
      <c r="E394" s="81" t="s">
        <v>64</v>
      </c>
      <c r="F394" s="3" t="s">
        <v>13</v>
      </c>
      <c r="G394" s="17">
        <f>SUM(G395:G403)</f>
        <v>639020.7</v>
      </c>
      <c r="H394" s="17">
        <f>SUM(H395:H403)</f>
        <v>0</v>
      </c>
      <c r="I394" s="17">
        <f>SUM(I395:I403)</f>
        <v>639020.7</v>
      </c>
      <c r="J394" s="17">
        <f>SUM(J395:J403)</f>
        <v>0</v>
      </c>
      <c r="K394" s="1"/>
      <c r="L394" s="1"/>
      <c r="M394" s="17">
        <f>SUM(M395:M403)</f>
        <v>0</v>
      </c>
      <c r="N394" s="16"/>
      <c r="O394" s="1"/>
      <c r="P394" s="1"/>
      <c r="Q394" s="62" t="s">
        <v>121</v>
      </c>
    </row>
    <row r="395" spans="1:17" ht="17.25" customHeight="1">
      <c r="A395" s="80"/>
      <c r="B395" s="81"/>
      <c r="C395" s="81"/>
      <c r="D395" s="81"/>
      <c r="E395" s="81"/>
      <c r="F395" s="4">
        <v>2022</v>
      </c>
      <c r="G395" s="16">
        <f aca="true" t="shared" si="76" ref="G395:G403">I395</f>
        <v>71002.3</v>
      </c>
      <c r="H395" s="16">
        <f>J395</f>
        <v>0</v>
      </c>
      <c r="I395" s="16">
        <f>4002.3+67000</f>
        <v>71002.3</v>
      </c>
      <c r="J395" s="16">
        <v>0</v>
      </c>
      <c r="K395" s="1"/>
      <c r="L395" s="1"/>
      <c r="M395" s="16"/>
      <c r="N395" s="16"/>
      <c r="O395" s="1"/>
      <c r="P395" s="1"/>
      <c r="Q395" s="62"/>
    </row>
    <row r="396" spans="1:17" ht="18.75" customHeight="1">
      <c r="A396" s="80"/>
      <c r="B396" s="81"/>
      <c r="C396" s="81"/>
      <c r="D396" s="81"/>
      <c r="E396" s="81"/>
      <c r="F396" s="4">
        <v>2023</v>
      </c>
      <c r="G396" s="16">
        <f t="shared" si="76"/>
        <v>71002.3</v>
      </c>
      <c r="H396" s="16">
        <f>J396</f>
        <v>0</v>
      </c>
      <c r="I396" s="16">
        <f aca="true" t="shared" si="77" ref="I396:I403">4002.3+67000</f>
        <v>71002.3</v>
      </c>
      <c r="J396" s="16">
        <v>0</v>
      </c>
      <c r="K396" s="1"/>
      <c r="L396" s="1"/>
      <c r="M396" s="16"/>
      <c r="N396" s="16"/>
      <c r="O396" s="1"/>
      <c r="P396" s="1"/>
      <c r="Q396" s="62"/>
    </row>
    <row r="397" spans="1:17" ht="24" customHeight="1">
      <c r="A397" s="80"/>
      <c r="B397" s="81"/>
      <c r="C397" s="81"/>
      <c r="D397" s="81"/>
      <c r="E397" s="81"/>
      <c r="F397" s="4">
        <v>2024</v>
      </c>
      <c r="G397" s="16">
        <f t="shared" si="76"/>
        <v>71002.3</v>
      </c>
      <c r="H397" s="16">
        <f>J397</f>
        <v>0</v>
      </c>
      <c r="I397" s="16">
        <f t="shared" si="77"/>
        <v>71002.3</v>
      </c>
      <c r="J397" s="16">
        <v>0</v>
      </c>
      <c r="K397" s="1"/>
      <c r="L397" s="1"/>
      <c r="M397" s="16"/>
      <c r="N397" s="16"/>
      <c r="O397" s="1"/>
      <c r="P397" s="1"/>
      <c r="Q397" s="62"/>
    </row>
    <row r="398" spans="1:17" ht="16.5" customHeight="1">
      <c r="A398" s="80"/>
      <c r="B398" s="81"/>
      <c r="C398" s="81"/>
      <c r="D398" s="81"/>
      <c r="E398" s="81"/>
      <c r="F398" s="4">
        <v>2025</v>
      </c>
      <c r="G398" s="16">
        <f t="shared" si="76"/>
        <v>71002.3</v>
      </c>
      <c r="H398" s="16"/>
      <c r="I398" s="16">
        <f t="shared" si="77"/>
        <v>71002.3</v>
      </c>
      <c r="J398" s="16"/>
      <c r="K398" s="1"/>
      <c r="L398" s="1"/>
      <c r="M398" s="16"/>
      <c r="N398" s="16"/>
      <c r="O398" s="1"/>
      <c r="P398" s="1"/>
      <c r="Q398" s="62"/>
    </row>
    <row r="399" spans="1:17" ht="20.25" customHeight="1">
      <c r="A399" s="80"/>
      <c r="B399" s="81"/>
      <c r="C399" s="81"/>
      <c r="D399" s="81"/>
      <c r="E399" s="81"/>
      <c r="F399" s="4">
        <v>2026</v>
      </c>
      <c r="G399" s="16">
        <f t="shared" si="76"/>
        <v>71002.3</v>
      </c>
      <c r="H399" s="16"/>
      <c r="I399" s="16">
        <f t="shared" si="77"/>
        <v>71002.3</v>
      </c>
      <c r="J399" s="16"/>
      <c r="K399" s="1"/>
      <c r="L399" s="1"/>
      <c r="M399" s="16"/>
      <c r="N399" s="16"/>
      <c r="O399" s="1"/>
      <c r="P399" s="1"/>
      <c r="Q399" s="62"/>
    </row>
    <row r="400" spans="1:17" ht="21" customHeight="1">
      <c r="A400" s="80"/>
      <c r="B400" s="81"/>
      <c r="C400" s="81"/>
      <c r="D400" s="81"/>
      <c r="E400" s="81"/>
      <c r="F400" s="4">
        <v>2027</v>
      </c>
      <c r="G400" s="16">
        <f t="shared" si="76"/>
        <v>71002.3</v>
      </c>
      <c r="H400" s="16"/>
      <c r="I400" s="16">
        <f t="shared" si="77"/>
        <v>71002.3</v>
      </c>
      <c r="J400" s="16"/>
      <c r="K400" s="1"/>
      <c r="L400" s="1"/>
      <c r="M400" s="16"/>
      <c r="N400" s="16"/>
      <c r="O400" s="1"/>
      <c r="P400" s="1"/>
      <c r="Q400" s="62"/>
    </row>
    <row r="401" spans="1:17" ht="18" customHeight="1">
      <c r="A401" s="80"/>
      <c r="B401" s="81"/>
      <c r="C401" s="81"/>
      <c r="D401" s="81"/>
      <c r="E401" s="81"/>
      <c r="F401" s="4">
        <v>2028</v>
      </c>
      <c r="G401" s="16">
        <f t="shared" si="76"/>
        <v>71002.3</v>
      </c>
      <c r="H401" s="16"/>
      <c r="I401" s="16">
        <f t="shared" si="77"/>
        <v>71002.3</v>
      </c>
      <c r="J401" s="16"/>
      <c r="K401" s="1"/>
      <c r="L401" s="1"/>
      <c r="M401" s="16"/>
      <c r="N401" s="16"/>
      <c r="O401" s="1"/>
      <c r="P401" s="1"/>
      <c r="Q401" s="62"/>
    </row>
    <row r="402" spans="1:17" ht="18" customHeight="1">
      <c r="A402" s="80"/>
      <c r="B402" s="81"/>
      <c r="C402" s="81"/>
      <c r="D402" s="81"/>
      <c r="E402" s="81"/>
      <c r="F402" s="4">
        <v>2029</v>
      </c>
      <c r="G402" s="16">
        <f t="shared" si="76"/>
        <v>71002.3</v>
      </c>
      <c r="H402" s="16"/>
      <c r="I402" s="16">
        <f t="shared" si="77"/>
        <v>71002.3</v>
      </c>
      <c r="J402" s="16"/>
      <c r="K402" s="1"/>
      <c r="L402" s="1"/>
      <c r="M402" s="16"/>
      <c r="N402" s="16"/>
      <c r="O402" s="1"/>
      <c r="P402" s="1"/>
      <c r="Q402" s="62"/>
    </row>
    <row r="403" spans="1:17" ht="23.25" customHeight="1">
      <c r="A403" s="80"/>
      <c r="B403" s="81"/>
      <c r="C403" s="81"/>
      <c r="D403" s="81"/>
      <c r="E403" s="81"/>
      <c r="F403" s="4">
        <v>2030</v>
      </c>
      <c r="G403" s="16">
        <f t="shared" si="76"/>
        <v>71002.3</v>
      </c>
      <c r="H403" s="16"/>
      <c r="I403" s="16">
        <f t="shared" si="77"/>
        <v>71002.3</v>
      </c>
      <c r="J403" s="16"/>
      <c r="K403" s="1"/>
      <c r="L403" s="1"/>
      <c r="M403" s="16"/>
      <c r="N403" s="16"/>
      <c r="O403" s="1"/>
      <c r="P403" s="1"/>
      <c r="Q403" s="63"/>
    </row>
    <row r="404" spans="1:17" ht="18" customHeight="1">
      <c r="A404" s="58"/>
      <c r="B404" s="125" t="s">
        <v>76</v>
      </c>
      <c r="C404" s="126"/>
      <c r="D404" s="126"/>
      <c r="E404" s="126"/>
      <c r="F404" s="3" t="s">
        <v>13</v>
      </c>
      <c r="G404" s="17">
        <f>G405+G406+G407+G408+G409+G410+G411+G412+G413</f>
        <v>1804131.3</v>
      </c>
      <c r="H404" s="17">
        <f>H405+H406+H407+H408+H409+H410+H411+H412+H413</f>
        <v>229008.1</v>
      </c>
      <c r="I404" s="17">
        <f>I405+I406+I407+I408+I409+I410+I411+I412+I413</f>
        <v>1804131.3</v>
      </c>
      <c r="J404" s="17">
        <f>J405+J406+J407+J408+J409+J410+J411+J412+J413</f>
        <v>229008.1</v>
      </c>
      <c r="K404" s="1"/>
      <c r="L404" s="1"/>
      <c r="M404" s="17">
        <f>M405+M406+M407+M408+M409+M410+M411+M412+M413</f>
        <v>0</v>
      </c>
      <c r="N404" s="17"/>
      <c r="O404" s="1"/>
      <c r="P404" s="1"/>
      <c r="Q404" s="135"/>
    </row>
    <row r="405" spans="1:17" ht="15.75" customHeight="1">
      <c r="A405" s="59"/>
      <c r="B405" s="128"/>
      <c r="C405" s="129"/>
      <c r="D405" s="129"/>
      <c r="E405" s="129"/>
      <c r="F405" s="4">
        <v>2022</v>
      </c>
      <c r="G405" s="16">
        <f aca="true" t="shared" si="78" ref="G405:G413">I405+M405</f>
        <v>239333.9</v>
      </c>
      <c r="H405" s="16">
        <f aca="true" t="shared" si="79" ref="H405:H411">J405</f>
        <v>35717.5</v>
      </c>
      <c r="I405" s="16">
        <f>I355</f>
        <v>239333.9</v>
      </c>
      <c r="J405" s="16">
        <f>J355</f>
        <v>35717.5</v>
      </c>
      <c r="K405" s="1"/>
      <c r="L405" s="1"/>
      <c r="M405" s="16"/>
      <c r="N405" s="16"/>
      <c r="O405" s="1"/>
      <c r="P405" s="1"/>
      <c r="Q405" s="135"/>
    </row>
    <row r="406" spans="1:17" ht="15.75" customHeight="1">
      <c r="A406" s="59"/>
      <c r="B406" s="128"/>
      <c r="C406" s="129"/>
      <c r="D406" s="129"/>
      <c r="E406" s="129"/>
      <c r="F406" s="4">
        <v>2023</v>
      </c>
      <c r="G406" s="16">
        <f t="shared" si="78"/>
        <v>122709.3</v>
      </c>
      <c r="H406" s="16">
        <f t="shared" si="79"/>
        <v>32215.1</v>
      </c>
      <c r="I406" s="16">
        <f aca="true" t="shared" si="80" ref="I406:J413">I356</f>
        <v>122709.3</v>
      </c>
      <c r="J406" s="16">
        <f t="shared" si="80"/>
        <v>32215.1</v>
      </c>
      <c r="K406" s="1"/>
      <c r="L406" s="1"/>
      <c r="M406" s="16"/>
      <c r="N406" s="16"/>
      <c r="O406" s="1"/>
      <c r="P406" s="1"/>
      <c r="Q406" s="135"/>
    </row>
    <row r="407" spans="1:17" ht="15.75" customHeight="1">
      <c r="A407" s="59"/>
      <c r="B407" s="128"/>
      <c r="C407" s="129"/>
      <c r="D407" s="129"/>
      <c r="E407" s="129"/>
      <c r="F407" s="4">
        <v>2024</v>
      </c>
      <c r="G407" s="16">
        <f t="shared" si="78"/>
        <v>122709.3</v>
      </c>
      <c r="H407" s="16">
        <f t="shared" si="79"/>
        <v>32215.1</v>
      </c>
      <c r="I407" s="16">
        <f t="shared" si="80"/>
        <v>122709.3</v>
      </c>
      <c r="J407" s="16">
        <f t="shared" si="80"/>
        <v>32215.1</v>
      </c>
      <c r="K407" s="1"/>
      <c r="L407" s="1"/>
      <c r="M407" s="16"/>
      <c r="N407" s="16"/>
      <c r="O407" s="1"/>
      <c r="P407" s="1"/>
      <c r="Q407" s="135"/>
    </row>
    <row r="408" spans="1:17" ht="15.75" customHeight="1">
      <c r="A408" s="59"/>
      <c r="B408" s="128"/>
      <c r="C408" s="129"/>
      <c r="D408" s="129"/>
      <c r="E408" s="129"/>
      <c r="F408" s="4">
        <v>2025</v>
      </c>
      <c r="G408" s="16">
        <f t="shared" si="78"/>
        <v>122709.3</v>
      </c>
      <c r="H408" s="16">
        <f t="shared" si="79"/>
        <v>32215.1</v>
      </c>
      <c r="I408" s="16">
        <f t="shared" si="80"/>
        <v>122709.3</v>
      </c>
      <c r="J408" s="16">
        <f t="shared" si="80"/>
        <v>32215.1</v>
      </c>
      <c r="K408" s="1"/>
      <c r="L408" s="1"/>
      <c r="M408" s="16"/>
      <c r="N408" s="16"/>
      <c r="O408" s="1"/>
      <c r="P408" s="1"/>
      <c r="Q408" s="135"/>
    </row>
    <row r="409" spans="1:17" ht="15.75" customHeight="1">
      <c r="A409" s="59"/>
      <c r="B409" s="128"/>
      <c r="C409" s="129"/>
      <c r="D409" s="129"/>
      <c r="E409" s="129"/>
      <c r="F409" s="4">
        <v>2026</v>
      </c>
      <c r="G409" s="16">
        <f t="shared" si="78"/>
        <v>239333.9</v>
      </c>
      <c r="H409" s="16">
        <f t="shared" si="79"/>
        <v>32215.1</v>
      </c>
      <c r="I409" s="16">
        <f t="shared" si="80"/>
        <v>239333.9</v>
      </c>
      <c r="J409" s="16">
        <f>J359</f>
        <v>32215.1</v>
      </c>
      <c r="K409" s="1"/>
      <c r="L409" s="1"/>
      <c r="M409" s="16"/>
      <c r="N409" s="16"/>
      <c r="O409" s="1"/>
      <c r="P409" s="1"/>
      <c r="Q409" s="135"/>
    </row>
    <row r="410" spans="1:17" ht="15.75" customHeight="1">
      <c r="A410" s="59"/>
      <c r="B410" s="128"/>
      <c r="C410" s="129"/>
      <c r="D410" s="129"/>
      <c r="E410" s="129"/>
      <c r="F410" s="4">
        <v>2027</v>
      </c>
      <c r="G410" s="16">
        <f t="shared" si="78"/>
        <v>239333.9</v>
      </c>
      <c r="H410" s="16">
        <f t="shared" si="79"/>
        <v>32215.1</v>
      </c>
      <c r="I410" s="16">
        <f t="shared" si="80"/>
        <v>239333.9</v>
      </c>
      <c r="J410" s="16">
        <f>J360</f>
        <v>32215.1</v>
      </c>
      <c r="K410" s="1"/>
      <c r="L410" s="1"/>
      <c r="M410" s="16"/>
      <c r="N410" s="16"/>
      <c r="O410" s="1"/>
      <c r="P410" s="1"/>
      <c r="Q410" s="135"/>
    </row>
    <row r="411" spans="1:17" ht="15.75" customHeight="1">
      <c r="A411" s="59"/>
      <c r="B411" s="128"/>
      <c r="C411" s="129"/>
      <c r="D411" s="129"/>
      <c r="E411" s="129"/>
      <c r="F411" s="4">
        <v>2028</v>
      </c>
      <c r="G411" s="16">
        <f t="shared" si="78"/>
        <v>239333.9</v>
      </c>
      <c r="H411" s="16">
        <f t="shared" si="79"/>
        <v>32215.1</v>
      </c>
      <c r="I411" s="16">
        <f t="shared" si="80"/>
        <v>239333.9</v>
      </c>
      <c r="J411" s="16">
        <f>J361</f>
        <v>32215.1</v>
      </c>
      <c r="K411" s="1"/>
      <c r="L411" s="1"/>
      <c r="M411" s="16"/>
      <c r="N411" s="16"/>
      <c r="O411" s="1"/>
      <c r="P411" s="1"/>
      <c r="Q411" s="135"/>
    </row>
    <row r="412" spans="1:17" ht="15.75" customHeight="1">
      <c r="A412" s="59"/>
      <c r="B412" s="128"/>
      <c r="C412" s="129"/>
      <c r="D412" s="129"/>
      <c r="E412" s="129"/>
      <c r="F412" s="4">
        <v>2029</v>
      </c>
      <c r="G412" s="16">
        <f t="shared" si="78"/>
        <v>239333.9</v>
      </c>
      <c r="H412" s="16"/>
      <c r="I412" s="16">
        <f t="shared" si="80"/>
        <v>239333.9</v>
      </c>
      <c r="J412" s="16"/>
      <c r="K412" s="1"/>
      <c r="L412" s="1"/>
      <c r="M412" s="16"/>
      <c r="N412" s="16"/>
      <c r="O412" s="1"/>
      <c r="P412" s="1"/>
      <c r="Q412" s="135"/>
    </row>
    <row r="413" spans="1:17" ht="15.75" customHeight="1">
      <c r="A413" s="60"/>
      <c r="B413" s="131"/>
      <c r="C413" s="132"/>
      <c r="D413" s="132"/>
      <c r="E413" s="132"/>
      <c r="F413" s="4">
        <v>2030</v>
      </c>
      <c r="G413" s="16">
        <f t="shared" si="78"/>
        <v>239333.9</v>
      </c>
      <c r="H413" s="16"/>
      <c r="I413" s="16">
        <f t="shared" si="80"/>
        <v>239333.9</v>
      </c>
      <c r="J413" s="16"/>
      <c r="K413" s="1"/>
      <c r="L413" s="1"/>
      <c r="M413" s="16"/>
      <c r="N413" s="16"/>
      <c r="O413" s="1"/>
      <c r="P413" s="1"/>
      <c r="Q413" s="135"/>
    </row>
    <row r="414" spans="1:17" ht="15.75" customHeight="1">
      <c r="A414" s="29">
        <v>5</v>
      </c>
      <c r="B414" s="121" t="s">
        <v>94</v>
      </c>
      <c r="C414" s="122"/>
      <c r="D414" s="122"/>
      <c r="E414" s="122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4"/>
    </row>
    <row r="415" spans="1:17" ht="15.75" customHeight="1">
      <c r="A415" s="74" t="s">
        <v>72</v>
      </c>
      <c r="B415" s="61" t="s">
        <v>73</v>
      </c>
      <c r="C415" s="61"/>
      <c r="D415" s="61" t="s">
        <v>60</v>
      </c>
      <c r="E415" s="61" t="s">
        <v>61</v>
      </c>
      <c r="F415" s="54" t="s">
        <v>13</v>
      </c>
      <c r="G415" s="17">
        <f>SUM(G416:G424)</f>
        <v>0</v>
      </c>
      <c r="H415" s="17">
        <f>SUM(H416:H424)</f>
        <v>0</v>
      </c>
      <c r="I415" s="17">
        <f>SUM(I416:I424)</f>
        <v>0</v>
      </c>
      <c r="J415" s="17">
        <f>SUM(J416:J424)</f>
        <v>0</v>
      </c>
      <c r="K415" s="1"/>
      <c r="L415" s="1"/>
      <c r="M415" s="17">
        <f>SUM(M416:M424)</f>
        <v>0</v>
      </c>
      <c r="N415" s="16"/>
      <c r="O415" s="1"/>
      <c r="P415" s="1"/>
      <c r="Q415" s="81" t="s">
        <v>70</v>
      </c>
    </row>
    <row r="416" spans="1:17" ht="15.75">
      <c r="A416" s="75"/>
      <c r="B416" s="62"/>
      <c r="C416" s="62"/>
      <c r="D416" s="62"/>
      <c r="E416" s="62"/>
      <c r="F416" s="4">
        <v>2022</v>
      </c>
      <c r="G416" s="16">
        <v>0</v>
      </c>
      <c r="H416" s="16"/>
      <c r="I416" s="16">
        <v>0</v>
      </c>
      <c r="J416" s="16"/>
      <c r="K416" s="1"/>
      <c r="L416" s="1"/>
      <c r="M416" s="16"/>
      <c r="N416" s="16"/>
      <c r="O416" s="1"/>
      <c r="P416" s="1"/>
      <c r="Q416" s="81"/>
    </row>
    <row r="417" spans="1:17" ht="15.75">
      <c r="A417" s="75"/>
      <c r="B417" s="62"/>
      <c r="C417" s="62"/>
      <c r="D417" s="62"/>
      <c r="E417" s="62"/>
      <c r="F417" s="4">
        <v>2023</v>
      </c>
      <c r="G417" s="16">
        <v>0</v>
      </c>
      <c r="H417" s="16"/>
      <c r="I417" s="16">
        <v>0</v>
      </c>
      <c r="J417" s="16"/>
      <c r="K417" s="1"/>
      <c r="L417" s="1"/>
      <c r="M417" s="16"/>
      <c r="N417" s="16"/>
      <c r="O417" s="1"/>
      <c r="P417" s="1"/>
      <c r="Q417" s="81"/>
    </row>
    <row r="418" spans="1:17" ht="15.75">
      <c r="A418" s="75"/>
      <c r="B418" s="62"/>
      <c r="C418" s="62"/>
      <c r="D418" s="62"/>
      <c r="E418" s="62"/>
      <c r="F418" s="4">
        <v>2024</v>
      </c>
      <c r="G418" s="16">
        <v>0</v>
      </c>
      <c r="H418" s="16"/>
      <c r="I418" s="16">
        <v>0</v>
      </c>
      <c r="J418" s="16"/>
      <c r="K418" s="1"/>
      <c r="L418" s="1"/>
      <c r="M418" s="16"/>
      <c r="N418" s="16"/>
      <c r="O418" s="1"/>
      <c r="P418" s="1"/>
      <c r="Q418" s="81"/>
    </row>
    <row r="419" spans="1:17" ht="15" customHeight="1">
      <c r="A419" s="75"/>
      <c r="B419" s="62"/>
      <c r="C419" s="62"/>
      <c r="D419" s="62"/>
      <c r="E419" s="62"/>
      <c r="F419" s="4">
        <v>2025</v>
      </c>
      <c r="G419" s="16">
        <v>0</v>
      </c>
      <c r="H419" s="16"/>
      <c r="I419" s="16">
        <v>0</v>
      </c>
      <c r="J419" s="16"/>
      <c r="K419" s="1"/>
      <c r="L419" s="1"/>
      <c r="M419" s="16"/>
      <c r="N419" s="16"/>
      <c r="O419" s="1"/>
      <c r="P419" s="1"/>
      <c r="Q419" s="81"/>
    </row>
    <row r="420" spans="1:17" ht="18" customHeight="1">
      <c r="A420" s="75"/>
      <c r="B420" s="62"/>
      <c r="C420" s="62"/>
      <c r="D420" s="62"/>
      <c r="E420" s="62"/>
      <c r="F420" s="4">
        <v>2026</v>
      </c>
      <c r="G420" s="16">
        <v>0</v>
      </c>
      <c r="H420" s="16"/>
      <c r="I420" s="16">
        <v>0</v>
      </c>
      <c r="J420" s="16"/>
      <c r="K420" s="1"/>
      <c r="L420" s="1"/>
      <c r="M420" s="16"/>
      <c r="N420" s="16"/>
      <c r="O420" s="1"/>
      <c r="P420" s="1"/>
      <c r="Q420" s="81"/>
    </row>
    <row r="421" spans="1:17" ht="15.75" customHeight="1">
      <c r="A421" s="75"/>
      <c r="B421" s="62"/>
      <c r="C421" s="62"/>
      <c r="D421" s="62"/>
      <c r="E421" s="62"/>
      <c r="F421" s="4">
        <v>2027</v>
      </c>
      <c r="G421" s="16">
        <v>0</v>
      </c>
      <c r="H421" s="16"/>
      <c r="I421" s="16">
        <v>0</v>
      </c>
      <c r="J421" s="16"/>
      <c r="K421" s="1"/>
      <c r="L421" s="1"/>
      <c r="M421" s="16"/>
      <c r="N421" s="16"/>
      <c r="O421" s="1"/>
      <c r="P421" s="1"/>
      <c r="Q421" s="81"/>
    </row>
    <row r="422" spans="1:17" ht="18" customHeight="1">
      <c r="A422" s="75"/>
      <c r="B422" s="62"/>
      <c r="C422" s="62"/>
      <c r="D422" s="62"/>
      <c r="E422" s="62"/>
      <c r="F422" s="4">
        <v>2028</v>
      </c>
      <c r="G422" s="16">
        <v>0</v>
      </c>
      <c r="H422" s="16"/>
      <c r="I422" s="16">
        <v>0</v>
      </c>
      <c r="J422" s="16"/>
      <c r="K422" s="1"/>
      <c r="L422" s="1"/>
      <c r="M422" s="16"/>
      <c r="N422" s="16"/>
      <c r="O422" s="1"/>
      <c r="P422" s="1"/>
      <c r="Q422" s="81"/>
    </row>
    <row r="423" spans="1:17" ht="18" customHeight="1">
      <c r="A423" s="75"/>
      <c r="B423" s="62"/>
      <c r="C423" s="62"/>
      <c r="D423" s="62"/>
      <c r="E423" s="62"/>
      <c r="F423" s="4">
        <v>2029</v>
      </c>
      <c r="G423" s="16">
        <v>0</v>
      </c>
      <c r="H423" s="16"/>
      <c r="I423" s="16">
        <v>0</v>
      </c>
      <c r="J423" s="16"/>
      <c r="K423" s="1"/>
      <c r="L423" s="1"/>
      <c r="M423" s="16"/>
      <c r="N423" s="16"/>
      <c r="O423" s="1"/>
      <c r="P423" s="1"/>
      <c r="Q423" s="81"/>
    </row>
    <row r="424" spans="1:17" ht="19.5" customHeight="1">
      <c r="A424" s="76"/>
      <c r="B424" s="63"/>
      <c r="C424" s="63"/>
      <c r="D424" s="63"/>
      <c r="E424" s="63"/>
      <c r="F424" s="4">
        <v>2030</v>
      </c>
      <c r="G424" s="16">
        <v>0</v>
      </c>
      <c r="H424" s="16"/>
      <c r="I424" s="16">
        <v>0</v>
      </c>
      <c r="J424" s="16"/>
      <c r="K424" s="1"/>
      <c r="L424" s="1"/>
      <c r="M424" s="16"/>
      <c r="N424" s="16"/>
      <c r="O424" s="1"/>
      <c r="P424" s="1"/>
      <c r="Q424" s="81"/>
    </row>
    <row r="425" spans="1:17" ht="23.25" customHeight="1">
      <c r="A425" s="80" t="s">
        <v>95</v>
      </c>
      <c r="B425" s="81" t="s">
        <v>74</v>
      </c>
      <c r="C425" s="81"/>
      <c r="D425" s="61" t="s">
        <v>60</v>
      </c>
      <c r="E425" s="61" t="s">
        <v>61</v>
      </c>
      <c r="F425" s="3" t="s">
        <v>13</v>
      </c>
      <c r="G425" s="17">
        <f>SUM(G426:G434)</f>
        <v>0</v>
      </c>
      <c r="H425" s="17">
        <f>SUM(H426:H434)</f>
        <v>0</v>
      </c>
      <c r="I425" s="17">
        <f>SUM(I426:I434)</f>
        <v>0</v>
      </c>
      <c r="J425" s="17">
        <f>SUM(J426:J434)</f>
        <v>0</v>
      </c>
      <c r="K425" s="1"/>
      <c r="L425" s="1"/>
      <c r="M425" s="17">
        <f>SUM(M426:M434)</f>
        <v>0</v>
      </c>
      <c r="N425" s="16"/>
      <c r="O425" s="1"/>
      <c r="P425" s="1"/>
      <c r="Q425" s="61" t="s">
        <v>70</v>
      </c>
    </row>
    <row r="426" spans="1:17" ht="19.5" customHeight="1">
      <c r="A426" s="80"/>
      <c r="B426" s="81"/>
      <c r="C426" s="81"/>
      <c r="D426" s="62"/>
      <c r="E426" s="62"/>
      <c r="F426" s="4">
        <v>2022</v>
      </c>
      <c r="G426" s="16">
        <v>0</v>
      </c>
      <c r="H426" s="16"/>
      <c r="I426" s="16">
        <v>0</v>
      </c>
      <c r="J426" s="16"/>
      <c r="K426" s="1"/>
      <c r="L426" s="1"/>
      <c r="M426" s="16"/>
      <c r="N426" s="16"/>
      <c r="O426" s="1"/>
      <c r="P426" s="1"/>
      <c r="Q426" s="62"/>
    </row>
    <row r="427" spans="1:17" ht="21" customHeight="1">
      <c r="A427" s="80"/>
      <c r="B427" s="81"/>
      <c r="C427" s="81"/>
      <c r="D427" s="62"/>
      <c r="E427" s="62"/>
      <c r="F427" s="4">
        <v>2023</v>
      </c>
      <c r="G427" s="16">
        <v>0</v>
      </c>
      <c r="H427" s="16"/>
      <c r="I427" s="16">
        <v>0</v>
      </c>
      <c r="J427" s="16"/>
      <c r="K427" s="1"/>
      <c r="L427" s="1"/>
      <c r="M427" s="16"/>
      <c r="N427" s="16"/>
      <c r="O427" s="1"/>
      <c r="P427" s="1"/>
      <c r="Q427" s="62"/>
    </row>
    <row r="428" spans="1:17" ht="18.75" customHeight="1">
      <c r="A428" s="80"/>
      <c r="B428" s="81"/>
      <c r="C428" s="81"/>
      <c r="D428" s="62"/>
      <c r="E428" s="62"/>
      <c r="F428" s="4">
        <v>2024</v>
      </c>
      <c r="G428" s="16">
        <v>0</v>
      </c>
      <c r="H428" s="16"/>
      <c r="I428" s="16">
        <v>0</v>
      </c>
      <c r="J428" s="16"/>
      <c r="K428" s="1"/>
      <c r="L428" s="1"/>
      <c r="M428" s="16"/>
      <c r="N428" s="16"/>
      <c r="O428" s="1"/>
      <c r="P428" s="1"/>
      <c r="Q428" s="62"/>
    </row>
    <row r="429" spans="1:17" ht="19.5" customHeight="1">
      <c r="A429" s="80"/>
      <c r="B429" s="81"/>
      <c r="C429" s="81"/>
      <c r="D429" s="62"/>
      <c r="E429" s="62"/>
      <c r="F429" s="4">
        <v>2025</v>
      </c>
      <c r="G429" s="16">
        <v>0</v>
      </c>
      <c r="H429" s="16"/>
      <c r="I429" s="16">
        <v>0</v>
      </c>
      <c r="J429" s="16"/>
      <c r="K429" s="1"/>
      <c r="L429" s="1"/>
      <c r="M429" s="16"/>
      <c r="N429" s="16"/>
      <c r="O429" s="1"/>
      <c r="P429" s="1"/>
      <c r="Q429" s="62"/>
    </row>
    <row r="430" spans="1:17" ht="24" customHeight="1">
      <c r="A430" s="80"/>
      <c r="B430" s="81"/>
      <c r="C430" s="81"/>
      <c r="D430" s="62"/>
      <c r="E430" s="62"/>
      <c r="F430" s="4">
        <v>2026</v>
      </c>
      <c r="G430" s="16">
        <v>0</v>
      </c>
      <c r="H430" s="16"/>
      <c r="I430" s="16">
        <v>0</v>
      </c>
      <c r="J430" s="16"/>
      <c r="K430" s="1"/>
      <c r="L430" s="1"/>
      <c r="M430" s="16"/>
      <c r="N430" s="16"/>
      <c r="O430" s="1"/>
      <c r="P430" s="1"/>
      <c r="Q430" s="62"/>
    </row>
    <row r="431" spans="1:17" ht="21" customHeight="1">
      <c r="A431" s="80"/>
      <c r="B431" s="81"/>
      <c r="C431" s="81"/>
      <c r="D431" s="62"/>
      <c r="E431" s="62"/>
      <c r="F431" s="4">
        <v>2027</v>
      </c>
      <c r="G431" s="16">
        <v>0</v>
      </c>
      <c r="H431" s="16"/>
      <c r="I431" s="16">
        <v>0</v>
      </c>
      <c r="J431" s="16"/>
      <c r="K431" s="1"/>
      <c r="L431" s="1"/>
      <c r="M431" s="16"/>
      <c r="N431" s="16"/>
      <c r="O431" s="1"/>
      <c r="P431" s="1"/>
      <c r="Q431" s="62"/>
    </row>
    <row r="432" spans="1:17" ht="18" customHeight="1">
      <c r="A432" s="80"/>
      <c r="B432" s="81"/>
      <c r="C432" s="81"/>
      <c r="D432" s="62"/>
      <c r="E432" s="62"/>
      <c r="F432" s="4">
        <v>2028</v>
      </c>
      <c r="G432" s="16">
        <v>0</v>
      </c>
      <c r="H432" s="16"/>
      <c r="I432" s="16">
        <v>0</v>
      </c>
      <c r="J432" s="16"/>
      <c r="K432" s="1"/>
      <c r="L432" s="1"/>
      <c r="M432" s="16"/>
      <c r="N432" s="16"/>
      <c r="O432" s="1"/>
      <c r="P432" s="1"/>
      <c r="Q432" s="62"/>
    </row>
    <row r="433" spans="1:17" ht="21" customHeight="1">
      <c r="A433" s="80"/>
      <c r="B433" s="81"/>
      <c r="C433" s="81"/>
      <c r="D433" s="62"/>
      <c r="E433" s="62"/>
      <c r="F433" s="4">
        <v>2029</v>
      </c>
      <c r="G433" s="16">
        <v>0</v>
      </c>
      <c r="H433" s="16"/>
      <c r="I433" s="16">
        <v>0</v>
      </c>
      <c r="J433" s="16"/>
      <c r="K433" s="1"/>
      <c r="L433" s="1"/>
      <c r="M433" s="16"/>
      <c r="N433" s="16"/>
      <c r="O433" s="1"/>
      <c r="P433" s="1"/>
      <c r="Q433" s="62"/>
    </row>
    <row r="434" spans="1:17" ht="20.25" customHeight="1">
      <c r="A434" s="80"/>
      <c r="B434" s="81"/>
      <c r="C434" s="81"/>
      <c r="D434" s="63"/>
      <c r="E434" s="63"/>
      <c r="F434" s="4">
        <v>2030</v>
      </c>
      <c r="G434" s="16">
        <v>0</v>
      </c>
      <c r="H434" s="16"/>
      <c r="I434" s="16">
        <v>0</v>
      </c>
      <c r="J434" s="16"/>
      <c r="K434" s="1"/>
      <c r="L434" s="1"/>
      <c r="M434" s="16"/>
      <c r="N434" s="16"/>
      <c r="O434" s="1"/>
      <c r="P434" s="1"/>
      <c r="Q434" s="63"/>
    </row>
    <row r="435" spans="1:17" ht="18" customHeight="1">
      <c r="A435" s="58"/>
      <c r="B435" s="125" t="s">
        <v>75</v>
      </c>
      <c r="C435" s="126"/>
      <c r="D435" s="126"/>
      <c r="E435" s="136"/>
      <c r="F435" s="3" t="s">
        <v>13</v>
      </c>
      <c r="G435" s="17">
        <f aca="true" t="shared" si="81" ref="G435:G444">I435+M435</f>
        <v>0</v>
      </c>
      <c r="H435" s="17"/>
      <c r="I435" s="17">
        <f>I436+I437+I438+I439</f>
        <v>0</v>
      </c>
      <c r="J435" s="17"/>
      <c r="K435" s="1"/>
      <c r="L435" s="1"/>
      <c r="M435" s="17">
        <f>M436+M437+M438+M439+M440+M441+M442+M443+M444</f>
        <v>0</v>
      </c>
      <c r="N435" s="17"/>
      <c r="O435" s="1"/>
      <c r="P435" s="1"/>
      <c r="Q435" s="83"/>
    </row>
    <row r="436" spans="1:17" ht="15.75" customHeight="1">
      <c r="A436" s="59"/>
      <c r="B436" s="128"/>
      <c r="C436" s="129"/>
      <c r="D436" s="129"/>
      <c r="E436" s="137"/>
      <c r="F436" s="4">
        <v>2022</v>
      </c>
      <c r="G436" s="16">
        <f t="shared" si="81"/>
        <v>0</v>
      </c>
      <c r="H436" s="16"/>
      <c r="I436" s="16">
        <f aca="true" t="shared" si="82" ref="I436:I444">I416+I426</f>
        <v>0</v>
      </c>
      <c r="J436" s="16"/>
      <c r="K436" s="1"/>
      <c r="L436" s="1"/>
      <c r="M436" s="16"/>
      <c r="N436" s="16"/>
      <c r="O436" s="1"/>
      <c r="P436" s="1"/>
      <c r="Q436" s="84"/>
    </row>
    <row r="437" spans="1:17" ht="15.75" customHeight="1">
      <c r="A437" s="59"/>
      <c r="B437" s="128"/>
      <c r="C437" s="129"/>
      <c r="D437" s="129"/>
      <c r="E437" s="137"/>
      <c r="F437" s="4">
        <v>2023</v>
      </c>
      <c r="G437" s="16">
        <f t="shared" si="81"/>
        <v>0</v>
      </c>
      <c r="H437" s="16"/>
      <c r="I437" s="16">
        <f t="shared" si="82"/>
        <v>0</v>
      </c>
      <c r="J437" s="16"/>
      <c r="K437" s="1"/>
      <c r="L437" s="1"/>
      <c r="M437" s="16"/>
      <c r="N437" s="16"/>
      <c r="O437" s="1"/>
      <c r="P437" s="1"/>
      <c r="Q437" s="84"/>
    </row>
    <row r="438" spans="1:20" ht="15.75" customHeight="1">
      <c r="A438" s="59"/>
      <c r="B438" s="128"/>
      <c r="C438" s="129"/>
      <c r="D438" s="129"/>
      <c r="E438" s="137"/>
      <c r="F438" s="4">
        <v>2024</v>
      </c>
      <c r="G438" s="16">
        <f t="shared" si="81"/>
        <v>0</v>
      </c>
      <c r="H438" s="16"/>
      <c r="I438" s="16">
        <f t="shared" si="82"/>
        <v>0</v>
      </c>
      <c r="J438" s="16"/>
      <c r="K438" s="1"/>
      <c r="L438" s="1"/>
      <c r="M438" s="16"/>
      <c r="N438" s="16"/>
      <c r="O438" s="1"/>
      <c r="P438" s="1"/>
      <c r="Q438" s="84"/>
      <c r="S438" s="41"/>
      <c r="T438" s="41"/>
    </row>
    <row r="439" spans="1:20" ht="15.75" customHeight="1">
      <c r="A439" s="59"/>
      <c r="B439" s="128"/>
      <c r="C439" s="129"/>
      <c r="D439" s="129"/>
      <c r="E439" s="137"/>
      <c r="F439" s="4">
        <v>2025</v>
      </c>
      <c r="G439" s="16">
        <f t="shared" si="81"/>
        <v>0</v>
      </c>
      <c r="H439" s="16"/>
      <c r="I439" s="16">
        <f t="shared" si="82"/>
        <v>0</v>
      </c>
      <c r="J439" s="16"/>
      <c r="K439" s="1"/>
      <c r="L439" s="1"/>
      <c r="M439" s="16"/>
      <c r="N439" s="16"/>
      <c r="O439" s="1"/>
      <c r="P439" s="1"/>
      <c r="Q439" s="84"/>
      <c r="S439" s="41"/>
      <c r="T439" s="41"/>
    </row>
    <row r="440" spans="1:20" ht="15.75" customHeight="1">
      <c r="A440" s="59"/>
      <c r="B440" s="128"/>
      <c r="C440" s="129"/>
      <c r="D440" s="129"/>
      <c r="E440" s="137"/>
      <c r="F440" s="4">
        <v>2026</v>
      </c>
      <c r="G440" s="16">
        <f t="shared" si="81"/>
        <v>0</v>
      </c>
      <c r="H440" s="16"/>
      <c r="I440" s="16">
        <f t="shared" si="82"/>
        <v>0</v>
      </c>
      <c r="J440" s="16"/>
      <c r="K440" s="1"/>
      <c r="L440" s="1"/>
      <c r="M440" s="16"/>
      <c r="N440" s="16"/>
      <c r="O440" s="1"/>
      <c r="P440" s="1"/>
      <c r="Q440" s="84"/>
      <c r="S440" s="41"/>
      <c r="T440" s="41"/>
    </row>
    <row r="441" spans="1:20" ht="15.75" customHeight="1">
      <c r="A441" s="59"/>
      <c r="B441" s="128"/>
      <c r="C441" s="129"/>
      <c r="D441" s="129"/>
      <c r="E441" s="137"/>
      <c r="F441" s="4">
        <v>2027</v>
      </c>
      <c r="G441" s="16">
        <f t="shared" si="81"/>
        <v>0</v>
      </c>
      <c r="H441" s="16"/>
      <c r="I441" s="16">
        <f t="shared" si="82"/>
        <v>0</v>
      </c>
      <c r="J441" s="16"/>
      <c r="K441" s="1"/>
      <c r="L441" s="1"/>
      <c r="M441" s="16"/>
      <c r="N441" s="16"/>
      <c r="O441" s="1"/>
      <c r="P441" s="1"/>
      <c r="Q441" s="84"/>
      <c r="S441" s="41"/>
      <c r="T441" s="41"/>
    </row>
    <row r="442" spans="1:20" ht="15.75" customHeight="1">
      <c r="A442" s="59"/>
      <c r="B442" s="128"/>
      <c r="C442" s="129"/>
      <c r="D442" s="129"/>
      <c r="E442" s="137"/>
      <c r="F442" s="4">
        <v>2028</v>
      </c>
      <c r="G442" s="16">
        <f t="shared" si="81"/>
        <v>0</v>
      </c>
      <c r="H442" s="16"/>
      <c r="I442" s="16">
        <f t="shared" si="82"/>
        <v>0</v>
      </c>
      <c r="J442" s="16"/>
      <c r="K442" s="1"/>
      <c r="L442" s="1"/>
      <c r="M442" s="16"/>
      <c r="N442" s="16"/>
      <c r="O442" s="1"/>
      <c r="P442" s="1"/>
      <c r="Q442" s="84"/>
      <c r="S442" s="41"/>
      <c r="T442" s="41"/>
    </row>
    <row r="443" spans="1:20" ht="15.75" customHeight="1">
      <c r="A443" s="59"/>
      <c r="B443" s="128"/>
      <c r="C443" s="129"/>
      <c r="D443" s="129"/>
      <c r="E443" s="137"/>
      <c r="F443" s="4">
        <v>2029</v>
      </c>
      <c r="G443" s="16">
        <f t="shared" si="81"/>
        <v>0</v>
      </c>
      <c r="H443" s="16"/>
      <c r="I443" s="16">
        <f t="shared" si="82"/>
        <v>0</v>
      </c>
      <c r="J443" s="16"/>
      <c r="K443" s="1"/>
      <c r="L443" s="1"/>
      <c r="M443" s="16"/>
      <c r="N443" s="16"/>
      <c r="O443" s="1"/>
      <c r="P443" s="1"/>
      <c r="Q443" s="84"/>
      <c r="S443" s="42"/>
      <c r="T443" s="42"/>
    </row>
    <row r="444" spans="1:17" ht="15.75" customHeight="1">
      <c r="A444" s="60"/>
      <c r="B444" s="131"/>
      <c r="C444" s="132"/>
      <c r="D444" s="132"/>
      <c r="E444" s="138"/>
      <c r="F444" s="4">
        <v>2030</v>
      </c>
      <c r="G444" s="16">
        <f t="shared" si="81"/>
        <v>0</v>
      </c>
      <c r="H444" s="16"/>
      <c r="I444" s="16">
        <f t="shared" si="82"/>
        <v>0</v>
      </c>
      <c r="J444" s="16"/>
      <c r="K444" s="1"/>
      <c r="L444" s="1"/>
      <c r="M444" s="16"/>
      <c r="N444" s="16"/>
      <c r="O444" s="1"/>
      <c r="P444" s="1"/>
      <c r="Q444" s="85"/>
    </row>
    <row r="445" spans="1:19" ht="14.25" customHeight="1">
      <c r="A445" s="22">
        <v>2</v>
      </c>
      <c r="B445" s="117" t="s">
        <v>146</v>
      </c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4"/>
      <c r="S445" s="36"/>
    </row>
    <row r="446" spans="1:17" ht="21" customHeight="1" hidden="1">
      <c r="A446" s="61" t="s">
        <v>21</v>
      </c>
      <c r="B446" s="61" t="s">
        <v>65</v>
      </c>
      <c r="C446" s="55" t="s">
        <v>78</v>
      </c>
      <c r="D446" s="55" t="s">
        <v>58</v>
      </c>
      <c r="E446" s="55" t="s">
        <v>69</v>
      </c>
      <c r="F446" s="3" t="s">
        <v>13</v>
      </c>
      <c r="G446" s="17">
        <f>SUM(G447:G455)</f>
        <v>0</v>
      </c>
      <c r="H446" s="17">
        <f>SUM(H447:H455)</f>
        <v>0</v>
      </c>
      <c r="I446" s="17">
        <f>SUM(I447:I455)</f>
        <v>0</v>
      </c>
      <c r="J446" s="17">
        <f>SUM(J447:J455)</f>
        <v>0</v>
      </c>
      <c r="K446" s="1"/>
      <c r="L446" s="1"/>
      <c r="M446" s="17">
        <f>SUM(M447:M455)</f>
        <v>0</v>
      </c>
      <c r="N446" s="1"/>
      <c r="O446" s="1"/>
      <c r="P446" s="1"/>
      <c r="Q446" s="61" t="s">
        <v>40</v>
      </c>
    </row>
    <row r="447" spans="1:17" ht="21" customHeight="1" hidden="1">
      <c r="A447" s="62"/>
      <c r="B447" s="62"/>
      <c r="C447" s="56"/>
      <c r="D447" s="56"/>
      <c r="E447" s="56"/>
      <c r="F447" s="4">
        <v>2022</v>
      </c>
      <c r="G447" s="16">
        <v>0</v>
      </c>
      <c r="H447" s="16"/>
      <c r="I447" s="16">
        <v>0</v>
      </c>
      <c r="J447" s="16"/>
      <c r="K447" s="1"/>
      <c r="L447" s="1"/>
      <c r="M447" s="16">
        <v>0</v>
      </c>
      <c r="N447" s="1"/>
      <c r="O447" s="1"/>
      <c r="P447" s="1"/>
      <c r="Q447" s="62"/>
    </row>
    <row r="448" spans="1:17" ht="21" customHeight="1" hidden="1">
      <c r="A448" s="62"/>
      <c r="B448" s="62"/>
      <c r="C448" s="56"/>
      <c r="D448" s="56"/>
      <c r="E448" s="56"/>
      <c r="F448" s="4">
        <v>2023</v>
      </c>
      <c r="G448" s="16">
        <v>0</v>
      </c>
      <c r="H448" s="16"/>
      <c r="I448" s="16">
        <v>0</v>
      </c>
      <c r="J448" s="16"/>
      <c r="K448" s="1"/>
      <c r="L448" s="1"/>
      <c r="M448" s="16">
        <v>0</v>
      </c>
      <c r="N448" s="1"/>
      <c r="O448" s="1"/>
      <c r="P448" s="1"/>
      <c r="Q448" s="62"/>
    </row>
    <row r="449" spans="1:17" ht="15.75" customHeight="1" hidden="1">
      <c r="A449" s="62"/>
      <c r="B449" s="62"/>
      <c r="C449" s="56"/>
      <c r="D449" s="56"/>
      <c r="E449" s="56"/>
      <c r="F449" s="4">
        <v>2024</v>
      </c>
      <c r="G449" s="16">
        <v>0</v>
      </c>
      <c r="H449" s="16"/>
      <c r="I449" s="16">
        <v>0</v>
      </c>
      <c r="J449" s="16"/>
      <c r="K449" s="1"/>
      <c r="L449" s="1"/>
      <c r="M449" s="16">
        <v>0</v>
      </c>
      <c r="N449" s="1"/>
      <c r="O449" s="1"/>
      <c r="P449" s="1"/>
      <c r="Q449" s="62"/>
    </row>
    <row r="450" spans="1:17" ht="15.75" customHeight="1" hidden="1">
      <c r="A450" s="62"/>
      <c r="B450" s="62"/>
      <c r="C450" s="56"/>
      <c r="D450" s="56"/>
      <c r="E450" s="56"/>
      <c r="F450" s="4">
        <v>2025</v>
      </c>
      <c r="G450" s="16">
        <v>0</v>
      </c>
      <c r="H450" s="16"/>
      <c r="I450" s="16">
        <v>0</v>
      </c>
      <c r="J450" s="16"/>
      <c r="K450" s="1"/>
      <c r="L450" s="1"/>
      <c r="M450" s="16">
        <v>0</v>
      </c>
      <c r="N450" s="1"/>
      <c r="O450" s="1"/>
      <c r="P450" s="1"/>
      <c r="Q450" s="62"/>
    </row>
    <row r="451" spans="1:17" ht="15.75" customHeight="1" hidden="1">
      <c r="A451" s="62"/>
      <c r="B451" s="62"/>
      <c r="C451" s="56"/>
      <c r="D451" s="56"/>
      <c r="E451" s="56"/>
      <c r="F451" s="8">
        <v>2026</v>
      </c>
      <c r="G451" s="16">
        <v>0</v>
      </c>
      <c r="H451" s="16"/>
      <c r="I451" s="16">
        <v>0</v>
      </c>
      <c r="J451" s="16"/>
      <c r="K451" s="1"/>
      <c r="L451" s="1"/>
      <c r="M451" s="16">
        <v>0</v>
      </c>
      <c r="N451" s="1"/>
      <c r="O451" s="1"/>
      <c r="P451" s="1"/>
      <c r="Q451" s="62"/>
    </row>
    <row r="452" spans="1:17" ht="15.75" customHeight="1" hidden="1">
      <c r="A452" s="62"/>
      <c r="B452" s="62"/>
      <c r="C452" s="56"/>
      <c r="D452" s="56"/>
      <c r="E452" s="56"/>
      <c r="F452" s="8">
        <v>2027</v>
      </c>
      <c r="G452" s="16">
        <v>0</v>
      </c>
      <c r="H452" s="16"/>
      <c r="I452" s="16">
        <v>0</v>
      </c>
      <c r="J452" s="16"/>
      <c r="K452" s="1"/>
      <c r="L452" s="1"/>
      <c r="M452" s="16">
        <v>0</v>
      </c>
      <c r="N452" s="1"/>
      <c r="O452" s="1"/>
      <c r="P452" s="1"/>
      <c r="Q452" s="62"/>
    </row>
    <row r="453" spans="1:17" ht="15.75" customHeight="1" hidden="1">
      <c r="A453" s="62"/>
      <c r="B453" s="62"/>
      <c r="C453" s="56"/>
      <c r="D453" s="56"/>
      <c r="E453" s="56"/>
      <c r="F453" s="8">
        <v>2028</v>
      </c>
      <c r="G453" s="16">
        <v>0</v>
      </c>
      <c r="H453" s="16"/>
      <c r="I453" s="16">
        <v>0</v>
      </c>
      <c r="J453" s="16"/>
      <c r="K453" s="1"/>
      <c r="L453" s="1"/>
      <c r="M453" s="16">
        <v>0</v>
      </c>
      <c r="N453" s="1"/>
      <c r="O453" s="1"/>
      <c r="P453" s="1"/>
      <c r="Q453" s="62"/>
    </row>
    <row r="454" spans="1:17" ht="15.75" customHeight="1" hidden="1">
      <c r="A454" s="62"/>
      <c r="B454" s="62"/>
      <c r="C454" s="56"/>
      <c r="D454" s="56"/>
      <c r="E454" s="56"/>
      <c r="F454" s="8">
        <v>2029</v>
      </c>
      <c r="G454" s="16">
        <v>0</v>
      </c>
      <c r="H454" s="16"/>
      <c r="I454" s="16">
        <v>0</v>
      </c>
      <c r="J454" s="16"/>
      <c r="K454" s="1"/>
      <c r="L454" s="1"/>
      <c r="M454" s="16">
        <v>0</v>
      </c>
      <c r="N454" s="1"/>
      <c r="O454" s="1"/>
      <c r="P454" s="1"/>
      <c r="Q454" s="62"/>
    </row>
    <row r="455" spans="1:17" ht="15.75" customHeight="1" hidden="1">
      <c r="A455" s="63"/>
      <c r="B455" s="63"/>
      <c r="C455" s="57"/>
      <c r="D455" s="57"/>
      <c r="E455" s="57"/>
      <c r="F455" s="8">
        <v>2030</v>
      </c>
      <c r="G455" s="16">
        <v>0</v>
      </c>
      <c r="H455" s="16"/>
      <c r="I455" s="16">
        <v>0</v>
      </c>
      <c r="J455" s="16"/>
      <c r="K455" s="1"/>
      <c r="L455" s="1"/>
      <c r="M455" s="16">
        <v>0</v>
      </c>
      <c r="N455" s="1"/>
      <c r="O455" s="1"/>
      <c r="P455" s="1"/>
      <c r="Q455" s="63"/>
    </row>
    <row r="456" spans="1:19" ht="18.75" customHeight="1">
      <c r="A456" s="61" t="s">
        <v>137</v>
      </c>
      <c r="B456" s="64" t="s">
        <v>147</v>
      </c>
      <c r="C456" s="55" t="s">
        <v>119</v>
      </c>
      <c r="D456" s="55" t="s">
        <v>58</v>
      </c>
      <c r="E456" s="55" t="s">
        <v>59</v>
      </c>
      <c r="F456" s="3" t="s">
        <v>13</v>
      </c>
      <c r="G456" s="17">
        <f aca="true" t="shared" si="83" ref="G456:N456">G457+G458+G459+G460+G461+G462+G463+G464+G465</f>
        <v>7088594.7</v>
      </c>
      <c r="H456" s="17">
        <f>H457+H458+H459+H460+H461+H462+H463+H464+H465</f>
        <v>2501594.7</v>
      </c>
      <c r="I456" s="17">
        <f t="shared" si="83"/>
        <v>1991278</v>
      </c>
      <c r="J456" s="17">
        <f t="shared" si="83"/>
        <v>1558328</v>
      </c>
      <c r="K456" s="17">
        <f>K457+K458+K459+K460+K461+K462+K463+K464+K465</f>
        <v>0</v>
      </c>
      <c r="L456" s="23"/>
      <c r="M456" s="17">
        <f t="shared" si="83"/>
        <v>5097316.7</v>
      </c>
      <c r="N456" s="17">
        <f t="shared" si="83"/>
        <v>943266.7</v>
      </c>
      <c r="O456" s="23"/>
      <c r="P456" s="30"/>
      <c r="Q456" s="61" t="s">
        <v>40</v>
      </c>
      <c r="R456" s="51" t="s">
        <v>170</v>
      </c>
      <c r="S456" s="51" t="s">
        <v>157</v>
      </c>
    </row>
    <row r="457" spans="1:19" ht="21.75" customHeight="1">
      <c r="A457" s="62"/>
      <c r="B457" s="65"/>
      <c r="C457" s="56"/>
      <c r="D457" s="56"/>
      <c r="E457" s="56"/>
      <c r="F457" s="4">
        <v>2022</v>
      </c>
      <c r="G457" s="16">
        <f aca="true" t="shared" si="84" ref="G457:G465">I457+M457+K457</f>
        <v>580902.4</v>
      </c>
      <c r="H457" s="16">
        <f aca="true" t="shared" si="85" ref="H457:H463">N457+J457</f>
        <v>580902.4</v>
      </c>
      <c r="I457" s="16">
        <f>J457</f>
        <v>203585.7</v>
      </c>
      <c r="J457" s="16">
        <v>203585.7</v>
      </c>
      <c r="K457" s="16"/>
      <c r="L457" s="23"/>
      <c r="M457" s="16">
        <f>N457</f>
        <v>377316.7</v>
      </c>
      <c r="N457" s="16">
        <v>377316.7</v>
      </c>
      <c r="O457" s="23"/>
      <c r="P457" s="30"/>
      <c r="Q457" s="62"/>
      <c r="R457" s="51" t="s">
        <v>169</v>
      </c>
      <c r="S457" s="5" t="s">
        <v>159</v>
      </c>
    </row>
    <row r="458" spans="1:19" ht="20.25" customHeight="1">
      <c r="A458" s="62"/>
      <c r="B458" s="65"/>
      <c r="C458" s="56"/>
      <c r="D458" s="56"/>
      <c r="E458" s="56"/>
      <c r="F458" s="4">
        <v>2023</v>
      </c>
      <c r="G458" s="16">
        <f t="shared" si="84"/>
        <v>907692.3</v>
      </c>
      <c r="H458" s="16">
        <f t="shared" si="85"/>
        <v>870692.3</v>
      </c>
      <c r="I458" s="16">
        <v>317692.3</v>
      </c>
      <c r="J458" s="16">
        <v>304742.3</v>
      </c>
      <c r="K458" s="16"/>
      <c r="L458" s="23"/>
      <c r="M458" s="16">
        <v>590000</v>
      </c>
      <c r="N458" s="16">
        <v>565950</v>
      </c>
      <c r="O458" s="23"/>
      <c r="P458" s="30"/>
      <c r="Q458" s="62"/>
      <c r="R458" s="51" t="s">
        <v>171</v>
      </c>
      <c r="S458" s="5" t="s">
        <v>168</v>
      </c>
    </row>
    <row r="459" spans="1:18" ht="19.5" customHeight="1">
      <c r="A459" s="62"/>
      <c r="B459" s="65"/>
      <c r="C459" s="56"/>
      <c r="D459" s="56"/>
      <c r="E459" s="56"/>
      <c r="F459" s="4">
        <v>2024</v>
      </c>
      <c r="G459" s="16">
        <f t="shared" si="84"/>
        <v>800000</v>
      </c>
      <c r="H459" s="16">
        <f t="shared" si="85"/>
        <v>210000</v>
      </c>
      <c r="I459" s="16">
        <v>210000</v>
      </c>
      <c r="J459" s="16">
        <v>210000</v>
      </c>
      <c r="K459" s="16"/>
      <c r="L459" s="23"/>
      <c r="M459" s="16">
        <v>590000</v>
      </c>
      <c r="N459" s="16">
        <v>0</v>
      </c>
      <c r="O459" s="23"/>
      <c r="P459" s="30"/>
      <c r="Q459" s="62"/>
      <c r="R459" s="51"/>
    </row>
    <row r="460" spans="1:18" ht="18" customHeight="1">
      <c r="A460" s="62"/>
      <c r="B460" s="65"/>
      <c r="C460" s="56"/>
      <c r="D460" s="56"/>
      <c r="E460" s="56"/>
      <c r="F460" s="4">
        <v>2025</v>
      </c>
      <c r="G460" s="16">
        <f t="shared" si="84"/>
        <v>800000</v>
      </c>
      <c r="H460" s="16">
        <f t="shared" si="85"/>
        <v>210000</v>
      </c>
      <c r="I460" s="16">
        <v>210000</v>
      </c>
      <c r="J460" s="16">
        <v>210000</v>
      </c>
      <c r="K460" s="16"/>
      <c r="L460" s="23"/>
      <c r="M460" s="16">
        <v>590000</v>
      </c>
      <c r="N460" s="16"/>
      <c r="O460" s="23"/>
      <c r="P460" s="30"/>
      <c r="Q460" s="62"/>
      <c r="R460" s="51"/>
    </row>
    <row r="461" spans="1:18" ht="18.75" customHeight="1">
      <c r="A461" s="62"/>
      <c r="B461" s="65"/>
      <c r="C461" s="56"/>
      <c r="D461" s="56"/>
      <c r="E461" s="56"/>
      <c r="F461" s="8">
        <v>2026</v>
      </c>
      <c r="G461" s="16">
        <f t="shared" si="84"/>
        <v>800000</v>
      </c>
      <c r="H461" s="16">
        <f t="shared" si="85"/>
        <v>210000</v>
      </c>
      <c r="I461" s="16">
        <v>210000</v>
      </c>
      <c r="J461" s="16">
        <v>210000</v>
      </c>
      <c r="K461" s="16"/>
      <c r="L461" s="23"/>
      <c r="M461" s="16">
        <v>590000</v>
      </c>
      <c r="N461" s="16"/>
      <c r="O461" s="23"/>
      <c r="P461" s="30"/>
      <c r="Q461" s="62"/>
      <c r="R461" s="51"/>
    </row>
    <row r="462" spans="1:18" ht="24" customHeight="1">
      <c r="A462" s="62"/>
      <c r="B462" s="65"/>
      <c r="C462" s="56"/>
      <c r="D462" s="56"/>
      <c r="E462" s="56"/>
      <c r="F462" s="8">
        <v>2027</v>
      </c>
      <c r="G462" s="16">
        <f t="shared" si="84"/>
        <v>800000</v>
      </c>
      <c r="H462" s="16">
        <f t="shared" si="85"/>
        <v>210000</v>
      </c>
      <c r="I462" s="16">
        <v>210000</v>
      </c>
      <c r="J462" s="16">
        <v>210000</v>
      </c>
      <c r="K462" s="16"/>
      <c r="L462" s="23"/>
      <c r="M462" s="16">
        <v>590000</v>
      </c>
      <c r="N462" s="16"/>
      <c r="O462" s="23"/>
      <c r="P462" s="30"/>
      <c r="Q462" s="62"/>
      <c r="R462" s="51"/>
    </row>
    <row r="463" spans="1:18" ht="15.75">
      <c r="A463" s="62"/>
      <c r="B463" s="65"/>
      <c r="C463" s="56"/>
      <c r="D463" s="56"/>
      <c r="E463" s="56"/>
      <c r="F463" s="8">
        <v>2028</v>
      </c>
      <c r="G463" s="16">
        <f t="shared" si="84"/>
        <v>800000</v>
      </c>
      <c r="H463" s="16">
        <f t="shared" si="85"/>
        <v>210000</v>
      </c>
      <c r="I463" s="16">
        <v>210000</v>
      </c>
      <c r="J463" s="16">
        <v>210000</v>
      </c>
      <c r="K463" s="16"/>
      <c r="L463" s="23"/>
      <c r="M463" s="16">
        <v>590000</v>
      </c>
      <c r="N463" s="16"/>
      <c r="O463" s="23"/>
      <c r="P463" s="30"/>
      <c r="Q463" s="62"/>
      <c r="R463" s="51"/>
    </row>
    <row r="464" spans="1:18" ht="16.5" customHeight="1">
      <c r="A464" s="62"/>
      <c r="B464" s="65"/>
      <c r="C464" s="56"/>
      <c r="D464" s="56"/>
      <c r="E464" s="56"/>
      <c r="F464" s="8">
        <v>2029</v>
      </c>
      <c r="G464" s="16">
        <f t="shared" si="84"/>
        <v>800000</v>
      </c>
      <c r="H464" s="16"/>
      <c r="I464" s="16">
        <v>210000</v>
      </c>
      <c r="J464" s="16"/>
      <c r="K464" s="16"/>
      <c r="L464" s="23"/>
      <c r="M464" s="16">
        <v>590000</v>
      </c>
      <c r="N464" s="16"/>
      <c r="O464" s="23"/>
      <c r="P464" s="30"/>
      <c r="Q464" s="62"/>
      <c r="R464" s="51"/>
    </row>
    <row r="465" spans="1:18" ht="18.75" customHeight="1">
      <c r="A465" s="63"/>
      <c r="B465" s="66"/>
      <c r="C465" s="57"/>
      <c r="D465" s="57"/>
      <c r="E465" s="57"/>
      <c r="F465" s="8">
        <v>2030</v>
      </c>
      <c r="G465" s="16">
        <f t="shared" si="84"/>
        <v>800000</v>
      </c>
      <c r="H465" s="16"/>
      <c r="I465" s="16">
        <v>210000</v>
      </c>
      <c r="J465" s="16"/>
      <c r="K465" s="16"/>
      <c r="L465" s="23"/>
      <c r="M465" s="16">
        <v>590000</v>
      </c>
      <c r="N465" s="16"/>
      <c r="O465" s="23"/>
      <c r="P465" s="30"/>
      <c r="Q465" s="63"/>
      <c r="R465" s="51"/>
    </row>
    <row r="466" spans="1:18" ht="18.75" customHeight="1">
      <c r="A466" s="61" t="s">
        <v>142</v>
      </c>
      <c r="B466" s="64" t="s">
        <v>143</v>
      </c>
      <c r="C466" s="55" t="s">
        <v>119</v>
      </c>
      <c r="D466" s="55" t="s">
        <v>58</v>
      </c>
      <c r="E466" s="55" t="s">
        <v>59</v>
      </c>
      <c r="F466" s="3" t="s">
        <v>13</v>
      </c>
      <c r="G466" s="17">
        <f aca="true" t="shared" si="86" ref="G466:N466">G467+G468+G469+G470+G471+G472+G473+G474+G475</f>
        <v>183912.6</v>
      </c>
      <c r="H466" s="17">
        <f t="shared" si="86"/>
        <v>55326.6</v>
      </c>
      <c r="I466" s="17">
        <f t="shared" si="86"/>
        <v>65940.8</v>
      </c>
      <c r="J466" s="17">
        <f t="shared" si="86"/>
        <v>19364.3</v>
      </c>
      <c r="K466" s="17">
        <f>K467+K468+K469+K470+K471+K472+K473+K474+K475</f>
        <v>0</v>
      </c>
      <c r="L466" s="23"/>
      <c r="M466" s="17">
        <f t="shared" si="86"/>
        <v>117971.8</v>
      </c>
      <c r="N466" s="17">
        <f t="shared" si="86"/>
        <v>35962.3</v>
      </c>
      <c r="O466" s="23"/>
      <c r="P466" s="30"/>
      <c r="Q466" s="61" t="s">
        <v>40</v>
      </c>
      <c r="R466" s="51"/>
    </row>
    <row r="467" spans="1:18" ht="21.75" customHeight="1">
      <c r="A467" s="62"/>
      <c r="B467" s="65"/>
      <c r="C467" s="56"/>
      <c r="D467" s="56"/>
      <c r="E467" s="56"/>
      <c r="F467" s="4">
        <v>2022</v>
      </c>
      <c r="G467" s="16">
        <f aca="true" t="shared" si="87" ref="G467:G475">I467+M467+K467</f>
        <v>20744.1</v>
      </c>
      <c r="H467" s="16">
        <f>N467+J467</f>
        <v>18326.6</v>
      </c>
      <c r="I467" s="16">
        <v>8831.8</v>
      </c>
      <c r="J467" s="16">
        <f>1729.7+4684.6</f>
        <v>6414.3</v>
      </c>
      <c r="K467" s="16"/>
      <c r="L467" s="23"/>
      <c r="M467" s="16">
        <f>N467</f>
        <v>11912.3</v>
      </c>
      <c r="N467" s="16">
        <v>11912.3</v>
      </c>
      <c r="O467" s="23"/>
      <c r="P467" s="30"/>
      <c r="Q467" s="62"/>
      <c r="R467" s="51"/>
    </row>
    <row r="468" spans="1:19" ht="20.25" customHeight="1">
      <c r="A468" s="62"/>
      <c r="B468" s="65"/>
      <c r="C468" s="56"/>
      <c r="D468" s="56"/>
      <c r="E468" s="56"/>
      <c r="F468" s="4">
        <v>2023</v>
      </c>
      <c r="G468" s="16">
        <f t="shared" si="87"/>
        <v>37000</v>
      </c>
      <c r="H468" s="16">
        <f>N468+J468</f>
        <v>37000</v>
      </c>
      <c r="I468" s="16">
        <v>12950</v>
      </c>
      <c r="J468" s="16">
        <v>12950</v>
      </c>
      <c r="K468" s="16"/>
      <c r="L468" s="23"/>
      <c r="M468" s="16">
        <v>24050</v>
      </c>
      <c r="N468" s="16">
        <v>24050</v>
      </c>
      <c r="O468" s="23"/>
      <c r="P468" s="30"/>
      <c r="Q468" s="62"/>
      <c r="R468" s="51" t="s">
        <v>169</v>
      </c>
      <c r="S468" s="5" t="s">
        <v>159</v>
      </c>
    </row>
    <row r="469" spans="1:19" ht="19.5" customHeight="1">
      <c r="A469" s="62"/>
      <c r="B469" s="65"/>
      <c r="C469" s="56"/>
      <c r="D469" s="56"/>
      <c r="E469" s="56"/>
      <c r="F469" s="4">
        <v>2024</v>
      </c>
      <c r="G469" s="16">
        <f t="shared" si="87"/>
        <v>0</v>
      </c>
      <c r="H469" s="16">
        <f>N469+J469</f>
        <v>0</v>
      </c>
      <c r="I469" s="16">
        <v>0</v>
      </c>
      <c r="J469" s="16">
        <v>0</v>
      </c>
      <c r="K469" s="16"/>
      <c r="L469" s="23"/>
      <c r="M469" s="16">
        <v>0</v>
      </c>
      <c r="N469" s="16">
        <v>0</v>
      </c>
      <c r="O469" s="23"/>
      <c r="P469" s="30"/>
      <c r="Q469" s="62"/>
      <c r="R469" s="51" t="s">
        <v>171</v>
      </c>
      <c r="S469" s="5" t="s">
        <v>158</v>
      </c>
    </row>
    <row r="470" spans="1:18" ht="18" customHeight="1">
      <c r="A470" s="62"/>
      <c r="B470" s="65"/>
      <c r="C470" s="56"/>
      <c r="D470" s="56"/>
      <c r="E470" s="56"/>
      <c r="F470" s="4">
        <v>2025</v>
      </c>
      <c r="G470" s="16">
        <f t="shared" si="87"/>
        <v>0</v>
      </c>
      <c r="H470" s="16"/>
      <c r="I470" s="16">
        <v>0</v>
      </c>
      <c r="J470" s="16"/>
      <c r="K470" s="16"/>
      <c r="L470" s="23"/>
      <c r="M470" s="16">
        <v>0</v>
      </c>
      <c r="N470" s="16"/>
      <c r="O470" s="23"/>
      <c r="P470" s="30"/>
      <c r="Q470" s="62"/>
      <c r="R470" s="51"/>
    </row>
    <row r="471" spans="1:18" ht="18.75" customHeight="1">
      <c r="A471" s="62"/>
      <c r="B471" s="65"/>
      <c r="C471" s="56"/>
      <c r="D471" s="56"/>
      <c r="E471" s="56"/>
      <c r="F471" s="8">
        <v>2026</v>
      </c>
      <c r="G471" s="16">
        <f t="shared" si="87"/>
        <v>25233.7</v>
      </c>
      <c r="H471" s="16"/>
      <c r="I471" s="16">
        <v>8831.8</v>
      </c>
      <c r="J471" s="16"/>
      <c r="K471" s="16"/>
      <c r="L471" s="23"/>
      <c r="M471" s="16">
        <v>16401.9</v>
      </c>
      <c r="N471" s="16"/>
      <c r="O471" s="23"/>
      <c r="P471" s="30"/>
      <c r="Q471" s="62"/>
      <c r="R471" s="51"/>
    </row>
    <row r="472" spans="1:18" ht="24" customHeight="1">
      <c r="A472" s="62"/>
      <c r="B472" s="65"/>
      <c r="C472" s="56"/>
      <c r="D472" s="56"/>
      <c r="E472" s="56"/>
      <c r="F472" s="8">
        <v>2027</v>
      </c>
      <c r="G472" s="16">
        <f t="shared" si="87"/>
        <v>25233.7</v>
      </c>
      <c r="H472" s="16"/>
      <c r="I472" s="16">
        <v>8831.8</v>
      </c>
      <c r="J472" s="16"/>
      <c r="K472" s="16"/>
      <c r="L472" s="23"/>
      <c r="M472" s="16">
        <v>16401.9</v>
      </c>
      <c r="N472" s="16"/>
      <c r="O472" s="23"/>
      <c r="P472" s="30"/>
      <c r="Q472" s="62"/>
      <c r="R472" s="51"/>
    </row>
    <row r="473" spans="1:18" ht="15.75">
      <c r="A473" s="62"/>
      <c r="B473" s="65"/>
      <c r="C473" s="56"/>
      <c r="D473" s="56"/>
      <c r="E473" s="56"/>
      <c r="F473" s="8">
        <v>2028</v>
      </c>
      <c r="G473" s="16">
        <f t="shared" si="87"/>
        <v>25233.7</v>
      </c>
      <c r="H473" s="16"/>
      <c r="I473" s="16">
        <v>8831.8</v>
      </c>
      <c r="J473" s="16"/>
      <c r="K473" s="16"/>
      <c r="L473" s="23"/>
      <c r="M473" s="16">
        <v>16401.9</v>
      </c>
      <c r="N473" s="16"/>
      <c r="O473" s="23"/>
      <c r="P473" s="30"/>
      <c r="Q473" s="62"/>
      <c r="R473" s="51"/>
    </row>
    <row r="474" spans="1:18" ht="16.5" customHeight="1">
      <c r="A474" s="62"/>
      <c r="B474" s="65"/>
      <c r="C474" s="56"/>
      <c r="D474" s="56"/>
      <c r="E474" s="56"/>
      <c r="F474" s="8">
        <v>2029</v>
      </c>
      <c r="G474" s="16">
        <f t="shared" si="87"/>
        <v>25233.7</v>
      </c>
      <c r="H474" s="16"/>
      <c r="I474" s="16">
        <v>8831.8</v>
      </c>
      <c r="J474" s="16"/>
      <c r="K474" s="16"/>
      <c r="L474" s="23"/>
      <c r="M474" s="16">
        <v>16401.9</v>
      </c>
      <c r="N474" s="16"/>
      <c r="O474" s="23"/>
      <c r="P474" s="30"/>
      <c r="Q474" s="62"/>
      <c r="R474" s="51"/>
    </row>
    <row r="475" spans="1:18" ht="18.75" customHeight="1">
      <c r="A475" s="63"/>
      <c r="B475" s="66"/>
      <c r="C475" s="57"/>
      <c r="D475" s="57"/>
      <c r="E475" s="57"/>
      <c r="F475" s="8">
        <v>2030</v>
      </c>
      <c r="G475" s="16">
        <f t="shared" si="87"/>
        <v>25233.7</v>
      </c>
      <c r="H475" s="16"/>
      <c r="I475" s="16">
        <v>8831.8</v>
      </c>
      <c r="J475" s="16"/>
      <c r="K475" s="16"/>
      <c r="L475" s="23"/>
      <c r="M475" s="16">
        <v>16401.9</v>
      </c>
      <c r="N475" s="16"/>
      <c r="O475" s="23"/>
      <c r="P475" s="30"/>
      <c r="Q475" s="63"/>
      <c r="R475" s="51"/>
    </row>
    <row r="476" spans="1:17" ht="17.25" customHeight="1">
      <c r="A476" s="58"/>
      <c r="B476" s="125" t="s">
        <v>139</v>
      </c>
      <c r="C476" s="126"/>
      <c r="D476" s="126"/>
      <c r="E476" s="136"/>
      <c r="F476" s="3" t="s">
        <v>13</v>
      </c>
      <c r="G476" s="17">
        <f>I476+M476</f>
        <v>7272507.3</v>
      </c>
      <c r="H476" s="17">
        <f>J476+N476</f>
        <v>2556921.3</v>
      </c>
      <c r="I476" s="17">
        <f>I477+I478+I479+I480+I481+I482+I483+I484+I485</f>
        <v>2057218.8</v>
      </c>
      <c r="J476" s="17">
        <f>J477+J478+J479+J480+J481+J482+J483+J484+J485</f>
        <v>1577692.3</v>
      </c>
      <c r="K476" s="1"/>
      <c r="L476" s="1"/>
      <c r="M476" s="17">
        <f>M477+M478+M479+M480+M481+M482+M483+M484+M485</f>
        <v>5215288.5</v>
      </c>
      <c r="N476" s="17">
        <f>N477+N478+N479+N480+N481+N482+N483+N484+N485</f>
        <v>979229</v>
      </c>
      <c r="O476" s="1"/>
      <c r="P476" s="1"/>
      <c r="Q476" s="83"/>
    </row>
    <row r="477" spans="1:18" ht="17.25" customHeight="1">
      <c r="A477" s="59"/>
      <c r="B477" s="128"/>
      <c r="C477" s="129"/>
      <c r="D477" s="129"/>
      <c r="E477" s="137"/>
      <c r="F477" s="4">
        <v>2022</v>
      </c>
      <c r="G477" s="16">
        <f aca="true" t="shared" si="88" ref="G477:N477">G457+G467</f>
        <v>601646.5</v>
      </c>
      <c r="H477" s="16">
        <f t="shared" si="88"/>
        <v>599229</v>
      </c>
      <c r="I477" s="16">
        <f t="shared" si="88"/>
        <v>212417.5</v>
      </c>
      <c r="J477" s="16">
        <f t="shared" si="88"/>
        <v>210000</v>
      </c>
      <c r="K477" s="1"/>
      <c r="L477" s="1"/>
      <c r="M477" s="16">
        <f>M457+M467</f>
        <v>389229</v>
      </c>
      <c r="N477" s="16">
        <f t="shared" si="88"/>
        <v>389229</v>
      </c>
      <c r="O477" s="1"/>
      <c r="P477" s="1"/>
      <c r="Q477" s="84"/>
      <c r="R477" s="16"/>
    </row>
    <row r="478" spans="1:17" ht="17.25" customHeight="1">
      <c r="A478" s="59"/>
      <c r="B478" s="128"/>
      <c r="C478" s="129"/>
      <c r="D478" s="129"/>
      <c r="E478" s="137"/>
      <c r="F478" s="4">
        <v>2023</v>
      </c>
      <c r="G478" s="16">
        <f aca="true" t="shared" si="89" ref="G478:H485">G458+G468</f>
        <v>944692.3</v>
      </c>
      <c r="H478" s="16">
        <f aca="true" t="shared" si="90" ref="H478:I485">H458+H468</f>
        <v>907692.3</v>
      </c>
      <c r="I478" s="16">
        <f>I458+I468</f>
        <v>330642.3</v>
      </c>
      <c r="J478" s="16">
        <f aca="true" t="shared" si="91" ref="J478:J485">J458+J468</f>
        <v>317692.3</v>
      </c>
      <c r="K478" s="1"/>
      <c r="L478" s="1"/>
      <c r="M478" s="16">
        <f aca="true" t="shared" si="92" ref="M478:M485">M458+M468</f>
        <v>614050</v>
      </c>
      <c r="N478" s="16">
        <f aca="true" t="shared" si="93" ref="N478:N485">N458+N468</f>
        <v>590000</v>
      </c>
      <c r="O478" s="1"/>
      <c r="P478" s="1"/>
      <c r="Q478" s="84"/>
    </row>
    <row r="479" spans="1:17" ht="15.75" customHeight="1">
      <c r="A479" s="59"/>
      <c r="B479" s="128"/>
      <c r="C479" s="129"/>
      <c r="D479" s="129"/>
      <c r="E479" s="137"/>
      <c r="F479" s="4">
        <v>2024</v>
      </c>
      <c r="G479" s="16">
        <f t="shared" si="89"/>
        <v>800000</v>
      </c>
      <c r="H479" s="16">
        <f>H459+H469</f>
        <v>210000</v>
      </c>
      <c r="I479" s="16">
        <f t="shared" si="90"/>
        <v>210000</v>
      </c>
      <c r="J479" s="16">
        <f t="shared" si="91"/>
        <v>210000</v>
      </c>
      <c r="K479" s="1"/>
      <c r="L479" s="1"/>
      <c r="M479" s="16">
        <f t="shared" si="92"/>
        <v>590000</v>
      </c>
      <c r="N479" s="16">
        <f t="shared" si="93"/>
        <v>0</v>
      </c>
      <c r="O479" s="1"/>
      <c r="P479" s="1"/>
      <c r="Q479" s="84"/>
    </row>
    <row r="480" spans="1:17" ht="15.75" customHeight="1">
      <c r="A480" s="59"/>
      <c r="B480" s="128"/>
      <c r="C480" s="129"/>
      <c r="D480" s="129"/>
      <c r="E480" s="137"/>
      <c r="F480" s="4">
        <v>2025</v>
      </c>
      <c r="G480" s="16">
        <f t="shared" si="89"/>
        <v>800000</v>
      </c>
      <c r="H480" s="16">
        <f t="shared" si="89"/>
        <v>210000</v>
      </c>
      <c r="I480" s="16">
        <f t="shared" si="90"/>
        <v>210000</v>
      </c>
      <c r="J480" s="16">
        <f t="shared" si="91"/>
        <v>210000</v>
      </c>
      <c r="K480" s="1"/>
      <c r="L480" s="1"/>
      <c r="M480" s="16">
        <f t="shared" si="92"/>
        <v>590000</v>
      </c>
      <c r="N480" s="16">
        <f t="shared" si="93"/>
        <v>0</v>
      </c>
      <c r="O480" s="1"/>
      <c r="P480" s="1"/>
      <c r="Q480" s="84"/>
    </row>
    <row r="481" spans="1:17" ht="15.75" customHeight="1">
      <c r="A481" s="59"/>
      <c r="B481" s="128"/>
      <c r="C481" s="129"/>
      <c r="D481" s="129"/>
      <c r="E481" s="137"/>
      <c r="F481" s="4">
        <v>2026</v>
      </c>
      <c r="G481" s="16">
        <f t="shared" si="89"/>
        <v>825233.7</v>
      </c>
      <c r="H481" s="16">
        <f t="shared" si="89"/>
        <v>210000</v>
      </c>
      <c r="I481" s="16">
        <f t="shared" si="90"/>
        <v>218831.8</v>
      </c>
      <c r="J481" s="16">
        <f t="shared" si="91"/>
        <v>210000</v>
      </c>
      <c r="K481" s="1"/>
      <c r="L481" s="1"/>
      <c r="M481" s="16">
        <f t="shared" si="92"/>
        <v>606401.9</v>
      </c>
      <c r="N481" s="16">
        <f t="shared" si="93"/>
        <v>0</v>
      </c>
      <c r="O481" s="1"/>
      <c r="P481" s="1"/>
      <c r="Q481" s="84"/>
    </row>
    <row r="482" spans="1:17" ht="15.75" customHeight="1">
      <c r="A482" s="59"/>
      <c r="B482" s="128"/>
      <c r="C482" s="129"/>
      <c r="D482" s="129"/>
      <c r="E482" s="137"/>
      <c r="F482" s="4">
        <v>2027</v>
      </c>
      <c r="G482" s="16">
        <f t="shared" si="89"/>
        <v>825233.7</v>
      </c>
      <c r="H482" s="16">
        <f t="shared" si="89"/>
        <v>210000</v>
      </c>
      <c r="I482" s="16">
        <f t="shared" si="90"/>
        <v>218831.8</v>
      </c>
      <c r="J482" s="16">
        <f t="shared" si="91"/>
        <v>210000</v>
      </c>
      <c r="K482" s="1"/>
      <c r="L482" s="1"/>
      <c r="M482" s="16">
        <f t="shared" si="92"/>
        <v>606401.9</v>
      </c>
      <c r="N482" s="16">
        <f t="shared" si="93"/>
        <v>0</v>
      </c>
      <c r="O482" s="1"/>
      <c r="P482" s="1"/>
      <c r="Q482" s="84"/>
    </row>
    <row r="483" spans="1:17" ht="15.75" customHeight="1">
      <c r="A483" s="59"/>
      <c r="B483" s="128"/>
      <c r="C483" s="129"/>
      <c r="D483" s="129"/>
      <c r="E483" s="137"/>
      <c r="F483" s="4">
        <v>2028</v>
      </c>
      <c r="G483" s="16">
        <f t="shared" si="89"/>
        <v>825233.7</v>
      </c>
      <c r="H483" s="16">
        <f t="shared" si="89"/>
        <v>210000</v>
      </c>
      <c r="I483" s="16">
        <f t="shared" si="90"/>
        <v>218831.8</v>
      </c>
      <c r="J483" s="16">
        <f t="shared" si="91"/>
        <v>210000</v>
      </c>
      <c r="K483" s="1"/>
      <c r="L483" s="1"/>
      <c r="M483" s="16">
        <f t="shared" si="92"/>
        <v>606401.9</v>
      </c>
      <c r="N483" s="16">
        <f t="shared" si="93"/>
        <v>0</v>
      </c>
      <c r="O483" s="1"/>
      <c r="P483" s="1"/>
      <c r="Q483" s="84"/>
    </row>
    <row r="484" spans="1:17" ht="15.75" customHeight="1">
      <c r="A484" s="59"/>
      <c r="B484" s="128"/>
      <c r="C484" s="129"/>
      <c r="D484" s="129"/>
      <c r="E484" s="137"/>
      <c r="F484" s="4">
        <v>2029</v>
      </c>
      <c r="G484" s="16">
        <f t="shared" si="89"/>
        <v>825233.7</v>
      </c>
      <c r="H484" s="16">
        <f t="shared" si="90"/>
        <v>0</v>
      </c>
      <c r="I484" s="16">
        <f t="shared" si="90"/>
        <v>218831.8</v>
      </c>
      <c r="J484" s="16">
        <f t="shared" si="91"/>
        <v>0</v>
      </c>
      <c r="K484" s="1"/>
      <c r="L484" s="1"/>
      <c r="M484" s="16">
        <f t="shared" si="92"/>
        <v>606401.9</v>
      </c>
      <c r="N484" s="16">
        <f t="shared" si="93"/>
        <v>0</v>
      </c>
      <c r="O484" s="1"/>
      <c r="P484" s="1"/>
      <c r="Q484" s="84"/>
    </row>
    <row r="485" spans="1:17" ht="15.75" customHeight="1">
      <c r="A485" s="60"/>
      <c r="B485" s="131"/>
      <c r="C485" s="132"/>
      <c r="D485" s="132"/>
      <c r="E485" s="138"/>
      <c r="F485" s="4">
        <v>2030</v>
      </c>
      <c r="G485" s="16">
        <f t="shared" si="89"/>
        <v>825233.7</v>
      </c>
      <c r="H485" s="16">
        <f t="shared" si="90"/>
        <v>0</v>
      </c>
      <c r="I485" s="16">
        <f t="shared" si="90"/>
        <v>218831.8</v>
      </c>
      <c r="J485" s="16">
        <f t="shared" si="91"/>
        <v>0</v>
      </c>
      <c r="K485" s="1"/>
      <c r="L485" s="1"/>
      <c r="M485" s="16">
        <f t="shared" si="92"/>
        <v>606401.9</v>
      </c>
      <c r="N485" s="16">
        <f t="shared" si="93"/>
        <v>0</v>
      </c>
      <c r="O485" s="1"/>
      <c r="P485" s="1"/>
      <c r="Q485" s="85"/>
    </row>
    <row r="486" spans="1:17" ht="22.5" customHeight="1">
      <c r="A486" s="113"/>
      <c r="B486" s="134" t="s">
        <v>17</v>
      </c>
      <c r="C486" s="134"/>
      <c r="D486" s="134"/>
      <c r="E486" s="134"/>
      <c r="F486" s="3" t="s">
        <v>13</v>
      </c>
      <c r="G486" s="26">
        <f aca="true" t="shared" si="94" ref="G486:N486">SUM(G487:G495)</f>
        <v>25793036.8</v>
      </c>
      <c r="H486" s="26">
        <f t="shared" si="94"/>
        <v>9805172</v>
      </c>
      <c r="I486" s="26">
        <f t="shared" si="94"/>
        <v>19279995.4</v>
      </c>
      <c r="J486" s="26">
        <f t="shared" si="94"/>
        <v>8309634.1</v>
      </c>
      <c r="K486" s="139"/>
      <c r="L486" s="139"/>
      <c r="M486" s="26">
        <f t="shared" si="94"/>
        <v>6513041.4</v>
      </c>
      <c r="N486" s="26">
        <f t="shared" si="94"/>
        <v>1495537.9</v>
      </c>
      <c r="O486" s="139"/>
      <c r="P486" s="139"/>
      <c r="Q486" s="140"/>
    </row>
    <row r="487" spans="1:17" ht="15.75" customHeight="1">
      <c r="A487" s="113"/>
      <c r="B487" s="134"/>
      <c r="C487" s="134"/>
      <c r="D487" s="134"/>
      <c r="E487" s="134"/>
      <c r="F487" s="4">
        <v>2022</v>
      </c>
      <c r="G487" s="16">
        <f aca="true" t="shared" si="95" ref="G487:G495">I487+M487</f>
        <v>2498150.1</v>
      </c>
      <c r="H487" s="16">
        <f aca="true" t="shared" si="96" ref="H487:H495">J487+N487</f>
        <v>1762644</v>
      </c>
      <c r="I487" s="16">
        <f aca="true" t="shared" si="97" ref="I487:N495">I436+I405+I344+I253+I132+I477</f>
        <v>1919415.6</v>
      </c>
      <c r="J487" s="16">
        <f t="shared" si="97"/>
        <v>1183909.5</v>
      </c>
      <c r="K487" s="141"/>
      <c r="L487" s="141"/>
      <c r="M487" s="16">
        <f t="shared" si="97"/>
        <v>578734.5</v>
      </c>
      <c r="N487" s="16">
        <f t="shared" si="97"/>
        <v>578734.5</v>
      </c>
      <c r="O487" s="141"/>
      <c r="P487" s="141"/>
      <c r="Q487" s="142"/>
    </row>
    <row r="488" spans="1:21" ht="15.75" customHeight="1">
      <c r="A488" s="113"/>
      <c r="B488" s="134"/>
      <c r="C488" s="134"/>
      <c r="D488" s="134"/>
      <c r="E488" s="134"/>
      <c r="F488" s="4">
        <v>2023</v>
      </c>
      <c r="G488" s="16">
        <f t="shared" si="95"/>
        <v>3425906.3</v>
      </c>
      <c r="H488" s="16">
        <f t="shared" si="96"/>
        <v>2139748.9</v>
      </c>
      <c r="I488" s="16">
        <f t="shared" si="97"/>
        <v>2601588.5</v>
      </c>
      <c r="J488" s="16">
        <f t="shared" si="97"/>
        <v>1339481.1</v>
      </c>
      <c r="K488" s="141"/>
      <c r="L488" s="141"/>
      <c r="M488" s="16">
        <f t="shared" si="97"/>
        <v>824317.8</v>
      </c>
      <c r="N488" s="16">
        <f>N437+N406+N345+N254+N133+N478</f>
        <v>800267.8</v>
      </c>
      <c r="O488" s="141"/>
      <c r="P488" s="141"/>
      <c r="Q488" s="142"/>
      <c r="R488" s="46"/>
      <c r="S488" s="46"/>
      <c r="T488" s="46"/>
      <c r="U488" s="25"/>
    </row>
    <row r="489" spans="1:21" ht="15.75" customHeight="1">
      <c r="A489" s="113"/>
      <c r="B489" s="134"/>
      <c r="C489" s="134"/>
      <c r="D489" s="134"/>
      <c r="E489" s="134"/>
      <c r="F489" s="4">
        <v>2024</v>
      </c>
      <c r="G489" s="16">
        <f t="shared" si="95"/>
        <v>3452931.6</v>
      </c>
      <c r="H489" s="16">
        <f t="shared" si="96"/>
        <v>1223776.5</v>
      </c>
      <c r="I489" s="16">
        <f t="shared" si="97"/>
        <v>2734648.8</v>
      </c>
      <c r="J489" s="16">
        <f t="shared" si="97"/>
        <v>1165508.7</v>
      </c>
      <c r="K489" s="141"/>
      <c r="L489" s="141"/>
      <c r="M489" s="16">
        <f t="shared" si="97"/>
        <v>718282.8</v>
      </c>
      <c r="N489" s="16">
        <f t="shared" si="97"/>
        <v>58267.8</v>
      </c>
      <c r="O489" s="141"/>
      <c r="P489" s="141"/>
      <c r="Q489" s="142"/>
      <c r="R489" s="46"/>
      <c r="S489" s="46"/>
      <c r="T489" s="46"/>
      <c r="U489" s="25"/>
    </row>
    <row r="490" spans="1:21" ht="15.75" customHeight="1">
      <c r="A490" s="113"/>
      <c r="B490" s="134"/>
      <c r="C490" s="134"/>
      <c r="D490" s="134"/>
      <c r="E490" s="134"/>
      <c r="F490" s="4">
        <v>2025</v>
      </c>
      <c r="G490" s="16">
        <f t="shared" si="95"/>
        <v>3457231.6</v>
      </c>
      <c r="H490" s="16">
        <f t="shared" si="96"/>
        <v>1223776.5</v>
      </c>
      <c r="I490" s="16">
        <f t="shared" si="97"/>
        <v>2738948.8</v>
      </c>
      <c r="J490" s="16">
        <f t="shared" si="97"/>
        <v>1165508.7</v>
      </c>
      <c r="K490" s="141"/>
      <c r="L490" s="141"/>
      <c r="M490" s="16">
        <f t="shared" si="97"/>
        <v>718282.8</v>
      </c>
      <c r="N490" s="16">
        <f t="shared" si="97"/>
        <v>58267.8</v>
      </c>
      <c r="O490" s="141"/>
      <c r="P490" s="141"/>
      <c r="Q490" s="142"/>
      <c r="R490" s="46"/>
      <c r="S490" s="46"/>
      <c r="T490" s="46"/>
      <c r="U490" s="25"/>
    </row>
    <row r="491" spans="1:18" ht="15.75" customHeight="1">
      <c r="A491" s="113"/>
      <c r="B491" s="134"/>
      <c r="C491" s="134"/>
      <c r="D491" s="134"/>
      <c r="E491" s="134"/>
      <c r="F491" s="4">
        <v>2026</v>
      </c>
      <c r="G491" s="16">
        <f t="shared" si="95"/>
        <v>2592291.8</v>
      </c>
      <c r="H491" s="16">
        <f t="shared" si="96"/>
        <v>1152508.7</v>
      </c>
      <c r="I491" s="16">
        <f t="shared" si="97"/>
        <v>1857607.1</v>
      </c>
      <c r="J491" s="16">
        <f t="shared" si="97"/>
        <v>1152508.7</v>
      </c>
      <c r="K491" s="141"/>
      <c r="L491" s="141"/>
      <c r="M491" s="16">
        <f t="shared" si="97"/>
        <v>734684.7</v>
      </c>
      <c r="N491" s="16">
        <f t="shared" si="97"/>
        <v>0</v>
      </c>
      <c r="O491" s="141"/>
      <c r="P491" s="141"/>
      <c r="Q491" s="142"/>
      <c r="R491" s="46"/>
    </row>
    <row r="492" spans="1:17" ht="15.75" customHeight="1">
      <c r="A492" s="113"/>
      <c r="B492" s="134"/>
      <c r="C492" s="134"/>
      <c r="D492" s="134"/>
      <c r="E492" s="134"/>
      <c r="F492" s="4">
        <v>2027</v>
      </c>
      <c r="G492" s="16">
        <f t="shared" si="95"/>
        <v>2592291.8</v>
      </c>
      <c r="H492" s="16">
        <f t="shared" si="96"/>
        <v>1151608.7</v>
      </c>
      <c r="I492" s="16">
        <f t="shared" si="97"/>
        <v>1857607.1</v>
      </c>
      <c r="J492" s="16">
        <f t="shared" si="97"/>
        <v>1151608.7</v>
      </c>
      <c r="K492" s="141"/>
      <c r="L492" s="141"/>
      <c r="M492" s="16">
        <f t="shared" si="97"/>
        <v>734684.7</v>
      </c>
      <c r="N492" s="16">
        <f t="shared" si="97"/>
        <v>0</v>
      </c>
      <c r="O492" s="141"/>
      <c r="P492" s="141"/>
      <c r="Q492" s="142"/>
    </row>
    <row r="493" spans="1:17" ht="15.75" customHeight="1">
      <c r="A493" s="113"/>
      <c r="B493" s="134"/>
      <c r="C493" s="134"/>
      <c r="D493" s="134"/>
      <c r="E493" s="134"/>
      <c r="F493" s="4">
        <v>2028</v>
      </c>
      <c r="G493" s="16">
        <f t="shared" si="95"/>
        <v>2592291.8</v>
      </c>
      <c r="H493" s="16">
        <f t="shared" si="96"/>
        <v>1151108.7</v>
      </c>
      <c r="I493" s="16">
        <f t="shared" si="97"/>
        <v>1857607.1</v>
      </c>
      <c r="J493" s="16">
        <f t="shared" si="97"/>
        <v>1151108.7</v>
      </c>
      <c r="K493" s="141"/>
      <c r="L493" s="141"/>
      <c r="M493" s="16">
        <f t="shared" si="97"/>
        <v>734684.7</v>
      </c>
      <c r="N493" s="16">
        <f t="shared" si="97"/>
        <v>0</v>
      </c>
      <c r="O493" s="141"/>
      <c r="P493" s="141"/>
      <c r="Q493" s="142"/>
    </row>
    <row r="494" spans="1:17" ht="15.75" customHeight="1">
      <c r="A494" s="113"/>
      <c r="B494" s="134"/>
      <c r="C494" s="134"/>
      <c r="D494" s="134"/>
      <c r="E494" s="134"/>
      <c r="F494" s="4">
        <v>2029</v>
      </c>
      <c r="G494" s="16">
        <f t="shared" si="95"/>
        <v>2592291.8</v>
      </c>
      <c r="H494" s="16">
        <f t="shared" si="96"/>
        <v>0</v>
      </c>
      <c r="I494" s="16">
        <f t="shared" si="97"/>
        <v>1857607.1</v>
      </c>
      <c r="J494" s="16">
        <f t="shared" si="97"/>
        <v>0</v>
      </c>
      <c r="K494" s="141"/>
      <c r="L494" s="141"/>
      <c r="M494" s="16">
        <f t="shared" si="97"/>
        <v>734684.7</v>
      </c>
      <c r="N494" s="16">
        <f t="shared" si="97"/>
        <v>0</v>
      </c>
      <c r="O494" s="141"/>
      <c r="P494" s="141"/>
      <c r="Q494" s="142"/>
    </row>
    <row r="495" spans="1:17" ht="15.75" customHeight="1">
      <c r="A495" s="113"/>
      <c r="B495" s="134"/>
      <c r="C495" s="134"/>
      <c r="D495" s="134"/>
      <c r="E495" s="134"/>
      <c r="F495" s="4">
        <v>2030</v>
      </c>
      <c r="G495" s="16">
        <f t="shared" si="95"/>
        <v>2589650</v>
      </c>
      <c r="H495" s="16">
        <f t="shared" si="96"/>
        <v>0</v>
      </c>
      <c r="I495" s="16">
        <f t="shared" si="97"/>
        <v>1854965.3</v>
      </c>
      <c r="J495" s="16">
        <f t="shared" si="97"/>
        <v>0</v>
      </c>
      <c r="K495" s="141"/>
      <c r="L495" s="141"/>
      <c r="M495" s="16">
        <f t="shared" si="97"/>
        <v>734684.7</v>
      </c>
      <c r="N495" s="16">
        <f t="shared" si="97"/>
        <v>0</v>
      </c>
      <c r="O495" s="141"/>
      <c r="P495" s="141"/>
      <c r="Q495" s="143"/>
    </row>
    <row r="496" ht="12.75">
      <c r="B496" s="5" t="s">
        <v>84</v>
      </c>
    </row>
    <row r="497" spans="2:17" ht="20.25" customHeight="1">
      <c r="B497" s="5" t="s">
        <v>31</v>
      </c>
      <c r="C497" s="5" t="s">
        <v>42</v>
      </c>
      <c r="Q497" s="36"/>
    </row>
    <row r="498" spans="2:12" ht="12.75" customHeight="1">
      <c r="B498" s="5" t="s">
        <v>32</v>
      </c>
      <c r="C498" s="5" t="s">
        <v>54</v>
      </c>
      <c r="L498" s="25"/>
    </row>
    <row r="499" spans="2:10" ht="12.75" customHeight="1">
      <c r="B499" s="5" t="s">
        <v>33</v>
      </c>
      <c r="C499" s="5" t="s">
        <v>51</v>
      </c>
      <c r="I499" s="25"/>
      <c r="J499" s="25"/>
    </row>
    <row r="500" spans="2:3" ht="12.75" customHeight="1">
      <c r="B500" s="5" t="s">
        <v>34</v>
      </c>
      <c r="C500" s="5" t="s">
        <v>52</v>
      </c>
    </row>
    <row r="501" spans="2:3" ht="12.75" customHeight="1">
      <c r="B501" s="5" t="s">
        <v>35</v>
      </c>
      <c r="C501" s="5" t="s">
        <v>53</v>
      </c>
    </row>
    <row r="502" spans="2:17" ht="12.75" customHeight="1">
      <c r="B502" s="5" t="s">
        <v>41</v>
      </c>
      <c r="C502" s="5" t="s">
        <v>43</v>
      </c>
      <c r="J502" s="25"/>
      <c r="K502" s="25"/>
      <c r="Q502" s="25"/>
    </row>
    <row r="503" spans="2:10" ht="12.75" customHeight="1">
      <c r="B503" s="27" t="s">
        <v>47</v>
      </c>
      <c r="C503" s="27" t="s">
        <v>48</v>
      </c>
      <c r="D503" s="27"/>
      <c r="E503" s="27"/>
      <c r="F503" s="27"/>
      <c r="G503" s="27"/>
      <c r="H503" s="27"/>
      <c r="J503" s="25"/>
    </row>
    <row r="504" spans="2:17" ht="14.25" customHeight="1">
      <c r="B504" s="112" t="s">
        <v>83</v>
      </c>
      <c r="C504" s="112"/>
      <c r="D504" s="112"/>
      <c r="E504" s="112"/>
      <c r="J504" s="25"/>
      <c r="K504" s="25"/>
      <c r="O504" s="25"/>
      <c r="Q504" s="25"/>
    </row>
    <row r="505" spans="9:15" ht="12.75">
      <c r="I505" s="25"/>
      <c r="J505" s="25"/>
      <c r="K505" s="25"/>
      <c r="O505" s="25"/>
    </row>
    <row r="506" spans="9:15" ht="12.75">
      <c r="I506" s="25"/>
      <c r="J506" s="25"/>
      <c r="K506" s="25"/>
      <c r="O506" s="25"/>
    </row>
    <row r="507" spans="9:11" ht="12.75">
      <c r="I507" s="25"/>
      <c r="K507" s="25"/>
    </row>
    <row r="508" spans="9:11" ht="12.75">
      <c r="I508" s="25"/>
      <c r="K508" s="25"/>
    </row>
    <row r="509" spans="9:11" ht="12.75">
      <c r="I509" s="25"/>
      <c r="K509" s="25"/>
    </row>
    <row r="510" spans="9:11" ht="12.75">
      <c r="I510" s="25"/>
      <c r="K510" s="25"/>
    </row>
    <row r="511" spans="9:11" ht="12.75">
      <c r="I511" s="25"/>
      <c r="K511" s="25"/>
    </row>
    <row r="512" spans="9:11" ht="12.75">
      <c r="I512" s="25"/>
      <c r="K512" s="25"/>
    </row>
    <row r="513" ht="12.75">
      <c r="F513" s="27"/>
    </row>
  </sheetData>
  <sheetProtection/>
  <mergeCells count="282">
    <mergeCell ref="Q394:Q403"/>
    <mergeCell ref="Q384:Q393"/>
    <mergeCell ref="D222:D231"/>
    <mergeCell ref="E222:E231"/>
    <mergeCell ref="Q222:Q231"/>
    <mergeCell ref="E273:E282"/>
    <mergeCell ref="B222:B231"/>
    <mergeCell ref="D232:D241"/>
    <mergeCell ref="B3:O3"/>
    <mergeCell ref="B30:Q30"/>
    <mergeCell ref="B141:Q141"/>
    <mergeCell ref="B262:Q262"/>
    <mergeCell ref="B353:Q353"/>
    <mergeCell ref="E232:E241"/>
    <mergeCell ref="Q242:Q251"/>
    <mergeCell ref="C283:C292"/>
    <mergeCell ref="Q232:Q241"/>
    <mergeCell ref="E182:E191"/>
    <mergeCell ref="B445:Q445"/>
    <mergeCell ref="A111:A120"/>
    <mergeCell ref="B111:B120"/>
    <mergeCell ref="C111:C120"/>
    <mergeCell ref="D111:D120"/>
    <mergeCell ref="E111:E120"/>
    <mergeCell ref="Q111:Q120"/>
    <mergeCell ref="A222:A231"/>
    <mergeCell ref="Q283:Q292"/>
    <mergeCell ref="Q263:Q272"/>
    <mergeCell ref="D182:D191"/>
    <mergeCell ref="Q202:Q211"/>
    <mergeCell ref="E192:E201"/>
    <mergeCell ref="Q192:Q201"/>
    <mergeCell ref="D202:D211"/>
    <mergeCell ref="D212:D221"/>
    <mergeCell ref="C202:C211"/>
    <mergeCell ref="C192:C201"/>
    <mergeCell ref="Q313:Q322"/>
    <mergeCell ref="B252:E261"/>
    <mergeCell ref="Q252:Q261"/>
    <mergeCell ref="E293:E302"/>
    <mergeCell ref="Q293:Q302"/>
    <mergeCell ref="Q273:Q282"/>
    <mergeCell ref="C232:C241"/>
    <mergeCell ref="B232:B241"/>
    <mergeCell ref="A192:A201"/>
    <mergeCell ref="B192:B201"/>
    <mergeCell ref="B212:B221"/>
    <mergeCell ref="Q303:Q312"/>
    <mergeCell ref="D263:D272"/>
    <mergeCell ref="B263:B272"/>
    <mergeCell ref="C263:C272"/>
    <mergeCell ref="E263:E272"/>
    <mergeCell ref="C212:C221"/>
    <mergeCell ref="Q212:Q221"/>
    <mergeCell ref="A182:A191"/>
    <mergeCell ref="B182:B191"/>
    <mergeCell ref="C182:C191"/>
    <mergeCell ref="A172:A181"/>
    <mergeCell ref="C172:C181"/>
    <mergeCell ref="B172:B181"/>
    <mergeCell ref="Q172:Q181"/>
    <mergeCell ref="E152:E161"/>
    <mergeCell ref="Q131:Q140"/>
    <mergeCell ref="E172:E181"/>
    <mergeCell ref="Q121:Q130"/>
    <mergeCell ref="B131:E140"/>
    <mergeCell ref="B152:B161"/>
    <mergeCell ref="C121:C130"/>
    <mergeCell ref="D172:D181"/>
    <mergeCell ref="B162:B171"/>
    <mergeCell ref="E61:E70"/>
    <mergeCell ref="Q61:Q70"/>
    <mergeCell ref="C101:C110"/>
    <mergeCell ref="B101:B110"/>
    <mergeCell ref="A71:A80"/>
    <mergeCell ref="B71:B80"/>
    <mergeCell ref="C71:C80"/>
    <mergeCell ref="D71:D80"/>
    <mergeCell ref="B81:B90"/>
    <mergeCell ref="C81:C90"/>
    <mergeCell ref="A51:A60"/>
    <mergeCell ref="B51:B60"/>
    <mergeCell ref="C51:C60"/>
    <mergeCell ref="D51:D60"/>
    <mergeCell ref="E51:E60"/>
    <mergeCell ref="E71:E80"/>
    <mergeCell ref="A61:A70"/>
    <mergeCell ref="B61:B70"/>
    <mergeCell ref="C61:C70"/>
    <mergeCell ref="D61:D70"/>
    <mergeCell ref="A31:A40"/>
    <mergeCell ref="B31:B40"/>
    <mergeCell ref="C31:C40"/>
    <mergeCell ref="D31:D40"/>
    <mergeCell ref="E31:E40"/>
    <mergeCell ref="A41:A50"/>
    <mergeCell ref="B41:B50"/>
    <mergeCell ref="C41:C50"/>
    <mergeCell ref="D41:D50"/>
    <mergeCell ref="E41:E50"/>
    <mergeCell ref="A486:A495"/>
    <mergeCell ref="B486:E495"/>
    <mergeCell ref="Q486:Q495"/>
    <mergeCell ref="Q425:Q434"/>
    <mergeCell ref="B435:E444"/>
    <mergeCell ref="A435:A444"/>
    <mergeCell ref="Q435:Q444"/>
    <mergeCell ref="D425:D434"/>
    <mergeCell ref="B425:B434"/>
    <mergeCell ref="C446:C455"/>
    <mergeCell ref="B504:E504"/>
    <mergeCell ref="E384:E393"/>
    <mergeCell ref="D384:D393"/>
    <mergeCell ref="C384:C393"/>
    <mergeCell ref="B384:B393"/>
    <mergeCell ref="E394:E403"/>
    <mergeCell ref="D394:D403"/>
    <mergeCell ref="E425:E434"/>
    <mergeCell ref="D415:D424"/>
    <mergeCell ref="E415:E424"/>
    <mergeCell ref="A323:A332"/>
    <mergeCell ref="A374:A383"/>
    <mergeCell ref="Q333:Q342"/>
    <mergeCell ref="E374:E383"/>
    <mergeCell ref="D374:D383"/>
    <mergeCell ref="B364:B373"/>
    <mergeCell ref="B333:B342"/>
    <mergeCell ref="C354:C363"/>
    <mergeCell ref="B354:B363"/>
    <mergeCell ref="E354:E363"/>
    <mergeCell ref="A162:A171"/>
    <mergeCell ref="C152:C161"/>
    <mergeCell ref="E81:E90"/>
    <mergeCell ref="B91:B100"/>
    <mergeCell ref="A142:A151"/>
    <mergeCell ref="E162:E171"/>
    <mergeCell ref="D162:D171"/>
    <mergeCell ref="C162:C171"/>
    <mergeCell ref="A81:A100"/>
    <mergeCell ref="A152:A161"/>
    <mergeCell ref="C142:C151"/>
    <mergeCell ref="E142:E151"/>
    <mergeCell ref="A121:A130"/>
    <mergeCell ref="B121:B130"/>
    <mergeCell ref="D81:D90"/>
    <mergeCell ref="D91:D100"/>
    <mergeCell ref="C91:C100"/>
    <mergeCell ref="B142:B151"/>
    <mergeCell ref="D142:D151"/>
    <mergeCell ref="E5:E7"/>
    <mergeCell ref="C5:C7"/>
    <mergeCell ref="A131:A140"/>
    <mergeCell ref="A101:A110"/>
    <mergeCell ref="D101:D110"/>
    <mergeCell ref="Q31:Q40"/>
    <mergeCell ref="A10:E19"/>
    <mergeCell ref="A20:E29"/>
    <mergeCell ref="I6:J6"/>
    <mergeCell ref="F5:F7"/>
    <mergeCell ref="O2:Q2"/>
    <mergeCell ref="Q5:Q7"/>
    <mergeCell ref="O6:P6"/>
    <mergeCell ref="Q101:Q110"/>
    <mergeCell ref="Q41:Q50"/>
    <mergeCell ref="Q51:Q60"/>
    <mergeCell ref="Q71:Q80"/>
    <mergeCell ref="I5:P5"/>
    <mergeCell ref="A9:Q9"/>
    <mergeCell ref="Q20:Q29"/>
    <mergeCell ref="K6:L6"/>
    <mergeCell ref="A5:A7"/>
    <mergeCell ref="Q10:Q19"/>
    <mergeCell ref="A404:A413"/>
    <mergeCell ref="Q364:Q373"/>
    <mergeCell ref="Q323:Q332"/>
    <mergeCell ref="Q343:Q352"/>
    <mergeCell ref="Q354:Q363"/>
    <mergeCell ref="E333:E342"/>
    <mergeCell ref="D333:D342"/>
    <mergeCell ref="R81:R85"/>
    <mergeCell ref="E121:E130"/>
    <mergeCell ref="Q152:Q161"/>
    <mergeCell ref="D192:D201"/>
    <mergeCell ref="E101:E110"/>
    <mergeCell ref="Q142:Q151"/>
    <mergeCell ref="D152:D161"/>
    <mergeCell ref="D121:D130"/>
    <mergeCell ref="Q91:Q100"/>
    <mergeCell ref="Q162:Q171"/>
    <mergeCell ref="O1:Q1"/>
    <mergeCell ref="Q415:Q424"/>
    <mergeCell ref="B5:B7"/>
    <mergeCell ref="D5:D7"/>
    <mergeCell ref="Q404:Q413"/>
    <mergeCell ref="Q81:Q90"/>
    <mergeCell ref="E91:E100"/>
    <mergeCell ref="Q374:Q383"/>
    <mergeCell ref="G5:H6"/>
    <mergeCell ref="M6:N6"/>
    <mergeCell ref="A394:A403"/>
    <mergeCell ref="B415:B424"/>
    <mergeCell ref="C425:C434"/>
    <mergeCell ref="A415:A424"/>
    <mergeCell ref="A425:A434"/>
    <mergeCell ref="C394:C403"/>
    <mergeCell ref="C415:C424"/>
    <mergeCell ref="B394:B403"/>
    <mergeCell ref="B404:E413"/>
    <mergeCell ref="B414:Q414"/>
    <mergeCell ref="A202:A211"/>
    <mergeCell ref="E202:E211"/>
    <mergeCell ref="A343:A352"/>
    <mergeCell ref="B283:B292"/>
    <mergeCell ref="E212:E221"/>
    <mergeCell ref="D283:D292"/>
    <mergeCell ref="E283:E292"/>
    <mergeCell ref="A232:A241"/>
    <mergeCell ref="C303:C312"/>
    <mergeCell ref="B202:B211"/>
    <mergeCell ref="A364:A373"/>
    <mergeCell ref="C364:C373"/>
    <mergeCell ref="A354:A363"/>
    <mergeCell ref="D313:D322"/>
    <mergeCell ref="C333:C342"/>
    <mergeCell ref="B313:B322"/>
    <mergeCell ref="C313:C322"/>
    <mergeCell ref="A333:A342"/>
    <mergeCell ref="D354:D363"/>
    <mergeCell ref="B343:E352"/>
    <mergeCell ref="D364:D373"/>
    <mergeCell ref="E364:E373"/>
    <mergeCell ref="E303:E312"/>
    <mergeCell ref="D303:D312"/>
    <mergeCell ref="B303:B312"/>
    <mergeCell ref="C323:C332"/>
    <mergeCell ref="E313:E322"/>
    <mergeCell ref="E323:E332"/>
    <mergeCell ref="B323:B332"/>
    <mergeCell ref="A384:A393"/>
    <mergeCell ref="D323:D332"/>
    <mergeCell ref="C273:C282"/>
    <mergeCell ref="A263:A272"/>
    <mergeCell ref="D273:D282"/>
    <mergeCell ref="D293:D302"/>
    <mergeCell ref="A313:A322"/>
    <mergeCell ref="A283:A292"/>
    <mergeCell ref="C374:C383"/>
    <mergeCell ref="B374:B383"/>
    <mergeCell ref="C293:C302"/>
    <mergeCell ref="A212:A221"/>
    <mergeCell ref="A252:A261"/>
    <mergeCell ref="A273:A282"/>
    <mergeCell ref="B273:B282"/>
    <mergeCell ref="C222:C231"/>
    <mergeCell ref="A242:A251"/>
    <mergeCell ref="B242:B251"/>
    <mergeCell ref="Q446:Q455"/>
    <mergeCell ref="A456:A465"/>
    <mergeCell ref="B456:B465"/>
    <mergeCell ref="C456:C465"/>
    <mergeCell ref="D456:D465"/>
    <mergeCell ref="E456:E465"/>
    <mergeCell ref="Q456:Q465"/>
    <mergeCell ref="A446:A455"/>
    <mergeCell ref="B446:B455"/>
    <mergeCell ref="Q476:Q485"/>
    <mergeCell ref="A466:A475"/>
    <mergeCell ref="B466:B475"/>
    <mergeCell ref="C466:C475"/>
    <mergeCell ref="D466:D475"/>
    <mergeCell ref="E466:E475"/>
    <mergeCell ref="Q466:Q475"/>
    <mergeCell ref="C242:C251"/>
    <mergeCell ref="D242:D251"/>
    <mergeCell ref="E242:E251"/>
    <mergeCell ref="A476:A485"/>
    <mergeCell ref="B476:E485"/>
    <mergeCell ref="D446:D455"/>
    <mergeCell ref="E446:E455"/>
    <mergeCell ref="A303:A312"/>
    <mergeCell ref="A293:A302"/>
    <mergeCell ref="B293:B302"/>
  </mergeCells>
  <printOptions/>
  <pageMargins left="0" right="0" top="0.5905511811023623" bottom="0" header="0" footer="0"/>
  <pageSetup fitToHeight="0" fitToWidth="1" horizontalDpi="600" verticalDpi="600" orientation="landscape" paperSize="9" scale="50" r:id="rId1"/>
  <rowBreaks count="2" manualBreakCount="2">
    <brk id="70" max="13" man="1"/>
    <brk id="13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4:K6"/>
  <sheetViews>
    <sheetView zoomScalePageLayoutView="0" workbookViewId="0" topLeftCell="A1">
      <selection activeCell="F38" sqref="F38"/>
    </sheetView>
  </sheetViews>
  <sheetFormatPr defaultColWidth="9.140625" defaultRowHeight="12.75"/>
  <cols>
    <col min="6" max="6" width="12.8515625" style="0" customWidth="1"/>
    <col min="7" max="7" width="11.8515625" style="0" customWidth="1"/>
    <col min="8" max="8" width="12.28125" style="0" customWidth="1"/>
    <col min="9" max="9" width="13.28125" style="0" customWidth="1"/>
    <col min="10" max="10" width="12.7109375" style="0" customWidth="1"/>
  </cols>
  <sheetData>
    <row r="4" spans="5:11" ht="15.75">
      <c r="E4" s="4">
        <v>2022</v>
      </c>
      <c r="F4" s="44">
        <f>H4+J4</f>
        <v>410953.8</v>
      </c>
      <c r="G4" s="44">
        <f>I4+K4</f>
        <v>128813.3</v>
      </c>
      <c r="H4" s="45">
        <f>575173.8+45780-210000</f>
        <v>410953.8</v>
      </c>
      <c r="I4" s="45">
        <f>87270.9+41809.4-267</f>
        <v>128813.3</v>
      </c>
      <c r="J4" s="45">
        <f>J24</f>
        <v>0</v>
      </c>
      <c r="K4" s="45">
        <f>K24</f>
        <v>0</v>
      </c>
    </row>
    <row r="5" spans="5:11" ht="15.75">
      <c r="E5" s="4">
        <v>2023</v>
      </c>
      <c r="F5" s="44">
        <f>H5+J5+L5</f>
        <v>563173.7</v>
      </c>
      <c r="G5" s="44">
        <f>I5+K5</f>
        <v>227708.5</v>
      </c>
      <c r="H5" s="45">
        <v>493158.7</v>
      </c>
      <c r="I5" s="45">
        <f>227708.5+I15</f>
        <v>227708.5</v>
      </c>
      <c r="J5" s="45">
        <v>70015</v>
      </c>
      <c r="K5" s="45">
        <f>K15</f>
        <v>0</v>
      </c>
    </row>
    <row r="6" spans="5:11" ht="15.75">
      <c r="E6" s="4">
        <v>2024</v>
      </c>
      <c r="F6" s="44">
        <f>H6+J6+L6</f>
        <v>563173.7</v>
      </c>
      <c r="G6" s="44">
        <f>I6+K6</f>
        <v>222591.5</v>
      </c>
      <c r="H6" s="45">
        <v>493158.7</v>
      </c>
      <c r="I6" s="45">
        <f>222591.5+I16</f>
        <v>222591.5</v>
      </c>
      <c r="J6" s="45">
        <v>70015</v>
      </c>
      <c r="K6" s="45">
        <f>K16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 Елена Александровна</cp:lastModifiedBy>
  <cp:lastPrinted>2023-06-09T04:13:04Z</cp:lastPrinted>
  <dcterms:created xsi:type="dcterms:W3CDTF">1996-10-08T23:32:33Z</dcterms:created>
  <dcterms:modified xsi:type="dcterms:W3CDTF">2023-06-14T04:35:43Z</dcterms:modified>
  <cp:category/>
  <cp:version/>
  <cp:contentType/>
  <cp:contentStatus/>
</cp:coreProperties>
</file>