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1'!$A$1:$S$888</definedName>
  </definedNames>
  <calcPr fullCalcOnLoad="1"/>
</workbook>
</file>

<file path=xl/sharedStrings.xml><?xml version="1.0" encoding="utf-8"?>
<sst xmlns="http://schemas.openxmlformats.org/spreadsheetml/2006/main" count="1203" uniqueCount="140">
  <si>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</si>
  <si>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</si>
  <si>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</si>
  <si>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</si>
  <si>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</si>
  <si>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</si>
  <si>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</si>
  <si>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</si>
  <si>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</si>
  <si>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</si>
  <si>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</si>
  <si>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</si>
  <si>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</si>
  <si>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</si>
  <si>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</si>
  <si>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</si>
  <si>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</si>
  <si>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</si>
  <si>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</si>
  <si>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</si>
  <si>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</si>
  <si>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</si>
  <si>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</si>
  <si>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</si>
  <si>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</si>
  <si>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</si>
  <si>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</si>
  <si>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</si>
  <si>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</si>
  <si>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</si>
  <si>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</si>
  <si>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</si>
  <si>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</si>
  <si>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</si>
  <si>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</si>
  <si>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</si>
  <si>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</si>
  <si>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</si>
  <si>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</si>
  <si>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</si>
  <si>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</si>
  <si>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</si>
  <si>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</si>
  <si>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</si>
  <si>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</si>
  <si>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</si>
  <si>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</si>
  <si>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</si>
  <si>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</si>
  <si>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</si>
  <si>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</si>
  <si>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</si>
  <si>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</si>
  <si>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</si>
  <si>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</si>
  <si>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</si>
  <si>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</si>
  <si>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</si>
  <si>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</si>
  <si>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</si>
  <si>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</si>
  <si>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</si>
  <si>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</si>
  <si>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</si>
  <si>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</si>
  <si>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</si>
  <si>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</si>
  <si>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</si>
  <si>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</si>
  <si>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</si>
  <si>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</si>
  <si>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</si>
  <si>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</si>
  <si>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0810120400/853</t>
  </si>
  <si>
    <t>2021 год</t>
  </si>
  <si>
    <t>2022 год</t>
  </si>
  <si>
    <t>2023 год</t>
  </si>
  <si>
    <t>2024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</si>
  <si>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</si>
  <si>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</si>
  <si>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</si>
  <si>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</si>
  <si>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</si>
  <si>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</si>
  <si>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</si>
  <si>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</si>
  <si>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</si>
  <si>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</si>
  <si>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</si>
  <si>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</si>
  <si>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</si>
  <si>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</si>
  <si>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</si>
  <si>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</si>
  <si>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</si>
  <si>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</si>
  <si>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</si>
  <si>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</si>
  <si>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</si>
  <si>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</si>
  <si>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</si>
  <si>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</si>
  <si>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</si>
  <si>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</si>
  <si>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</si>
  <si>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</si>
  <si>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</si>
  <si>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</si>
  <si>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</si>
  <si>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</si>
  <si>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</si>
  <si>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</si>
  <si>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</si>
  <si>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</si>
  <si>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</si>
  <si>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</si>
  <si>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</si>
  <si>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</si>
  <si>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</si>
  <si>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</si>
  <si>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</si>
  <si>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</si>
  <si>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</si>
  <si>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</si>
  <si>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</si>
  <si>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</si>
  <si>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</si>
  <si>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</si>
  <si>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</si>
  <si>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</si>
  <si>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</si>
  <si>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</si>
  <si>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>Разработка проектно-сметной докумеентации на кап.ремонт скважин в пос.Апрель</t>
  </si>
  <si>
    <t>0810120400/247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</si>
  <si>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</si>
  <si>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 ), Департамент дорожной деятельности и благоустройства</t>
  </si>
  <si>
    <t>Прочистка хозяйственно-бытовой канализации</t>
  </si>
  <si>
    <t>Содержание и ремонт участков инженерных сетей, числящихся в муниципальной собственности и бесхозяйных инженерных сетей в целях восстановления работоспособности</t>
  </si>
  <si>
    <t>утвДДД=1600,00</t>
  </si>
  <si>
    <t xml:space="preserve">Департамент городского хозяйства администрации Города Томска, администрация Кировского района Города Томска,  администрация Советского района Города Томска,  администрация Ленинского района Города Томска,  администрация Октябрьского района Города Томска,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</si>
</sst>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\ _₽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166" fontId="2" fillId="33" borderId="13" xfId="0" applyNumberFormat="1" applyFont="1" applyFill="1" applyBorder="1" applyAlignment="1">
      <alignment wrapText="1"/>
    </xf>
    <xf numFmtId="166" fontId="2" fillId="33" borderId="14" xfId="0" applyNumberFormat="1" applyFont="1" applyFill="1" applyBorder="1" applyAlignment="1">
      <alignment wrapText="1"/>
    </xf>
    <xf numFmtId="166" fontId="2" fillId="33" borderId="11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6" fontId="4" fillId="33" borderId="11" xfId="0" applyNumberFormat="1" applyFont="1" applyFill="1" applyBorder="1" applyAlignment="1">
      <alignment vertical="center" wrapText="1"/>
    </xf>
    <xf numFmtId="166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top" wrapText="1"/>
    </xf>
    <xf numFmtId="166" fontId="2" fillId="33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166" fontId="4" fillId="33" borderId="10" xfId="0" applyNumberFormat="1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166" fontId="2" fillId="33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vertical="center" wrapText="1"/>
    </xf>
    <xf numFmtId="166" fontId="46" fillId="33" borderId="10" xfId="0" applyNumberFormat="1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vertical="center" wrapText="1"/>
    </xf>
    <xf numFmtId="166" fontId="2" fillId="34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2" fillId="35" borderId="27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21" xfId="0" applyNumberFormat="1" applyFont="1" applyFill="1" applyBorder="1" applyAlignment="1">
      <alignment horizontal="center" wrapText="1"/>
    </xf>
    <xf numFmtId="4" fontId="2" fillId="33" borderId="27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left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19" xfId="0" applyNumberFormat="1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2" fillId="10" borderId="22" xfId="0" applyNumberFormat="1" applyFont="1" applyFill="1" applyBorder="1" applyAlignment="1">
      <alignment horizontal="center" vertical="center" wrapText="1"/>
    </xf>
    <xf numFmtId="4" fontId="2" fillId="10" borderId="23" xfId="0" applyNumberFormat="1" applyFont="1" applyFill="1" applyBorder="1" applyAlignment="1">
      <alignment horizontal="center" vertical="center" wrapText="1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10" borderId="27" xfId="0" applyNumberFormat="1" applyFont="1" applyFill="1" applyBorder="1" applyAlignment="1">
      <alignment horizontal="center" vertical="center" wrapText="1"/>
    </xf>
    <xf numFmtId="4" fontId="2" fillId="10" borderId="28" xfId="0" applyNumberFormat="1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4" fontId="2" fillId="16" borderId="22" xfId="0" applyNumberFormat="1" applyFont="1" applyFill="1" applyBorder="1" applyAlignment="1">
      <alignment horizontal="center" vertical="center" wrapText="1"/>
    </xf>
    <xf numFmtId="4" fontId="2" fillId="16" borderId="23" xfId="0" applyNumberFormat="1" applyFont="1" applyFill="1" applyBorder="1" applyAlignment="1">
      <alignment horizontal="center" vertical="center" wrapText="1"/>
    </xf>
    <xf numFmtId="4" fontId="2" fillId="16" borderId="20" xfId="0" applyNumberFormat="1" applyFont="1" applyFill="1" applyBorder="1" applyAlignment="1">
      <alignment horizontal="center" vertical="center" wrapText="1"/>
    </xf>
    <xf numFmtId="4" fontId="2" fillId="16" borderId="21" xfId="0" applyNumberFormat="1" applyFont="1" applyFill="1" applyBorder="1" applyAlignment="1">
      <alignment horizontal="center" vertical="center" wrapText="1"/>
    </xf>
    <xf numFmtId="4" fontId="2" fillId="16" borderId="27" xfId="0" applyNumberFormat="1" applyFont="1" applyFill="1" applyBorder="1" applyAlignment="1">
      <alignment horizontal="center" vertical="center" wrapText="1"/>
    </xf>
    <xf numFmtId="4" fontId="2" fillId="16" borderId="2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4" fontId="2" fillId="18" borderId="22" xfId="0" applyNumberFormat="1" applyFont="1" applyFill="1" applyBorder="1" applyAlignment="1">
      <alignment horizontal="center" vertical="center" wrapText="1"/>
    </xf>
    <xf numFmtId="4" fontId="2" fillId="18" borderId="23" xfId="0" applyNumberFormat="1" applyFont="1" applyFill="1" applyBorder="1" applyAlignment="1">
      <alignment horizontal="center" vertical="center" wrapText="1"/>
    </xf>
    <xf numFmtId="4" fontId="2" fillId="18" borderId="20" xfId="0" applyNumberFormat="1" applyFont="1" applyFill="1" applyBorder="1" applyAlignment="1">
      <alignment horizontal="center" vertical="center" wrapText="1"/>
    </xf>
    <xf numFmtId="4" fontId="2" fillId="18" borderId="21" xfId="0" applyNumberFormat="1" applyFont="1" applyFill="1" applyBorder="1" applyAlignment="1">
      <alignment horizontal="center" vertical="center" wrapText="1"/>
    </xf>
    <xf numFmtId="4" fontId="2" fillId="18" borderId="27" xfId="0" applyNumberFormat="1" applyFont="1" applyFill="1" applyBorder="1" applyAlignment="1">
      <alignment horizontal="center" vertical="center" wrapText="1"/>
    </xf>
    <xf numFmtId="4" fontId="2" fillId="18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5"/>
  <sheetViews>
    <sheetView tabSelected="1" zoomScaleSheetLayoutView="115" zoomScalePageLayoutView="0" workbookViewId="0" topLeftCell="E867">
      <selection activeCell="T723" sqref="T723"/>
    </sheetView>
  </sheetViews>
  <sheetFormatPr defaultColWidth="12.00390625" defaultRowHeight="12.75"/>
  <cols>
    <col min="1" max="1" width="8.625" style="1" customWidth="1"/>
    <col min="2" max="2" width="25.00390625" style="2" customWidth="1"/>
    <col min="3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16384" width="12.00390625" style="2" customWidth="1"/>
  </cols>
  <sheetData>
    <row r="1" spans="14:19" ht="12.75">
      <c r="N1" s="135" t="s">
        <v>91</v>
      </c>
      <c r="O1" s="135"/>
      <c r="P1" s="135"/>
      <c r="Q1" s="135"/>
      <c r="R1" s="135"/>
      <c r="S1" s="135"/>
    </row>
    <row r="2" spans="14:19" ht="32.25" customHeight="1">
      <c r="N2" s="135"/>
      <c r="O2" s="135"/>
      <c r="P2" s="135"/>
      <c r="Q2" s="135"/>
      <c r="R2" s="135"/>
      <c r="S2" s="135"/>
    </row>
    <row r="3" spans="1:19" ht="44.25" customHeight="1">
      <c r="A3" s="136" t="s">
        <v>95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2.75">
      <c r="A4" s="71" t="s">
        <v>128</v>
      </c>
      <c r="B4" s="124" t="s">
        <v>90</v>
      </c>
      <c r="C4" s="149" t="s">
        <v>120</v>
      </c>
      <c r="D4" s="149" t="s">
        <v>121</v>
      </c>
      <c r="E4" s="64" t="s">
        <v>49</v>
      </c>
      <c r="F4" s="146" t="s">
        <v>16</v>
      </c>
      <c r="G4" s="124" t="s">
        <v>0</v>
      </c>
      <c r="H4" s="131" t="s">
        <v>1</v>
      </c>
      <c r="I4" s="132"/>
      <c r="J4" s="81" t="s">
        <v>2</v>
      </c>
      <c r="K4" s="139"/>
      <c r="L4" s="139"/>
      <c r="M4" s="139"/>
      <c r="N4" s="139"/>
      <c r="O4" s="139"/>
      <c r="P4" s="139"/>
      <c r="Q4" s="82"/>
      <c r="R4" s="131" t="s">
        <v>126</v>
      </c>
      <c r="S4" s="132"/>
    </row>
    <row r="5" spans="1:19" ht="12.75">
      <c r="A5" s="72"/>
      <c r="B5" s="124"/>
      <c r="C5" s="149"/>
      <c r="D5" s="149"/>
      <c r="E5" s="65"/>
      <c r="F5" s="147"/>
      <c r="G5" s="124"/>
      <c r="H5" s="133"/>
      <c r="I5" s="134"/>
      <c r="J5" s="124" t="s">
        <v>3</v>
      </c>
      <c r="K5" s="124"/>
      <c r="L5" s="124" t="s">
        <v>4</v>
      </c>
      <c r="M5" s="124"/>
      <c r="N5" s="124" t="s">
        <v>5</v>
      </c>
      <c r="O5" s="124"/>
      <c r="P5" s="124" t="s">
        <v>6</v>
      </c>
      <c r="Q5" s="124"/>
      <c r="R5" s="137"/>
      <c r="S5" s="138"/>
    </row>
    <row r="6" spans="1:19" ht="85.5" customHeight="1">
      <c r="A6" s="73"/>
      <c r="B6" s="124"/>
      <c r="C6" s="149"/>
      <c r="D6" s="149"/>
      <c r="E6" s="66"/>
      <c r="F6" s="148"/>
      <c r="G6" s="124"/>
      <c r="H6" s="58" t="s">
        <v>42</v>
      </c>
      <c r="I6" s="58" t="s">
        <v>8</v>
      </c>
      <c r="J6" s="58" t="s">
        <v>7</v>
      </c>
      <c r="K6" s="58" t="s">
        <v>8</v>
      </c>
      <c r="L6" s="58" t="s">
        <v>7</v>
      </c>
      <c r="M6" s="58" t="s">
        <v>8</v>
      </c>
      <c r="N6" s="54" t="s">
        <v>7</v>
      </c>
      <c r="O6" s="54" t="s">
        <v>8</v>
      </c>
      <c r="P6" s="54" t="s">
        <v>7</v>
      </c>
      <c r="Q6" s="54" t="s">
        <v>52</v>
      </c>
      <c r="R6" s="133"/>
      <c r="S6" s="134"/>
    </row>
    <row r="7" spans="1:19" ht="13.5" customHeight="1">
      <c r="A7" s="57">
        <v>1</v>
      </c>
      <c r="B7" s="53">
        <v>2</v>
      </c>
      <c r="C7" s="53">
        <v>3</v>
      </c>
      <c r="D7" s="53">
        <v>4</v>
      </c>
      <c r="E7" s="53">
        <v>5</v>
      </c>
      <c r="F7" s="53"/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3">
        <v>13</v>
      </c>
      <c r="O7" s="53">
        <v>14</v>
      </c>
      <c r="P7" s="53">
        <v>15</v>
      </c>
      <c r="Q7" s="53">
        <v>16</v>
      </c>
      <c r="R7" s="81">
        <v>17</v>
      </c>
      <c r="S7" s="82"/>
    </row>
    <row r="8" spans="1:19" ht="12.75">
      <c r="A8" s="140" t="s">
        <v>94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2"/>
    </row>
    <row r="9" spans="1:19" s="44" customFormat="1" ht="16.5" customHeight="1">
      <c r="A9" s="125" t="s">
        <v>53</v>
      </c>
      <c r="B9" s="126"/>
      <c r="C9" s="126"/>
      <c r="D9" s="126"/>
      <c r="E9" s="126"/>
      <c r="F9" s="41"/>
      <c r="G9" s="42" t="s">
        <v>9</v>
      </c>
      <c r="H9" s="43">
        <f aca="true" t="shared" si="0" ref="H9:Q9">H10+H11+H12+H13+H14+H15+H16+H17+H18+H19+H20</f>
        <v>1725514.702</v>
      </c>
      <c r="I9" s="43">
        <f t="shared" si="0"/>
        <v>893754.37093</v>
      </c>
      <c r="J9" s="43">
        <f t="shared" si="0"/>
        <v>1707614.902</v>
      </c>
      <c r="K9" s="43">
        <f t="shared" si="0"/>
        <v>876377.5009999999</v>
      </c>
      <c r="L9" s="43">
        <f t="shared" si="0"/>
        <v>0</v>
      </c>
      <c r="M9" s="43">
        <f t="shared" si="0"/>
        <v>0</v>
      </c>
      <c r="N9" s="43">
        <f t="shared" si="0"/>
        <v>17899.8</v>
      </c>
      <c r="O9" s="43">
        <f t="shared" si="0"/>
        <v>17376.8</v>
      </c>
      <c r="P9" s="43">
        <f t="shared" si="0"/>
        <v>0</v>
      </c>
      <c r="Q9" s="43">
        <f t="shared" si="0"/>
        <v>0</v>
      </c>
      <c r="R9" s="150"/>
      <c r="S9" s="151"/>
    </row>
    <row r="10" spans="1:19" s="44" customFormat="1" ht="16.5" customHeight="1">
      <c r="A10" s="127"/>
      <c r="B10" s="128"/>
      <c r="C10" s="128"/>
      <c r="D10" s="128"/>
      <c r="E10" s="128"/>
      <c r="F10" s="41"/>
      <c r="G10" s="45" t="s">
        <v>13</v>
      </c>
      <c r="H10" s="43">
        <f aca="true" t="shared" si="1" ref="H10:Q10">H877</f>
        <v>118075</v>
      </c>
      <c r="I10" s="43">
        <f t="shared" si="1"/>
        <v>43029.3</v>
      </c>
      <c r="J10" s="43">
        <f t="shared" si="1"/>
        <v>112606.6</v>
      </c>
      <c r="K10" s="43">
        <f t="shared" si="1"/>
        <v>37560.899999999994</v>
      </c>
      <c r="L10" s="43">
        <f t="shared" si="1"/>
        <v>0</v>
      </c>
      <c r="M10" s="43">
        <f t="shared" si="1"/>
        <v>0</v>
      </c>
      <c r="N10" s="43">
        <f t="shared" si="1"/>
        <v>5468.4</v>
      </c>
      <c r="O10" s="43">
        <f t="shared" si="1"/>
        <v>5468.4</v>
      </c>
      <c r="P10" s="43">
        <f t="shared" si="1"/>
        <v>0</v>
      </c>
      <c r="Q10" s="43">
        <f t="shared" si="1"/>
        <v>0</v>
      </c>
      <c r="R10" s="152"/>
      <c r="S10" s="153"/>
    </row>
    <row r="11" spans="1:19" s="44" customFormat="1" ht="16.5" customHeight="1">
      <c r="A11" s="127"/>
      <c r="B11" s="128"/>
      <c r="C11" s="128"/>
      <c r="D11" s="128"/>
      <c r="E11" s="128"/>
      <c r="F11" s="41"/>
      <c r="G11" s="45" t="s">
        <v>11</v>
      </c>
      <c r="H11" s="43">
        <f aca="true" t="shared" si="2" ref="H11:Q11">H878</f>
        <v>136941.90000000002</v>
      </c>
      <c r="I11" s="43">
        <f t="shared" si="2"/>
        <v>59297.799999999996</v>
      </c>
      <c r="J11" s="43">
        <f t="shared" si="2"/>
        <v>133270.5</v>
      </c>
      <c r="K11" s="43">
        <f t="shared" si="2"/>
        <v>55626.399999999994</v>
      </c>
      <c r="L11" s="43">
        <f t="shared" si="2"/>
        <v>0</v>
      </c>
      <c r="M11" s="43">
        <f t="shared" si="2"/>
        <v>0</v>
      </c>
      <c r="N11" s="43">
        <f t="shared" si="2"/>
        <v>3671.4</v>
      </c>
      <c r="O11" s="43">
        <f t="shared" si="2"/>
        <v>3671.4</v>
      </c>
      <c r="P11" s="43">
        <f t="shared" si="2"/>
        <v>0</v>
      </c>
      <c r="Q11" s="43">
        <f t="shared" si="2"/>
        <v>0</v>
      </c>
      <c r="R11" s="152"/>
      <c r="S11" s="153"/>
    </row>
    <row r="12" spans="1:19" s="44" customFormat="1" ht="16.5" customHeight="1">
      <c r="A12" s="127"/>
      <c r="B12" s="128"/>
      <c r="C12" s="128"/>
      <c r="D12" s="128"/>
      <c r="E12" s="128"/>
      <c r="F12" s="41"/>
      <c r="G12" s="45" t="s">
        <v>12</v>
      </c>
      <c r="H12" s="43">
        <f aca="true" t="shared" si="3" ref="H12:Q12">H879</f>
        <v>141425.6</v>
      </c>
      <c r="I12" s="43">
        <f t="shared" si="3"/>
        <v>47717.8</v>
      </c>
      <c r="J12" s="43">
        <f t="shared" si="3"/>
        <v>138018.5</v>
      </c>
      <c r="K12" s="43">
        <f t="shared" si="3"/>
        <v>44310.7</v>
      </c>
      <c r="L12" s="43">
        <f t="shared" si="3"/>
        <v>0</v>
      </c>
      <c r="M12" s="43">
        <f t="shared" si="3"/>
        <v>0</v>
      </c>
      <c r="N12" s="43">
        <f t="shared" si="3"/>
        <v>3407.1</v>
      </c>
      <c r="O12" s="43">
        <f t="shared" si="3"/>
        <v>3407.1</v>
      </c>
      <c r="P12" s="43">
        <f t="shared" si="3"/>
        <v>0</v>
      </c>
      <c r="Q12" s="43">
        <f t="shared" si="3"/>
        <v>0</v>
      </c>
      <c r="R12" s="152"/>
      <c r="S12" s="153"/>
    </row>
    <row r="13" spans="1:19" s="44" customFormat="1" ht="16.5" customHeight="1">
      <c r="A13" s="127"/>
      <c r="B13" s="128"/>
      <c r="C13" s="128"/>
      <c r="D13" s="128"/>
      <c r="E13" s="128"/>
      <c r="F13" s="41"/>
      <c r="G13" s="45" t="s">
        <v>14</v>
      </c>
      <c r="H13" s="43">
        <f aca="true" t="shared" si="4" ref="H13:Q13">H880</f>
        <v>134147.4</v>
      </c>
      <c r="I13" s="43">
        <f t="shared" si="4"/>
        <v>60346.7</v>
      </c>
      <c r="J13" s="43">
        <f t="shared" si="4"/>
        <v>133624.4</v>
      </c>
      <c r="K13" s="43">
        <f t="shared" si="4"/>
        <v>60346.7</v>
      </c>
      <c r="L13" s="43">
        <f t="shared" si="4"/>
        <v>0</v>
      </c>
      <c r="M13" s="43">
        <f t="shared" si="4"/>
        <v>0</v>
      </c>
      <c r="N13" s="43">
        <f t="shared" si="4"/>
        <v>523</v>
      </c>
      <c r="O13" s="43">
        <f t="shared" si="4"/>
        <v>0</v>
      </c>
      <c r="P13" s="43">
        <f t="shared" si="4"/>
        <v>0</v>
      </c>
      <c r="Q13" s="43">
        <f t="shared" si="4"/>
        <v>0</v>
      </c>
      <c r="R13" s="152"/>
      <c r="S13" s="153"/>
    </row>
    <row r="14" spans="1:19" s="44" customFormat="1" ht="16.5" customHeight="1">
      <c r="A14" s="127"/>
      <c r="B14" s="128"/>
      <c r="C14" s="128"/>
      <c r="D14" s="128"/>
      <c r="E14" s="128"/>
      <c r="F14" s="41"/>
      <c r="G14" s="45" t="s">
        <v>15</v>
      </c>
      <c r="H14" s="43">
        <f aca="true" t="shared" si="5" ref="H14:Q14">H881</f>
        <v>142954.5</v>
      </c>
      <c r="I14" s="43">
        <f t="shared" si="5"/>
        <v>76889</v>
      </c>
      <c r="J14" s="43">
        <f t="shared" si="5"/>
        <v>138124.6</v>
      </c>
      <c r="K14" s="43">
        <f t="shared" si="5"/>
        <v>72059.1</v>
      </c>
      <c r="L14" s="43">
        <f t="shared" si="5"/>
        <v>0</v>
      </c>
      <c r="M14" s="43">
        <f t="shared" si="5"/>
        <v>0</v>
      </c>
      <c r="N14" s="43">
        <f t="shared" si="5"/>
        <v>4829.9</v>
      </c>
      <c r="O14" s="43">
        <f t="shared" si="5"/>
        <v>4829.9</v>
      </c>
      <c r="P14" s="43">
        <f t="shared" si="5"/>
        <v>0</v>
      </c>
      <c r="Q14" s="43">
        <f t="shared" si="5"/>
        <v>0</v>
      </c>
      <c r="R14" s="152"/>
      <c r="S14" s="153"/>
    </row>
    <row r="15" spans="1:19" s="44" customFormat="1" ht="16.5" customHeight="1">
      <c r="A15" s="127"/>
      <c r="B15" s="128"/>
      <c r="C15" s="128"/>
      <c r="D15" s="128"/>
      <c r="E15" s="128"/>
      <c r="F15" s="46"/>
      <c r="G15" s="45" t="s">
        <v>61</v>
      </c>
      <c r="H15" s="43">
        <f aca="true" t="shared" si="6" ref="H15:Q15">H882</f>
        <v>179799.44400000002</v>
      </c>
      <c r="I15" s="43">
        <f t="shared" si="6"/>
        <v>81757.32393</v>
      </c>
      <c r="J15" s="43">
        <f t="shared" si="6"/>
        <v>179799.44400000002</v>
      </c>
      <c r="K15" s="43">
        <f t="shared" si="6"/>
        <v>81757.254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0</v>
      </c>
      <c r="Q15" s="43">
        <f t="shared" si="6"/>
        <v>0</v>
      </c>
      <c r="R15" s="152"/>
      <c r="S15" s="153"/>
    </row>
    <row r="16" spans="1:19" s="44" customFormat="1" ht="16.5" customHeight="1">
      <c r="A16" s="127"/>
      <c r="B16" s="128"/>
      <c r="C16" s="128"/>
      <c r="D16" s="128"/>
      <c r="E16" s="128"/>
      <c r="F16" s="46"/>
      <c r="G16" s="45" t="s">
        <v>74</v>
      </c>
      <c r="H16" s="43">
        <f>H883</f>
        <v>95200.767</v>
      </c>
      <c r="I16" s="43">
        <f>K16</f>
        <v>94136.09699999998</v>
      </c>
      <c r="J16" s="43">
        <f aca="true" t="shared" si="7" ref="J16:Q16">J883</f>
        <v>95200.767</v>
      </c>
      <c r="K16" s="43">
        <f t="shared" si="7"/>
        <v>94136.09699999998</v>
      </c>
      <c r="L16" s="43">
        <f t="shared" si="7"/>
        <v>0</v>
      </c>
      <c r="M16" s="43">
        <f t="shared" si="7"/>
        <v>0</v>
      </c>
      <c r="N16" s="43">
        <f t="shared" si="7"/>
        <v>0</v>
      </c>
      <c r="O16" s="43">
        <f t="shared" si="7"/>
        <v>0</v>
      </c>
      <c r="P16" s="43">
        <f t="shared" si="7"/>
        <v>0</v>
      </c>
      <c r="Q16" s="43">
        <f t="shared" si="7"/>
        <v>0</v>
      </c>
      <c r="R16" s="152"/>
      <c r="S16" s="153"/>
    </row>
    <row r="17" spans="1:19" s="44" customFormat="1" ht="16.5" customHeight="1">
      <c r="A17" s="127"/>
      <c r="B17" s="128"/>
      <c r="C17" s="128"/>
      <c r="D17" s="128"/>
      <c r="E17" s="128"/>
      <c r="F17" s="46"/>
      <c r="G17" s="45" t="s">
        <v>75</v>
      </c>
      <c r="H17" s="43">
        <f>J17</f>
        <v>176438.49999999997</v>
      </c>
      <c r="I17" s="43">
        <f>K17</f>
        <v>112579.18</v>
      </c>
      <c r="J17" s="43">
        <f>J258+J355+J872</f>
        <v>176438.49999999997</v>
      </c>
      <c r="K17" s="43">
        <f aca="true" t="shared" si="8" ref="K17:Q20">K884</f>
        <v>112579.18</v>
      </c>
      <c r="L17" s="43">
        <f t="shared" si="8"/>
        <v>0</v>
      </c>
      <c r="M17" s="43">
        <f t="shared" si="8"/>
        <v>0</v>
      </c>
      <c r="N17" s="43">
        <f t="shared" si="8"/>
        <v>0</v>
      </c>
      <c r="O17" s="43">
        <f t="shared" si="8"/>
        <v>0</v>
      </c>
      <c r="P17" s="43">
        <f t="shared" si="8"/>
        <v>0</v>
      </c>
      <c r="Q17" s="43">
        <f t="shared" si="8"/>
        <v>0</v>
      </c>
      <c r="R17" s="152"/>
      <c r="S17" s="153"/>
    </row>
    <row r="18" spans="1:19" s="44" customFormat="1" ht="16.5" customHeight="1">
      <c r="A18" s="127"/>
      <c r="B18" s="128"/>
      <c r="C18" s="128"/>
      <c r="D18" s="128"/>
      <c r="E18" s="128"/>
      <c r="F18" s="46"/>
      <c r="G18" s="45" t="s">
        <v>76</v>
      </c>
      <c r="H18" s="43">
        <f>H885</f>
        <v>207792.31700000004</v>
      </c>
      <c r="I18" s="43">
        <f>K18</f>
        <v>145365.97</v>
      </c>
      <c r="J18" s="43">
        <f>J885</f>
        <v>207792.31700000004</v>
      </c>
      <c r="K18" s="43">
        <f t="shared" si="8"/>
        <v>145365.97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0</v>
      </c>
      <c r="Q18" s="43">
        <f t="shared" si="8"/>
        <v>0</v>
      </c>
      <c r="R18" s="152"/>
      <c r="S18" s="153"/>
    </row>
    <row r="19" spans="1:19" s="44" customFormat="1" ht="16.5" customHeight="1">
      <c r="A19" s="127"/>
      <c r="B19" s="128"/>
      <c r="C19" s="128"/>
      <c r="D19" s="128"/>
      <c r="E19" s="128"/>
      <c r="F19" s="46"/>
      <c r="G19" s="45" t="s">
        <v>77</v>
      </c>
      <c r="H19" s="43">
        <f>H886</f>
        <v>184411.277</v>
      </c>
      <c r="I19" s="43">
        <f>K19</f>
        <v>86317.6</v>
      </c>
      <c r="J19" s="43">
        <f>J886</f>
        <v>184411.277</v>
      </c>
      <c r="K19" s="43">
        <f t="shared" si="8"/>
        <v>86317.6</v>
      </c>
      <c r="L19" s="43">
        <f t="shared" si="8"/>
        <v>0</v>
      </c>
      <c r="M19" s="43">
        <f t="shared" si="8"/>
        <v>0</v>
      </c>
      <c r="N19" s="43">
        <f t="shared" si="8"/>
        <v>0</v>
      </c>
      <c r="O19" s="43">
        <f t="shared" si="8"/>
        <v>0</v>
      </c>
      <c r="P19" s="43">
        <f t="shared" si="8"/>
        <v>0</v>
      </c>
      <c r="Q19" s="43">
        <f t="shared" si="8"/>
        <v>0</v>
      </c>
      <c r="R19" s="152"/>
      <c r="S19" s="153"/>
    </row>
    <row r="20" spans="1:19" s="44" customFormat="1" ht="16.5" customHeight="1">
      <c r="A20" s="129"/>
      <c r="B20" s="130"/>
      <c r="C20" s="130"/>
      <c r="D20" s="130"/>
      <c r="E20" s="130"/>
      <c r="F20" s="46"/>
      <c r="G20" s="45" t="s">
        <v>72</v>
      </c>
      <c r="H20" s="43">
        <f>H887</f>
        <v>208327.99699999997</v>
      </c>
      <c r="I20" s="43">
        <f>K20</f>
        <v>86317.6</v>
      </c>
      <c r="J20" s="43">
        <f>J887</f>
        <v>208327.99699999997</v>
      </c>
      <c r="K20" s="43">
        <f t="shared" si="8"/>
        <v>86317.6</v>
      </c>
      <c r="L20" s="43">
        <f aca="true" t="shared" si="9" ref="L20:Q20">L887</f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154"/>
      <c r="S20" s="155"/>
    </row>
    <row r="21" spans="1:19" ht="13.5">
      <c r="A21" s="143" t="s">
        <v>43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/>
    </row>
    <row r="22" spans="1:19" ht="12.75" customHeight="1">
      <c r="A22" s="71">
        <v>1</v>
      </c>
      <c r="B22" s="74" t="s">
        <v>17</v>
      </c>
      <c r="C22" s="49"/>
      <c r="D22" s="49"/>
      <c r="E22" s="74" t="s">
        <v>50</v>
      </c>
      <c r="F22" s="4"/>
      <c r="G22" s="5" t="s">
        <v>9</v>
      </c>
      <c r="H22" s="6">
        <f aca="true" t="shared" si="10" ref="H22:Q22">SUM(H23:H33)</f>
        <v>6722.9</v>
      </c>
      <c r="I22" s="6">
        <f t="shared" si="10"/>
        <v>4522</v>
      </c>
      <c r="J22" s="6">
        <f t="shared" si="10"/>
        <v>6722.9</v>
      </c>
      <c r="K22" s="6">
        <f t="shared" si="10"/>
        <v>4522</v>
      </c>
      <c r="L22" s="6">
        <f t="shared" si="10"/>
        <v>0</v>
      </c>
      <c r="M22" s="6">
        <f t="shared" si="10"/>
        <v>0</v>
      </c>
      <c r="N22" s="6">
        <f t="shared" si="10"/>
        <v>0</v>
      </c>
      <c r="O22" s="6">
        <f t="shared" si="10"/>
        <v>0</v>
      </c>
      <c r="P22" s="6">
        <f t="shared" si="10"/>
        <v>0</v>
      </c>
      <c r="Q22" s="6">
        <f t="shared" si="10"/>
        <v>0</v>
      </c>
      <c r="R22" s="67" t="s">
        <v>96</v>
      </c>
      <c r="S22" s="68"/>
    </row>
    <row r="23" spans="1:19" ht="15.75" customHeight="1">
      <c r="A23" s="72"/>
      <c r="B23" s="75"/>
      <c r="C23" s="50"/>
      <c r="D23" s="50"/>
      <c r="E23" s="75"/>
      <c r="F23" s="4" t="s">
        <v>18</v>
      </c>
      <c r="G23" s="8" t="s">
        <v>13</v>
      </c>
      <c r="H23" s="9">
        <f aca="true" t="shared" si="11" ref="H23:I27">J23+L23+N23+P23</f>
        <v>360</v>
      </c>
      <c r="I23" s="9">
        <f t="shared" si="11"/>
        <v>360</v>
      </c>
      <c r="J23" s="9">
        <v>360</v>
      </c>
      <c r="K23" s="9">
        <v>360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69"/>
      <c r="S23" s="70"/>
    </row>
    <row r="24" spans="1:19" ht="12.75">
      <c r="A24" s="72"/>
      <c r="B24" s="75"/>
      <c r="C24" s="50"/>
      <c r="D24" s="50"/>
      <c r="E24" s="75"/>
      <c r="F24" s="4"/>
      <c r="G24" s="8" t="s">
        <v>11</v>
      </c>
      <c r="H24" s="9">
        <f t="shared" si="11"/>
        <v>1800</v>
      </c>
      <c r="I24" s="9">
        <f t="shared" si="11"/>
        <v>1010</v>
      </c>
      <c r="J24" s="9">
        <v>1800</v>
      </c>
      <c r="K24" s="9">
        <v>1010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69"/>
      <c r="S24" s="70"/>
    </row>
    <row r="25" spans="1:19" ht="12.75">
      <c r="A25" s="72"/>
      <c r="B25" s="75"/>
      <c r="C25" s="50"/>
      <c r="D25" s="50"/>
      <c r="E25" s="75"/>
      <c r="F25" s="4"/>
      <c r="G25" s="8" t="s">
        <v>12</v>
      </c>
      <c r="H25" s="9">
        <f t="shared" si="11"/>
        <v>2540.3</v>
      </c>
      <c r="I25" s="9">
        <f t="shared" si="11"/>
        <v>1592</v>
      </c>
      <c r="J25" s="9">
        <f>1917.5+622.8</f>
        <v>2540.3</v>
      </c>
      <c r="K25" s="9">
        <f>1600-8</f>
        <v>1592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69"/>
      <c r="S25" s="70"/>
    </row>
    <row r="26" spans="1:19" ht="12.75">
      <c r="A26" s="72"/>
      <c r="B26" s="75"/>
      <c r="C26" s="50"/>
      <c r="D26" s="50"/>
      <c r="E26" s="75"/>
      <c r="F26" s="4"/>
      <c r="G26" s="8" t="s">
        <v>14</v>
      </c>
      <c r="H26" s="9">
        <f t="shared" si="11"/>
        <v>2022.6</v>
      </c>
      <c r="I26" s="9">
        <f t="shared" si="11"/>
        <v>1560</v>
      </c>
      <c r="J26" s="9">
        <v>2022.6</v>
      </c>
      <c r="K26" s="9">
        <f>1600-40</f>
        <v>1560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69"/>
      <c r="S26" s="70"/>
    </row>
    <row r="27" spans="1:19" ht="12.75">
      <c r="A27" s="72"/>
      <c r="B27" s="75"/>
      <c r="C27" s="50"/>
      <c r="D27" s="50"/>
      <c r="E27" s="75"/>
      <c r="F27" s="4"/>
      <c r="G27" s="8" t="s">
        <v>15</v>
      </c>
      <c r="H27" s="9">
        <f t="shared" si="11"/>
        <v>0</v>
      </c>
      <c r="I27" s="9">
        <f t="shared" si="11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69"/>
      <c r="S27" s="70"/>
    </row>
    <row r="28" spans="1:19" ht="12.75">
      <c r="A28" s="72"/>
      <c r="B28" s="75"/>
      <c r="C28" s="50"/>
      <c r="D28" s="50"/>
      <c r="E28" s="75"/>
      <c r="F28" s="4"/>
      <c r="G28" s="8" t="s">
        <v>61</v>
      </c>
      <c r="H28" s="9">
        <v>0</v>
      </c>
      <c r="I28" s="9">
        <f aca="true" t="shared" si="12" ref="I28:I33">K28+M28+O28+Q28</f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69"/>
      <c r="S28" s="70"/>
    </row>
    <row r="29" spans="1:19" ht="12.75">
      <c r="A29" s="72"/>
      <c r="B29" s="75"/>
      <c r="C29" s="50"/>
      <c r="D29" s="50"/>
      <c r="E29" s="75"/>
      <c r="F29" s="4"/>
      <c r="G29" s="8" t="s">
        <v>74</v>
      </c>
      <c r="H29" s="9">
        <v>0</v>
      </c>
      <c r="I29" s="9">
        <f t="shared" si="12"/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69"/>
      <c r="S29" s="70"/>
    </row>
    <row r="30" spans="1:19" ht="12.75">
      <c r="A30" s="72"/>
      <c r="B30" s="75"/>
      <c r="C30" s="50"/>
      <c r="D30" s="50"/>
      <c r="E30" s="75"/>
      <c r="F30" s="4"/>
      <c r="G30" s="8" t="s">
        <v>75</v>
      </c>
      <c r="H30" s="9">
        <v>0</v>
      </c>
      <c r="I30" s="9">
        <f t="shared" si="12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69"/>
      <c r="S30" s="70"/>
    </row>
    <row r="31" spans="1:19" ht="12.75">
      <c r="A31" s="72"/>
      <c r="B31" s="75"/>
      <c r="C31" s="50"/>
      <c r="D31" s="50"/>
      <c r="E31" s="75"/>
      <c r="F31" s="4"/>
      <c r="G31" s="8" t="s">
        <v>76</v>
      </c>
      <c r="H31" s="9">
        <v>0</v>
      </c>
      <c r="I31" s="9">
        <f t="shared" si="12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69"/>
      <c r="S31" s="70"/>
    </row>
    <row r="32" spans="1:19" ht="12.75">
      <c r="A32" s="72"/>
      <c r="B32" s="75"/>
      <c r="C32" s="50"/>
      <c r="D32" s="50"/>
      <c r="E32" s="75"/>
      <c r="F32" s="4"/>
      <c r="G32" s="8" t="s">
        <v>77</v>
      </c>
      <c r="H32" s="9">
        <v>0</v>
      </c>
      <c r="I32" s="9">
        <f t="shared" si="12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69"/>
      <c r="S32" s="70"/>
    </row>
    <row r="33" spans="1:19" ht="12.75">
      <c r="A33" s="73"/>
      <c r="B33" s="76"/>
      <c r="C33" s="51"/>
      <c r="D33" s="51"/>
      <c r="E33" s="76"/>
      <c r="F33" s="4"/>
      <c r="G33" s="8" t="s">
        <v>72</v>
      </c>
      <c r="H33" s="9">
        <v>0</v>
      </c>
      <c r="I33" s="9">
        <f t="shared" si="12"/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83"/>
      <c r="S33" s="84"/>
    </row>
    <row r="34" spans="1:19" ht="12.75">
      <c r="A34" s="71">
        <f>A22+1</f>
        <v>2</v>
      </c>
      <c r="B34" s="74" t="s">
        <v>93</v>
      </c>
      <c r="C34" s="49"/>
      <c r="D34" s="49"/>
      <c r="E34" s="74" t="s">
        <v>50</v>
      </c>
      <c r="F34" s="4"/>
      <c r="G34" s="5" t="s">
        <v>9</v>
      </c>
      <c r="H34" s="6">
        <f aca="true" t="shared" si="13" ref="H34:Q34">SUM(H35:H45)</f>
        <v>128075.9</v>
      </c>
      <c r="I34" s="6">
        <f t="shared" si="13"/>
        <v>19451.3</v>
      </c>
      <c r="J34" s="6">
        <f t="shared" si="13"/>
        <v>128075.9</v>
      </c>
      <c r="K34" s="6">
        <f t="shared" si="13"/>
        <v>19451.3</v>
      </c>
      <c r="L34" s="6">
        <f t="shared" si="13"/>
        <v>0</v>
      </c>
      <c r="M34" s="6">
        <f t="shared" si="13"/>
        <v>0</v>
      </c>
      <c r="N34" s="6">
        <f t="shared" si="13"/>
        <v>0</v>
      </c>
      <c r="O34" s="6">
        <f t="shared" si="13"/>
        <v>0</v>
      </c>
      <c r="P34" s="6">
        <f t="shared" si="13"/>
        <v>0</v>
      </c>
      <c r="Q34" s="6">
        <f t="shared" si="13"/>
        <v>0</v>
      </c>
      <c r="R34" s="67" t="s">
        <v>96</v>
      </c>
      <c r="S34" s="68"/>
    </row>
    <row r="35" spans="1:19" ht="14.25" customHeight="1">
      <c r="A35" s="72"/>
      <c r="B35" s="75"/>
      <c r="C35" s="50"/>
      <c r="D35" s="50"/>
      <c r="E35" s="75"/>
      <c r="F35" s="4" t="s">
        <v>18</v>
      </c>
      <c r="G35" s="8" t="s">
        <v>13</v>
      </c>
      <c r="H35" s="9">
        <f aca="true" t="shared" si="14" ref="H35:I38">J35+L35+N35+P35</f>
        <v>36058</v>
      </c>
      <c r="I35" s="9">
        <f t="shared" si="14"/>
        <v>74.2</v>
      </c>
      <c r="J35" s="9">
        <v>36058</v>
      </c>
      <c r="K35" s="9">
        <v>74.2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69"/>
      <c r="S35" s="70"/>
    </row>
    <row r="36" spans="1:19" ht="15.75" customHeight="1">
      <c r="A36" s="72"/>
      <c r="B36" s="75"/>
      <c r="C36" s="50"/>
      <c r="D36" s="50"/>
      <c r="E36" s="75"/>
      <c r="F36" s="4"/>
      <c r="G36" s="8" t="s">
        <v>11</v>
      </c>
      <c r="H36" s="9">
        <f t="shared" si="14"/>
        <v>37969</v>
      </c>
      <c r="I36" s="9">
        <f t="shared" si="14"/>
        <v>12082.9</v>
      </c>
      <c r="J36" s="9">
        <v>37969</v>
      </c>
      <c r="K36" s="11">
        <v>12082.9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69"/>
      <c r="S36" s="70"/>
    </row>
    <row r="37" spans="1:19" ht="12.75">
      <c r="A37" s="72"/>
      <c r="B37" s="75"/>
      <c r="C37" s="50"/>
      <c r="D37" s="50"/>
      <c r="E37" s="75"/>
      <c r="F37" s="4"/>
      <c r="G37" s="8" t="s">
        <v>12</v>
      </c>
      <c r="H37" s="9">
        <f t="shared" si="14"/>
        <v>39981.4</v>
      </c>
      <c r="I37" s="9">
        <f t="shared" si="14"/>
        <v>2790.3999999999996</v>
      </c>
      <c r="J37" s="12">
        <v>39981.4</v>
      </c>
      <c r="K37" s="9">
        <f>3368.9-434.8-107.9-1.8-2-42+10</f>
        <v>2790.3999999999996</v>
      </c>
      <c r="L37" s="13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69"/>
      <c r="S37" s="70"/>
    </row>
    <row r="38" spans="1:19" ht="12.75">
      <c r="A38" s="72"/>
      <c r="B38" s="75"/>
      <c r="C38" s="50"/>
      <c r="D38" s="50"/>
      <c r="E38" s="75"/>
      <c r="F38" s="4"/>
      <c r="G38" s="8" t="s">
        <v>14</v>
      </c>
      <c r="H38" s="9">
        <f t="shared" si="14"/>
        <v>14067.5</v>
      </c>
      <c r="I38" s="9">
        <f t="shared" si="14"/>
        <v>4503.8</v>
      </c>
      <c r="J38" s="12">
        <v>14067.5</v>
      </c>
      <c r="K38" s="9">
        <v>4503.8</v>
      </c>
      <c r="L38" s="13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69"/>
      <c r="S38" s="70"/>
    </row>
    <row r="39" spans="1:19" ht="12.75">
      <c r="A39" s="72"/>
      <c r="B39" s="75"/>
      <c r="C39" s="50"/>
      <c r="D39" s="50"/>
      <c r="E39" s="75"/>
      <c r="F39" s="4"/>
      <c r="G39" s="8" t="s">
        <v>15</v>
      </c>
      <c r="H39" s="9">
        <v>0</v>
      </c>
      <c r="I39" s="9">
        <f aca="true" t="shared" si="15" ref="I39:I45">K39+M39+O39+Q39</f>
        <v>0</v>
      </c>
      <c r="J39" s="12">
        <v>0</v>
      </c>
      <c r="K39" s="9">
        <v>0</v>
      </c>
      <c r="L39" s="13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69"/>
      <c r="S39" s="70"/>
    </row>
    <row r="40" spans="1:19" ht="12.75">
      <c r="A40" s="72"/>
      <c r="B40" s="75"/>
      <c r="C40" s="50"/>
      <c r="D40" s="50"/>
      <c r="E40" s="75"/>
      <c r="F40" s="4"/>
      <c r="G40" s="8" t="s">
        <v>61</v>
      </c>
      <c r="H40" s="9">
        <v>0</v>
      </c>
      <c r="I40" s="9">
        <f t="shared" si="15"/>
        <v>0</v>
      </c>
      <c r="J40" s="9">
        <v>0</v>
      </c>
      <c r="K40" s="9">
        <v>0</v>
      </c>
      <c r="L40" s="9">
        <f aca="true" t="shared" si="16" ref="L40:Q45">L39</f>
        <v>0</v>
      </c>
      <c r="M40" s="9">
        <f t="shared" si="16"/>
        <v>0</v>
      </c>
      <c r="N40" s="9">
        <f t="shared" si="16"/>
        <v>0</v>
      </c>
      <c r="O40" s="9">
        <f t="shared" si="16"/>
        <v>0</v>
      </c>
      <c r="P40" s="9">
        <f t="shared" si="16"/>
        <v>0</v>
      </c>
      <c r="Q40" s="9">
        <f t="shared" si="16"/>
        <v>0</v>
      </c>
      <c r="R40" s="69"/>
      <c r="S40" s="70"/>
    </row>
    <row r="41" spans="1:19" ht="12.75">
      <c r="A41" s="72"/>
      <c r="B41" s="75"/>
      <c r="C41" s="50"/>
      <c r="D41" s="50"/>
      <c r="E41" s="75"/>
      <c r="F41" s="4"/>
      <c r="G41" s="8" t="s">
        <v>74</v>
      </c>
      <c r="H41" s="9">
        <v>0</v>
      </c>
      <c r="I41" s="9">
        <f t="shared" si="15"/>
        <v>0</v>
      </c>
      <c r="J41" s="9">
        <v>0</v>
      </c>
      <c r="K41" s="9"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si="16"/>
        <v>0</v>
      </c>
      <c r="Q41" s="9">
        <f t="shared" si="16"/>
        <v>0</v>
      </c>
      <c r="R41" s="69"/>
      <c r="S41" s="70"/>
    </row>
    <row r="42" spans="1:19" ht="12.75">
      <c r="A42" s="72"/>
      <c r="B42" s="75"/>
      <c r="C42" s="50"/>
      <c r="D42" s="50"/>
      <c r="E42" s="75"/>
      <c r="F42" s="4"/>
      <c r="G42" s="8" t="s">
        <v>75</v>
      </c>
      <c r="H42" s="9">
        <v>0</v>
      </c>
      <c r="I42" s="9">
        <f t="shared" si="15"/>
        <v>0</v>
      </c>
      <c r="J42" s="9">
        <v>0</v>
      </c>
      <c r="K42" s="9">
        <v>0</v>
      </c>
      <c r="L42" s="9">
        <f t="shared" si="16"/>
        <v>0</v>
      </c>
      <c r="M42" s="9">
        <f t="shared" si="16"/>
        <v>0</v>
      </c>
      <c r="N42" s="9">
        <f t="shared" si="16"/>
        <v>0</v>
      </c>
      <c r="O42" s="9">
        <f t="shared" si="16"/>
        <v>0</v>
      </c>
      <c r="P42" s="9">
        <f t="shared" si="16"/>
        <v>0</v>
      </c>
      <c r="Q42" s="9">
        <f t="shared" si="16"/>
        <v>0</v>
      </c>
      <c r="R42" s="69"/>
      <c r="S42" s="70"/>
    </row>
    <row r="43" spans="1:19" ht="12.75">
      <c r="A43" s="72"/>
      <c r="B43" s="75"/>
      <c r="C43" s="50"/>
      <c r="D43" s="50"/>
      <c r="E43" s="75"/>
      <c r="F43" s="4"/>
      <c r="G43" s="8" t="s">
        <v>76</v>
      </c>
      <c r="H43" s="9">
        <v>0</v>
      </c>
      <c r="I43" s="9">
        <f t="shared" si="15"/>
        <v>0</v>
      </c>
      <c r="J43" s="9">
        <v>0</v>
      </c>
      <c r="K43" s="9"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69"/>
      <c r="S43" s="70"/>
    </row>
    <row r="44" spans="1:19" ht="12.75">
      <c r="A44" s="72"/>
      <c r="B44" s="75"/>
      <c r="C44" s="50"/>
      <c r="D44" s="50"/>
      <c r="E44" s="75"/>
      <c r="F44" s="4"/>
      <c r="G44" s="8" t="s">
        <v>77</v>
      </c>
      <c r="H44" s="9">
        <v>0</v>
      </c>
      <c r="I44" s="9">
        <f t="shared" si="15"/>
        <v>0</v>
      </c>
      <c r="J44" s="9">
        <v>0</v>
      </c>
      <c r="K44" s="9">
        <v>0</v>
      </c>
      <c r="L44" s="9">
        <f t="shared" si="16"/>
        <v>0</v>
      </c>
      <c r="M44" s="9">
        <f t="shared" si="16"/>
        <v>0</v>
      </c>
      <c r="N44" s="9">
        <f t="shared" si="16"/>
        <v>0</v>
      </c>
      <c r="O44" s="9">
        <f t="shared" si="16"/>
        <v>0</v>
      </c>
      <c r="P44" s="9">
        <f t="shared" si="16"/>
        <v>0</v>
      </c>
      <c r="Q44" s="9">
        <f t="shared" si="16"/>
        <v>0</v>
      </c>
      <c r="R44" s="69"/>
      <c r="S44" s="70"/>
    </row>
    <row r="45" spans="1:19" ht="12.75">
      <c r="A45" s="73"/>
      <c r="B45" s="76"/>
      <c r="C45" s="51"/>
      <c r="D45" s="51"/>
      <c r="E45" s="76"/>
      <c r="F45" s="4"/>
      <c r="G45" s="8" t="s">
        <v>72</v>
      </c>
      <c r="H45" s="9">
        <v>0</v>
      </c>
      <c r="I45" s="9">
        <f t="shared" si="15"/>
        <v>0</v>
      </c>
      <c r="J45" s="9">
        <v>0</v>
      </c>
      <c r="K45" s="9"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9">
        <f t="shared" si="16"/>
        <v>0</v>
      </c>
      <c r="R45" s="83"/>
      <c r="S45" s="84"/>
    </row>
    <row r="46" spans="1:19" ht="12.75">
      <c r="A46" s="71">
        <f>A34+1</f>
        <v>3</v>
      </c>
      <c r="B46" s="74" t="s">
        <v>19</v>
      </c>
      <c r="C46" s="49"/>
      <c r="D46" s="49"/>
      <c r="E46" s="74" t="s">
        <v>50</v>
      </c>
      <c r="F46" s="4"/>
      <c r="G46" s="5" t="s">
        <v>9</v>
      </c>
      <c r="H46" s="6">
        <f aca="true" t="shared" si="17" ref="H46:Q46">SUM(H47:H57)</f>
        <v>2814.7</v>
      </c>
      <c r="I46" s="6">
        <f t="shared" si="17"/>
        <v>2635.62</v>
      </c>
      <c r="J46" s="6">
        <f t="shared" si="17"/>
        <v>2814.7</v>
      </c>
      <c r="K46" s="6">
        <f t="shared" si="17"/>
        <v>2635.62</v>
      </c>
      <c r="L46" s="6">
        <f t="shared" si="17"/>
        <v>0</v>
      </c>
      <c r="M46" s="6">
        <f t="shared" si="17"/>
        <v>0</v>
      </c>
      <c r="N46" s="6">
        <f t="shared" si="17"/>
        <v>0</v>
      </c>
      <c r="O46" s="6">
        <f t="shared" si="17"/>
        <v>0</v>
      </c>
      <c r="P46" s="6">
        <f t="shared" si="17"/>
        <v>0</v>
      </c>
      <c r="Q46" s="6">
        <f t="shared" si="17"/>
        <v>0</v>
      </c>
      <c r="R46" s="118" t="s">
        <v>62</v>
      </c>
      <c r="S46" s="119"/>
    </row>
    <row r="47" spans="1:19" ht="13.5" customHeight="1">
      <c r="A47" s="72"/>
      <c r="B47" s="75"/>
      <c r="C47" s="50"/>
      <c r="D47" s="50"/>
      <c r="E47" s="75"/>
      <c r="F47" s="4" t="s">
        <v>18</v>
      </c>
      <c r="G47" s="8" t="s">
        <v>13</v>
      </c>
      <c r="H47" s="9">
        <f aca="true" t="shared" si="18" ref="H47:I52">J47+L47+N47+P47</f>
        <v>193.9</v>
      </c>
      <c r="I47" s="9">
        <f t="shared" si="18"/>
        <v>181.1</v>
      </c>
      <c r="J47" s="9">
        <v>193.9</v>
      </c>
      <c r="K47" s="9">
        <v>181.1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20"/>
      <c r="S47" s="121"/>
    </row>
    <row r="48" spans="1:19" ht="12.75">
      <c r="A48" s="72"/>
      <c r="B48" s="75"/>
      <c r="C48" s="50"/>
      <c r="D48" s="50"/>
      <c r="E48" s="75"/>
      <c r="F48" s="4"/>
      <c r="G48" s="8" t="s">
        <v>11</v>
      </c>
      <c r="H48" s="9">
        <f t="shared" si="18"/>
        <v>204.2</v>
      </c>
      <c r="I48" s="9">
        <f t="shared" si="18"/>
        <v>180.9</v>
      </c>
      <c r="J48" s="9">
        <v>204.2</v>
      </c>
      <c r="K48" s="9">
        <v>180.9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20"/>
      <c r="S48" s="121"/>
    </row>
    <row r="49" spans="1:19" ht="12.75">
      <c r="A49" s="72"/>
      <c r="B49" s="75"/>
      <c r="C49" s="50"/>
      <c r="D49" s="50"/>
      <c r="E49" s="75"/>
      <c r="F49" s="4"/>
      <c r="G49" s="8" t="s">
        <v>12</v>
      </c>
      <c r="H49" s="9">
        <f t="shared" si="18"/>
        <v>215</v>
      </c>
      <c r="I49" s="9">
        <f t="shared" si="18"/>
        <v>181</v>
      </c>
      <c r="J49" s="9">
        <v>215</v>
      </c>
      <c r="K49" s="9">
        <v>181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20"/>
      <c r="S49" s="121"/>
    </row>
    <row r="50" spans="1:19" ht="12.75">
      <c r="A50" s="72"/>
      <c r="B50" s="75"/>
      <c r="C50" s="50"/>
      <c r="D50" s="50"/>
      <c r="E50" s="75"/>
      <c r="F50" s="4"/>
      <c r="G50" s="8" t="s">
        <v>14</v>
      </c>
      <c r="H50" s="9">
        <f t="shared" si="18"/>
        <v>226</v>
      </c>
      <c r="I50" s="9">
        <f t="shared" si="18"/>
        <v>180.6</v>
      </c>
      <c r="J50" s="9">
        <v>226</v>
      </c>
      <c r="K50" s="9">
        <v>180.6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20"/>
      <c r="S50" s="121"/>
    </row>
    <row r="51" spans="1:19" ht="12.75">
      <c r="A51" s="72"/>
      <c r="B51" s="75"/>
      <c r="C51" s="50"/>
      <c r="D51" s="50"/>
      <c r="E51" s="75"/>
      <c r="F51" s="4"/>
      <c r="G51" s="8" t="s">
        <v>15</v>
      </c>
      <c r="H51" s="9">
        <f t="shared" si="18"/>
        <v>237.1</v>
      </c>
      <c r="I51" s="9">
        <f t="shared" si="18"/>
        <v>181</v>
      </c>
      <c r="J51" s="9">
        <v>237.1</v>
      </c>
      <c r="K51" s="9">
        <v>181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20"/>
      <c r="S51" s="121"/>
    </row>
    <row r="52" spans="1:19" ht="12.75">
      <c r="A52" s="72"/>
      <c r="B52" s="75"/>
      <c r="C52" s="50"/>
      <c r="D52" s="50"/>
      <c r="E52" s="75"/>
      <c r="F52" s="4"/>
      <c r="G52" s="8" t="s">
        <v>61</v>
      </c>
      <c r="H52" s="9">
        <f t="shared" si="18"/>
        <v>250</v>
      </c>
      <c r="I52" s="9">
        <f t="shared" si="18"/>
        <v>288.52</v>
      </c>
      <c r="J52" s="9">
        <v>250</v>
      </c>
      <c r="K52" s="9">
        <v>288.52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20"/>
      <c r="S52" s="121"/>
    </row>
    <row r="53" spans="1:19" ht="12.75">
      <c r="A53" s="72"/>
      <c r="B53" s="75"/>
      <c r="C53" s="50" t="s">
        <v>122</v>
      </c>
      <c r="D53" s="50" t="s">
        <v>123</v>
      </c>
      <c r="E53" s="75"/>
      <c r="F53" s="4"/>
      <c r="G53" s="8" t="s">
        <v>74</v>
      </c>
      <c r="H53" s="9">
        <v>288.5</v>
      </c>
      <c r="I53" s="9">
        <v>288.5</v>
      </c>
      <c r="J53" s="9">
        <v>288.5</v>
      </c>
      <c r="K53" s="9">
        <v>288.5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20"/>
      <c r="S53" s="121"/>
    </row>
    <row r="54" spans="1:19" ht="12.75">
      <c r="A54" s="72"/>
      <c r="B54" s="75"/>
      <c r="C54" s="50"/>
      <c r="D54" s="50"/>
      <c r="E54" s="75"/>
      <c r="F54" s="4"/>
      <c r="G54" s="8" t="s">
        <v>75</v>
      </c>
      <c r="H54" s="9">
        <f>J54</f>
        <v>300</v>
      </c>
      <c r="I54" s="9">
        <v>288.5</v>
      </c>
      <c r="J54" s="9">
        <v>300</v>
      </c>
      <c r="K54" s="9">
        <v>288.5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20"/>
      <c r="S54" s="121"/>
    </row>
    <row r="55" spans="1:19" ht="15.75" customHeight="1">
      <c r="A55" s="72"/>
      <c r="B55" s="75"/>
      <c r="C55" s="50"/>
      <c r="D55" s="50"/>
      <c r="E55" s="75"/>
      <c r="F55" s="4"/>
      <c r="G55" s="8" t="s">
        <v>76</v>
      </c>
      <c r="H55" s="9">
        <f>J55</f>
        <v>300</v>
      </c>
      <c r="I55" s="9">
        <v>288.5</v>
      </c>
      <c r="J55" s="9">
        <v>300</v>
      </c>
      <c r="K55" s="9">
        <v>288.5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20"/>
      <c r="S55" s="121"/>
    </row>
    <row r="56" spans="1:19" ht="12.75">
      <c r="A56" s="72"/>
      <c r="B56" s="75"/>
      <c r="C56" s="50"/>
      <c r="D56" s="50"/>
      <c r="E56" s="75"/>
      <c r="F56" s="4"/>
      <c r="G56" s="8" t="s">
        <v>77</v>
      </c>
      <c r="H56" s="9">
        <f>J56</f>
        <v>300</v>
      </c>
      <c r="I56" s="9">
        <f>K56</f>
        <v>288.5</v>
      </c>
      <c r="J56" s="9">
        <v>300</v>
      </c>
      <c r="K56" s="9">
        <v>288.5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20"/>
      <c r="S56" s="121"/>
    </row>
    <row r="57" spans="1:19" ht="12.75">
      <c r="A57" s="73"/>
      <c r="B57" s="76"/>
      <c r="C57" s="51"/>
      <c r="D57" s="51"/>
      <c r="E57" s="76"/>
      <c r="F57" s="4"/>
      <c r="G57" s="8" t="s">
        <v>72</v>
      </c>
      <c r="H57" s="9">
        <f>J57</f>
        <v>300</v>
      </c>
      <c r="I57" s="9">
        <v>288.5</v>
      </c>
      <c r="J57" s="9">
        <v>300</v>
      </c>
      <c r="K57" s="9">
        <v>288.5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22"/>
      <c r="S57" s="123"/>
    </row>
    <row r="58" spans="1:19" ht="12.75">
      <c r="A58" s="71">
        <f>A46+1</f>
        <v>4</v>
      </c>
      <c r="B58" s="74" t="s">
        <v>20</v>
      </c>
      <c r="C58" s="49"/>
      <c r="D58" s="49"/>
      <c r="E58" s="74" t="s">
        <v>50</v>
      </c>
      <c r="F58" s="4"/>
      <c r="G58" s="5" t="s">
        <v>9</v>
      </c>
      <c r="H58" s="6">
        <f aca="true" t="shared" si="19" ref="H58:Q58">SUM(H59:H69)</f>
        <v>98133.68000000001</v>
      </c>
      <c r="I58" s="6">
        <f t="shared" si="19"/>
        <v>91848.26000000001</v>
      </c>
      <c r="J58" s="6">
        <f t="shared" si="19"/>
        <v>98133.68000000001</v>
      </c>
      <c r="K58" s="6">
        <f t="shared" si="19"/>
        <v>91848.26000000001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118" t="s">
        <v>62</v>
      </c>
      <c r="S58" s="119"/>
    </row>
    <row r="59" spans="1:19" ht="13.5" customHeight="1">
      <c r="A59" s="72"/>
      <c r="B59" s="75"/>
      <c r="C59" s="50"/>
      <c r="D59" s="50"/>
      <c r="E59" s="75"/>
      <c r="F59" s="4" t="s">
        <v>18</v>
      </c>
      <c r="G59" s="8" t="s">
        <v>13</v>
      </c>
      <c r="H59" s="9">
        <f aca="true" t="shared" si="20" ref="H59:I64">J59+L59+N59+P59</f>
        <v>4361.6</v>
      </c>
      <c r="I59" s="9">
        <f t="shared" si="20"/>
        <v>4211.2</v>
      </c>
      <c r="J59" s="9">
        <v>4361.6</v>
      </c>
      <c r="K59" s="9">
        <v>4211.2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20"/>
      <c r="S59" s="121"/>
    </row>
    <row r="60" spans="1:19" ht="12.75">
      <c r="A60" s="72"/>
      <c r="B60" s="75"/>
      <c r="C60" s="50"/>
      <c r="D60" s="50"/>
      <c r="E60" s="75"/>
      <c r="F60" s="4"/>
      <c r="G60" s="8" t="s">
        <v>11</v>
      </c>
      <c r="H60" s="9">
        <f t="shared" si="20"/>
        <v>4592.8</v>
      </c>
      <c r="I60" s="9">
        <f t="shared" si="20"/>
        <v>4036.6</v>
      </c>
      <c r="J60" s="9">
        <v>4592.8</v>
      </c>
      <c r="K60" s="9">
        <v>4036.6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20"/>
      <c r="S60" s="121"/>
    </row>
    <row r="61" spans="1:19" ht="12.75">
      <c r="A61" s="72"/>
      <c r="B61" s="75"/>
      <c r="C61" s="50"/>
      <c r="D61" s="50"/>
      <c r="E61" s="75"/>
      <c r="F61" s="4"/>
      <c r="G61" s="8" t="s">
        <v>12</v>
      </c>
      <c r="H61" s="9">
        <f t="shared" si="20"/>
        <v>4836.2</v>
      </c>
      <c r="I61" s="9">
        <f t="shared" si="20"/>
        <v>3396</v>
      </c>
      <c r="J61" s="9">
        <v>4836.2</v>
      </c>
      <c r="K61" s="9">
        <v>3396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20"/>
      <c r="S61" s="121"/>
    </row>
    <row r="62" spans="1:19" ht="12.75">
      <c r="A62" s="72"/>
      <c r="B62" s="75"/>
      <c r="C62" s="50"/>
      <c r="D62" s="50"/>
      <c r="E62" s="75"/>
      <c r="F62" s="4"/>
      <c r="G62" s="8" t="s">
        <v>14</v>
      </c>
      <c r="H62" s="9">
        <f t="shared" si="20"/>
        <v>5082.8</v>
      </c>
      <c r="I62" s="9">
        <f t="shared" si="20"/>
        <v>3401.6</v>
      </c>
      <c r="J62" s="9">
        <v>5082.8</v>
      </c>
      <c r="K62" s="9">
        <v>3401.6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20"/>
      <c r="S62" s="121"/>
    </row>
    <row r="63" spans="1:19" ht="12.75">
      <c r="A63" s="72"/>
      <c r="B63" s="75"/>
      <c r="C63" s="50"/>
      <c r="D63" s="50"/>
      <c r="E63" s="75"/>
      <c r="F63" s="4"/>
      <c r="G63" s="8" t="s">
        <v>15</v>
      </c>
      <c r="H63" s="9">
        <f t="shared" si="20"/>
        <v>5331.9</v>
      </c>
      <c r="I63" s="9">
        <f t="shared" si="20"/>
        <v>4609.4</v>
      </c>
      <c r="J63" s="9">
        <v>5331.9</v>
      </c>
      <c r="K63" s="9">
        <v>4609.4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20"/>
      <c r="S63" s="121"/>
    </row>
    <row r="64" spans="1:19" ht="12.75">
      <c r="A64" s="72"/>
      <c r="B64" s="75"/>
      <c r="C64" s="50" t="s">
        <v>122</v>
      </c>
      <c r="D64" s="50" t="s">
        <v>123</v>
      </c>
      <c r="E64" s="75"/>
      <c r="F64" s="4"/>
      <c r="G64" s="8" t="s">
        <v>61</v>
      </c>
      <c r="H64" s="9">
        <f t="shared" si="20"/>
        <v>7176.3</v>
      </c>
      <c r="I64" s="9">
        <f t="shared" si="20"/>
        <v>5441.38</v>
      </c>
      <c r="J64" s="9">
        <v>7176.3</v>
      </c>
      <c r="K64" s="9">
        <v>5441.38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20"/>
      <c r="S64" s="121"/>
    </row>
    <row r="65" spans="1:19" ht="12.75">
      <c r="A65" s="72"/>
      <c r="B65" s="75"/>
      <c r="C65" s="50"/>
      <c r="D65" s="50"/>
      <c r="E65" s="75"/>
      <c r="F65" s="4"/>
      <c r="G65" s="8" t="s">
        <v>74</v>
      </c>
      <c r="H65" s="9">
        <f>J65+L65+N65+P65</f>
        <v>12874.9</v>
      </c>
      <c r="I65" s="9">
        <f>K65</f>
        <v>12874.9</v>
      </c>
      <c r="J65" s="9">
        <v>12874.9</v>
      </c>
      <c r="K65" s="9">
        <v>12874.9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120"/>
      <c r="S65" s="121"/>
    </row>
    <row r="66" spans="1:19" ht="12.75">
      <c r="A66" s="72"/>
      <c r="B66" s="75"/>
      <c r="C66" s="50"/>
      <c r="D66" s="50"/>
      <c r="E66" s="75"/>
      <c r="F66" s="4"/>
      <c r="G66" s="8" t="s">
        <v>75</v>
      </c>
      <c r="H66" s="9">
        <f>J66+L66+N66+P66</f>
        <v>12300.7</v>
      </c>
      <c r="I66" s="9">
        <f>K66</f>
        <v>12300.7</v>
      </c>
      <c r="J66" s="9">
        <v>12300.7</v>
      </c>
      <c r="K66" s="9">
        <v>12300.7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20"/>
      <c r="S66" s="121"/>
    </row>
    <row r="67" spans="1:19" ht="12.75">
      <c r="A67" s="72"/>
      <c r="B67" s="75"/>
      <c r="C67" s="50"/>
      <c r="D67" s="50"/>
      <c r="E67" s="75"/>
      <c r="F67" s="4"/>
      <c r="G67" s="60" t="s">
        <v>76</v>
      </c>
      <c r="H67" s="61">
        <f>J67+L67+N67+P67</f>
        <v>15778.88</v>
      </c>
      <c r="I67" s="61">
        <f>K67</f>
        <v>15778.88</v>
      </c>
      <c r="J67" s="61">
        <f>K67</f>
        <v>15778.88</v>
      </c>
      <c r="K67" s="61">
        <v>15778.88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20"/>
      <c r="S67" s="121"/>
    </row>
    <row r="68" spans="1:19" ht="12.75">
      <c r="A68" s="72"/>
      <c r="B68" s="75"/>
      <c r="C68" s="50"/>
      <c r="D68" s="50"/>
      <c r="E68" s="75"/>
      <c r="F68" s="4"/>
      <c r="G68" s="8" t="s">
        <v>77</v>
      </c>
      <c r="H68" s="9">
        <f>J68+L68+N68+P68</f>
        <v>12898.8</v>
      </c>
      <c r="I68" s="9">
        <f>K68+M68+O68+Q68</f>
        <v>12898.8</v>
      </c>
      <c r="J68" s="9">
        <f>K68</f>
        <v>12898.8</v>
      </c>
      <c r="K68" s="9">
        <v>12898.8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20"/>
      <c r="S68" s="121"/>
    </row>
    <row r="69" spans="1:19" ht="12.75">
      <c r="A69" s="73"/>
      <c r="B69" s="76"/>
      <c r="C69" s="51"/>
      <c r="D69" s="51"/>
      <c r="E69" s="76"/>
      <c r="F69" s="4"/>
      <c r="G69" s="8" t="s">
        <v>72</v>
      </c>
      <c r="H69" s="9">
        <f>J69+L69+N69+P69</f>
        <v>12898.8</v>
      </c>
      <c r="I69" s="9">
        <f>K69+M69+O69+Q69</f>
        <v>12898.8</v>
      </c>
      <c r="J69" s="9">
        <v>12898.8</v>
      </c>
      <c r="K69" s="9">
        <v>12898.8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122"/>
      <c r="S69" s="123"/>
    </row>
    <row r="70" spans="1:19" ht="12.75">
      <c r="A70" s="71">
        <f>A58+1</f>
        <v>5</v>
      </c>
      <c r="B70" s="74" t="s">
        <v>35</v>
      </c>
      <c r="C70" s="49"/>
      <c r="D70" s="49"/>
      <c r="E70" s="74"/>
      <c r="F70" s="4"/>
      <c r="G70" s="5" t="s">
        <v>9</v>
      </c>
      <c r="H70" s="6">
        <f aca="true" t="shared" si="21" ref="H70:Q70">SUM(H71:H81)</f>
        <v>30304.8</v>
      </c>
      <c r="I70" s="6">
        <f t="shared" si="21"/>
        <v>0</v>
      </c>
      <c r="J70" s="6">
        <f t="shared" si="21"/>
        <v>30304.8</v>
      </c>
      <c r="K70" s="6">
        <f t="shared" si="21"/>
        <v>0</v>
      </c>
      <c r="L70" s="6">
        <f t="shared" si="21"/>
        <v>0</v>
      </c>
      <c r="M70" s="6">
        <f t="shared" si="21"/>
        <v>0</v>
      </c>
      <c r="N70" s="6">
        <f t="shared" si="21"/>
        <v>0</v>
      </c>
      <c r="O70" s="6">
        <f t="shared" si="21"/>
        <v>0</v>
      </c>
      <c r="P70" s="6">
        <f t="shared" si="21"/>
        <v>0</v>
      </c>
      <c r="Q70" s="6">
        <f t="shared" si="21"/>
        <v>0</v>
      </c>
      <c r="R70" s="67" t="s">
        <v>96</v>
      </c>
      <c r="S70" s="68"/>
    </row>
    <row r="71" spans="1:19" ht="13.5" customHeight="1">
      <c r="A71" s="72"/>
      <c r="B71" s="75"/>
      <c r="C71" s="50"/>
      <c r="D71" s="50"/>
      <c r="E71" s="75"/>
      <c r="F71" s="4" t="s">
        <v>23</v>
      </c>
      <c r="G71" s="8" t="s">
        <v>13</v>
      </c>
      <c r="H71" s="9">
        <f aca="true" t="shared" si="22" ref="H71:H81">J71+L71+N71+P71</f>
        <v>10151.4</v>
      </c>
      <c r="I71" s="9">
        <f aca="true" t="shared" si="23" ref="I71:I81">K71+M71+O71+Q71</f>
        <v>0</v>
      </c>
      <c r="J71" s="9">
        <v>10151.4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69"/>
      <c r="S71" s="70"/>
    </row>
    <row r="72" spans="1:19" ht="12.75">
      <c r="A72" s="72"/>
      <c r="B72" s="75"/>
      <c r="C72" s="50"/>
      <c r="D72" s="50"/>
      <c r="E72" s="75"/>
      <c r="F72" s="4"/>
      <c r="G72" s="8" t="s">
        <v>11</v>
      </c>
      <c r="H72" s="9">
        <f t="shared" si="22"/>
        <v>10689.4</v>
      </c>
      <c r="I72" s="9">
        <f t="shared" si="23"/>
        <v>0</v>
      </c>
      <c r="J72" s="9">
        <v>10689.4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69"/>
      <c r="S72" s="70"/>
    </row>
    <row r="73" spans="1:19" ht="12.75">
      <c r="A73" s="72"/>
      <c r="B73" s="75"/>
      <c r="C73" s="50"/>
      <c r="D73" s="50"/>
      <c r="E73" s="75"/>
      <c r="F73" s="4"/>
      <c r="G73" s="8" t="s">
        <v>12</v>
      </c>
      <c r="H73" s="9">
        <f t="shared" si="22"/>
        <v>4732</v>
      </c>
      <c r="I73" s="9">
        <f t="shared" si="23"/>
        <v>0</v>
      </c>
      <c r="J73" s="9">
        <v>4732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69"/>
      <c r="S73" s="70"/>
    </row>
    <row r="74" spans="1:19" ht="12.75">
      <c r="A74" s="72"/>
      <c r="B74" s="75"/>
      <c r="C74" s="50"/>
      <c r="D74" s="50"/>
      <c r="E74" s="75"/>
      <c r="F74" s="4"/>
      <c r="G74" s="8" t="s">
        <v>14</v>
      </c>
      <c r="H74" s="9">
        <f t="shared" si="22"/>
        <v>4732</v>
      </c>
      <c r="I74" s="9">
        <f t="shared" si="23"/>
        <v>0</v>
      </c>
      <c r="J74" s="9">
        <v>4732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69"/>
      <c r="S74" s="70"/>
    </row>
    <row r="75" spans="1:19" ht="12.75">
      <c r="A75" s="72"/>
      <c r="B75" s="75"/>
      <c r="C75" s="50"/>
      <c r="D75" s="50"/>
      <c r="E75" s="75"/>
      <c r="F75" s="4"/>
      <c r="G75" s="8" t="s">
        <v>15</v>
      </c>
      <c r="H75" s="9">
        <f t="shared" si="22"/>
        <v>0</v>
      </c>
      <c r="I75" s="9">
        <f t="shared" si="23"/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69"/>
      <c r="S75" s="70"/>
    </row>
    <row r="76" spans="1:19" ht="12.75">
      <c r="A76" s="72"/>
      <c r="B76" s="75"/>
      <c r="C76" s="50"/>
      <c r="D76" s="50"/>
      <c r="E76" s="75"/>
      <c r="F76" s="4"/>
      <c r="G76" s="8" t="s">
        <v>61</v>
      </c>
      <c r="H76" s="9">
        <f t="shared" si="22"/>
        <v>0</v>
      </c>
      <c r="I76" s="9">
        <f t="shared" si="23"/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69"/>
      <c r="S76" s="70"/>
    </row>
    <row r="77" spans="1:19" ht="12.75">
      <c r="A77" s="72"/>
      <c r="B77" s="75"/>
      <c r="C77" s="50"/>
      <c r="D77" s="50"/>
      <c r="E77" s="75"/>
      <c r="F77" s="4"/>
      <c r="G77" s="8" t="s">
        <v>74</v>
      </c>
      <c r="H77" s="9">
        <f t="shared" si="22"/>
        <v>0</v>
      </c>
      <c r="I77" s="9">
        <f t="shared" si="23"/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69"/>
      <c r="S77" s="70"/>
    </row>
    <row r="78" spans="1:21" ht="12.75">
      <c r="A78" s="72"/>
      <c r="B78" s="75"/>
      <c r="C78" s="50"/>
      <c r="D78" s="50"/>
      <c r="E78" s="75"/>
      <c r="F78" s="4"/>
      <c r="G78" s="8" t="s">
        <v>75</v>
      </c>
      <c r="H78" s="9">
        <f t="shared" si="22"/>
        <v>0</v>
      </c>
      <c r="I78" s="9">
        <f t="shared" si="23"/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69"/>
      <c r="S78" s="70"/>
      <c r="U78" s="3"/>
    </row>
    <row r="79" spans="1:19" ht="12.75">
      <c r="A79" s="72"/>
      <c r="B79" s="75"/>
      <c r="C79" s="50"/>
      <c r="D79" s="50"/>
      <c r="E79" s="75"/>
      <c r="F79" s="4"/>
      <c r="G79" s="8" t="s">
        <v>76</v>
      </c>
      <c r="H79" s="9">
        <f t="shared" si="22"/>
        <v>0</v>
      </c>
      <c r="I79" s="9">
        <f t="shared" si="23"/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69"/>
      <c r="S79" s="70"/>
    </row>
    <row r="80" spans="1:19" ht="12.75">
      <c r="A80" s="72"/>
      <c r="B80" s="75"/>
      <c r="C80" s="50"/>
      <c r="D80" s="50"/>
      <c r="E80" s="75"/>
      <c r="F80" s="4"/>
      <c r="G80" s="8" t="s">
        <v>77</v>
      </c>
      <c r="H80" s="9">
        <f t="shared" si="22"/>
        <v>0</v>
      </c>
      <c r="I80" s="9">
        <f t="shared" si="23"/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69"/>
      <c r="S80" s="70"/>
    </row>
    <row r="81" spans="1:19" ht="12.75">
      <c r="A81" s="73"/>
      <c r="B81" s="76"/>
      <c r="C81" s="51"/>
      <c r="D81" s="51"/>
      <c r="E81" s="76"/>
      <c r="F81" s="4"/>
      <c r="G81" s="8" t="s">
        <v>72</v>
      </c>
      <c r="H81" s="9">
        <f t="shared" si="22"/>
        <v>0</v>
      </c>
      <c r="I81" s="9">
        <f t="shared" si="23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83"/>
      <c r="S81" s="84"/>
    </row>
    <row r="82" spans="1:19" ht="12.75">
      <c r="A82" s="71">
        <f>A70+1</f>
        <v>6</v>
      </c>
      <c r="B82" s="74" t="s">
        <v>24</v>
      </c>
      <c r="C82" s="49"/>
      <c r="D82" s="49"/>
      <c r="E82" s="74" t="s">
        <v>50</v>
      </c>
      <c r="F82" s="4"/>
      <c r="G82" s="5" t="s">
        <v>9</v>
      </c>
      <c r="H82" s="6">
        <f aca="true" t="shared" si="24" ref="H82:Q82">SUM(H83:H93)</f>
        <v>10077.2</v>
      </c>
      <c r="I82" s="6">
        <f t="shared" si="24"/>
        <v>6620.4</v>
      </c>
      <c r="J82" s="6">
        <f t="shared" si="24"/>
        <v>10077.2</v>
      </c>
      <c r="K82" s="6">
        <f t="shared" si="24"/>
        <v>6620.4</v>
      </c>
      <c r="L82" s="6">
        <f t="shared" si="24"/>
        <v>0</v>
      </c>
      <c r="M82" s="6">
        <f t="shared" si="24"/>
        <v>0</v>
      </c>
      <c r="N82" s="6">
        <f t="shared" si="24"/>
        <v>0</v>
      </c>
      <c r="O82" s="6">
        <f t="shared" si="24"/>
        <v>0</v>
      </c>
      <c r="P82" s="6">
        <f t="shared" si="24"/>
        <v>0</v>
      </c>
      <c r="Q82" s="6">
        <f t="shared" si="24"/>
        <v>0</v>
      </c>
      <c r="R82" s="67" t="s">
        <v>96</v>
      </c>
      <c r="S82" s="68"/>
    </row>
    <row r="83" spans="1:19" ht="12.75" customHeight="1">
      <c r="A83" s="72"/>
      <c r="B83" s="75"/>
      <c r="C83" s="50"/>
      <c r="D83" s="50"/>
      <c r="E83" s="75"/>
      <c r="F83" s="4" t="s">
        <v>18</v>
      </c>
      <c r="G83" s="8" t="s">
        <v>13</v>
      </c>
      <c r="H83" s="9">
        <f aca="true" t="shared" si="25" ref="H83:H93">J83+L83+N83+P83</f>
        <v>1234.8</v>
      </c>
      <c r="I83" s="9">
        <f aca="true" t="shared" si="26" ref="I83:I93">K83+M83+O83+Q83</f>
        <v>774</v>
      </c>
      <c r="J83" s="9">
        <v>1234.8</v>
      </c>
      <c r="K83" s="9">
        <v>774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69"/>
      <c r="S83" s="70"/>
    </row>
    <row r="84" spans="1:19" ht="12.75">
      <c r="A84" s="72"/>
      <c r="B84" s="75"/>
      <c r="C84" s="50"/>
      <c r="D84" s="50"/>
      <c r="E84" s="75"/>
      <c r="F84" s="4"/>
      <c r="G84" s="8" t="s">
        <v>11</v>
      </c>
      <c r="H84" s="9">
        <f t="shared" si="25"/>
        <v>3000.3</v>
      </c>
      <c r="I84" s="9">
        <f t="shared" si="26"/>
        <v>1185.1</v>
      </c>
      <c r="J84" s="9">
        <v>3000.3</v>
      </c>
      <c r="K84" s="9">
        <v>1185.1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69"/>
      <c r="S84" s="70"/>
    </row>
    <row r="85" spans="1:19" ht="12.75">
      <c r="A85" s="72"/>
      <c r="B85" s="75"/>
      <c r="C85" s="50"/>
      <c r="D85" s="50"/>
      <c r="E85" s="75"/>
      <c r="F85" s="4"/>
      <c r="G85" s="8" t="s">
        <v>12</v>
      </c>
      <c r="H85" s="9">
        <f t="shared" si="25"/>
        <v>3000.3</v>
      </c>
      <c r="I85" s="9">
        <f t="shared" si="26"/>
        <v>2671.3</v>
      </c>
      <c r="J85" s="9">
        <v>3000.3</v>
      </c>
      <c r="K85" s="9">
        <f>2841.8-170.5</f>
        <v>2671.3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69"/>
      <c r="S85" s="70"/>
    </row>
    <row r="86" spans="1:19" ht="12.75">
      <c r="A86" s="72"/>
      <c r="B86" s="75"/>
      <c r="C86" s="50"/>
      <c r="D86" s="50"/>
      <c r="E86" s="75"/>
      <c r="F86" s="4"/>
      <c r="G86" s="8" t="s">
        <v>14</v>
      </c>
      <c r="H86" s="9">
        <f t="shared" si="25"/>
        <v>2841.8</v>
      </c>
      <c r="I86" s="9">
        <f t="shared" si="26"/>
        <v>1990</v>
      </c>
      <c r="J86" s="9">
        <v>2841.8</v>
      </c>
      <c r="K86" s="9">
        <v>1990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69"/>
      <c r="S86" s="70"/>
    </row>
    <row r="87" spans="1:19" ht="12.75">
      <c r="A87" s="72"/>
      <c r="B87" s="75"/>
      <c r="C87" s="50"/>
      <c r="D87" s="50"/>
      <c r="E87" s="75"/>
      <c r="F87" s="4"/>
      <c r="G87" s="8" t="s">
        <v>15</v>
      </c>
      <c r="H87" s="9">
        <f t="shared" si="25"/>
        <v>0</v>
      </c>
      <c r="I87" s="9">
        <f t="shared" si="26"/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69"/>
      <c r="S87" s="70"/>
    </row>
    <row r="88" spans="1:19" ht="12.75">
      <c r="A88" s="72"/>
      <c r="B88" s="75"/>
      <c r="C88" s="50"/>
      <c r="D88" s="50"/>
      <c r="E88" s="75"/>
      <c r="F88" s="4"/>
      <c r="G88" s="8" t="s">
        <v>61</v>
      </c>
      <c r="H88" s="9">
        <f t="shared" si="25"/>
        <v>0</v>
      </c>
      <c r="I88" s="9">
        <f t="shared" si="26"/>
        <v>0</v>
      </c>
      <c r="J88" s="9">
        <f aca="true" t="shared" si="27" ref="J88:J93">J87</f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69"/>
      <c r="S88" s="70"/>
    </row>
    <row r="89" spans="1:19" ht="12.75">
      <c r="A89" s="72"/>
      <c r="B89" s="75"/>
      <c r="C89" s="50"/>
      <c r="D89" s="50"/>
      <c r="E89" s="75"/>
      <c r="F89" s="4"/>
      <c r="G89" s="8" t="s">
        <v>74</v>
      </c>
      <c r="H89" s="9">
        <f t="shared" si="25"/>
        <v>0</v>
      </c>
      <c r="I89" s="9">
        <f t="shared" si="26"/>
        <v>0</v>
      </c>
      <c r="J89" s="9">
        <f t="shared" si="27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69"/>
      <c r="S89" s="70"/>
    </row>
    <row r="90" spans="1:19" ht="12.75">
      <c r="A90" s="72"/>
      <c r="B90" s="75"/>
      <c r="C90" s="50"/>
      <c r="D90" s="50"/>
      <c r="E90" s="75"/>
      <c r="F90" s="4"/>
      <c r="G90" s="8" t="s">
        <v>75</v>
      </c>
      <c r="H90" s="9">
        <f t="shared" si="25"/>
        <v>0</v>
      </c>
      <c r="I90" s="9">
        <f t="shared" si="26"/>
        <v>0</v>
      </c>
      <c r="J90" s="9">
        <f t="shared" si="27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69"/>
      <c r="S90" s="70"/>
    </row>
    <row r="91" spans="1:19" ht="12.75">
      <c r="A91" s="72"/>
      <c r="B91" s="75"/>
      <c r="C91" s="50"/>
      <c r="D91" s="50"/>
      <c r="E91" s="75"/>
      <c r="F91" s="4"/>
      <c r="G91" s="8" t="s">
        <v>76</v>
      </c>
      <c r="H91" s="9">
        <f t="shared" si="25"/>
        <v>0</v>
      </c>
      <c r="I91" s="9">
        <f t="shared" si="26"/>
        <v>0</v>
      </c>
      <c r="J91" s="9">
        <f t="shared" si="27"/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69"/>
      <c r="S91" s="70"/>
    </row>
    <row r="92" spans="1:19" ht="12.75">
      <c r="A92" s="72"/>
      <c r="B92" s="75"/>
      <c r="C92" s="50"/>
      <c r="D92" s="50"/>
      <c r="E92" s="75"/>
      <c r="F92" s="4"/>
      <c r="G92" s="8" t="s">
        <v>77</v>
      </c>
      <c r="H92" s="9">
        <f t="shared" si="25"/>
        <v>0</v>
      </c>
      <c r="I92" s="9">
        <f t="shared" si="26"/>
        <v>0</v>
      </c>
      <c r="J92" s="9">
        <f t="shared" si="27"/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69"/>
      <c r="S92" s="70"/>
    </row>
    <row r="93" spans="1:19" ht="12.75">
      <c r="A93" s="73"/>
      <c r="B93" s="76"/>
      <c r="C93" s="51"/>
      <c r="D93" s="51"/>
      <c r="E93" s="76"/>
      <c r="F93" s="4"/>
      <c r="G93" s="8" t="s">
        <v>72</v>
      </c>
      <c r="H93" s="9">
        <f t="shared" si="25"/>
        <v>0</v>
      </c>
      <c r="I93" s="9">
        <f t="shared" si="26"/>
        <v>0</v>
      </c>
      <c r="J93" s="9">
        <f t="shared" si="27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83"/>
      <c r="S93" s="84"/>
    </row>
    <row r="94" spans="1:19" ht="12.75">
      <c r="A94" s="71">
        <f>A82+1</f>
        <v>7</v>
      </c>
      <c r="B94" s="74" t="s">
        <v>47</v>
      </c>
      <c r="C94" s="49"/>
      <c r="D94" s="49"/>
      <c r="E94" s="74" t="s">
        <v>50</v>
      </c>
      <c r="F94" s="4"/>
      <c r="G94" s="5" t="s">
        <v>9</v>
      </c>
      <c r="H94" s="6">
        <f aca="true" t="shared" si="28" ref="H94:Q94">SUM(H95:H105)</f>
        <v>19814</v>
      </c>
      <c r="I94" s="6">
        <f t="shared" si="28"/>
        <v>6318.3</v>
      </c>
      <c r="J94" s="6">
        <f t="shared" si="28"/>
        <v>19814</v>
      </c>
      <c r="K94" s="6">
        <f t="shared" si="28"/>
        <v>6318.3</v>
      </c>
      <c r="L94" s="6">
        <f t="shared" si="28"/>
        <v>0</v>
      </c>
      <c r="M94" s="6">
        <f t="shared" si="28"/>
        <v>0</v>
      </c>
      <c r="N94" s="6">
        <f t="shared" si="28"/>
        <v>0</v>
      </c>
      <c r="O94" s="6">
        <f t="shared" si="28"/>
        <v>0</v>
      </c>
      <c r="P94" s="6">
        <f t="shared" si="28"/>
        <v>0</v>
      </c>
      <c r="Q94" s="6">
        <f t="shared" si="28"/>
        <v>0</v>
      </c>
      <c r="R94" s="67" t="s">
        <v>96</v>
      </c>
      <c r="S94" s="68"/>
    </row>
    <row r="95" spans="1:19" ht="13.5" customHeight="1">
      <c r="A95" s="72"/>
      <c r="B95" s="75"/>
      <c r="C95" s="50"/>
      <c r="D95" s="50"/>
      <c r="E95" s="75"/>
      <c r="F95" s="4" t="s">
        <v>27</v>
      </c>
      <c r="G95" s="8" t="s">
        <v>13</v>
      </c>
      <c r="H95" s="9">
        <f aca="true" t="shared" si="29" ref="H95:H105">J95+L95+N95+P95</f>
        <v>2500</v>
      </c>
      <c r="I95" s="9">
        <f aca="true" t="shared" si="30" ref="I95:I105">K95+M95+O95+Q95</f>
        <v>1284.4</v>
      </c>
      <c r="J95" s="9">
        <v>2500</v>
      </c>
      <c r="K95" s="9">
        <v>1284.4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69"/>
      <c r="S95" s="70"/>
    </row>
    <row r="96" spans="1:19" ht="12.75">
      <c r="A96" s="72"/>
      <c r="B96" s="75"/>
      <c r="C96" s="50"/>
      <c r="D96" s="50"/>
      <c r="E96" s="75"/>
      <c r="F96" s="4"/>
      <c r="G96" s="8" t="s">
        <v>11</v>
      </c>
      <c r="H96" s="9">
        <f t="shared" si="29"/>
        <v>2632.5</v>
      </c>
      <c r="I96" s="9">
        <f t="shared" si="30"/>
        <v>0</v>
      </c>
      <c r="J96" s="9">
        <v>2632.5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69"/>
      <c r="S96" s="70"/>
    </row>
    <row r="97" spans="1:19" ht="12.75">
      <c r="A97" s="72"/>
      <c r="B97" s="75"/>
      <c r="C97" s="50"/>
      <c r="D97" s="50"/>
      <c r="E97" s="75"/>
      <c r="F97" s="4"/>
      <c r="G97" s="8" t="s">
        <v>12</v>
      </c>
      <c r="H97" s="9">
        <f t="shared" si="29"/>
        <v>3657.8</v>
      </c>
      <c r="I97" s="9">
        <f t="shared" si="30"/>
        <v>3168.7000000000003</v>
      </c>
      <c r="J97" s="9">
        <v>3657.8</v>
      </c>
      <c r="K97" s="9">
        <f>3657.8-180-63-249.1+3</f>
        <v>3168.7000000000003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69"/>
      <c r="S97" s="70"/>
    </row>
    <row r="98" spans="1:19" ht="12.75">
      <c r="A98" s="72"/>
      <c r="B98" s="75"/>
      <c r="C98" s="50"/>
      <c r="D98" s="50"/>
      <c r="E98" s="75"/>
      <c r="F98" s="4"/>
      <c r="G98" s="8" t="s">
        <v>14</v>
      </c>
      <c r="H98" s="9">
        <f t="shared" si="29"/>
        <v>11023.7</v>
      </c>
      <c r="I98" s="9">
        <f t="shared" si="30"/>
        <v>1865.2</v>
      </c>
      <c r="J98" s="9">
        <v>11023.7</v>
      </c>
      <c r="K98" s="9">
        <f>1900-34.8</f>
        <v>1865.2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69"/>
      <c r="S98" s="70"/>
    </row>
    <row r="99" spans="1:19" ht="12.75">
      <c r="A99" s="72"/>
      <c r="B99" s="75"/>
      <c r="C99" s="50"/>
      <c r="D99" s="50"/>
      <c r="E99" s="75"/>
      <c r="F99" s="4"/>
      <c r="G99" s="8" t="s">
        <v>15</v>
      </c>
      <c r="H99" s="9">
        <f t="shared" si="29"/>
        <v>0</v>
      </c>
      <c r="I99" s="9">
        <f t="shared" si="30"/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69"/>
      <c r="S99" s="70"/>
    </row>
    <row r="100" spans="1:19" ht="12.75">
      <c r="A100" s="72"/>
      <c r="B100" s="75"/>
      <c r="C100" s="50"/>
      <c r="D100" s="50"/>
      <c r="E100" s="75"/>
      <c r="F100" s="4"/>
      <c r="G100" s="8" t="s">
        <v>61</v>
      </c>
      <c r="H100" s="9">
        <f t="shared" si="29"/>
        <v>0</v>
      </c>
      <c r="I100" s="9">
        <f t="shared" si="30"/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69"/>
      <c r="S100" s="70"/>
    </row>
    <row r="101" spans="1:19" ht="12.75">
      <c r="A101" s="72"/>
      <c r="B101" s="75"/>
      <c r="C101" s="50"/>
      <c r="D101" s="50"/>
      <c r="E101" s="75"/>
      <c r="F101" s="4"/>
      <c r="G101" s="8" t="s">
        <v>74</v>
      </c>
      <c r="H101" s="9">
        <f t="shared" si="29"/>
        <v>0</v>
      </c>
      <c r="I101" s="9">
        <f t="shared" si="30"/>
        <v>0</v>
      </c>
      <c r="J101" s="9">
        <f>J100</f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69"/>
      <c r="S101" s="70"/>
    </row>
    <row r="102" spans="1:19" ht="12.75">
      <c r="A102" s="72"/>
      <c r="B102" s="75"/>
      <c r="C102" s="50"/>
      <c r="D102" s="50"/>
      <c r="E102" s="75"/>
      <c r="F102" s="4"/>
      <c r="G102" s="8" t="s">
        <v>75</v>
      </c>
      <c r="H102" s="9">
        <f t="shared" si="29"/>
        <v>0</v>
      </c>
      <c r="I102" s="9">
        <f t="shared" si="30"/>
        <v>0</v>
      </c>
      <c r="J102" s="9">
        <f>J101</f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69"/>
      <c r="S102" s="70"/>
    </row>
    <row r="103" spans="1:19" ht="12.75">
      <c r="A103" s="72"/>
      <c r="B103" s="75"/>
      <c r="C103" s="50"/>
      <c r="D103" s="50"/>
      <c r="E103" s="75"/>
      <c r="F103" s="4"/>
      <c r="G103" s="8" t="s">
        <v>76</v>
      </c>
      <c r="H103" s="9">
        <f t="shared" si="29"/>
        <v>0</v>
      </c>
      <c r="I103" s="9">
        <f t="shared" si="30"/>
        <v>0</v>
      </c>
      <c r="J103" s="9">
        <f>J102</f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69"/>
      <c r="S103" s="70"/>
    </row>
    <row r="104" spans="1:19" ht="12.75">
      <c r="A104" s="72"/>
      <c r="B104" s="75"/>
      <c r="C104" s="50"/>
      <c r="D104" s="50"/>
      <c r="E104" s="75"/>
      <c r="F104" s="4"/>
      <c r="G104" s="8" t="s">
        <v>77</v>
      </c>
      <c r="H104" s="9">
        <f t="shared" si="29"/>
        <v>0</v>
      </c>
      <c r="I104" s="9">
        <f t="shared" si="30"/>
        <v>0</v>
      </c>
      <c r="J104" s="9">
        <f>J103</f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69"/>
      <c r="S104" s="70"/>
    </row>
    <row r="105" spans="1:19" ht="12.75">
      <c r="A105" s="73"/>
      <c r="B105" s="76"/>
      <c r="C105" s="51"/>
      <c r="D105" s="51"/>
      <c r="E105" s="76"/>
      <c r="F105" s="4"/>
      <c r="G105" s="8" t="s">
        <v>72</v>
      </c>
      <c r="H105" s="9">
        <f t="shared" si="29"/>
        <v>0</v>
      </c>
      <c r="I105" s="9">
        <f t="shared" si="30"/>
        <v>0</v>
      </c>
      <c r="J105" s="9">
        <f>J104</f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83"/>
      <c r="S105" s="84"/>
    </row>
    <row r="106" spans="1:19" ht="12.75">
      <c r="A106" s="71">
        <f>A94+1</f>
        <v>8</v>
      </c>
      <c r="B106" s="74" t="s">
        <v>28</v>
      </c>
      <c r="C106" s="49"/>
      <c r="D106" s="49"/>
      <c r="E106" s="74"/>
      <c r="F106" s="4"/>
      <c r="G106" s="5" t="s">
        <v>9</v>
      </c>
      <c r="H106" s="6">
        <f aca="true" t="shared" si="31" ref="H106:Q106">SUM(H107:H117)</f>
        <v>1623</v>
      </c>
      <c r="I106" s="6">
        <f t="shared" si="31"/>
        <v>0</v>
      </c>
      <c r="J106" s="6">
        <f t="shared" si="31"/>
        <v>1623</v>
      </c>
      <c r="K106" s="6">
        <f t="shared" si="31"/>
        <v>0</v>
      </c>
      <c r="L106" s="6">
        <f t="shared" si="31"/>
        <v>0</v>
      </c>
      <c r="M106" s="6">
        <f t="shared" si="31"/>
        <v>0</v>
      </c>
      <c r="N106" s="6">
        <f t="shared" si="31"/>
        <v>0</v>
      </c>
      <c r="O106" s="6">
        <f t="shared" si="31"/>
        <v>0</v>
      </c>
      <c r="P106" s="6">
        <f t="shared" si="31"/>
        <v>0</v>
      </c>
      <c r="Q106" s="6">
        <f t="shared" si="31"/>
        <v>0</v>
      </c>
      <c r="R106" s="67" t="s">
        <v>62</v>
      </c>
      <c r="S106" s="68"/>
    </row>
    <row r="107" spans="1:19" ht="14.25" customHeight="1">
      <c r="A107" s="72"/>
      <c r="B107" s="75"/>
      <c r="C107" s="50"/>
      <c r="D107" s="50"/>
      <c r="E107" s="75"/>
      <c r="F107" s="4" t="s">
        <v>27</v>
      </c>
      <c r="G107" s="8" t="s">
        <v>13</v>
      </c>
      <c r="H107" s="9">
        <f aca="true" t="shared" si="32" ref="H107:H117">J107+L107+N107+P107</f>
        <v>200</v>
      </c>
      <c r="I107" s="9">
        <f aca="true" t="shared" si="33" ref="I107:I117">K107+M107+O107+Q107</f>
        <v>0</v>
      </c>
      <c r="J107" s="9">
        <v>200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69"/>
      <c r="S107" s="70"/>
    </row>
    <row r="108" spans="1:19" ht="12.75">
      <c r="A108" s="72"/>
      <c r="B108" s="75"/>
      <c r="C108" s="50"/>
      <c r="D108" s="50"/>
      <c r="E108" s="75"/>
      <c r="F108" s="4"/>
      <c r="G108" s="8" t="s">
        <v>11</v>
      </c>
      <c r="H108" s="9">
        <f t="shared" si="32"/>
        <v>210.6</v>
      </c>
      <c r="I108" s="9">
        <f t="shared" si="33"/>
        <v>0</v>
      </c>
      <c r="J108" s="9">
        <v>210.6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69"/>
      <c r="S108" s="70"/>
    </row>
    <row r="109" spans="1:19" ht="12.75">
      <c r="A109" s="72"/>
      <c r="B109" s="75"/>
      <c r="C109" s="50"/>
      <c r="D109" s="50"/>
      <c r="E109" s="75"/>
      <c r="F109" s="4"/>
      <c r="G109" s="8" t="s">
        <v>12</v>
      </c>
      <c r="H109" s="9">
        <f t="shared" si="32"/>
        <v>221.8</v>
      </c>
      <c r="I109" s="9">
        <f t="shared" si="33"/>
        <v>0</v>
      </c>
      <c r="J109" s="9">
        <v>221.8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69"/>
      <c r="S109" s="70"/>
    </row>
    <row r="110" spans="1:19" ht="12.75">
      <c r="A110" s="72"/>
      <c r="B110" s="75"/>
      <c r="C110" s="50"/>
      <c r="D110" s="50"/>
      <c r="E110" s="75"/>
      <c r="F110" s="4"/>
      <c r="G110" s="8" t="s">
        <v>14</v>
      </c>
      <c r="H110" s="9">
        <f t="shared" si="32"/>
        <v>233.1</v>
      </c>
      <c r="I110" s="9">
        <f t="shared" si="33"/>
        <v>0</v>
      </c>
      <c r="J110" s="9">
        <v>233.1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69"/>
      <c r="S110" s="70"/>
    </row>
    <row r="111" spans="1:19" ht="12.75">
      <c r="A111" s="72"/>
      <c r="B111" s="75"/>
      <c r="C111" s="50"/>
      <c r="D111" s="50"/>
      <c r="E111" s="75"/>
      <c r="F111" s="4"/>
      <c r="G111" s="8" t="s">
        <v>15</v>
      </c>
      <c r="H111" s="9">
        <f t="shared" si="32"/>
        <v>244.5</v>
      </c>
      <c r="I111" s="9">
        <f t="shared" si="33"/>
        <v>0</v>
      </c>
      <c r="J111" s="9">
        <v>244.5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69"/>
      <c r="S111" s="70"/>
    </row>
    <row r="112" spans="1:19" ht="12.75">
      <c r="A112" s="72"/>
      <c r="B112" s="75"/>
      <c r="C112" s="50"/>
      <c r="D112" s="50"/>
      <c r="E112" s="75"/>
      <c r="F112" s="4"/>
      <c r="G112" s="8" t="s">
        <v>61</v>
      </c>
      <c r="H112" s="9">
        <f t="shared" si="32"/>
        <v>256.5</v>
      </c>
      <c r="I112" s="9">
        <f t="shared" si="33"/>
        <v>0</v>
      </c>
      <c r="J112" s="9">
        <v>256.5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69"/>
      <c r="S112" s="70"/>
    </row>
    <row r="113" spans="1:19" ht="12.75">
      <c r="A113" s="72"/>
      <c r="B113" s="75"/>
      <c r="C113" s="50" t="s">
        <v>122</v>
      </c>
      <c r="D113" s="50" t="s">
        <v>123</v>
      </c>
      <c r="E113" s="75"/>
      <c r="F113" s="4"/>
      <c r="G113" s="8" t="s">
        <v>74</v>
      </c>
      <c r="H113" s="9">
        <f t="shared" si="32"/>
        <v>0</v>
      </c>
      <c r="I113" s="9">
        <f t="shared" si="33"/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69"/>
      <c r="S113" s="70"/>
    </row>
    <row r="114" spans="1:19" ht="12.75">
      <c r="A114" s="72"/>
      <c r="B114" s="75"/>
      <c r="C114" s="50"/>
      <c r="D114" s="50"/>
      <c r="E114" s="75"/>
      <c r="F114" s="4"/>
      <c r="G114" s="8" t="s">
        <v>75</v>
      </c>
      <c r="H114" s="9">
        <f t="shared" si="32"/>
        <v>256.5</v>
      </c>
      <c r="I114" s="9">
        <f t="shared" si="33"/>
        <v>0</v>
      </c>
      <c r="J114" s="9">
        <v>256.5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69"/>
      <c r="S114" s="70"/>
    </row>
    <row r="115" spans="1:19" ht="12.75">
      <c r="A115" s="72"/>
      <c r="B115" s="75"/>
      <c r="C115" s="50"/>
      <c r="D115" s="50"/>
      <c r="E115" s="75"/>
      <c r="F115" s="4"/>
      <c r="G115" s="8" t="s">
        <v>76</v>
      </c>
      <c r="H115" s="9">
        <f t="shared" si="32"/>
        <v>0</v>
      </c>
      <c r="I115" s="9">
        <f t="shared" si="33"/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69"/>
      <c r="S115" s="70"/>
    </row>
    <row r="116" spans="1:19" ht="12.75">
      <c r="A116" s="72"/>
      <c r="B116" s="75"/>
      <c r="C116" s="50"/>
      <c r="D116" s="50"/>
      <c r="E116" s="75"/>
      <c r="F116" s="4"/>
      <c r="G116" s="8" t="s">
        <v>77</v>
      </c>
      <c r="H116" s="9">
        <f t="shared" si="32"/>
        <v>0</v>
      </c>
      <c r="I116" s="9">
        <f t="shared" si="33"/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69"/>
      <c r="S116" s="70"/>
    </row>
    <row r="117" spans="1:19" ht="12.75">
      <c r="A117" s="73"/>
      <c r="B117" s="76"/>
      <c r="C117" s="51"/>
      <c r="D117" s="51"/>
      <c r="E117" s="76"/>
      <c r="F117" s="4"/>
      <c r="G117" s="8" t="s">
        <v>72</v>
      </c>
      <c r="H117" s="9">
        <f t="shared" si="32"/>
        <v>0</v>
      </c>
      <c r="I117" s="9">
        <f t="shared" si="33"/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83"/>
      <c r="S117" s="84"/>
    </row>
    <row r="118" spans="1:19" ht="12.75">
      <c r="A118" s="71">
        <v>9</v>
      </c>
      <c r="B118" s="74" t="s">
        <v>64</v>
      </c>
      <c r="C118" s="49"/>
      <c r="D118" s="49"/>
      <c r="E118" s="74"/>
      <c r="F118" s="4"/>
      <c r="G118" s="5" t="s">
        <v>9</v>
      </c>
      <c r="H118" s="6">
        <f aca="true" t="shared" si="34" ref="H118:Q118">SUM(H119:H129)</f>
        <v>1580.5</v>
      </c>
      <c r="I118" s="6">
        <f t="shared" si="34"/>
        <v>0</v>
      </c>
      <c r="J118" s="6">
        <f t="shared" si="34"/>
        <v>1580.5</v>
      </c>
      <c r="K118" s="6">
        <f t="shared" si="34"/>
        <v>0</v>
      </c>
      <c r="L118" s="6">
        <f t="shared" si="34"/>
        <v>0</v>
      </c>
      <c r="M118" s="6">
        <f t="shared" si="34"/>
        <v>0</v>
      </c>
      <c r="N118" s="6">
        <f t="shared" si="34"/>
        <v>0</v>
      </c>
      <c r="O118" s="6">
        <f t="shared" si="34"/>
        <v>0</v>
      </c>
      <c r="P118" s="6">
        <f t="shared" si="34"/>
        <v>0</v>
      </c>
      <c r="Q118" s="6">
        <f t="shared" si="34"/>
        <v>0</v>
      </c>
      <c r="R118" s="67" t="s">
        <v>135</v>
      </c>
      <c r="S118" s="68"/>
    </row>
    <row r="119" spans="1:19" ht="13.5" customHeight="1">
      <c r="A119" s="72"/>
      <c r="B119" s="75"/>
      <c r="C119" s="50"/>
      <c r="D119" s="50"/>
      <c r="E119" s="75"/>
      <c r="F119" s="4" t="s">
        <v>30</v>
      </c>
      <c r="G119" s="8" t="s">
        <v>13</v>
      </c>
      <c r="H119" s="9">
        <f aca="true" t="shared" si="35" ref="H119:H129">J119+L119+N119+P119</f>
        <v>500</v>
      </c>
      <c r="I119" s="9">
        <f aca="true" t="shared" si="36" ref="I119:I129">K119+M119+O119+Q119</f>
        <v>0</v>
      </c>
      <c r="J119" s="9">
        <v>500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69"/>
      <c r="S119" s="70"/>
    </row>
    <row r="120" spans="1:19" ht="12.75">
      <c r="A120" s="72"/>
      <c r="B120" s="75"/>
      <c r="C120" s="50"/>
      <c r="D120" s="50"/>
      <c r="E120" s="75"/>
      <c r="F120" s="4"/>
      <c r="G120" s="8" t="s">
        <v>11</v>
      </c>
      <c r="H120" s="9">
        <f t="shared" si="35"/>
        <v>526.5</v>
      </c>
      <c r="I120" s="9">
        <f t="shared" si="36"/>
        <v>0</v>
      </c>
      <c r="J120" s="9">
        <v>526.5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69"/>
      <c r="S120" s="70"/>
    </row>
    <row r="121" spans="1:19" ht="12.75">
      <c r="A121" s="72"/>
      <c r="B121" s="75"/>
      <c r="C121" s="50"/>
      <c r="D121" s="50"/>
      <c r="E121" s="75"/>
      <c r="F121" s="4"/>
      <c r="G121" s="8" t="s">
        <v>12</v>
      </c>
      <c r="H121" s="9">
        <f t="shared" si="35"/>
        <v>554</v>
      </c>
      <c r="I121" s="9">
        <f t="shared" si="36"/>
        <v>0</v>
      </c>
      <c r="J121" s="9">
        <v>554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69"/>
      <c r="S121" s="70"/>
    </row>
    <row r="122" spans="1:19" ht="12.75">
      <c r="A122" s="72"/>
      <c r="B122" s="75"/>
      <c r="C122" s="50"/>
      <c r="D122" s="50"/>
      <c r="E122" s="75"/>
      <c r="F122" s="4"/>
      <c r="G122" s="8" t="s">
        <v>14</v>
      </c>
      <c r="H122" s="9">
        <f t="shared" si="35"/>
        <v>0</v>
      </c>
      <c r="I122" s="9">
        <f t="shared" si="36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69"/>
      <c r="S122" s="70"/>
    </row>
    <row r="123" spans="1:19" ht="12.75">
      <c r="A123" s="72"/>
      <c r="B123" s="75"/>
      <c r="C123" s="50"/>
      <c r="D123" s="50"/>
      <c r="E123" s="75"/>
      <c r="F123" s="4"/>
      <c r="G123" s="8" t="s">
        <v>15</v>
      </c>
      <c r="H123" s="9">
        <f t="shared" si="35"/>
        <v>0</v>
      </c>
      <c r="I123" s="9">
        <f t="shared" si="36"/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69"/>
      <c r="S123" s="70"/>
    </row>
    <row r="124" spans="1:19" ht="12.75">
      <c r="A124" s="72"/>
      <c r="B124" s="75"/>
      <c r="C124" s="50"/>
      <c r="D124" s="50"/>
      <c r="E124" s="75"/>
      <c r="F124" s="4"/>
      <c r="G124" s="8" t="s">
        <v>61</v>
      </c>
      <c r="H124" s="9">
        <f t="shared" si="35"/>
        <v>0</v>
      </c>
      <c r="I124" s="9">
        <f t="shared" si="36"/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69"/>
      <c r="S124" s="70"/>
    </row>
    <row r="125" spans="1:19" ht="12.75">
      <c r="A125" s="72"/>
      <c r="B125" s="75"/>
      <c r="C125" s="50"/>
      <c r="D125" s="50"/>
      <c r="E125" s="75"/>
      <c r="F125" s="4"/>
      <c r="G125" s="8" t="s">
        <v>74</v>
      </c>
      <c r="H125" s="9">
        <f t="shared" si="35"/>
        <v>0</v>
      </c>
      <c r="I125" s="9">
        <f t="shared" si="36"/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69"/>
      <c r="S125" s="70"/>
    </row>
    <row r="126" spans="1:19" ht="12.75">
      <c r="A126" s="72"/>
      <c r="B126" s="75"/>
      <c r="C126" s="50"/>
      <c r="D126" s="50"/>
      <c r="E126" s="75"/>
      <c r="F126" s="4"/>
      <c r="G126" s="8" t="s">
        <v>75</v>
      </c>
      <c r="H126" s="9">
        <f t="shared" si="35"/>
        <v>0</v>
      </c>
      <c r="I126" s="9">
        <f t="shared" si="36"/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69"/>
      <c r="S126" s="70"/>
    </row>
    <row r="127" spans="1:19" ht="12.75">
      <c r="A127" s="72"/>
      <c r="B127" s="75"/>
      <c r="C127" s="50"/>
      <c r="D127" s="50"/>
      <c r="E127" s="75"/>
      <c r="F127" s="4"/>
      <c r="G127" s="8" t="s">
        <v>76</v>
      </c>
      <c r="H127" s="9">
        <f t="shared" si="35"/>
        <v>0</v>
      </c>
      <c r="I127" s="9">
        <f t="shared" si="36"/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69"/>
      <c r="S127" s="70"/>
    </row>
    <row r="128" spans="1:19" ht="12.75">
      <c r="A128" s="72"/>
      <c r="B128" s="75"/>
      <c r="C128" s="50"/>
      <c r="D128" s="50"/>
      <c r="E128" s="75"/>
      <c r="F128" s="4"/>
      <c r="G128" s="8" t="s">
        <v>77</v>
      </c>
      <c r="H128" s="9">
        <f t="shared" si="35"/>
        <v>0</v>
      </c>
      <c r="I128" s="9">
        <f t="shared" si="36"/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69"/>
      <c r="S128" s="70"/>
    </row>
    <row r="129" spans="1:19" ht="12.75">
      <c r="A129" s="73"/>
      <c r="B129" s="76"/>
      <c r="C129" s="51"/>
      <c r="D129" s="51"/>
      <c r="E129" s="76"/>
      <c r="F129" s="4"/>
      <c r="G129" s="8" t="s">
        <v>72</v>
      </c>
      <c r="H129" s="9">
        <f t="shared" si="35"/>
        <v>0</v>
      </c>
      <c r="I129" s="9">
        <f t="shared" si="36"/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83"/>
      <c r="S129" s="84"/>
    </row>
    <row r="130" spans="1:19" ht="12" customHeight="1">
      <c r="A130" s="71">
        <v>10</v>
      </c>
      <c r="B130" s="74" t="s">
        <v>29</v>
      </c>
      <c r="C130" s="49"/>
      <c r="D130" s="49"/>
      <c r="E130" s="74" t="s">
        <v>73</v>
      </c>
      <c r="F130" s="4"/>
      <c r="G130" s="5" t="s">
        <v>9</v>
      </c>
      <c r="H130" s="6">
        <f aca="true" t="shared" si="37" ref="H130:Q130">SUM(H131:H141)</f>
        <v>39461.299999999996</v>
      </c>
      <c r="I130" s="6">
        <f t="shared" si="37"/>
        <v>34011.00592999999</v>
      </c>
      <c r="J130" s="6">
        <f t="shared" si="37"/>
        <v>39461.299999999996</v>
      </c>
      <c r="K130" s="6">
        <f t="shared" si="37"/>
        <v>34010.99999999999</v>
      </c>
      <c r="L130" s="6">
        <f t="shared" si="37"/>
        <v>0</v>
      </c>
      <c r="M130" s="6">
        <f t="shared" si="37"/>
        <v>0</v>
      </c>
      <c r="N130" s="6">
        <f t="shared" si="37"/>
        <v>0</v>
      </c>
      <c r="O130" s="6">
        <f t="shared" si="37"/>
        <v>0</v>
      </c>
      <c r="P130" s="6">
        <f t="shared" si="37"/>
        <v>0</v>
      </c>
      <c r="Q130" s="6">
        <f t="shared" si="37"/>
        <v>0</v>
      </c>
      <c r="R130" s="118" t="s">
        <v>62</v>
      </c>
      <c r="S130" s="119"/>
    </row>
    <row r="131" spans="1:19" ht="12.75" customHeight="1">
      <c r="A131" s="72"/>
      <c r="B131" s="75"/>
      <c r="C131" s="50"/>
      <c r="D131" s="50"/>
      <c r="E131" s="75"/>
      <c r="F131" s="4" t="s">
        <v>30</v>
      </c>
      <c r="G131" s="8" t="s">
        <v>13</v>
      </c>
      <c r="H131" s="9">
        <f aca="true" t="shared" si="38" ref="H131:I135">J131+L131+N131+P131</f>
        <v>1485.2</v>
      </c>
      <c r="I131" s="9">
        <f t="shared" si="38"/>
        <v>0</v>
      </c>
      <c r="J131" s="9">
        <v>1485.2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20"/>
      <c r="S131" s="121"/>
    </row>
    <row r="132" spans="1:19" ht="12.75">
      <c r="A132" s="72"/>
      <c r="B132" s="75"/>
      <c r="C132" s="50"/>
      <c r="D132" s="50"/>
      <c r="E132" s="75"/>
      <c r="F132" s="4"/>
      <c r="G132" s="8" t="s">
        <v>11</v>
      </c>
      <c r="H132" s="9">
        <f t="shared" si="38"/>
        <v>1845.6</v>
      </c>
      <c r="I132" s="9">
        <f t="shared" si="38"/>
        <v>1845.6</v>
      </c>
      <c r="J132" s="9">
        <v>1845.6</v>
      </c>
      <c r="K132" s="9">
        <v>1845.6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120"/>
      <c r="S132" s="121"/>
    </row>
    <row r="133" spans="1:19" ht="12.75">
      <c r="A133" s="72"/>
      <c r="B133" s="75"/>
      <c r="C133" s="50"/>
      <c r="D133" s="50"/>
      <c r="E133" s="75"/>
      <c r="F133" s="4"/>
      <c r="G133" s="8" t="s">
        <v>12</v>
      </c>
      <c r="H133" s="9">
        <f t="shared" si="38"/>
        <v>1646.8</v>
      </c>
      <c r="I133" s="9">
        <f t="shared" si="38"/>
        <v>680.5999999999999</v>
      </c>
      <c r="J133" s="9">
        <v>1646.8</v>
      </c>
      <c r="K133" s="9">
        <f>1646.8-966.2</f>
        <v>680.5999999999999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20"/>
      <c r="S133" s="121"/>
    </row>
    <row r="134" spans="1:19" ht="12.75">
      <c r="A134" s="72"/>
      <c r="B134" s="75"/>
      <c r="C134" s="50"/>
      <c r="D134" s="50"/>
      <c r="E134" s="75"/>
      <c r="F134" s="4"/>
      <c r="G134" s="8" t="s">
        <v>14</v>
      </c>
      <c r="H134" s="9">
        <f t="shared" si="38"/>
        <v>1730.8</v>
      </c>
      <c r="I134" s="9">
        <f t="shared" si="38"/>
        <v>1431</v>
      </c>
      <c r="J134" s="9">
        <v>1730.8</v>
      </c>
      <c r="K134" s="9">
        <f>1612-181</f>
        <v>1431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120"/>
      <c r="S134" s="121"/>
    </row>
    <row r="135" spans="1:19" ht="12.75">
      <c r="A135" s="72"/>
      <c r="B135" s="75"/>
      <c r="C135" s="50"/>
      <c r="D135" s="50"/>
      <c r="E135" s="75"/>
      <c r="F135" s="4"/>
      <c r="G135" s="8" t="s">
        <v>15</v>
      </c>
      <c r="H135" s="9">
        <f t="shared" si="38"/>
        <v>4301.9</v>
      </c>
      <c r="I135" s="9">
        <f t="shared" si="38"/>
        <v>4301.9</v>
      </c>
      <c r="J135" s="9">
        <v>4301.9</v>
      </c>
      <c r="K135" s="9">
        <f>1611.1+2690.8</f>
        <v>4301.9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20"/>
      <c r="S135" s="121"/>
    </row>
    <row r="136" spans="1:19" ht="12.75">
      <c r="A136" s="72"/>
      <c r="B136" s="75"/>
      <c r="C136" s="50" t="s">
        <v>122</v>
      </c>
      <c r="D136" s="50" t="s">
        <v>123</v>
      </c>
      <c r="E136" s="75"/>
      <c r="F136" s="4"/>
      <c r="G136" s="8" t="s">
        <v>61</v>
      </c>
      <c r="H136" s="9">
        <f aca="true" t="shared" si="39" ref="H136:H141">J136+L136+N136+P136</f>
        <v>3171.4</v>
      </c>
      <c r="I136" s="9">
        <v>472.30593</v>
      </c>
      <c r="J136" s="9">
        <v>3171.4</v>
      </c>
      <c r="K136" s="9">
        <v>472.3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20"/>
      <c r="S136" s="121"/>
    </row>
    <row r="137" spans="1:19" ht="12.75">
      <c r="A137" s="72"/>
      <c r="B137" s="75"/>
      <c r="C137" s="50"/>
      <c r="D137" s="50"/>
      <c r="E137" s="75"/>
      <c r="F137" s="4"/>
      <c r="G137" s="8" t="s">
        <v>74</v>
      </c>
      <c r="H137" s="9">
        <f t="shared" si="39"/>
        <v>5059.2</v>
      </c>
      <c r="I137" s="9">
        <f>K137+M137+O137+Q137</f>
        <v>5059.2</v>
      </c>
      <c r="J137" s="9">
        <v>5059.2</v>
      </c>
      <c r="K137" s="9">
        <v>5059.2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20"/>
      <c r="S137" s="121"/>
    </row>
    <row r="138" spans="1:19" ht="12.75">
      <c r="A138" s="72"/>
      <c r="B138" s="75"/>
      <c r="C138" s="50"/>
      <c r="D138" s="50"/>
      <c r="E138" s="75"/>
      <c r="F138" s="4"/>
      <c r="G138" s="8" t="s">
        <v>75</v>
      </c>
      <c r="H138" s="9">
        <f t="shared" si="39"/>
        <v>5055.1</v>
      </c>
      <c r="I138" s="9">
        <f>K138+M138+O138+Q138</f>
        <v>5055.1</v>
      </c>
      <c r="J138" s="9">
        <v>5055.1</v>
      </c>
      <c r="K138" s="9">
        <v>5055.1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20"/>
      <c r="S138" s="121"/>
    </row>
    <row r="139" spans="1:19" ht="12.75">
      <c r="A139" s="72"/>
      <c r="B139" s="75"/>
      <c r="C139" s="50"/>
      <c r="D139" s="50"/>
      <c r="E139" s="75"/>
      <c r="F139" s="4"/>
      <c r="G139" s="8" t="s">
        <v>76</v>
      </c>
      <c r="H139" s="9">
        <f t="shared" si="39"/>
        <v>5055.1</v>
      </c>
      <c r="I139" s="9">
        <f>K139+M139+O139+Q139</f>
        <v>5055.1</v>
      </c>
      <c r="J139" s="9">
        <v>5055.1</v>
      </c>
      <c r="K139" s="9">
        <v>5055.1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20"/>
      <c r="S139" s="121"/>
    </row>
    <row r="140" spans="1:19" ht="12.75">
      <c r="A140" s="72"/>
      <c r="B140" s="75"/>
      <c r="C140" s="50"/>
      <c r="D140" s="50"/>
      <c r="E140" s="75"/>
      <c r="F140" s="4"/>
      <c r="G140" s="8" t="s">
        <v>77</v>
      </c>
      <c r="H140" s="9">
        <f t="shared" si="39"/>
        <v>5055.1</v>
      </c>
      <c r="I140" s="9">
        <f>K140+M140+O140+Q140</f>
        <v>5055.1</v>
      </c>
      <c r="J140" s="9">
        <v>5055.1</v>
      </c>
      <c r="K140" s="9">
        <v>5055.1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20"/>
      <c r="S140" s="121"/>
    </row>
    <row r="141" spans="1:19" ht="12.75">
      <c r="A141" s="73"/>
      <c r="B141" s="76"/>
      <c r="C141" s="51"/>
      <c r="D141" s="51"/>
      <c r="E141" s="76"/>
      <c r="F141" s="4"/>
      <c r="G141" s="8" t="s">
        <v>72</v>
      </c>
      <c r="H141" s="9">
        <f t="shared" si="39"/>
        <v>5055.1</v>
      </c>
      <c r="I141" s="9">
        <f>K141+M141+O141+Q141</f>
        <v>5055.1</v>
      </c>
      <c r="J141" s="9">
        <v>5055.1</v>
      </c>
      <c r="K141" s="9">
        <v>5055.1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22"/>
      <c r="S141" s="123"/>
    </row>
    <row r="142" spans="1:19" ht="12.75" customHeight="1">
      <c r="A142" s="71">
        <v>11</v>
      </c>
      <c r="B142" s="74" t="s">
        <v>59</v>
      </c>
      <c r="C142" s="49"/>
      <c r="D142" s="49"/>
      <c r="E142" s="74" t="s">
        <v>50</v>
      </c>
      <c r="F142" s="14"/>
      <c r="G142" s="5" t="s">
        <v>9</v>
      </c>
      <c r="H142" s="6">
        <f aca="true" t="shared" si="40" ref="H142:Q142">SUM(H143:H153)</f>
        <v>3338</v>
      </c>
      <c r="I142" s="6">
        <f t="shared" si="40"/>
        <v>341.4</v>
      </c>
      <c r="J142" s="6">
        <f t="shared" si="40"/>
        <v>3338</v>
      </c>
      <c r="K142" s="6">
        <f t="shared" si="40"/>
        <v>341.4</v>
      </c>
      <c r="L142" s="6">
        <f t="shared" si="40"/>
        <v>0</v>
      </c>
      <c r="M142" s="6">
        <f t="shared" si="40"/>
        <v>0</v>
      </c>
      <c r="N142" s="6">
        <f t="shared" si="40"/>
        <v>0</v>
      </c>
      <c r="O142" s="6">
        <f t="shared" si="40"/>
        <v>0</v>
      </c>
      <c r="P142" s="6">
        <f t="shared" si="40"/>
        <v>0</v>
      </c>
      <c r="Q142" s="6">
        <f t="shared" si="40"/>
        <v>0</v>
      </c>
      <c r="R142" s="67" t="s">
        <v>36</v>
      </c>
      <c r="S142" s="68"/>
    </row>
    <row r="143" spans="1:19" ht="15.75" customHeight="1">
      <c r="A143" s="72"/>
      <c r="B143" s="75"/>
      <c r="C143" s="50"/>
      <c r="D143" s="50"/>
      <c r="E143" s="75"/>
      <c r="F143" s="4" t="s">
        <v>18</v>
      </c>
      <c r="G143" s="8" t="s">
        <v>13</v>
      </c>
      <c r="H143" s="9">
        <f aca="true" t="shared" si="41" ref="H143:H153">J143+L143+N143+P143</f>
        <v>0</v>
      </c>
      <c r="I143" s="9">
        <f aca="true" t="shared" si="42" ref="I143:I153">K143+M143+O143+Q143</f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69"/>
      <c r="S143" s="70"/>
    </row>
    <row r="144" spans="1:19" ht="12.75">
      <c r="A144" s="72"/>
      <c r="B144" s="75"/>
      <c r="C144" s="50"/>
      <c r="D144" s="50"/>
      <c r="E144" s="75"/>
      <c r="F144" s="4"/>
      <c r="G144" s="8" t="s">
        <v>11</v>
      </c>
      <c r="H144" s="9">
        <f t="shared" si="41"/>
        <v>450.4</v>
      </c>
      <c r="I144" s="9">
        <f t="shared" si="42"/>
        <v>341.4</v>
      </c>
      <c r="J144" s="9">
        <v>450.4</v>
      </c>
      <c r="K144" s="11">
        <v>341.4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69"/>
      <c r="S144" s="70"/>
    </row>
    <row r="145" spans="1:19" ht="12.75">
      <c r="A145" s="72"/>
      <c r="B145" s="75"/>
      <c r="C145" s="50"/>
      <c r="D145" s="50"/>
      <c r="E145" s="75"/>
      <c r="F145" s="4"/>
      <c r="G145" s="8" t="s">
        <v>12</v>
      </c>
      <c r="H145" s="9">
        <f t="shared" si="41"/>
        <v>527.6</v>
      </c>
      <c r="I145" s="9">
        <f t="shared" si="42"/>
        <v>0</v>
      </c>
      <c r="J145" s="12">
        <v>527.6</v>
      </c>
      <c r="K145" s="9">
        <v>0</v>
      </c>
      <c r="L145" s="13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69"/>
      <c r="S145" s="70"/>
    </row>
    <row r="146" spans="1:19" ht="12.75">
      <c r="A146" s="72"/>
      <c r="B146" s="75"/>
      <c r="C146" s="50"/>
      <c r="D146" s="50"/>
      <c r="E146" s="75"/>
      <c r="F146" s="4"/>
      <c r="G146" s="8" t="s">
        <v>14</v>
      </c>
      <c r="H146" s="9">
        <f t="shared" si="41"/>
        <v>553.5</v>
      </c>
      <c r="I146" s="9">
        <f t="shared" si="42"/>
        <v>0</v>
      </c>
      <c r="J146" s="12">
        <v>553.5</v>
      </c>
      <c r="K146" s="9">
        <v>0</v>
      </c>
      <c r="L146" s="13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69"/>
      <c r="S146" s="70"/>
    </row>
    <row r="147" spans="1:19" ht="12.75">
      <c r="A147" s="72"/>
      <c r="B147" s="75"/>
      <c r="C147" s="50"/>
      <c r="D147" s="50"/>
      <c r="E147" s="75"/>
      <c r="F147" s="4"/>
      <c r="G147" s="8" t="s">
        <v>15</v>
      </c>
      <c r="H147" s="9">
        <f t="shared" si="41"/>
        <v>582.1</v>
      </c>
      <c r="I147" s="9">
        <f t="shared" si="42"/>
        <v>0</v>
      </c>
      <c r="J147" s="12">
        <v>582.1</v>
      </c>
      <c r="K147" s="9">
        <v>0</v>
      </c>
      <c r="L147" s="13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69"/>
      <c r="S147" s="70"/>
    </row>
    <row r="148" spans="1:19" ht="12.75">
      <c r="A148" s="72"/>
      <c r="B148" s="75"/>
      <c r="C148" s="50" t="s">
        <v>122</v>
      </c>
      <c r="D148" s="50" t="s">
        <v>123</v>
      </c>
      <c r="E148" s="75"/>
      <c r="F148" s="4"/>
      <c r="G148" s="8" t="s">
        <v>61</v>
      </c>
      <c r="H148" s="9">
        <f t="shared" si="41"/>
        <v>612.2</v>
      </c>
      <c r="I148" s="9">
        <f t="shared" si="42"/>
        <v>0</v>
      </c>
      <c r="J148" s="12">
        <v>612.2</v>
      </c>
      <c r="K148" s="9">
        <v>0</v>
      </c>
      <c r="L148" s="13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69"/>
      <c r="S148" s="70"/>
    </row>
    <row r="149" spans="1:19" ht="12.75">
      <c r="A149" s="72"/>
      <c r="B149" s="75"/>
      <c r="C149" s="50"/>
      <c r="D149" s="50"/>
      <c r="E149" s="75"/>
      <c r="F149" s="4"/>
      <c r="G149" s="8" t="s">
        <v>74</v>
      </c>
      <c r="H149" s="9">
        <f t="shared" si="41"/>
        <v>0</v>
      </c>
      <c r="I149" s="9">
        <f t="shared" si="42"/>
        <v>0</v>
      </c>
      <c r="J149" s="12">
        <v>0</v>
      </c>
      <c r="K149" s="9">
        <v>0</v>
      </c>
      <c r="L149" s="13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69"/>
      <c r="S149" s="70"/>
    </row>
    <row r="150" spans="1:19" ht="12.75">
      <c r="A150" s="72"/>
      <c r="B150" s="75"/>
      <c r="C150" s="50"/>
      <c r="D150" s="50"/>
      <c r="E150" s="75"/>
      <c r="F150" s="4"/>
      <c r="G150" s="8" t="s">
        <v>75</v>
      </c>
      <c r="H150" s="9">
        <f t="shared" si="41"/>
        <v>612.2</v>
      </c>
      <c r="I150" s="9">
        <f t="shared" si="42"/>
        <v>0</v>
      </c>
      <c r="J150" s="12">
        <v>612.2</v>
      </c>
      <c r="K150" s="9">
        <v>0</v>
      </c>
      <c r="L150" s="13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69"/>
      <c r="S150" s="70"/>
    </row>
    <row r="151" spans="1:19" ht="12.75">
      <c r="A151" s="72"/>
      <c r="B151" s="75"/>
      <c r="C151" s="50"/>
      <c r="D151" s="50"/>
      <c r="E151" s="75"/>
      <c r="F151" s="4"/>
      <c r="G151" s="8" t="s">
        <v>76</v>
      </c>
      <c r="H151" s="9">
        <f t="shared" si="41"/>
        <v>0</v>
      </c>
      <c r="I151" s="9">
        <f t="shared" si="42"/>
        <v>0</v>
      </c>
      <c r="J151" s="12">
        <v>0</v>
      </c>
      <c r="K151" s="9">
        <v>0</v>
      </c>
      <c r="L151" s="13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69"/>
      <c r="S151" s="70"/>
    </row>
    <row r="152" spans="1:19" ht="12.75">
      <c r="A152" s="72"/>
      <c r="B152" s="75"/>
      <c r="C152" s="50"/>
      <c r="D152" s="50"/>
      <c r="E152" s="75"/>
      <c r="F152" s="4"/>
      <c r="G152" s="8" t="s">
        <v>77</v>
      </c>
      <c r="H152" s="9">
        <f t="shared" si="41"/>
        <v>0</v>
      </c>
      <c r="I152" s="9">
        <f t="shared" si="42"/>
        <v>0</v>
      </c>
      <c r="J152" s="12">
        <v>0</v>
      </c>
      <c r="K152" s="9">
        <v>0</v>
      </c>
      <c r="L152" s="13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69"/>
      <c r="S152" s="70"/>
    </row>
    <row r="153" spans="1:19" ht="12.75">
      <c r="A153" s="73"/>
      <c r="B153" s="76"/>
      <c r="C153" s="51"/>
      <c r="D153" s="51"/>
      <c r="E153" s="76"/>
      <c r="F153" s="4"/>
      <c r="G153" s="8" t="s">
        <v>72</v>
      </c>
      <c r="H153" s="9">
        <f t="shared" si="41"/>
        <v>0</v>
      </c>
      <c r="I153" s="9">
        <f t="shared" si="42"/>
        <v>0</v>
      </c>
      <c r="J153" s="12">
        <v>0</v>
      </c>
      <c r="K153" s="9">
        <v>0</v>
      </c>
      <c r="L153" s="13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83"/>
      <c r="S153" s="84"/>
    </row>
    <row r="154" spans="1:19" ht="14.25" customHeight="1">
      <c r="A154" s="71">
        <f>A142+1</f>
        <v>12</v>
      </c>
      <c r="B154" s="74" t="s">
        <v>92</v>
      </c>
      <c r="C154" s="49"/>
      <c r="D154" s="49"/>
      <c r="E154" s="74" t="s">
        <v>50</v>
      </c>
      <c r="F154" s="4"/>
      <c r="G154" s="5" t="s">
        <v>9</v>
      </c>
      <c r="H154" s="6">
        <f aca="true" t="shared" si="43" ref="H154:Q154">SUM(H155:H165)</f>
        <v>7876.3</v>
      </c>
      <c r="I154" s="6">
        <f t="shared" si="43"/>
        <v>6960.6320000000005</v>
      </c>
      <c r="J154" s="6">
        <f t="shared" si="43"/>
        <v>7876.3</v>
      </c>
      <c r="K154" s="6">
        <f t="shared" si="43"/>
        <v>6960.6320000000005</v>
      </c>
      <c r="L154" s="6">
        <f t="shared" si="43"/>
        <v>0</v>
      </c>
      <c r="M154" s="6">
        <f t="shared" si="43"/>
        <v>0</v>
      </c>
      <c r="N154" s="6">
        <f t="shared" si="43"/>
        <v>0</v>
      </c>
      <c r="O154" s="6">
        <f t="shared" si="43"/>
        <v>0</v>
      </c>
      <c r="P154" s="6">
        <f t="shared" si="43"/>
        <v>0</v>
      </c>
      <c r="Q154" s="6">
        <f t="shared" si="43"/>
        <v>0</v>
      </c>
      <c r="R154" s="118" t="s">
        <v>62</v>
      </c>
      <c r="S154" s="119"/>
    </row>
    <row r="155" spans="1:19" ht="14.25" customHeight="1">
      <c r="A155" s="72"/>
      <c r="B155" s="75"/>
      <c r="C155" s="50"/>
      <c r="D155" s="50"/>
      <c r="E155" s="75"/>
      <c r="F155" s="4"/>
      <c r="G155" s="8" t="s">
        <v>13</v>
      </c>
      <c r="H155" s="9">
        <f aca="true" t="shared" si="44" ref="H155:I159">J155+L155+N155+P155</f>
        <v>950</v>
      </c>
      <c r="I155" s="9">
        <f t="shared" si="44"/>
        <v>392.7</v>
      </c>
      <c r="J155" s="9">
        <v>950</v>
      </c>
      <c r="K155" s="9">
        <v>392.7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20"/>
      <c r="S155" s="121"/>
    </row>
    <row r="156" spans="1:19" ht="14.25" customHeight="1">
      <c r="A156" s="72"/>
      <c r="B156" s="75"/>
      <c r="C156" s="50"/>
      <c r="D156" s="50"/>
      <c r="E156" s="75"/>
      <c r="F156" s="4"/>
      <c r="G156" s="8" t="s">
        <v>11</v>
      </c>
      <c r="H156" s="9">
        <f t="shared" si="44"/>
        <v>550</v>
      </c>
      <c r="I156" s="9">
        <f t="shared" si="44"/>
        <v>324.1</v>
      </c>
      <c r="J156" s="9">
        <v>550</v>
      </c>
      <c r="K156" s="9">
        <v>324.1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20"/>
      <c r="S156" s="121"/>
    </row>
    <row r="157" spans="1:19" ht="14.25" customHeight="1">
      <c r="A157" s="72"/>
      <c r="B157" s="75"/>
      <c r="C157" s="50"/>
      <c r="D157" s="50"/>
      <c r="E157" s="75"/>
      <c r="F157" s="4"/>
      <c r="G157" s="8" t="s">
        <v>12</v>
      </c>
      <c r="H157" s="9">
        <f t="shared" si="44"/>
        <v>550</v>
      </c>
      <c r="I157" s="9">
        <f t="shared" si="44"/>
        <v>426.3</v>
      </c>
      <c r="J157" s="9">
        <v>550</v>
      </c>
      <c r="K157" s="9">
        <f>550-123.7</f>
        <v>426.3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20"/>
      <c r="S157" s="121"/>
    </row>
    <row r="158" spans="1:19" ht="14.25" customHeight="1">
      <c r="A158" s="72"/>
      <c r="B158" s="75"/>
      <c r="C158" s="50"/>
      <c r="D158" s="50"/>
      <c r="E158" s="75"/>
      <c r="F158" s="4"/>
      <c r="G158" s="8" t="s">
        <v>14</v>
      </c>
      <c r="H158" s="9">
        <f t="shared" si="44"/>
        <v>553.6</v>
      </c>
      <c r="I158" s="9">
        <f t="shared" si="44"/>
        <v>550</v>
      </c>
      <c r="J158" s="9">
        <v>553.6</v>
      </c>
      <c r="K158" s="9">
        <v>550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20"/>
      <c r="S158" s="121"/>
    </row>
    <row r="159" spans="1:19" ht="14.25" customHeight="1">
      <c r="A159" s="72"/>
      <c r="B159" s="75"/>
      <c r="C159" s="50"/>
      <c r="D159" s="50"/>
      <c r="E159" s="75"/>
      <c r="F159" s="4"/>
      <c r="G159" s="8" t="s">
        <v>15</v>
      </c>
      <c r="H159" s="9">
        <f t="shared" si="44"/>
        <v>624.5</v>
      </c>
      <c r="I159" s="9">
        <f t="shared" si="44"/>
        <v>624.5</v>
      </c>
      <c r="J159" s="9">
        <v>624.5</v>
      </c>
      <c r="K159" s="9">
        <v>624.5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20"/>
      <c r="S159" s="121"/>
    </row>
    <row r="160" spans="1:19" ht="14.25" customHeight="1">
      <c r="A160" s="72"/>
      <c r="B160" s="75"/>
      <c r="C160" s="50"/>
      <c r="D160" s="50"/>
      <c r="E160" s="75"/>
      <c r="F160" s="4"/>
      <c r="G160" s="8" t="s">
        <v>61</v>
      </c>
      <c r="H160" s="9">
        <v>1466.1</v>
      </c>
      <c r="I160" s="9">
        <f>K160+M160+O160+Q160</f>
        <v>1466.082</v>
      </c>
      <c r="J160" s="9">
        <v>1466.1</v>
      </c>
      <c r="K160" s="9">
        <v>1466.082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20"/>
      <c r="S160" s="121"/>
    </row>
    <row r="161" spans="1:19" ht="14.25" customHeight="1">
      <c r="A161" s="72"/>
      <c r="B161" s="75"/>
      <c r="C161" s="50" t="s">
        <v>122</v>
      </c>
      <c r="D161" s="50" t="s">
        <v>123</v>
      </c>
      <c r="E161" s="75"/>
      <c r="F161" s="4"/>
      <c r="G161" s="8" t="s">
        <v>74</v>
      </c>
      <c r="H161" s="9">
        <f>J161+L161+N161+P161</f>
        <v>684.1</v>
      </c>
      <c r="I161" s="9">
        <f>K161</f>
        <v>684.1</v>
      </c>
      <c r="J161" s="9">
        <f>K161</f>
        <v>684.1</v>
      </c>
      <c r="K161" s="9">
        <v>684.1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20"/>
      <c r="S161" s="121"/>
    </row>
    <row r="162" spans="1:19" ht="14.25" customHeight="1">
      <c r="A162" s="72"/>
      <c r="B162" s="75"/>
      <c r="C162" s="50"/>
      <c r="D162" s="50"/>
      <c r="E162" s="75"/>
      <c r="F162" s="4"/>
      <c r="G162" s="8" t="s">
        <v>75</v>
      </c>
      <c r="H162" s="9">
        <f>J162+L162+N162+P162</f>
        <v>624.5</v>
      </c>
      <c r="I162" s="9">
        <f>K162</f>
        <v>619.35</v>
      </c>
      <c r="J162" s="9">
        <v>624.5</v>
      </c>
      <c r="K162" s="9">
        <v>619.35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20"/>
      <c r="S162" s="121"/>
    </row>
    <row r="163" spans="1:19" ht="14.25" customHeight="1">
      <c r="A163" s="72"/>
      <c r="B163" s="75"/>
      <c r="C163" s="50"/>
      <c r="D163" s="50"/>
      <c r="E163" s="75"/>
      <c r="F163" s="4"/>
      <c r="G163" s="8" t="s">
        <v>76</v>
      </c>
      <c r="H163" s="9">
        <f>J163+L163+N163+P163</f>
        <v>624.5</v>
      </c>
      <c r="I163" s="9">
        <v>624.5</v>
      </c>
      <c r="J163" s="9">
        <v>624.5</v>
      </c>
      <c r="K163" s="9">
        <v>624.5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20"/>
      <c r="S163" s="121"/>
    </row>
    <row r="164" spans="1:19" ht="14.25" customHeight="1">
      <c r="A164" s="72"/>
      <c r="B164" s="75"/>
      <c r="C164" s="50"/>
      <c r="D164" s="50"/>
      <c r="E164" s="75"/>
      <c r="F164" s="4"/>
      <c r="G164" s="8" t="s">
        <v>77</v>
      </c>
      <c r="H164" s="9">
        <f>J164+L164+N164+P164</f>
        <v>624.5</v>
      </c>
      <c r="I164" s="9">
        <f>K164+M164+O164+Q164</f>
        <v>624.5</v>
      </c>
      <c r="J164" s="9">
        <v>624.5</v>
      </c>
      <c r="K164" s="9">
        <v>624.5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20"/>
      <c r="S164" s="121"/>
    </row>
    <row r="165" spans="1:19" ht="14.25" customHeight="1">
      <c r="A165" s="73"/>
      <c r="B165" s="76"/>
      <c r="C165" s="51"/>
      <c r="D165" s="51"/>
      <c r="E165" s="76"/>
      <c r="F165" s="4"/>
      <c r="G165" s="8" t="s">
        <v>72</v>
      </c>
      <c r="H165" s="9">
        <f>J165+L165+N165+P165</f>
        <v>624.5</v>
      </c>
      <c r="I165" s="9">
        <f>K165+M165+O165+Q165</f>
        <v>624.5</v>
      </c>
      <c r="J165" s="9">
        <v>624.5</v>
      </c>
      <c r="K165" s="9">
        <v>624.5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22"/>
      <c r="S165" s="123"/>
    </row>
    <row r="166" spans="1:19" ht="18" customHeight="1">
      <c r="A166" s="71">
        <f>A154+1</f>
        <v>13</v>
      </c>
      <c r="B166" s="74" t="s">
        <v>31</v>
      </c>
      <c r="C166" s="49"/>
      <c r="D166" s="49"/>
      <c r="E166" s="74" t="s">
        <v>50</v>
      </c>
      <c r="F166" s="4"/>
      <c r="G166" s="5" t="s">
        <v>9</v>
      </c>
      <c r="H166" s="6">
        <f aca="true" t="shared" si="45" ref="H166:Q166">SUM(H167:H177)</f>
        <v>14222.400000000001</v>
      </c>
      <c r="I166" s="6">
        <f t="shared" si="45"/>
        <v>11507.02</v>
      </c>
      <c r="J166" s="6">
        <f t="shared" si="45"/>
        <v>14222.400000000001</v>
      </c>
      <c r="K166" s="6">
        <f t="shared" si="45"/>
        <v>11507</v>
      </c>
      <c r="L166" s="6">
        <f t="shared" si="45"/>
        <v>0</v>
      </c>
      <c r="M166" s="6">
        <f t="shared" si="45"/>
        <v>0</v>
      </c>
      <c r="N166" s="6">
        <f t="shared" si="45"/>
        <v>0</v>
      </c>
      <c r="O166" s="6">
        <f t="shared" si="45"/>
        <v>0</v>
      </c>
      <c r="P166" s="6">
        <f t="shared" si="45"/>
        <v>0</v>
      </c>
      <c r="Q166" s="6">
        <f t="shared" si="45"/>
        <v>0</v>
      </c>
      <c r="R166" s="156" t="s">
        <v>97</v>
      </c>
      <c r="S166" s="157"/>
    </row>
    <row r="167" spans="1:19" ht="18" customHeight="1">
      <c r="A167" s="72"/>
      <c r="B167" s="75"/>
      <c r="C167" s="50"/>
      <c r="D167" s="50"/>
      <c r="E167" s="75"/>
      <c r="F167" s="4" t="s">
        <v>30</v>
      </c>
      <c r="G167" s="8" t="s">
        <v>13</v>
      </c>
      <c r="H167" s="9">
        <f aca="true" t="shared" si="46" ref="H167:I169">J167+L167+N167+P167</f>
        <v>40</v>
      </c>
      <c r="I167" s="9">
        <f t="shared" si="46"/>
        <v>30</v>
      </c>
      <c r="J167" s="9">
        <v>40</v>
      </c>
      <c r="K167" s="9">
        <v>30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58"/>
      <c r="S167" s="159"/>
    </row>
    <row r="168" spans="1:19" ht="18" customHeight="1">
      <c r="A168" s="72"/>
      <c r="B168" s="75"/>
      <c r="C168" s="50"/>
      <c r="D168" s="50"/>
      <c r="E168" s="75"/>
      <c r="F168" s="4"/>
      <c r="G168" s="8" t="s">
        <v>11</v>
      </c>
      <c r="H168" s="9">
        <f t="shared" si="46"/>
        <v>43.2</v>
      </c>
      <c r="I168" s="9">
        <f t="shared" si="46"/>
        <v>43.2</v>
      </c>
      <c r="J168" s="9">
        <v>43.2</v>
      </c>
      <c r="K168" s="11">
        <v>43.2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158"/>
      <c r="S168" s="159"/>
    </row>
    <row r="169" spans="1:19" ht="18" customHeight="1">
      <c r="A169" s="72"/>
      <c r="B169" s="75"/>
      <c r="C169" s="50"/>
      <c r="D169" s="50"/>
      <c r="E169" s="75"/>
      <c r="F169" s="4"/>
      <c r="G169" s="8" t="s">
        <v>12</v>
      </c>
      <c r="H169" s="9">
        <f t="shared" si="46"/>
        <v>57.6</v>
      </c>
      <c r="I169" s="9">
        <f t="shared" si="46"/>
        <v>41.8</v>
      </c>
      <c r="J169" s="12">
        <v>57.6</v>
      </c>
      <c r="K169" s="9">
        <v>41.8</v>
      </c>
      <c r="L169" s="13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58"/>
      <c r="S169" s="159"/>
    </row>
    <row r="170" spans="1:19" ht="18" customHeight="1">
      <c r="A170" s="72"/>
      <c r="B170" s="75"/>
      <c r="C170" s="50"/>
      <c r="D170" s="50"/>
      <c r="E170" s="75"/>
      <c r="F170" s="4"/>
      <c r="G170" s="8" t="s">
        <v>14</v>
      </c>
      <c r="H170" s="9">
        <f>J170+L170+N170+P170</f>
        <v>57.6</v>
      </c>
      <c r="I170" s="9">
        <f>K170</f>
        <v>41.8</v>
      </c>
      <c r="J170" s="12">
        <v>57.6</v>
      </c>
      <c r="K170" s="9">
        <f>57.6-15.8</f>
        <v>41.8</v>
      </c>
      <c r="L170" s="13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58"/>
      <c r="S170" s="159"/>
    </row>
    <row r="171" spans="1:19" ht="18" customHeight="1">
      <c r="A171" s="72"/>
      <c r="B171" s="75"/>
      <c r="C171" s="50"/>
      <c r="D171" s="50"/>
      <c r="E171" s="75"/>
      <c r="F171" s="4"/>
      <c r="G171" s="8" t="s">
        <v>15</v>
      </c>
      <c r="H171" s="9">
        <f>J171+L171+N171+P171</f>
        <v>57.6</v>
      </c>
      <c r="I171" s="9">
        <f>K171+M171+O171+Q171</f>
        <v>57.6</v>
      </c>
      <c r="J171" s="12">
        <v>57.6</v>
      </c>
      <c r="K171" s="9">
        <v>57.6</v>
      </c>
      <c r="L171" s="13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58"/>
      <c r="S171" s="159"/>
    </row>
    <row r="172" spans="1:19" ht="18" customHeight="1">
      <c r="A172" s="72"/>
      <c r="B172" s="75"/>
      <c r="C172" s="50"/>
      <c r="D172" s="50"/>
      <c r="E172" s="75"/>
      <c r="F172" s="4"/>
      <c r="G172" s="8" t="s">
        <v>61</v>
      </c>
      <c r="H172" s="9">
        <f>J172+L172+N172+P172</f>
        <v>2366.4</v>
      </c>
      <c r="I172" s="9">
        <v>78.9</v>
      </c>
      <c r="J172" s="9">
        <v>2366.4</v>
      </c>
      <c r="K172" s="9">
        <v>78.88</v>
      </c>
      <c r="L172" s="13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58"/>
      <c r="S172" s="159"/>
    </row>
    <row r="173" spans="1:19" ht="18" customHeight="1">
      <c r="A173" s="72"/>
      <c r="B173" s="75"/>
      <c r="C173" s="50"/>
      <c r="D173" s="50"/>
      <c r="E173" s="75"/>
      <c r="F173" s="4"/>
      <c r="G173" s="37" t="s">
        <v>74</v>
      </c>
      <c r="H173" s="38">
        <v>2041.6</v>
      </c>
      <c r="I173" s="38">
        <f>K173</f>
        <v>2019.56</v>
      </c>
      <c r="J173" s="38">
        <v>2041.6</v>
      </c>
      <c r="K173" s="38">
        <v>2019.56</v>
      </c>
      <c r="L173" s="13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58"/>
      <c r="S173" s="159"/>
    </row>
    <row r="174" spans="1:19" ht="18" customHeight="1">
      <c r="A174" s="72"/>
      <c r="B174" s="75"/>
      <c r="C174" s="50" t="s">
        <v>122</v>
      </c>
      <c r="D174" s="50" t="s">
        <v>123</v>
      </c>
      <c r="E174" s="75"/>
      <c r="F174" s="4"/>
      <c r="G174" s="8" t="s">
        <v>75</v>
      </c>
      <c r="H174" s="9">
        <v>2389.6</v>
      </c>
      <c r="I174" s="9">
        <f>K174</f>
        <v>2025.36</v>
      </c>
      <c r="J174" s="9">
        <v>2389.6</v>
      </c>
      <c r="K174" s="9">
        <v>2025.36</v>
      </c>
      <c r="L174" s="13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58"/>
      <c r="S174" s="159"/>
    </row>
    <row r="175" spans="1:19" ht="18" customHeight="1">
      <c r="A175" s="72"/>
      <c r="B175" s="75"/>
      <c r="C175" s="50"/>
      <c r="D175" s="50"/>
      <c r="E175" s="75"/>
      <c r="F175" s="4"/>
      <c r="G175" s="8" t="s">
        <v>76</v>
      </c>
      <c r="H175" s="9">
        <v>2389.6</v>
      </c>
      <c r="I175" s="9">
        <v>2389.6</v>
      </c>
      <c r="J175" s="9">
        <v>2389.6</v>
      </c>
      <c r="K175" s="9">
        <v>2389.6</v>
      </c>
      <c r="L175" s="13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58"/>
      <c r="S175" s="159"/>
    </row>
    <row r="176" spans="1:19" ht="18" customHeight="1">
      <c r="A176" s="72"/>
      <c r="B176" s="75"/>
      <c r="C176" s="50"/>
      <c r="D176" s="50"/>
      <c r="E176" s="75"/>
      <c r="F176" s="4"/>
      <c r="G176" s="8" t="s">
        <v>77</v>
      </c>
      <c r="H176" s="9">
        <f>J176+L176+N176+P176</f>
        <v>2389.6</v>
      </c>
      <c r="I176" s="9">
        <f>K176+M176+O176+Q176</f>
        <v>2389.6</v>
      </c>
      <c r="J176" s="9">
        <v>2389.6</v>
      </c>
      <c r="K176" s="9">
        <v>2389.6</v>
      </c>
      <c r="L176" s="13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58"/>
      <c r="S176" s="159"/>
    </row>
    <row r="177" spans="1:19" ht="18" customHeight="1">
      <c r="A177" s="73"/>
      <c r="B177" s="76"/>
      <c r="C177" s="51"/>
      <c r="D177" s="51"/>
      <c r="E177" s="76"/>
      <c r="F177" s="4"/>
      <c r="G177" s="8" t="s">
        <v>72</v>
      </c>
      <c r="H177" s="9">
        <f>J177+L177+N177+P177</f>
        <v>2389.6</v>
      </c>
      <c r="I177" s="9">
        <f>K177+M177+O177+Q177</f>
        <v>2389.6</v>
      </c>
      <c r="J177" s="9">
        <v>2389.6</v>
      </c>
      <c r="K177" s="9">
        <v>2389.6</v>
      </c>
      <c r="L177" s="13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60"/>
      <c r="S177" s="161"/>
    </row>
    <row r="178" spans="1:19" ht="18" customHeight="1">
      <c r="A178" s="71">
        <f>A166+1</f>
        <v>14</v>
      </c>
      <c r="B178" s="74" t="s">
        <v>37</v>
      </c>
      <c r="C178" s="49"/>
      <c r="D178" s="49"/>
      <c r="E178" s="74" t="s">
        <v>50</v>
      </c>
      <c r="F178" s="4"/>
      <c r="G178" s="5" t="s">
        <v>9</v>
      </c>
      <c r="H178" s="6">
        <f aca="true" t="shared" si="47" ref="H178:Q178">SUM(H179:H189)</f>
        <v>8930.2</v>
      </c>
      <c r="I178" s="6">
        <f t="shared" si="47"/>
        <v>3105.5</v>
      </c>
      <c r="J178" s="6">
        <f t="shared" si="47"/>
        <v>8930.2</v>
      </c>
      <c r="K178" s="6">
        <f t="shared" si="47"/>
        <v>3105.5</v>
      </c>
      <c r="L178" s="6">
        <f t="shared" si="47"/>
        <v>0</v>
      </c>
      <c r="M178" s="6">
        <f t="shared" si="47"/>
        <v>0</v>
      </c>
      <c r="N178" s="6">
        <f t="shared" si="47"/>
        <v>0</v>
      </c>
      <c r="O178" s="6">
        <f t="shared" si="47"/>
        <v>0</v>
      </c>
      <c r="P178" s="6">
        <f t="shared" si="47"/>
        <v>0</v>
      </c>
      <c r="Q178" s="6">
        <f t="shared" si="47"/>
        <v>0</v>
      </c>
      <c r="R178" s="67" t="s">
        <v>98</v>
      </c>
      <c r="S178" s="68"/>
    </row>
    <row r="179" spans="1:19" ht="18" customHeight="1">
      <c r="A179" s="72"/>
      <c r="B179" s="75"/>
      <c r="C179" s="50"/>
      <c r="D179" s="50"/>
      <c r="E179" s="75"/>
      <c r="F179" s="4" t="s">
        <v>30</v>
      </c>
      <c r="G179" s="8" t="s">
        <v>13</v>
      </c>
      <c r="H179" s="9">
        <f aca="true" t="shared" si="48" ref="H179:H189">J179+L179+N179+P179</f>
        <v>2000</v>
      </c>
      <c r="I179" s="9">
        <f aca="true" t="shared" si="49" ref="I179:I189">K179+M179+O179+Q179</f>
        <v>0</v>
      </c>
      <c r="J179" s="9">
        <v>2000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69"/>
      <c r="S179" s="70"/>
    </row>
    <row r="180" spans="1:19" ht="18" customHeight="1">
      <c r="A180" s="72"/>
      <c r="B180" s="75"/>
      <c r="C180" s="50"/>
      <c r="D180" s="50"/>
      <c r="E180" s="75"/>
      <c r="F180" s="4"/>
      <c r="G180" s="8" t="s">
        <v>11</v>
      </c>
      <c r="H180" s="9">
        <f t="shared" si="48"/>
        <v>2106</v>
      </c>
      <c r="I180" s="9">
        <f t="shared" si="49"/>
        <v>0</v>
      </c>
      <c r="J180" s="9">
        <v>2106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69"/>
      <c r="S180" s="70"/>
    </row>
    <row r="181" spans="1:19" ht="18" customHeight="1">
      <c r="A181" s="72"/>
      <c r="B181" s="75"/>
      <c r="C181" s="50"/>
      <c r="D181" s="50"/>
      <c r="E181" s="75"/>
      <c r="F181" s="4"/>
      <c r="G181" s="8" t="s">
        <v>12</v>
      </c>
      <c r="H181" s="9">
        <f t="shared" si="48"/>
        <v>2217.6</v>
      </c>
      <c r="I181" s="9">
        <f t="shared" si="49"/>
        <v>498.9</v>
      </c>
      <c r="J181" s="9">
        <v>2217.6</v>
      </c>
      <c r="K181" s="9">
        <f>622.8-105.9-18</f>
        <v>498.9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69"/>
      <c r="S181" s="70"/>
    </row>
    <row r="182" spans="1:19" ht="18" customHeight="1">
      <c r="A182" s="72"/>
      <c r="B182" s="75"/>
      <c r="C182" s="50"/>
      <c r="D182" s="50"/>
      <c r="E182" s="75"/>
      <c r="F182" s="4"/>
      <c r="G182" s="8" t="s">
        <v>14</v>
      </c>
      <c r="H182" s="9">
        <f t="shared" si="48"/>
        <v>2606.6</v>
      </c>
      <c r="I182" s="9">
        <f t="shared" si="49"/>
        <v>2606.6</v>
      </c>
      <c r="J182" s="9">
        <f>K182</f>
        <v>2606.6</v>
      </c>
      <c r="K182" s="9">
        <v>2606.6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69"/>
      <c r="S182" s="70"/>
    </row>
    <row r="183" spans="1:19" ht="18" customHeight="1">
      <c r="A183" s="72"/>
      <c r="B183" s="75"/>
      <c r="C183" s="50"/>
      <c r="D183" s="50"/>
      <c r="E183" s="75"/>
      <c r="F183" s="4"/>
      <c r="G183" s="8" t="s">
        <v>15</v>
      </c>
      <c r="H183" s="9">
        <f t="shared" si="48"/>
        <v>0</v>
      </c>
      <c r="I183" s="9">
        <f t="shared" si="49"/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69"/>
      <c r="S183" s="70"/>
    </row>
    <row r="184" spans="1:19" ht="18" customHeight="1">
      <c r="A184" s="72"/>
      <c r="B184" s="75"/>
      <c r="C184" s="50"/>
      <c r="D184" s="50"/>
      <c r="E184" s="75"/>
      <c r="F184" s="4"/>
      <c r="G184" s="8" t="s">
        <v>61</v>
      </c>
      <c r="H184" s="9">
        <f t="shared" si="48"/>
        <v>0</v>
      </c>
      <c r="I184" s="9">
        <f t="shared" si="49"/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69"/>
      <c r="S184" s="70"/>
    </row>
    <row r="185" spans="1:19" ht="18" customHeight="1">
      <c r="A185" s="72"/>
      <c r="B185" s="75"/>
      <c r="C185" s="50"/>
      <c r="D185" s="50"/>
      <c r="E185" s="75"/>
      <c r="F185" s="4"/>
      <c r="G185" s="8" t="s">
        <v>74</v>
      </c>
      <c r="H185" s="9">
        <f t="shared" si="48"/>
        <v>0</v>
      </c>
      <c r="I185" s="9">
        <f t="shared" si="49"/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69"/>
      <c r="S185" s="70"/>
    </row>
    <row r="186" spans="1:19" ht="18" customHeight="1">
      <c r="A186" s="72"/>
      <c r="B186" s="75"/>
      <c r="C186" s="50"/>
      <c r="D186" s="50"/>
      <c r="E186" s="75"/>
      <c r="F186" s="4"/>
      <c r="G186" s="8" t="s">
        <v>75</v>
      </c>
      <c r="H186" s="9">
        <f t="shared" si="48"/>
        <v>0</v>
      </c>
      <c r="I186" s="9">
        <f t="shared" si="49"/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69"/>
      <c r="S186" s="70"/>
    </row>
    <row r="187" spans="1:19" ht="18" customHeight="1">
      <c r="A187" s="72"/>
      <c r="B187" s="75"/>
      <c r="C187" s="50"/>
      <c r="D187" s="50"/>
      <c r="E187" s="75"/>
      <c r="F187" s="4"/>
      <c r="G187" s="8" t="s">
        <v>76</v>
      </c>
      <c r="H187" s="9">
        <f t="shared" si="48"/>
        <v>0</v>
      </c>
      <c r="I187" s="9">
        <f t="shared" si="49"/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69"/>
      <c r="S187" s="70"/>
    </row>
    <row r="188" spans="1:19" ht="18" customHeight="1">
      <c r="A188" s="72"/>
      <c r="B188" s="75"/>
      <c r="C188" s="50"/>
      <c r="D188" s="50"/>
      <c r="E188" s="75"/>
      <c r="F188" s="4"/>
      <c r="G188" s="8" t="s">
        <v>77</v>
      </c>
      <c r="H188" s="9">
        <f t="shared" si="48"/>
        <v>0</v>
      </c>
      <c r="I188" s="9">
        <f t="shared" si="49"/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69"/>
      <c r="S188" s="70"/>
    </row>
    <row r="189" spans="1:19" ht="18" customHeight="1">
      <c r="A189" s="73"/>
      <c r="B189" s="76"/>
      <c r="C189" s="51"/>
      <c r="D189" s="51"/>
      <c r="E189" s="76"/>
      <c r="F189" s="4"/>
      <c r="G189" s="8" t="s">
        <v>72</v>
      </c>
      <c r="H189" s="9">
        <f t="shared" si="48"/>
        <v>0</v>
      </c>
      <c r="I189" s="9">
        <f t="shared" si="49"/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83"/>
      <c r="S189" s="84"/>
    </row>
    <row r="190" spans="1:19" ht="18" customHeight="1">
      <c r="A190" s="71">
        <f>A178+1</f>
        <v>15</v>
      </c>
      <c r="B190" s="74" t="s">
        <v>32</v>
      </c>
      <c r="C190" s="49"/>
      <c r="D190" s="49"/>
      <c r="E190" s="74" t="s">
        <v>50</v>
      </c>
      <c r="F190" s="4"/>
      <c r="G190" s="5" t="s">
        <v>9</v>
      </c>
      <c r="H190" s="6">
        <f aca="true" t="shared" si="50" ref="H190:Q190">SUM(H191:H201)</f>
        <v>14268.7</v>
      </c>
      <c r="I190" s="6">
        <f t="shared" si="50"/>
        <v>11877.5</v>
      </c>
      <c r="J190" s="6">
        <f t="shared" si="50"/>
        <v>11268.7</v>
      </c>
      <c r="K190" s="6">
        <f t="shared" si="50"/>
        <v>8877.5</v>
      </c>
      <c r="L190" s="6">
        <f t="shared" si="50"/>
        <v>0</v>
      </c>
      <c r="M190" s="6">
        <f t="shared" si="50"/>
        <v>0</v>
      </c>
      <c r="N190" s="6">
        <f t="shared" si="50"/>
        <v>3000</v>
      </c>
      <c r="O190" s="6">
        <f t="shared" si="50"/>
        <v>3000</v>
      </c>
      <c r="P190" s="6">
        <f t="shared" si="50"/>
        <v>0</v>
      </c>
      <c r="Q190" s="6">
        <f t="shared" si="50"/>
        <v>0</v>
      </c>
      <c r="R190" s="67" t="s">
        <v>96</v>
      </c>
      <c r="S190" s="68"/>
    </row>
    <row r="191" spans="1:19" ht="18" customHeight="1">
      <c r="A191" s="72"/>
      <c r="B191" s="75"/>
      <c r="C191" s="50"/>
      <c r="D191" s="50"/>
      <c r="E191" s="75"/>
      <c r="F191" s="4" t="s">
        <v>18</v>
      </c>
      <c r="G191" s="8" t="s">
        <v>13</v>
      </c>
      <c r="H191" s="9">
        <f aca="true" t="shared" si="51" ref="H191:H201">J191+L191+N191+P191</f>
        <v>3000</v>
      </c>
      <c r="I191" s="9">
        <f aca="true" t="shared" si="52" ref="I191:I201">K191+M191+O191+Q191</f>
        <v>3000</v>
      </c>
      <c r="J191" s="9">
        <v>0</v>
      </c>
      <c r="K191" s="9">
        <v>0</v>
      </c>
      <c r="L191" s="9">
        <v>0</v>
      </c>
      <c r="M191" s="9">
        <v>0</v>
      </c>
      <c r="N191" s="9">
        <v>3000</v>
      </c>
      <c r="O191" s="9">
        <v>3000</v>
      </c>
      <c r="P191" s="9">
        <v>0</v>
      </c>
      <c r="Q191" s="9">
        <v>0</v>
      </c>
      <c r="R191" s="69"/>
      <c r="S191" s="70"/>
    </row>
    <row r="192" spans="1:19" ht="18" customHeight="1">
      <c r="A192" s="72"/>
      <c r="B192" s="75"/>
      <c r="C192" s="50"/>
      <c r="D192" s="50"/>
      <c r="E192" s="75"/>
      <c r="F192" s="4"/>
      <c r="G192" s="8" t="s">
        <v>11</v>
      </c>
      <c r="H192" s="9">
        <f t="shared" si="51"/>
        <v>3344.6</v>
      </c>
      <c r="I192" s="9">
        <f t="shared" si="52"/>
        <v>3344.6</v>
      </c>
      <c r="J192" s="9">
        <v>3344.6</v>
      </c>
      <c r="K192" s="9">
        <v>3344.6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69"/>
      <c r="S192" s="70"/>
    </row>
    <row r="193" spans="1:19" ht="18" customHeight="1">
      <c r="A193" s="72"/>
      <c r="B193" s="75"/>
      <c r="C193" s="50"/>
      <c r="D193" s="50"/>
      <c r="E193" s="75"/>
      <c r="F193" s="4"/>
      <c r="G193" s="8" t="s">
        <v>12</v>
      </c>
      <c r="H193" s="9">
        <f t="shared" si="51"/>
        <v>3754.4</v>
      </c>
      <c r="I193" s="9">
        <f t="shared" si="52"/>
        <v>2736</v>
      </c>
      <c r="J193" s="9">
        <v>3754.4</v>
      </c>
      <c r="K193" s="9">
        <f>3754.4-907.7-110.7</f>
        <v>2736</v>
      </c>
      <c r="L193" s="9">
        <v>0</v>
      </c>
      <c r="M193" s="9">
        <v>0</v>
      </c>
      <c r="N193" s="9">
        <f>N192*1.053</f>
        <v>0</v>
      </c>
      <c r="O193" s="9">
        <v>0</v>
      </c>
      <c r="P193" s="9">
        <v>0</v>
      </c>
      <c r="Q193" s="9">
        <v>0</v>
      </c>
      <c r="R193" s="69"/>
      <c r="S193" s="70"/>
    </row>
    <row r="194" spans="1:19" ht="18" customHeight="1">
      <c r="A194" s="72"/>
      <c r="B194" s="75"/>
      <c r="C194" s="50"/>
      <c r="D194" s="50"/>
      <c r="E194" s="75"/>
      <c r="F194" s="4"/>
      <c r="G194" s="8" t="s">
        <v>14</v>
      </c>
      <c r="H194" s="9">
        <f t="shared" si="51"/>
        <v>4169.7</v>
      </c>
      <c r="I194" s="9">
        <f t="shared" si="52"/>
        <v>2796.9</v>
      </c>
      <c r="J194" s="9">
        <v>4169.7</v>
      </c>
      <c r="K194" s="9">
        <v>2796.9</v>
      </c>
      <c r="L194" s="9">
        <v>0</v>
      </c>
      <c r="M194" s="9">
        <v>0</v>
      </c>
      <c r="N194" s="9">
        <f>N193*1.051</f>
        <v>0</v>
      </c>
      <c r="O194" s="9">
        <v>0</v>
      </c>
      <c r="P194" s="9">
        <v>0</v>
      </c>
      <c r="Q194" s="9">
        <v>0</v>
      </c>
      <c r="R194" s="69"/>
      <c r="S194" s="70"/>
    </row>
    <row r="195" spans="1:19" ht="18" customHeight="1">
      <c r="A195" s="72"/>
      <c r="B195" s="75"/>
      <c r="C195" s="50"/>
      <c r="D195" s="50"/>
      <c r="E195" s="75"/>
      <c r="F195" s="4"/>
      <c r="G195" s="8" t="s">
        <v>15</v>
      </c>
      <c r="H195" s="9">
        <f t="shared" si="51"/>
        <v>0</v>
      </c>
      <c r="I195" s="9">
        <f t="shared" si="52"/>
        <v>0</v>
      </c>
      <c r="J195" s="9">
        <v>0</v>
      </c>
      <c r="K195" s="9">
        <v>0</v>
      </c>
      <c r="L195" s="9">
        <v>0</v>
      </c>
      <c r="M195" s="9">
        <v>0</v>
      </c>
      <c r="N195" s="9">
        <f>N194*1.049</f>
        <v>0</v>
      </c>
      <c r="O195" s="9">
        <v>0</v>
      </c>
      <c r="P195" s="9">
        <v>0</v>
      </c>
      <c r="Q195" s="9">
        <v>0</v>
      </c>
      <c r="R195" s="69"/>
      <c r="S195" s="70"/>
    </row>
    <row r="196" spans="1:19" ht="18" customHeight="1">
      <c r="A196" s="72"/>
      <c r="B196" s="75"/>
      <c r="C196" s="50"/>
      <c r="D196" s="50"/>
      <c r="E196" s="75"/>
      <c r="F196" s="4"/>
      <c r="G196" s="8" t="s">
        <v>61</v>
      </c>
      <c r="H196" s="9">
        <f t="shared" si="51"/>
        <v>0</v>
      </c>
      <c r="I196" s="9">
        <f t="shared" si="52"/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69"/>
      <c r="S196" s="70"/>
    </row>
    <row r="197" spans="1:19" ht="18" customHeight="1">
      <c r="A197" s="72"/>
      <c r="B197" s="75"/>
      <c r="C197" s="50"/>
      <c r="D197" s="50"/>
      <c r="E197" s="75"/>
      <c r="F197" s="4"/>
      <c r="G197" s="8" t="s">
        <v>74</v>
      </c>
      <c r="H197" s="9">
        <f t="shared" si="51"/>
        <v>0</v>
      </c>
      <c r="I197" s="9">
        <f t="shared" si="52"/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69"/>
      <c r="S197" s="70"/>
    </row>
    <row r="198" spans="1:19" ht="18" customHeight="1">
      <c r="A198" s="72"/>
      <c r="B198" s="75"/>
      <c r="C198" s="50"/>
      <c r="D198" s="50"/>
      <c r="E198" s="75"/>
      <c r="F198" s="4"/>
      <c r="G198" s="8" t="s">
        <v>75</v>
      </c>
      <c r="H198" s="9">
        <f t="shared" si="51"/>
        <v>0</v>
      </c>
      <c r="I198" s="9">
        <f t="shared" si="52"/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69"/>
      <c r="S198" s="70"/>
    </row>
    <row r="199" spans="1:19" ht="18" customHeight="1">
      <c r="A199" s="72"/>
      <c r="B199" s="75"/>
      <c r="C199" s="50"/>
      <c r="D199" s="50"/>
      <c r="E199" s="75"/>
      <c r="F199" s="4"/>
      <c r="G199" s="8" t="s">
        <v>76</v>
      </c>
      <c r="H199" s="9">
        <f t="shared" si="51"/>
        <v>0</v>
      </c>
      <c r="I199" s="9">
        <f t="shared" si="52"/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69"/>
      <c r="S199" s="70"/>
    </row>
    <row r="200" spans="1:19" ht="18" customHeight="1">
      <c r="A200" s="72"/>
      <c r="B200" s="75"/>
      <c r="C200" s="50"/>
      <c r="D200" s="50"/>
      <c r="E200" s="75"/>
      <c r="F200" s="4"/>
      <c r="G200" s="8" t="s">
        <v>77</v>
      </c>
      <c r="H200" s="9">
        <f t="shared" si="51"/>
        <v>0</v>
      </c>
      <c r="I200" s="9">
        <f t="shared" si="52"/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69"/>
      <c r="S200" s="70"/>
    </row>
    <row r="201" spans="1:19" ht="18" customHeight="1">
      <c r="A201" s="73"/>
      <c r="B201" s="76"/>
      <c r="C201" s="51"/>
      <c r="D201" s="51"/>
      <c r="E201" s="76"/>
      <c r="F201" s="4"/>
      <c r="G201" s="8" t="s">
        <v>72</v>
      </c>
      <c r="H201" s="9">
        <f t="shared" si="51"/>
        <v>0</v>
      </c>
      <c r="I201" s="9">
        <f t="shared" si="52"/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83"/>
      <c r="S201" s="84"/>
    </row>
    <row r="202" spans="1:19" s="15" customFormat="1" ht="18" customHeight="1">
      <c r="A202" s="71">
        <f>A190+1</f>
        <v>16</v>
      </c>
      <c r="B202" s="74" t="s">
        <v>33</v>
      </c>
      <c r="C202" s="49"/>
      <c r="D202" s="49"/>
      <c r="E202" s="74" t="s">
        <v>50</v>
      </c>
      <c r="F202" s="4"/>
      <c r="G202" s="5" t="s">
        <v>9</v>
      </c>
      <c r="H202" s="6">
        <f aca="true" t="shared" si="53" ref="H202:Q202">SUM(H203:H213)</f>
        <v>7590</v>
      </c>
      <c r="I202" s="6">
        <f t="shared" si="53"/>
        <v>7128.2</v>
      </c>
      <c r="J202" s="6">
        <f t="shared" si="53"/>
        <v>7590</v>
      </c>
      <c r="K202" s="6">
        <f t="shared" si="53"/>
        <v>7128.2</v>
      </c>
      <c r="L202" s="6">
        <f t="shared" si="53"/>
        <v>0</v>
      </c>
      <c r="M202" s="6">
        <f t="shared" si="53"/>
        <v>0</v>
      </c>
      <c r="N202" s="6">
        <f t="shared" si="53"/>
        <v>0</v>
      </c>
      <c r="O202" s="6">
        <f t="shared" si="53"/>
        <v>0</v>
      </c>
      <c r="P202" s="6">
        <f t="shared" si="53"/>
        <v>0</v>
      </c>
      <c r="Q202" s="6">
        <f t="shared" si="53"/>
        <v>0</v>
      </c>
      <c r="R202" s="85" t="s">
        <v>96</v>
      </c>
      <c r="S202" s="85"/>
    </row>
    <row r="203" spans="1:19" ht="18" customHeight="1">
      <c r="A203" s="72"/>
      <c r="B203" s="75"/>
      <c r="C203" s="50"/>
      <c r="D203" s="50"/>
      <c r="E203" s="75"/>
      <c r="F203" s="4" t="s">
        <v>27</v>
      </c>
      <c r="G203" s="8" t="s">
        <v>13</v>
      </c>
      <c r="H203" s="9">
        <f aca="true" t="shared" si="54" ref="H203:H213">J203+L203+N203+P203</f>
        <v>2000</v>
      </c>
      <c r="I203" s="9">
        <f aca="true" t="shared" si="55" ref="I203:I213">K203+M203+O203+Q203</f>
        <v>1968.7</v>
      </c>
      <c r="J203" s="9">
        <v>2000</v>
      </c>
      <c r="K203" s="9">
        <v>1968.7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85"/>
      <c r="S203" s="85"/>
    </row>
    <row r="204" spans="1:19" ht="18" customHeight="1">
      <c r="A204" s="72"/>
      <c r="B204" s="75"/>
      <c r="C204" s="50"/>
      <c r="D204" s="50"/>
      <c r="E204" s="75"/>
      <c r="F204" s="4"/>
      <c r="G204" s="8" t="s">
        <v>11</v>
      </c>
      <c r="H204" s="9">
        <f t="shared" si="54"/>
        <v>2106</v>
      </c>
      <c r="I204" s="9">
        <f t="shared" si="55"/>
        <v>1989.5</v>
      </c>
      <c r="J204" s="9">
        <v>2106</v>
      </c>
      <c r="K204" s="9">
        <v>1989.5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85"/>
      <c r="S204" s="85"/>
    </row>
    <row r="205" spans="1:19" ht="18" customHeight="1">
      <c r="A205" s="72"/>
      <c r="B205" s="75"/>
      <c r="C205" s="50"/>
      <c r="D205" s="50"/>
      <c r="E205" s="75"/>
      <c r="F205" s="4"/>
      <c r="G205" s="8" t="s">
        <v>12</v>
      </c>
      <c r="H205" s="9">
        <f t="shared" si="54"/>
        <v>2236.5</v>
      </c>
      <c r="I205" s="9">
        <f t="shared" si="55"/>
        <v>1922.5</v>
      </c>
      <c r="J205" s="9">
        <v>2236.5</v>
      </c>
      <c r="K205" s="9">
        <f>2236.5-277.5-5-36.5+5</f>
        <v>1922.5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85"/>
      <c r="S205" s="85"/>
    </row>
    <row r="206" spans="1:19" ht="18" customHeight="1">
      <c r="A206" s="72"/>
      <c r="B206" s="75"/>
      <c r="C206" s="50"/>
      <c r="D206" s="50"/>
      <c r="E206" s="75"/>
      <c r="F206" s="4"/>
      <c r="G206" s="8" t="s">
        <v>14</v>
      </c>
      <c r="H206" s="9">
        <f t="shared" si="54"/>
        <v>1247.5</v>
      </c>
      <c r="I206" s="9">
        <f t="shared" si="55"/>
        <v>1247.5</v>
      </c>
      <c r="J206" s="9">
        <f>K206</f>
        <v>1247.5</v>
      </c>
      <c r="K206" s="9">
        <v>1247.5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85"/>
      <c r="S206" s="85"/>
    </row>
    <row r="207" spans="1:19" ht="18" customHeight="1">
      <c r="A207" s="72"/>
      <c r="B207" s="75"/>
      <c r="C207" s="50"/>
      <c r="D207" s="50"/>
      <c r="E207" s="75"/>
      <c r="F207" s="4"/>
      <c r="G207" s="8" t="s">
        <v>15</v>
      </c>
      <c r="H207" s="9">
        <f t="shared" si="54"/>
        <v>0</v>
      </c>
      <c r="I207" s="9">
        <f t="shared" si="55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85"/>
      <c r="S207" s="85"/>
    </row>
    <row r="208" spans="1:19" ht="18" customHeight="1">
      <c r="A208" s="72"/>
      <c r="B208" s="75"/>
      <c r="C208" s="50"/>
      <c r="D208" s="50"/>
      <c r="E208" s="75"/>
      <c r="F208" s="4"/>
      <c r="G208" s="8" t="s">
        <v>61</v>
      </c>
      <c r="H208" s="9">
        <f t="shared" si="54"/>
        <v>0</v>
      </c>
      <c r="I208" s="9">
        <f t="shared" si="55"/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85"/>
      <c r="S208" s="85"/>
    </row>
    <row r="209" spans="1:19" ht="18" customHeight="1">
      <c r="A209" s="72"/>
      <c r="B209" s="75"/>
      <c r="C209" s="50"/>
      <c r="D209" s="50"/>
      <c r="E209" s="75"/>
      <c r="F209" s="4"/>
      <c r="G209" s="8" t="s">
        <v>74</v>
      </c>
      <c r="H209" s="9">
        <f t="shared" si="54"/>
        <v>0</v>
      </c>
      <c r="I209" s="9">
        <f t="shared" si="55"/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85"/>
      <c r="S209" s="85"/>
    </row>
    <row r="210" spans="1:19" ht="18" customHeight="1">
      <c r="A210" s="72"/>
      <c r="B210" s="75"/>
      <c r="C210" s="50"/>
      <c r="D210" s="50"/>
      <c r="E210" s="75"/>
      <c r="F210" s="4"/>
      <c r="G210" s="8" t="s">
        <v>75</v>
      </c>
      <c r="H210" s="9">
        <f t="shared" si="54"/>
        <v>0</v>
      </c>
      <c r="I210" s="9">
        <f t="shared" si="55"/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85"/>
      <c r="S210" s="85"/>
    </row>
    <row r="211" spans="1:19" ht="18" customHeight="1">
      <c r="A211" s="72"/>
      <c r="B211" s="75"/>
      <c r="C211" s="50"/>
      <c r="D211" s="50"/>
      <c r="E211" s="75"/>
      <c r="F211" s="4"/>
      <c r="G211" s="8" t="s">
        <v>76</v>
      </c>
      <c r="H211" s="9">
        <f t="shared" si="54"/>
        <v>0</v>
      </c>
      <c r="I211" s="9">
        <f t="shared" si="55"/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85"/>
      <c r="S211" s="85"/>
    </row>
    <row r="212" spans="1:19" ht="18" customHeight="1">
      <c r="A212" s="72"/>
      <c r="B212" s="75"/>
      <c r="C212" s="50"/>
      <c r="D212" s="50"/>
      <c r="E212" s="75"/>
      <c r="F212" s="4"/>
      <c r="G212" s="8" t="s">
        <v>77</v>
      </c>
      <c r="H212" s="9">
        <f t="shared" si="54"/>
        <v>0</v>
      </c>
      <c r="I212" s="9">
        <f t="shared" si="55"/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85"/>
      <c r="S212" s="85"/>
    </row>
    <row r="213" spans="1:19" ht="18" customHeight="1">
      <c r="A213" s="73"/>
      <c r="B213" s="76"/>
      <c r="C213" s="51"/>
      <c r="D213" s="51"/>
      <c r="E213" s="76"/>
      <c r="F213" s="4"/>
      <c r="G213" s="8" t="s">
        <v>72</v>
      </c>
      <c r="H213" s="9">
        <f t="shared" si="54"/>
        <v>0</v>
      </c>
      <c r="I213" s="9">
        <f t="shared" si="55"/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85"/>
      <c r="S213" s="85"/>
    </row>
    <row r="214" spans="1:19" ht="18" customHeight="1">
      <c r="A214" s="71">
        <v>17</v>
      </c>
      <c r="B214" s="74" t="s">
        <v>78</v>
      </c>
      <c r="C214" s="49"/>
      <c r="D214" s="49"/>
      <c r="E214" s="16"/>
      <c r="F214" s="4"/>
      <c r="G214" s="5" t="s">
        <v>9</v>
      </c>
      <c r="H214" s="6">
        <f aca="true" t="shared" si="56" ref="H214:Q214">SUM(H215:H225)</f>
        <v>310565.82</v>
      </c>
      <c r="I214" s="6">
        <f t="shared" si="56"/>
        <v>260227.46000000002</v>
      </c>
      <c r="J214" s="6">
        <f t="shared" si="56"/>
        <v>310565.82</v>
      </c>
      <c r="K214" s="6">
        <f t="shared" si="56"/>
        <v>260227.46000000002</v>
      </c>
      <c r="L214" s="6">
        <f t="shared" si="56"/>
        <v>0</v>
      </c>
      <c r="M214" s="6">
        <f t="shared" si="56"/>
        <v>0</v>
      </c>
      <c r="N214" s="6">
        <f t="shared" si="56"/>
        <v>0</v>
      </c>
      <c r="O214" s="6">
        <f t="shared" si="56"/>
        <v>0</v>
      </c>
      <c r="P214" s="6">
        <f t="shared" si="56"/>
        <v>0</v>
      </c>
      <c r="Q214" s="6">
        <f t="shared" si="56"/>
        <v>0</v>
      </c>
      <c r="R214" s="117" t="s">
        <v>96</v>
      </c>
      <c r="S214" s="117"/>
    </row>
    <row r="215" spans="1:19" ht="18" customHeight="1">
      <c r="A215" s="72"/>
      <c r="B215" s="75"/>
      <c r="C215" s="50"/>
      <c r="D215" s="50"/>
      <c r="E215" s="17"/>
      <c r="F215" s="4"/>
      <c r="G215" s="8" t="s">
        <v>13</v>
      </c>
      <c r="H215" s="9">
        <f aca="true" t="shared" si="57" ref="H215:I220">J215+L215+N215+P215</f>
        <v>0</v>
      </c>
      <c r="I215" s="9">
        <f t="shared" si="57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17"/>
      <c r="S215" s="117"/>
    </row>
    <row r="216" spans="1:19" ht="18" customHeight="1">
      <c r="A216" s="72"/>
      <c r="B216" s="75"/>
      <c r="C216" s="50"/>
      <c r="D216" s="50"/>
      <c r="E216" s="17"/>
      <c r="F216" s="4"/>
      <c r="G216" s="8" t="s">
        <v>11</v>
      </c>
      <c r="H216" s="9">
        <f t="shared" si="57"/>
        <v>0</v>
      </c>
      <c r="I216" s="9">
        <f t="shared" si="57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17"/>
      <c r="S216" s="117"/>
    </row>
    <row r="217" spans="1:19" ht="18" customHeight="1">
      <c r="A217" s="72"/>
      <c r="B217" s="75"/>
      <c r="C217" s="50"/>
      <c r="D217" s="50"/>
      <c r="E217" s="17"/>
      <c r="F217" s="4"/>
      <c r="G217" s="8" t="s">
        <v>12</v>
      </c>
      <c r="H217" s="9">
        <f t="shared" si="57"/>
        <v>0</v>
      </c>
      <c r="I217" s="9">
        <f t="shared" si="57"/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17"/>
      <c r="S217" s="117"/>
    </row>
    <row r="218" spans="1:19" ht="18" customHeight="1">
      <c r="A218" s="72"/>
      <c r="B218" s="75"/>
      <c r="C218" s="50"/>
      <c r="D218" s="50"/>
      <c r="E218" s="17"/>
      <c r="F218" s="4"/>
      <c r="G218" s="8" t="s">
        <v>14</v>
      </c>
      <c r="H218" s="9">
        <f t="shared" si="57"/>
        <v>0</v>
      </c>
      <c r="I218" s="9">
        <f t="shared" si="57"/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117"/>
      <c r="S218" s="117"/>
    </row>
    <row r="219" spans="1:19" ht="18" customHeight="1">
      <c r="A219" s="72"/>
      <c r="B219" s="75"/>
      <c r="C219" s="50"/>
      <c r="D219" s="50"/>
      <c r="E219" s="17" t="s">
        <v>50</v>
      </c>
      <c r="F219" s="4"/>
      <c r="G219" s="8" t="s">
        <v>15</v>
      </c>
      <c r="H219" s="9">
        <f t="shared" si="57"/>
        <v>37409.7</v>
      </c>
      <c r="I219" s="9">
        <f t="shared" si="57"/>
        <v>27596.7</v>
      </c>
      <c r="J219" s="9">
        <v>37409.7</v>
      </c>
      <c r="K219" s="9">
        <v>27596.7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17"/>
      <c r="S219" s="117"/>
    </row>
    <row r="220" spans="1:19" ht="18" customHeight="1">
      <c r="A220" s="72"/>
      <c r="B220" s="75"/>
      <c r="C220" s="50"/>
      <c r="D220" s="50"/>
      <c r="E220" s="17" t="s">
        <v>81</v>
      </c>
      <c r="F220" s="4"/>
      <c r="G220" s="8" t="s">
        <v>61</v>
      </c>
      <c r="H220" s="9">
        <f t="shared" si="57"/>
        <v>67649.59999999999</v>
      </c>
      <c r="I220" s="9">
        <f t="shared" si="57"/>
        <v>44426.2</v>
      </c>
      <c r="J220" s="9">
        <f>68461.9-812.3</f>
        <v>67649.59999999999</v>
      </c>
      <c r="K220" s="9">
        <v>44426.2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17"/>
      <c r="S220" s="117"/>
    </row>
    <row r="221" spans="1:19" ht="18" customHeight="1">
      <c r="A221" s="72"/>
      <c r="B221" s="75"/>
      <c r="C221" s="50" t="s">
        <v>122</v>
      </c>
      <c r="D221" s="50" t="s">
        <v>123</v>
      </c>
      <c r="E221" s="17"/>
      <c r="F221" s="4"/>
      <c r="G221" s="8" t="s">
        <v>74</v>
      </c>
      <c r="H221" s="9">
        <f>J221+L221+N221+P221</f>
        <v>38530.3</v>
      </c>
      <c r="I221" s="9">
        <f>K221</f>
        <v>37540.67</v>
      </c>
      <c r="J221" s="9">
        <v>38530.3</v>
      </c>
      <c r="K221" s="9">
        <f>6+20+271.45+1316.15+4994.57+200+365.5+831.34+29535.66</f>
        <v>37540.67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117"/>
      <c r="S221" s="117"/>
    </row>
    <row r="222" spans="1:19" ht="18" customHeight="1">
      <c r="A222" s="72"/>
      <c r="B222" s="75"/>
      <c r="C222" s="50"/>
      <c r="D222" s="50"/>
      <c r="E222" s="17"/>
      <c r="F222" s="4"/>
      <c r="G222" s="8" t="s">
        <v>75</v>
      </c>
      <c r="H222" s="9">
        <f>J222+L222+N222+P222</f>
        <v>44906.1</v>
      </c>
      <c r="I222" s="9">
        <f>K222</f>
        <v>42770</v>
      </c>
      <c r="J222" s="9">
        <f>73091.5-28185.4</f>
        <v>44906.1</v>
      </c>
      <c r="K222" s="9">
        <v>42770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117"/>
      <c r="S222" s="117"/>
    </row>
    <row r="223" spans="1:19" ht="18" customHeight="1">
      <c r="A223" s="72"/>
      <c r="B223" s="75"/>
      <c r="C223" s="50"/>
      <c r="D223" s="50"/>
      <c r="E223" s="17"/>
      <c r="F223" s="4"/>
      <c r="G223" s="60" t="s">
        <v>76</v>
      </c>
      <c r="H223" s="61">
        <f>J223</f>
        <v>42765.4</v>
      </c>
      <c r="I223" s="61">
        <f>K223</f>
        <v>35330.29</v>
      </c>
      <c r="J223" s="61">
        <v>42765.4</v>
      </c>
      <c r="K223" s="61">
        <v>35330.29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117"/>
      <c r="S223" s="117"/>
    </row>
    <row r="224" spans="1:19" ht="18" customHeight="1">
      <c r="A224" s="72"/>
      <c r="B224" s="75"/>
      <c r="C224" s="50"/>
      <c r="D224" s="50"/>
      <c r="E224" s="17"/>
      <c r="F224" s="4"/>
      <c r="G224" s="8" t="s">
        <v>77</v>
      </c>
      <c r="H224" s="9">
        <f>J224</f>
        <v>42765.4</v>
      </c>
      <c r="I224" s="9">
        <f>K224</f>
        <v>36281.8</v>
      </c>
      <c r="J224" s="9">
        <v>42765.4</v>
      </c>
      <c r="K224" s="9">
        <v>36281.8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117"/>
      <c r="S224" s="117"/>
    </row>
    <row r="225" spans="1:19" ht="18" customHeight="1">
      <c r="A225" s="73"/>
      <c r="B225" s="76"/>
      <c r="C225" s="51"/>
      <c r="D225" s="51"/>
      <c r="E225" s="18"/>
      <c r="F225" s="4"/>
      <c r="G225" s="8" t="s">
        <v>72</v>
      </c>
      <c r="H225" s="9">
        <v>36539.32</v>
      </c>
      <c r="I225" s="9">
        <f>K225</f>
        <v>36281.8</v>
      </c>
      <c r="J225" s="9">
        <v>36539.32</v>
      </c>
      <c r="K225" s="9">
        <v>36281.8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117"/>
      <c r="S225" s="117"/>
    </row>
    <row r="226" spans="1:19" ht="18" customHeight="1">
      <c r="A226" s="71">
        <v>18</v>
      </c>
      <c r="B226" s="74" t="s">
        <v>79</v>
      </c>
      <c r="C226" s="49"/>
      <c r="D226" s="49"/>
      <c r="E226" s="74" t="s">
        <v>50</v>
      </c>
      <c r="F226" s="4"/>
      <c r="G226" s="5" t="s">
        <v>9</v>
      </c>
      <c r="H226" s="6">
        <f aca="true" t="shared" si="58" ref="H226:Q226">SUM(H227:H237)</f>
        <v>97482.04000000001</v>
      </c>
      <c r="I226" s="6">
        <f t="shared" si="58"/>
        <v>38212.020000000004</v>
      </c>
      <c r="J226" s="6">
        <f t="shared" si="58"/>
        <v>97482.04000000001</v>
      </c>
      <c r="K226" s="6">
        <f t="shared" si="58"/>
        <v>38212.020000000004</v>
      </c>
      <c r="L226" s="6">
        <f t="shared" si="58"/>
        <v>0</v>
      </c>
      <c r="M226" s="6">
        <f t="shared" si="58"/>
        <v>0</v>
      </c>
      <c r="N226" s="6">
        <f t="shared" si="58"/>
        <v>0</v>
      </c>
      <c r="O226" s="6">
        <f t="shared" si="58"/>
        <v>0</v>
      </c>
      <c r="P226" s="6">
        <f t="shared" si="58"/>
        <v>0</v>
      </c>
      <c r="Q226" s="6">
        <f t="shared" si="58"/>
        <v>0</v>
      </c>
      <c r="R226" s="117" t="s">
        <v>96</v>
      </c>
      <c r="S226" s="117"/>
    </row>
    <row r="227" spans="1:19" ht="18" customHeight="1">
      <c r="A227" s="72"/>
      <c r="B227" s="75"/>
      <c r="C227" s="50"/>
      <c r="D227" s="50"/>
      <c r="E227" s="75"/>
      <c r="F227" s="4"/>
      <c r="G227" s="8" t="s">
        <v>13</v>
      </c>
      <c r="H227" s="9">
        <f aca="true" t="shared" si="59" ref="H227:I232">J227+L227+N227+P227</f>
        <v>0</v>
      </c>
      <c r="I227" s="9">
        <f t="shared" si="59"/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117"/>
      <c r="S227" s="117"/>
    </row>
    <row r="228" spans="1:19" ht="18" customHeight="1">
      <c r="A228" s="72"/>
      <c r="B228" s="75"/>
      <c r="C228" s="50"/>
      <c r="D228" s="50"/>
      <c r="E228" s="75"/>
      <c r="F228" s="4"/>
      <c r="G228" s="8" t="s">
        <v>11</v>
      </c>
      <c r="H228" s="9">
        <f t="shared" si="59"/>
        <v>0</v>
      </c>
      <c r="I228" s="9">
        <f t="shared" si="59"/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117"/>
      <c r="S228" s="117"/>
    </row>
    <row r="229" spans="1:19" ht="18" customHeight="1">
      <c r="A229" s="72"/>
      <c r="B229" s="75"/>
      <c r="C229" s="50"/>
      <c r="D229" s="50"/>
      <c r="E229" s="75"/>
      <c r="F229" s="4"/>
      <c r="G229" s="8" t="s">
        <v>12</v>
      </c>
      <c r="H229" s="9">
        <f t="shared" si="59"/>
        <v>0</v>
      </c>
      <c r="I229" s="9">
        <f t="shared" si="59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117"/>
      <c r="S229" s="117"/>
    </row>
    <row r="230" spans="1:19" ht="18" customHeight="1">
      <c r="A230" s="72"/>
      <c r="B230" s="75"/>
      <c r="C230" s="50"/>
      <c r="D230" s="50"/>
      <c r="E230" s="75"/>
      <c r="F230" s="4"/>
      <c r="G230" s="8" t="s">
        <v>14</v>
      </c>
      <c r="H230" s="9">
        <f t="shared" si="59"/>
        <v>0</v>
      </c>
      <c r="I230" s="9">
        <f t="shared" si="59"/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117"/>
      <c r="S230" s="117"/>
    </row>
    <row r="231" spans="1:19" ht="18" customHeight="1">
      <c r="A231" s="72"/>
      <c r="B231" s="75"/>
      <c r="C231" s="50"/>
      <c r="D231" s="50"/>
      <c r="E231" s="75"/>
      <c r="F231" s="4"/>
      <c r="G231" s="8" t="s">
        <v>15</v>
      </c>
      <c r="H231" s="9">
        <f t="shared" si="59"/>
        <v>3500</v>
      </c>
      <c r="I231" s="9">
        <f t="shared" si="59"/>
        <v>3500</v>
      </c>
      <c r="J231" s="9">
        <v>3500</v>
      </c>
      <c r="K231" s="9">
        <v>3500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17"/>
      <c r="S231" s="117"/>
    </row>
    <row r="232" spans="1:19" ht="18" customHeight="1">
      <c r="A232" s="72"/>
      <c r="B232" s="75"/>
      <c r="C232" s="50"/>
      <c r="D232" s="50"/>
      <c r="E232" s="75"/>
      <c r="F232" s="4"/>
      <c r="G232" s="8" t="s">
        <v>61</v>
      </c>
      <c r="H232" s="9">
        <f t="shared" si="59"/>
        <v>4273</v>
      </c>
      <c r="I232" s="9">
        <f t="shared" si="59"/>
        <v>3525.12</v>
      </c>
      <c r="J232" s="9">
        <v>4273</v>
      </c>
      <c r="K232" s="9">
        <v>3525.12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17"/>
      <c r="S232" s="117"/>
    </row>
    <row r="233" spans="1:19" ht="18" customHeight="1">
      <c r="A233" s="72"/>
      <c r="B233" s="75"/>
      <c r="C233" s="50" t="s">
        <v>122</v>
      </c>
      <c r="D233" s="50" t="s">
        <v>123</v>
      </c>
      <c r="E233" s="75"/>
      <c r="F233" s="4"/>
      <c r="G233" s="37" t="s">
        <v>74</v>
      </c>
      <c r="H233" s="38">
        <v>3905.3</v>
      </c>
      <c r="I233" s="38">
        <f>K233+M233+O233+Q233</f>
        <v>3882.7</v>
      </c>
      <c r="J233" s="38">
        <v>3905.3</v>
      </c>
      <c r="K233" s="38">
        <v>3882.7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117"/>
      <c r="S233" s="117"/>
    </row>
    <row r="234" spans="1:19" ht="18" customHeight="1">
      <c r="A234" s="72"/>
      <c r="B234" s="75"/>
      <c r="C234" s="50"/>
      <c r="D234" s="50"/>
      <c r="E234" s="75"/>
      <c r="F234" s="4"/>
      <c r="G234" s="8" t="s">
        <v>75</v>
      </c>
      <c r="H234" s="9">
        <f>J234+L234+N234+P234</f>
        <v>11070.5</v>
      </c>
      <c r="I234" s="38">
        <f>K234+M234+O234+Q234</f>
        <v>3504.2</v>
      </c>
      <c r="J234" s="9">
        <v>11070.5</v>
      </c>
      <c r="K234" s="9">
        <v>3504.2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17"/>
      <c r="S234" s="117"/>
    </row>
    <row r="235" spans="1:19" ht="18" customHeight="1">
      <c r="A235" s="72"/>
      <c r="B235" s="75"/>
      <c r="C235" s="50"/>
      <c r="D235" s="50"/>
      <c r="E235" s="75"/>
      <c r="F235" s="4"/>
      <c r="G235" s="8" t="s">
        <v>76</v>
      </c>
      <c r="H235" s="9">
        <f>J235</f>
        <v>24911.08</v>
      </c>
      <c r="I235" s="38">
        <f>K235+M235+O235+Q235</f>
        <v>14600</v>
      </c>
      <c r="J235" s="9">
        <v>24911.08</v>
      </c>
      <c r="K235" s="9">
        <v>14600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17"/>
      <c r="S235" s="117"/>
    </row>
    <row r="236" spans="1:19" ht="18" customHeight="1">
      <c r="A236" s="72"/>
      <c r="B236" s="75"/>
      <c r="C236" s="50"/>
      <c r="D236" s="50"/>
      <c r="E236" s="75"/>
      <c r="F236" s="4"/>
      <c r="G236" s="8" t="s">
        <v>77</v>
      </c>
      <c r="H236" s="9">
        <f>J236+L236+N236+P236</f>
        <v>24911.08</v>
      </c>
      <c r="I236" s="9">
        <f>K236+M236+O236+Q236</f>
        <v>4600</v>
      </c>
      <c r="J236" s="9">
        <v>24911.08</v>
      </c>
      <c r="K236" s="9">
        <v>4600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17"/>
      <c r="S236" s="117"/>
    </row>
    <row r="237" spans="1:19" ht="18" customHeight="1">
      <c r="A237" s="73"/>
      <c r="B237" s="76"/>
      <c r="C237" s="51"/>
      <c r="D237" s="51"/>
      <c r="E237" s="76"/>
      <c r="F237" s="4"/>
      <c r="G237" s="8" t="s">
        <v>72</v>
      </c>
      <c r="H237" s="9">
        <f>J237+L237+N237+P237</f>
        <v>24911.08</v>
      </c>
      <c r="I237" s="9">
        <f>K237+M237+O237+Q237</f>
        <v>4600</v>
      </c>
      <c r="J237" s="9">
        <v>24911.08</v>
      </c>
      <c r="K237" s="9">
        <v>4600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117"/>
      <c r="S237" s="117"/>
    </row>
    <row r="238" spans="1:19" ht="11.25" customHeight="1">
      <c r="A238" s="71">
        <v>19</v>
      </c>
      <c r="B238" s="74" t="s">
        <v>85</v>
      </c>
      <c r="C238" s="49"/>
      <c r="D238" s="49"/>
      <c r="E238" s="16"/>
      <c r="F238" s="8"/>
      <c r="G238" s="5" t="s">
        <v>9</v>
      </c>
      <c r="H238" s="9">
        <f aca="true" t="shared" si="60" ref="H238:Q238">SUM(H239:H249)</f>
        <v>10228.199999999999</v>
      </c>
      <c r="I238" s="9">
        <f t="shared" si="60"/>
        <v>10228.199999999999</v>
      </c>
      <c r="J238" s="9">
        <f t="shared" si="60"/>
        <v>5398.299999999999</v>
      </c>
      <c r="K238" s="9">
        <f t="shared" si="60"/>
        <v>5398.299999999999</v>
      </c>
      <c r="L238" s="9">
        <f t="shared" si="60"/>
        <v>0</v>
      </c>
      <c r="M238" s="9">
        <f t="shared" si="60"/>
        <v>0</v>
      </c>
      <c r="N238" s="9">
        <f t="shared" si="60"/>
        <v>4829.9</v>
      </c>
      <c r="O238" s="9">
        <f t="shared" si="60"/>
        <v>4829.9</v>
      </c>
      <c r="P238" s="9">
        <f t="shared" si="60"/>
        <v>0</v>
      </c>
      <c r="Q238" s="9">
        <f t="shared" si="60"/>
        <v>0</v>
      </c>
      <c r="R238" s="67" t="s">
        <v>96</v>
      </c>
      <c r="S238" s="68"/>
    </row>
    <row r="239" spans="1:19" ht="11.25" customHeight="1">
      <c r="A239" s="72"/>
      <c r="B239" s="75"/>
      <c r="C239" s="50"/>
      <c r="D239" s="50"/>
      <c r="E239" s="17"/>
      <c r="F239" s="8"/>
      <c r="G239" s="8" t="s">
        <v>13</v>
      </c>
      <c r="H239" s="9">
        <f aca="true" t="shared" si="61" ref="H239:H249">J239+L239+N239+P239</f>
        <v>0</v>
      </c>
      <c r="I239" s="9">
        <f aca="true" t="shared" si="62" ref="I239:I249">K239+M239+O239+Q239</f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69"/>
      <c r="S239" s="70"/>
    </row>
    <row r="240" spans="1:19" ht="11.25" customHeight="1">
      <c r="A240" s="72"/>
      <c r="B240" s="75"/>
      <c r="C240" s="50"/>
      <c r="D240" s="50"/>
      <c r="E240" s="17"/>
      <c r="F240" s="8"/>
      <c r="G240" s="8" t="s">
        <v>11</v>
      </c>
      <c r="H240" s="9">
        <f t="shared" si="61"/>
        <v>0</v>
      </c>
      <c r="I240" s="9">
        <f t="shared" si="62"/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69"/>
      <c r="S240" s="70"/>
    </row>
    <row r="241" spans="1:19" ht="11.25" customHeight="1">
      <c r="A241" s="72"/>
      <c r="B241" s="75"/>
      <c r="C241" s="50"/>
      <c r="D241" s="50"/>
      <c r="E241" s="17"/>
      <c r="F241" s="8"/>
      <c r="G241" s="8" t="s">
        <v>12</v>
      </c>
      <c r="H241" s="9">
        <f t="shared" si="61"/>
        <v>0</v>
      </c>
      <c r="I241" s="9">
        <f t="shared" si="62"/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69"/>
      <c r="S241" s="70"/>
    </row>
    <row r="242" spans="1:19" ht="11.25" customHeight="1">
      <c r="A242" s="72"/>
      <c r="B242" s="75"/>
      <c r="C242" s="50"/>
      <c r="D242" s="50"/>
      <c r="E242" s="17"/>
      <c r="F242" s="8"/>
      <c r="G242" s="8" t="s">
        <v>14</v>
      </c>
      <c r="H242" s="9">
        <f t="shared" si="61"/>
        <v>0</v>
      </c>
      <c r="I242" s="9">
        <f t="shared" si="62"/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69"/>
      <c r="S242" s="70"/>
    </row>
    <row r="243" spans="1:19" ht="11.25" customHeight="1">
      <c r="A243" s="72"/>
      <c r="B243" s="75"/>
      <c r="C243" s="50" t="s">
        <v>122</v>
      </c>
      <c r="D243" s="50" t="s">
        <v>123</v>
      </c>
      <c r="E243" s="19" t="s">
        <v>86</v>
      </c>
      <c r="F243" s="8"/>
      <c r="G243" s="8" t="s">
        <v>15</v>
      </c>
      <c r="H243" s="9">
        <f t="shared" si="61"/>
        <v>5398.299999999999</v>
      </c>
      <c r="I243" s="9">
        <f t="shared" si="62"/>
        <v>5398.299999999999</v>
      </c>
      <c r="J243" s="9">
        <v>568.4</v>
      </c>
      <c r="K243" s="9">
        <v>568.4</v>
      </c>
      <c r="L243" s="9">
        <v>0</v>
      </c>
      <c r="M243" s="9">
        <v>0</v>
      </c>
      <c r="N243" s="9">
        <v>4829.9</v>
      </c>
      <c r="O243" s="9">
        <v>4829.9</v>
      </c>
      <c r="P243" s="9">
        <v>0</v>
      </c>
      <c r="Q243" s="9">
        <v>0</v>
      </c>
      <c r="R243" s="69"/>
      <c r="S243" s="70"/>
    </row>
    <row r="244" spans="1:19" ht="11.25" customHeight="1">
      <c r="A244" s="72"/>
      <c r="B244" s="75"/>
      <c r="C244" s="50"/>
      <c r="D244" s="50"/>
      <c r="E244" s="19" t="s">
        <v>87</v>
      </c>
      <c r="F244" s="8"/>
      <c r="G244" s="8" t="s">
        <v>61</v>
      </c>
      <c r="H244" s="9">
        <f t="shared" si="61"/>
        <v>0</v>
      </c>
      <c r="I244" s="9">
        <f t="shared" si="62"/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69"/>
      <c r="S244" s="70"/>
    </row>
    <row r="245" spans="1:19" ht="11.25" customHeight="1">
      <c r="A245" s="72"/>
      <c r="B245" s="75"/>
      <c r="C245" s="50"/>
      <c r="D245" s="50"/>
      <c r="E245" s="17"/>
      <c r="F245" s="8"/>
      <c r="G245" s="37" t="s">
        <v>74</v>
      </c>
      <c r="H245" s="38">
        <f t="shared" si="61"/>
        <v>4829.9</v>
      </c>
      <c r="I245" s="38">
        <f t="shared" si="62"/>
        <v>4829.9</v>
      </c>
      <c r="J245" s="38">
        <v>4829.9</v>
      </c>
      <c r="K245" s="38">
        <v>4829.9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69"/>
      <c r="S245" s="70"/>
    </row>
    <row r="246" spans="1:19" ht="11.25" customHeight="1">
      <c r="A246" s="72"/>
      <c r="B246" s="75"/>
      <c r="C246" s="50"/>
      <c r="D246" s="50"/>
      <c r="E246" s="17"/>
      <c r="F246" s="8"/>
      <c r="G246" s="8" t="s">
        <v>75</v>
      </c>
      <c r="H246" s="9">
        <f t="shared" si="61"/>
        <v>0</v>
      </c>
      <c r="I246" s="9">
        <f t="shared" si="62"/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69"/>
      <c r="S246" s="70"/>
    </row>
    <row r="247" spans="1:19" ht="11.25" customHeight="1">
      <c r="A247" s="72"/>
      <c r="B247" s="75"/>
      <c r="C247" s="50"/>
      <c r="D247" s="50"/>
      <c r="E247" s="17"/>
      <c r="F247" s="8"/>
      <c r="G247" s="8" t="s">
        <v>76</v>
      </c>
      <c r="H247" s="9">
        <f t="shared" si="61"/>
        <v>0</v>
      </c>
      <c r="I247" s="9">
        <f t="shared" si="62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69"/>
      <c r="S247" s="70"/>
    </row>
    <row r="248" spans="1:19" ht="11.25" customHeight="1">
      <c r="A248" s="72"/>
      <c r="B248" s="75"/>
      <c r="C248" s="50"/>
      <c r="D248" s="50"/>
      <c r="E248" s="17"/>
      <c r="F248" s="8"/>
      <c r="G248" s="8" t="s">
        <v>77</v>
      </c>
      <c r="H248" s="9">
        <f t="shared" si="61"/>
        <v>0</v>
      </c>
      <c r="I248" s="9">
        <f t="shared" si="62"/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69"/>
      <c r="S248" s="70"/>
    </row>
    <row r="249" spans="1:19" ht="11.25" customHeight="1">
      <c r="A249" s="73"/>
      <c r="B249" s="76"/>
      <c r="C249" s="51"/>
      <c r="D249" s="51"/>
      <c r="E249" s="18"/>
      <c r="F249" s="8"/>
      <c r="G249" s="8" t="s">
        <v>72</v>
      </c>
      <c r="H249" s="9">
        <f t="shared" si="61"/>
        <v>0</v>
      </c>
      <c r="I249" s="9">
        <f t="shared" si="62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83"/>
      <c r="S249" s="84"/>
    </row>
    <row r="250" spans="1:19" ht="18" customHeight="1">
      <c r="A250" s="63"/>
      <c r="B250" s="85" t="s">
        <v>38</v>
      </c>
      <c r="C250" s="52"/>
      <c r="D250" s="52"/>
      <c r="E250" s="85"/>
      <c r="F250" s="8"/>
      <c r="G250" s="14" t="s">
        <v>9</v>
      </c>
      <c r="H250" s="6">
        <f aca="true" t="shared" si="63" ref="H250:Q250">SUM(H251:H261)</f>
        <v>813109.64</v>
      </c>
      <c r="I250" s="6">
        <f t="shared" si="63"/>
        <v>514994.81792999996</v>
      </c>
      <c r="J250" s="6">
        <f t="shared" si="63"/>
        <v>805279.74</v>
      </c>
      <c r="K250" s="6">
        <f t="shared" si="63"/>
        <v>507164.892</v>
      </c>
      <c r="L250" s="6">
        <f t="shared" si="63"/>
        <v>0</v>
      </c>
      <c r="M250" s="6">
        <f t="shared" si="63"/>
        <v>0</v>
      </c>
      <c r="N250" s="6">
        <f t="shared" si="63"/>
        <v>7829.9</v>
      </c>
      <c r="O250" s="6">
        <f t="shared" si="63"/>
        <v>7829.9</v>
      </c>
      <c r="P250" s="6">
        <f t="shared" si="63"/>
        <v>0</v>
      </c>
      <c r="Q250" s="6">
        <f t="shared" si="63"/>
        <v>0</v>
      </c>
      <c r="R250" s="67"/>
      <c r="S250" s="68"/>
    </row>
    <row r="251" spans="1:19" ht="18" customHeight="1">
      <c r="A251" s="63"/>
      <c r="B251" s="85"/>
      <c r="C251" s="52"/>
      <c r="D251" s="52"/>
      <c r="E251" s="85"/>
      <c r="F251" s="8"/>
      <c r="G251" s="4" t="s">
        <v>13</v>
      </c>
      <c r="H251" s="9">
        <f aca="true" t="shared" si="64" ref="H251:H258">J251+L251+N251+P251</f>
        <v>65034.9</v>
      </c>
      <c r="I251" s="9">
        <f aca="true" t="shared" si="65" ref="I251:Q251">I23+I35+I47+I59+I71+I83+I95+I107+I131+I143+I155+I167+I179+I191+I203+I119+I215+I227+I239</f>
        <v>12276.3</v>
      </c>
      <c r="J251" s="9">
        <f t="shared" si="65"/>
        <v>62034.9</v>
      </c>
      <c r="K251" s="9">
        <f t="shared" si="65"/>
        <v>9276.3</v>
      </c>
      <c r="L251" s="9">
        <f t="shared" si="65"/>
        <v>0</v>
      </c>
      <c r="M251" s="9">
        <f t="shared" si="65"/>
        <v>0</v>
      </c>
      <c r="N251" s="9">
        <f t="shared" si="65"/>
        <v>3000</v>
      </c>
      <c r="O251" s="9">
        <f t="shared" si="65"/>
        <v>3000</v>
      </c>
      <c r="P251" s="9">
        <f t="shared" si="65"/>
        <v>0</v>
      </c>
      <c r="Q251" s="9">
        <f t="shared" si="65"/>
        <v>0</v>
      </c>
      <c r="R251" s="69"/>
      <c r="S251" s="70"/>
    </row>
    <row r="252" spans="1:19" ht="18" customHeight="1">
      <c r="A252" s="63"/>
      <c r="B252" s="85"/>
      <c r="C252" s="52"/>
      <c r="D252" s="52"/>
      <c r="E252" s="85"/>
      <c r="F252" s="8"/>
      <c r="G252" s="4" t="s">
        <v>11</v>
      </c>
      <c r="H252" s="9">
        <f t="shared" si="64"/>
        <v>72071.1</v>
      </c>
      <c r="I252" s="9">
        <f aca="true" t="shared" si="66" ref="I252:Q252">I24+I36+I48+I60+I72+I84+I96+I108+I132+I144+I156+I168+I180+I192+I204+I120+I216+I228+I240</f>
        <v>26383.899999999994</v>
      </c>
      <c r="J252" s="9">
        <f t="shared" si="66"/>
        <v>72071.1</v>
      </c>
      <c r="K252" s="9">
        <f t="shared" si="66"/>
        <v>26383.899999999994</v>
      </c>
      <c r="L252" s="9">
        <f t="shared" si="66"/>
        <v>0</v>
      </c>
      <c r="M252" s="9">
        <f t="shared" si="66"/>
        <v>0</v>
      </c>
      <c r="N252" s="9">
        <f t="shared" si="66"/>
        <v>0</v>
      </c>
      <c r="O252" s="9">
        <f t="shared" si="66"/>
        <v>0</v>
      </c>
      <c r="P252" s="9">
        <f t="shared" si="66"/>
        <v>0</v>
      </c>
      <c r="Q252" s="9">
        <f t="shared" si="66"/>
        <v>0</v>
      </c>
      <c r="R252" s="69"/>
      <c r="S252" s="70"/>
    </row>
    <row r="253" spans="1:19" ht="18" customHeight="1">
      <c r="A253" s="63"/>
      <c r="B253" s="85"/>
      <c r="C253" s="52"/>
      <c r="D253" s="52"/>
      <c r="E253" s="85"/>
      <c r="F253" s="8"/>
      <c r="G253" s="4" t="s">
        <v>12</v>
      </c>
      <c r="H253" s="9">
        <f t="shared" si="64"/>
        <v>70729.3</v>
      </c>
      <c r="I253" s="9">
        <f aca="true" t="shared" si="67" ref="I253:Q253">I25+I37+I49+I61+I73+I85+I97+I109+I133+I145+I157+I169+I181+I193+I205+I121+I217+I229+I241</f>
        <v>20105.5</v>
      </c>
      <c r="J253" s="9">
        <f t="shared" si="67"/>
        <v>70729.3</v>
      </c>
      <c r="K253" s="9">
        <f t="shared" si="67"/>
        <v>20105.5</v>
      </c>
      <c r="L253" s="9">
        <f t="shared" si="67"/>
        <v>0</v>
      </c>
      <c r="M253" s="9">
        <f t="shared" si="67"/>
        <v>0</v>
      </c>
      <c r="N253" s="9">
        <f t="shared" si="67"/>
        <v>0</v>
      </c>
      <c r="O253" s="9">
        <f t="shared" si="67"/>
        <v>0</v>
      </c>
      <c r="P253" s="9">
        <f t="shared" si="67"/>
        <v>0</v>
      </c>
      <c r="Q253" s="9">
        <f t="shared" si="67"/>
        <v>0</v>
      </c>
      <c r="R253" s="69"/>
      <c r="S253" s="70"/>
    </row>
    <row r="254" spans="1:20" ht="18" customHeight="1">
      <c r="A254" s="63"/>
      <c r="B254" s="85"/>
      <c r="C254" s="52"/>
      <c r="D254" s="52"/>
      <c r="E254" s="85"/>
      <c r="F254" s="8"/>
      <c r="G254" s="4" t="s">
        <v>14</v>
      </c>
      <c r="H254" s="9">
        <f t="shared" si="64"/>
        <v>51148.799999999996</v>
      </c>
      <c r="I254" s="9">
        <f aca="true" t="shared" si="68" ref="I254:Q254">I26+I38+I50+I62+I74+I86+I98+I110+I134+I146+I158+I170+I182+I194+I206+I122+I218+I230+I242</f>
        <v>22175</v>
      </c>
      <c r="J254" s="9">
        <f t="shared" si="68"/>
        <v>51148.799999999996</v>
      </c>
      <c r="K254" s="9">
        <f t="shared" si="68"/>
        <v>22175</v>
      </c>
      <c r="L254" s="9">
        <f t="shared" si="68"/>
        <v>0</v>
      </c>
      <c r="M254" s="9">
        <f t="shared" si="68"/>
        <v>0</v>
      </c>
      <c r="N254" s="9">
        <f t="shared" si="68"/>
        <v>0</v>
      </c>
      <c r="O254" s="9">
        <f t="shared" si="68"/>
        <v>0</v>
      </c>
      <c r="P254" s="9">
        <f t="shared" si="68"/>
        <v>0</v>
      </c>
      <c r="Q254" s="9">
        <f t="shared" si="68"/>
        <v>0</v>
      </c>
      <c r="R254" s="69"/>
      <c r="S254" s="70"/>
      <c r="T254" s="7"/>
    </row>
    <row r="255" spans="1:19" ht="18" customHeight="1">
      <c r="A255" s="63"/>
      <c r="B255" s="85"/>
      <c r="C255" s="52"/>
      <c r="D255" s="52"/>
      <c r="E255" s="85"/>
      <c r="F255" s="8"/>
      <c r="G255" s="4" t="s">
        <v>15</v>
      </c>
      <c r="H255" s="9">
        <f t="shared" si="64"/>
        <v>57687.6</v>
      </c>
      <c r="I255" s="9">
        <f>I27+I39+I51+I63+I75+I87+I99+I111+I135+I147+I159+I171+I183+I195+I207+I123+I219+I231+I243</f>
        <v>46269.399999999994</v>
      </c>
      <c r="J255" s="9">
        <f>J27+J39+J51+J63+J75+J87+J99+J111+J135+J147+J159+J171+J183+J195+J207+J123+J219+J231+J243</f>
        <v>52857.7</v>
      </c>
      <c r="K255" s="9">
        <v>41439.5</v>
      </c>
      <c r="L255" s="9">
        <f aca="true" t="shared" si="69" ref="L255:Q261">L27+L39+L51+L63+L75+L87+L99+L111+L135+L147+L159+L171+L183+L195+L207+L123+L219+L231+L243</f>
        <v>0</v>
      </c>
      <c r="M255" s="9">
        <f t="shared" si="69"/>
        <v>0</v>
      </c>
      <c r="N255" s="9">
        <f t="shared" si="69"/>
        <v>4829.9</v>
      </c>
      <c r="O255" s="9">
        <f t="shared" si="69"/>
        <v>4829.9</v>
      </c>
      <c r="P255" s="9">
        <f t="shared" si="69"/>
        <v>0</v>
      </c>
      <c r="Q255" s="9">
        <f t="shared" si="69"/>
        <v>0</v>
      </c>
      <c r="R255" s="69"/>
      <c r="S255" s="70"/>
    </row>
    <row r="256" spans="1:19" ht="18" customHeight="1">
      <c r="A256" s="63"/>
      <c r="B256" s="85"/>
      <c r="C256" s="52"/>
      <c r="D256" s="52"/>
      <c r="E256" s="85"/>
      <c r="F256" s="8"/>
      <c r="G256" s="4" t="s">
        <v>61</v>
      </c>
      <c r="H256" s="9">
        <f t="shared" si="64"/>
        <v>87221.5</v>
      </c>
      <c r="I256" s="9">
        <f>I28+I40+I52+I64+I76+I88+I100+I112+I136+I148+I160+I172+I184+I196+I208+I124+I220+I232+I244</f>
        <v>55698.50793</v>
      </c>
      <c r="J256" s="9">
        <f>J28+J40+J52+J64+J76+J88+J100+J112+J136+J148+J160+J172+J184+J196+J208+J124+J220+J232+J244</f>
        <v>87221.5</v>
      </c>
      <c r="K256" s="9">
        <f>K28+K40+K52+K64+K76+K88+K100+K112+K136+K148+K160+K172+K184+K196+K208+K124+K220+K232+K244</f>
        <v>55698.481999999996</v>
      </c>
      <c r="L256" s="9">
        <f t="shared" si="69"/>
        <v>0</v>
      </c>
      <c r="M256" s="9">
        <f t="shared" si="69"/>
        <v>0</v>
      </c>
      <c r="N256" s="9">
        <f t="shared" si="69"/>
        <v>0</v>
      </c>
      <c r="O256" s="9">
        <f t="shared" si="69"/>
        <v>0</v>
      </c>
      <c r="P256" s="9">
        <f t="shared" si="69"/>
        <v>0</v>
      </c>
      <c r="Q256" s="9">
        <f t="shared" si="69"/>
        <v>0</v>
      </c>
      <c r="R256" s="69"/>
      <c r="S256" s="70"/>
    </row>
    <row r="257" spans="1:19" ht="18" customHeight="1">
      <c r="A257" s="63"/>
      <c r="B257" s="85"/>
      <c r="C257" s="52"/>
      <c r="D257" s="52"/>
      <c r="E257" s="85"/>
      <c r="F257" s="20"/>
      <c r="G257" s="4" t="s">
        <v>74</v>
      </c>
      <c r="H257" s="9">
        <f t="shared" si="64"/>
        <v>68213.8</v>
      </c>
      <c r="I257" s="9">
        <f>I29+I41+I53+I65+I77+I89+I101+I113+I137+I149+I161+I173+I185+I197+I209+I125+I221+I233+I245</f>
        <v>67179.52999999998</v>
      </c>
      <c r="J257" s="9">
        <f>J29+J41+J53+J65+J77+J89+J101+J113+J125+J137+J149+J161+J173+J185+J197+J209+J221+J233+J245</f>
        <v>68213.8</v>
      </c>
      <c r="K257" s="9">
        <f>K245+K233+K221+K173+K161+K137+K65+K53</f>
        <v>67179.52999999998</v>
      </c>
      <c r="L257" s="9">
        <f t="shared" si="69"/>
        <v>0</v>
      </c>
      <c r="M257" s="9">
        <f t="shared" si="69"/>
        <v>0</v>
      </c>
      <c r="N257" s="9">
        <f t="shared" si="69"/>
        <v>0</v>
      </c>
      <c r="O257" s="9">
        <f t="shared" si="69"/>
        <v>0</v>
      </c>
      <c r="P257" s="9">
        <f t="shared" si="69"/>
        <v>0</v>
      </c>
      <c r="Q257" s="9">
        <f t="shared" si="69"/>
        <v>0</v>
      </c>
      <c r="R257" s="69"/>
      <c r="S257" s="70"/>
    </row>
    <row r="258" spans="1:19" ht="18" customHeight="1">
      <c r="A258" s="63"/>
      <c r="B258" s="85"/>
      <c r="C258" s="52"/>
      <c r="D258" s="52"/>
      <c r="E258" s="85"/>
      <c r="F258" s="20"/>
      <c r="G258" s="4" t="s">
        <v>75</v>
      </c>
      <c r="H258" s="9">
        <f t="shared" si="64"/>
        <v>77515.2</v>
      </c>
      <c r="I258" s="9">
        <f>I30+I42+I54+I66+I78+I90+I102+I114+I138+I150+I162+I174+I186+I198+I210+I126+I222+I234+I246</f>
        <v>66563.21</v>
      </c>
      <c r="J258" s="9">
        <f>J246+J234+J222+J210+J198+J186+J174+J162+J150+J138+J126+J114+J102+J90+J78+J66+J54+J42+J30</f>
        <v>77515.2</v>
      </c>
      <c r="K258" s="9">
        <f>K234+K222+K174+K162+K138+K66+K54</f>
        <v>66563.20999999999</v>
      </c>
      <c r="L258" s="9">
        <f t="shared" si="69"/>
        <v>0</v>
      </c>
      <c r="M258" s="9">
        <f t="shared" si="69"/>
        <v>0</v>
      </c>
      <c r="N258" s="9">
        <f t="shared" si="69"/>
        <v>0</v>
      </c>
      <c r="O258" s="9">
        <f t="shared" si="69"/>
        <v>0</v>
      </c>
      <c r="P258" s="9">
        <f t="shared" si="69"/>
        <v>0</v>
      </c>
      <c r="Q258" s="9">
        <f t="shared" si="69"/>
        <v>0</v>
      </c>
      <c r="R258" s="69"/>
      <c r="S258" s="70"/>
    </row>
    <row r="259" spans="1:19" ht="18" customHeight="1">
      <c r="A259" s="63"/>
      <c r="B259" s="85"/>
      <c r="C259" s="52"/>
      <c r="D259" s="52"/>
      <c r="E259" s="85"/>
      <c r="F259" s="20"/>
      <c r="G259" s="4" t="s">
        <v>76</v>
      </c>
      <c r="H259" s="9">
        <f>H235+H223+H175+H163+H139+H67+H55</f>
        <v>91824.56000000003</v>
      </c>
      <c r="I259" s="9">
        <f>I31+I43+I55+I67+I79+I91+I103+I115+I139+I151+I163+I175+I187+I199+I211+I127+I223+I235+I247</f>
        <v>74066.87</v>
      </c>
      <c r="J259" s="9">
        <f>J235+J223+J175+J163+J151+J139+J115+J103+J91+J79+J67+J55+J43+J31+J127+J187+J199+J211+J247</f>
        <v>91824.56000000003</v>
      </c>
      <c r="K259" s="9">
        <f>K235+K223+K175+K163+K139+K67+K55</f>
        <v>74066.87</v>
      </c>
      <c r="L259" s="9">
        <f t="shared" si="69"/>
        <v>0</v>
      </c>
      <c r="M259" s="9">
        <f t="shared" si="69"/>
        <v>0</v>
      </c>
      <c r="N259" s="9">
        <f t="shared" si="69"/>
        <v>0</v>
      </c>
      <c r="O259" s="9">
        <f t="shared" si="69"/>
        <v>0</v>
      </c>
      <c r="P259" s="9">
        <f t="shared" si="69"/>
        <v>0</v>
      </c>
      <c r="Q259" s="9">
        <f t="shared" si="69"/>
        <v>0</v>
      </c>
      <c r="R259" s="69"/>
      <c r="S259" s="70"/>
    </row>
    <row r="260" spans="1:19" ht="18" customHeight="1">
      <c r="A260" s="63"/>
      <c r="B260" s="85"/>
      <c r="C260" s="52"/>
      <c r="D260" s="52"/>
      <c r="E260" s="85"/>
      <c r="F260" s="20"/>
      <c r="G260" s="4" t="s">
        <v>77</v>
      </c>
      <c r="H260" s="9">
        <f>H236+H224+H176+H164+H140+H68+H56</f>
        <v>88944.48000000003</v>
      </c>
      <c r="I260" s="9">
        <f>I32+I44+I56+I68+I80+I92+I104+I116+I140+I152+I164+I176+I188+I200+I212+I128+I224+I236+I248</f>
        <v>62138.3</v>
      </c>
      <c r="J260" s="9">
        <f>J32+J44+J56+J68+J80+J92+J104+J116+J140+J152+J164+J176+J188+J200+J212+J128+J224+J236+J248</f>
        <v>88944.48000000001</v>
      </c>
      <c r="K260" s="9">
        <f>K32+K44+K56+K68+K80+K92+K104+K116+K140+K152+K164+K176+K188+K200+K212+K128+K224+K236+K248</f>
        <v>62138.3</v>
      </c>
      <c r="L260" s="9">
        <f t="shared" si="69"/>
        <v>0</v>
      </c>
      <c r="M260" s="9">
        <f t="shared" si="69"/>
        <v>0</v>
      </c>
      <c r="N260" s="9">
        <f t="shared" si="69"/>
        <v>0</v>
      </c>
      <c r="O260" s="9">
        <f t="shared" si="69"/>
        <v>0</v>
      </c>
      <c r="P260" s="9">
        <f t="shared" si="69"/>
        <v>0</v>
      </c>
      <c r="Q260" s="9">
        <f t="shared" si="69"/>
        <v>0</v>
      </c>
      <c r="R260" s="69"/>
      <c r="S260" s="70"/>
    </row>
    <row r="261" spans="1:19" ht="18" customHeight="1">
      <c r="A261" s="63"/>
      <c r="B261" s="85"/>
      <c r="C261" s="52"/>
      <c r="D261" s="52"/>
      <c r="E261" s="85"/>
      <c r="F261" s="20"/>
      <c r="G261" s="4" t="s">
        <v>72</v>
      </c>
      <c r="H261" s="9">
        <f>H237+H225+H177+H165+H141+H69+H57</f>
        <v>82718.40000000001</v>
      </c>
      <c r="I261" s="9">
        <f>I33+I45+I57+I69+I81+I93+I105+I117+I141+I153+I165+I177+I189+I201+I213+I129+I225+I237+I249</f>
        <v>62138.3</v>
      </c>
      <c r="J261" s="9">
        <f>J33+J45+J57+J69+J81+J93+J105+J117+J141+J153+J165+J177+J189+J201+J213+J129+J225+J237+J249</f>
        <v>82718.4</v>
      </c>
      <c r="K261" s="9">
        <f>K33+K45+K57+K69+K81+K93+K105+K117+K141+K153+K165+K177+K189+K201+K213+K129+K225+K237+K249</f>
        <v>62138.3</v>
      </c>
      <c r="L261" s="9">
        <f t="shared" si="69"/>
        <v>0</v>
      </c>
      <c r="M261" s="9">
        <f t="shared" si="69"/>
        <v>0</v>
      </c>
      <c r="N261" s="9">
        <f t="shared" si="69"/>
        <v>0</v>
      </c>
      <c r="O261" s="9">
        <f t="shared" si="69"/>
        <v>0</v>
      </c>
      <c r="P261" s="9">
        <f t="shared" si="69"/>
        <v>0</v>
      </c>
      <c r="Q261" s="9">
        <f t="shared" si="69"/>
        <v>0</v>
      </c>
      <c r="R261" s="83"/>
      <c r="S261" s="84"/>
    </row>
    <row r="262" spans="1:19" ht="13.5">
      <c r="A262" s="108" t="s">
        <v>39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10"/>
    </row>
    <row r="263" spans="1:19" ht="15.75" customHeight="1">
      <c r="A263" s="71">
        <v>20</v>
      </c>
      <c r="B263" s="74" t="s">
        <v>21</v>
      </c>
      <c r="C263" s="49"/>
      <c r="D263" s="49"/>
      <c r="E263" s="74" t="s">
        <v>50</v>
      </c>
      <c r="F263" s="4"/>
      <c r="G263" s="5" t="s">
        <v>9</v>
      </c>
      <c r="H263" s="6">
        <f aca="true" t="shared" si="70" ref="H263:Q263">SUM(H264:H274)</f>
        <v>410944.56</v>
      </c>
      <c r="I263" s="6">
        <f t="shared" si="70"/>
        <v>185714.114</v>
      </c>
      <c r="J263" s="6">
        <f t="shared" si="70"/>
        <v>410944.56</v>
      </c>
      <c r="K263" s="6">
        <f t="shared" si="70"/>
        <v>185714.114</v>
      </c>
      <c r="L263" s="6">
        <f t="shared" si="70"/>
        <v>0</v>
      </c>
      <c r="M263" s="6">
        <f t="shared" si="70"/>
        <v>0</v>
      </c>
      <c r="N263" s="6">
        <f t="shared" si="70"/>
        <v>0</v>
      </c>
      <c r="O263" s="6">
        <f t="shared" si="70"/>
        <v>0</v>
      </c>
      <c r="P263" s="6">
        <f t="shared" si="70"/>
        <v>0</v>
      </c>
      <c r="Q263" s="6">
        <f t="shared" si="70"/>
        <v>0</v>
      </c>
      <c r="R263" s="111" t="s">
        <v>62</v>
      </c>
      <c r="S263" s="112"/>
    </row>
    <row r="264" spans="1:19" ht="15.75" customHeight="1">
      <c r="A264" s="72"/>
      <c r="B264" s="75"/>
      <c r="C264" s="50"/>
      <c r="D264" s="50"/>
      <c r="E264" s="75"/>
      <c r="F264" s="4" t="s">
        <v>18</v>
      </c>
      <c r="G264" s="8" t="s">
        <v>13</v>
      </c>
      <c r="H264" s="9">
        <f aca="true" t="shared" si="71" ref="H264:I268">J264+L264+N264+P264</f>
        <v>25303.9</v>
      </c>
      <c r="I264" s="9">
        <f t="shared" si="71"/>
        <v>19340</v>
      </c>
      <c r="J264" s="9">
        <v>25303.9</v>
      </c>
      <c r="K264" s="9">
        <v>19340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113"/>
      <c r="S264" s="114"/>
    </row>
    <row r="265" spans="1:20" ht="15.75" customHeight="1">
      <c r="A265" s="72"/>
      <c r="B265" s="75"/>
      <c r="C265" s="50"/>
      <c r="D265" s="50"/>
      <c r="E265" s="75"/>
      <c r="F265" s="4"/>
      <c r="G265" s="8" t="s">
        <v>11</v>
      </c>
      <c r="H265" s="9">
        <f t="shared" si="71"/>
        <v>27977.3</v>
      </c>
      <c r="I265" s="9">
        <f t="shared" si="71"/>
        <v>19168.1</v>
      </c>
      <c r="J265" s="9">
        <v>27977.3</v>
      </c>
      <c r="K265" s="9">
        <v>19168.1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113"/>
      <c r="S265" s="114"/>
      <c r="T265" s="21"/>
    </row>
    <row r="266" spans="1:19" ht="15.75" customHeight="1">
      <c r="A266" s="72"/>
      <c r="B266" s="75"/>
      <c r="C266" s="50"/>
      <c r="D266" s="50"/>
      <c r="E266" s="75"/>
      <c r="F266" s="4"/>
      <c r="G266" s="8" t="s">
        <v>12</v>
      </c>
      <c r="H266" s="9">
        <f t="shared" si="71"/>
        <v>30933.1</v>
      </c>
      <c r="I266" s="9">
        <f t="shared" si="71"/>
        <v>17477.3</v>
      </c>
      <c r="J266" s="9">
        <v>30933.1</v>
      </c>
      <c r="K266" s="9">
        <f>17478.8-1.5</f>
        <v>17477.3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113"/>
      <c r="S266" s="114"/>
    </row>
    <row r="267" spans="1:28" ht="15.75" customHeight="1">
      <c r="A267" s="72"/>
      <c r="B267" s="75"/>
      <c r="C267" s="50"/>
      <c r="D267" s="50"/>
      <c r="E267" s="75"/>
      <c r="F267" s="4"/>
      <c r="G267" s="8" t="s">
        <v>14</v>
      </c>
      <c r="H267" s="9">
        <f t="shared" si="71"/>
        <v>34136.2</v>
      </c>
      <c r="I267" s="9">
        <f t="shared" si="71"/>
        <v>20131.2</v>
      </c>
      <c r="J267" s="9">
        <v>34136.2</v>
      </c>
      <c r="K267" s="9">
        <v>20131.2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113"/>
      <c r="S267" s="114"/>
      <c r="T267" s="7"/>
      <c r="W267" s="22"/>
      <c r="X267" s="22"/>
      <c r="Y267" s="22"/>
      <c r="Z267" s="22"/>
      <c r="AA267" s="22"/>
      <c r="AB267" s="22"/>
    </row>
    <row r="268" spans="1:29" ht="15.75" customHeight="1">
      <c r="A268" s="72"/>
      <c r="B268" s="75"/>
      <c r="C268" s="50"/>
      <c r="D268" s="50"/>
      <c r="E268" s="75"/>
      <c r="F268" s="4"/>
      <c r="G268" s="8" t="s">
        <v>15</v>
      </c>
      <c r="H268" s="9">
        <f t="shared" si="71"/>
        <v>37599.3</v>
      </c>
      <c r="I268" s="9">
        <f t="shared" si="71"/>
        <v>15515.4</v>
      </c>
      <c r="J268" s="9">
        <v>37599.3</v>
      </c>
      <c r="K268" s="9">
        <v>15515.4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113"/>
      <c r="S268" s="114"/>
      <c r="T268" s="7"/>
      <c r="W268" s="22"/>
      <c r="X268" s="22"/>
      <c r="Y268" s="22"/>
      <c r="Z268" s="22"/>
      <c r="AA268" s="22"/>
      <c r="AB268" s="22"/>
      <c r="AC268" s="22"/>
    </row>
    <row r="269" spans="1:33" ht="15.75" customHeight="1">
      <c r="A269" s="72"/>
      <c r="B269" s="75"/>
      <c r="C269" s="50"/>
      <c r="D269" s="50"/>
      <c r="E269" s="75"/>
      <c r="F269" s="4"/>
      <c r="G269" s="8" t="s">
        <v>61</v>
      </c>
      <c r="H269" s="9">
        <f aca="true" t="shared" si="72" ref="H269:H274">J269+L269+N269+P269</f>
        <v>47397.3</v>
      </c>
      <c r="I269" s="9">
        <f>K269</f>
        <v>15717.514</v>
      </c>
      <c r="J269" s="9">
        <v>47397.3</v>
      </c>
      <c r="K269" s="9">
        <v>15717.514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113"/>
      <c r="S269" s="114"/>
      <c r="T269" s="7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3" ht="15.75" customHeight="1">
      <c r="A270" s="72"/>
      <c r="B270" s="75"/>
      <c r="C270" s="50" t="s">
        <v>122</v>
      </c>
      <c r="D270" s="50" t="s">
        <v>123</v>
      </c>
      <c r="E270" s="75"/>
      <c r="F270" s="4"/>
      <c r="G270" s="8" t="s">
        <v>74</v>
      </c>
      <c r="H270" s="9">
        <f t="shared" si="72"/>
        <v>7955.1</v>
      </c>
      <c r="I270" s="9">
        <f>K270</f>
        <v>7955.1</v>
      </c>
      <c r="J270" s="9">
        <v>7955.1</v>
      </c>
      <c r="K270" s="9">
        <v>7955.1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113"/>
      <c r="S270" s="114"/>
      <c r="T270" s="7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</row>
    <row r="271" spans="1:33" ht="15.75" customHeight="1">
      <c r="A271" s="72"/>
      <c r="B271" s="75"/>
      <c r="C271" s="50"/>
      <c r="D271" s="50"/>
      <c r="E271" s="75"/>
      <c r="F271" s="4"/>
      <c r="G271" s="8" t="s">
        <v>75</v>
      </c>
      <c r="H271" s="9">
        <f t="shared" si="72"/>
        <v>48917.619999999995</v>
      </c>
      <c r="I271" s="9">
        <f>K271</f>
        <v>19589.7</v>
      </c>
      <c r="J271" s="9">
        <f>47397.7+1519.92</f>
        <v>48917.619999999995</v>
      </c>
      <c r="K271" s="9">
        <v>19589.7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113"/>
      <c r="S271" s="114"/>
      <c r="T271" s="7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3" ht="15.75" customHeight="1">
      <c r="A272" s="72"/>
      <c r="B272" s="75"/>
      <c r="C272" s="50"/>
      <c r="D272" s="50"/>
      <c r="E272" s="75"/>
      <c r="F272" s="4"/>
      <c r="G272" s="8" t="s">
        <v>76</v>
      </c>
      <c r="H272" s="9">
        <f t="shared" si="72"/>
        <v>50241.58</v>
      </c>
      <c r="I272" s="9">
        <f>K272</f>
        <v>34819.8</v>
      </c>
      <c r="J272" s="9">
        <v>50241.58</v>
      </c>
      <c r="K272" s="9">
        <v>34819.8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113"/>
      <c r="S272" s="114"/>
      <c r="T272" s="7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</row>
    <row r="273" spans="1:33" ht="15.75" customHeight="1">
      <c r="A273" s="72"/>
      <c r="B273" s="75"/>
      <c r="C273" s="50"/>
      <c r="D273" s="50"/>
      <c r="E273" s="75"/>
      <c r="F273" s="4"/>
      <c r="G273" s="8" t="s">
        <v>77</v>
      </c>
      <c r="H273" s="9">
        <f t="shared" si="72"/>
        <v>50241.58</v>
      </c>
      <c r="I273" s="9">
        <f>K273</f>
        <v>8000</v>
      </c>
      <c r="J273" s="9">
        <v>50241.58</v>
      </c>
      <c r="K273" s="9">
        <v>8000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113"/>
      <c r="S273" s="114"/>
      <c r="T273" s="7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3" ht="15.75" customHeight="1">
      <c r="A274" s="73"/>
      <c r="B274" s="76"/>
      <c r="C274" s="51"/>
      <c r="D274" s="51"/>
      <c r="E274" s="76"/>
      <c r="F274" s="4"/>
      <c r="G274" s="8" t="s">
        <v>72</v>
      </c>
      <c r="H274" s="9">
        <f t="shared" si="72"/>
        <v>50241.58</v>
      </c>
      <c r="I274" s="9">
        <f>K274+M274+O274+Q274</f>
        <v>8000</v>
      </c>
      <c r="J274" s="9">
        <v>50241.58</v>
      </c>
      <c r="K274" s="9">
        <v>8000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115"/>
      <c r="S274" s="116"/>
      <c r="T274" s="7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</row>
    <row r="275" spans="1:20" ht="18" customHeight="1">
      <c r="A275" s="71">
        <v>21</v>
      </c>
      <c r="B275" s="74" t="s">
        <v>22</v>
      </c>
      <c r="C275" s="49"/>
      <c r="D275" s="49"/>
      <c r="E275" s="74"/>
      <c r="F275" s="4"/>
      <c r="G275" s="5" t="s">
        <v>9</v>
      </c>
      <c r="H275" s="6">
        <f aca="true" t="shared" si="73" ref="H275:Q275">SUM(H276:H286)</f>
        <v>3189.03</v>
      </c>
      <c r="I275" s="6">
        <f t="shared" si="73"/>
        <v>0</v>
      </c>
      <c r="J275" s="6">
        <f t="shared" si="73"/>
        <v>3189.03</v>
      </c>
      <c r="K275" s="6">
        <f t="shared" si="73"/>
        <v>0</v>
      </c>
      <c r="L275" s="6">
        <f t="shared" si="73"/>
        <v>0</v>
      </c>
      <c r="M275" s="6">
        <f t="shared" si="73"/>
        <v>0</v>
      </c>
      <c r="N275" s="6">
        <f t="shared" si="73"/>
        <v>0</v>
      </c>
      <c r="O275" s="6">
        <f t="shared" si="73"/>
        <v>0</v>
      </c>
      <c r="P275" s="6">
        <f t="shared" si="73"/>
        <v>0</v>
      </c>
      <c r="Q275" s="6">
        <f t="shared" si="73"/>
        <v>0</v>
      </c>
      <c r="R275" s="67" t="s">
        <v>62</v>
      </c>
      <c r="S275" s="68"/>
      <c r="T275" s="7"/>
    </row>
    <row r="276" spans="1:19" ht="17.25" customHeight="1">
      <c r="A276" s="72"/>
      <c r="B276" s="75"/>
      <c r="C276" s="50"/>
      <c r="D276" s="50"/>
      <c r="E276" s="75"/>
      <c r="F276" s="4" t="s">
        <v>18</v>
      </c>
      <c r="G276" s="8" t="s">
        <v>13</v>
      </c>
      <c r="H276" s="9">
        <f aca="true" t="shared" si="74" ref="H276:I280">J276+L276+N276+P276</f>
        <v>200</v>
      </c>
      <c r="I276" s="9">
        <f t="shared" si="74"/>
        <v>0</v>
      </c>
      <c r="J276" s="9">
        <v>200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69"/>
      <c r="S276" s="70"/>
    </row>
    <row r="277" spans="1:25" ht="12.75">
      <c r="A277" s="72"/>
      <c r="B277" s="75"/>
      <c r="C277" s="50"/>
      <c r="D277" s="50"/>
      <c r="E277" s="75"/>
      <c r="F277" s="4"/>
      <c r="G277" s="8" t="s">
        <v>11</v>
      </c>
      <c r="H277" s="9">
        <f t="shared" si="74"/>
        <v>221.1</v>
      </c>
      <c r="I277" s="9">
        <f t="shared" si="74"/>
        <v>0</v>
      </c>
      <c r="J277" s="9">
        <v>221.1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69"/>
      <c r="S277" s="70"/>
      <c r="Y277" s="10"/>
    </row>
    <row r="278" spans="1:25" ht="12.75">
      <c r="A278" s="72"/>
      <c r="B278" s="75"/>
      <c r="C278" s="50"/>
      <c r="D278" s="50"/>
      <c r="E278" s="75"/>
      <c r="F278" s="4"/>
      <c r="G278" s="8" t="s">
        <v>12</v>
      </c>
      <c r="H278" s="9">
        <f t="shared" si="74"/>
        <v>244.5</v>
      </c>
      <c r="I278" s="9">
        <f t="shared" si="74"/>
        <v>0</v>
      </c>
      <c r="J278" s="9">
        <v>244.5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69"/>
      <c r="S278" s="70"/>
      <c r="Y278" s="10"/>
    </row>
    <row r="279" spans="1:25" ht="12.75">
      <c r="A279" s="72"/>
      <c r="B279" s="75"/>
      <c r="C279" s="50"/>
      <c r="D279" s="50"/>
      <c r="E279" s="75"/>
      <c r="F279" s="4"/>
      <c r="G279" s="8" t="s">
        <v>14</v>
      </c>
      <c r="H279" s="9">
        <f t="shared" si="74"/>
        <v>269.8</v>
      </c>
      <c r="I279" s="9">
        <f t="shared" si="74"/>
        <v>0</v>
      </c>
      <c r="J279" s="9">
        <v>269.8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69"/>
      <c r="S279" s="70"/>
      <c r="Y279" s="10"/>
    </row>
    <row r="280" spans="1:19" ht="12.75">
      <c r="A280" s="72"/>
      <c r="B280" s="75"/>
      <c r="C280" s="50"/>
      <c r="D280" s="50"/>
      <c r="E280" s="75"/>
      <c r="F280" s="4"/>
      <c r="G280" s="8" t="s">
        <v>15</v>
      </c>
      <c r="H280" s="9">
        <f t="shared" si="74"/>
        <v>297.2</v>
      </c>
      <c r="I280" s="9">
        <f t="shared" si="74"/>
        <v>0</v>
      </c>
      <c r="J280" s="9">
        <v>297.2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69"/>
      <c r="S280" s="70"/>
    </row>
    <row r="281" spans="1:19" ht="12.75">
      <c r="A281" s="72"/>
      <c r="B281" s="75"/>
      <c r="C281" s="50"/>
      <c r="D281" s="50"/>
      <c r="E281" s="75"/>
      <c r="F281" s="4"/>
      <c r="G281" s="8" t="s">
        <v>61</v>
      </c>
      <c r="H281" s="9">
        <f aca="true" t="shared" si="75" ref="H281:H286">J281+L281+N281+P281</f>
        <v>327.4</v>
      </c>
      <c r="I281" s="9">
        <v>0</v>
      </c>
      <c r="J281" s="9">
        <v>327.4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69"/>
      <c r="S281" s="70"/>
    </row>
    <row r="282" spans="1:19" ht="12.75">
      <c r="A282" s="72"/>
      <c r="B282" s="75"/>
      <c r="C282" s="50" t="s">
        <v>122</v>
      </c>
      <c r="D282" s="50" t="s">
        <v>123</v>
      </c>
      <c r="E282" s="75"/>
      <c r="F282" s="4"/>
      <c r="G282" s="8" t="s">
        <v>74</v>
      </c>
      <c r="H282" s="9">
        <f t="shared" si="75"/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69"/>
      <c r="S282" s="70"/>
    </row>
    <row r="283" spans="1:19" ht="12.75">
      <c r="A283" s="72"/>
      <c r="B283" s="75"/>
      <c r="C283" s="50"/>
      <c r="D283" s="50"/>
      <c r="E283" s="75"/>
      <c r="F283" s="4"/>
      <c r="G283" s="8" t="s">
        <v>75</v>
      </c>
      <c r="H283" s="9">
        <f t="shared" si="75"/>
        <v>389.7</v>
      </c>
      <c r="I283" s="9">
        <v>0</v>
      </c>
      <c r="J283" s="9">
        <v>389.7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69"/>
      <c r="S283" s="70"/>
    </row>
    <row r="284" spans="1:19" ht="12.75">
      <c r="A284" s="72"/>
      <c r="B284" s="75"/>
      <c r="C284" s="50"/>
      <c r="D284" s="50"/>
      <c r="E284" s="75"/>
      <c r="F284" s="4"/>
      <c r="G284" s="8" t="s">
        <v>76</v>
      </c>
      <c r="H284" s="9">
        <f t="shared" si="75"/>
        <v>413.11</v>
      </c>
      <c r="I284" s="9">
        <v>0</v>
      </c>
      <c r="J284" s="9">
        <v>413.11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69"/>
      <c r="S284" s="70"/>
    </row>
    <row r="285" spans="1:19" ht="12.75">
      <c r="A285" s="72"/>
      <c r="B285" s="75"/>
      <c r="C285" s="50"/>
      <c r="D285" s="50"/>
      <c r="E285" s="75"/>
      <c r="F285" s="4"/>
      <c r="G285" s="8" t="s">
        <v>77</v>
      </c>
      <c r="H285" s="9">
        <f t="shared" si="75"/>
        <v>413.11</v>
      </c>
      <c r="I285" s="9">
        <v>0</v>
      </c>
      <c r="J285" s="9">
        <v>413.11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69"/>
      <c r="S285" s="70"/>
    </row>
    <row r="286" spans="1:19" ht="12.75">
      <c r="A286" s="73"/>
      <c r="B286" s="76"/>
      <c r="C286" s="51"/>
      <c r="D286" s="51"/>
      <c r="E286" s="76"/>
      <c r="F286" s="4"/>
      <c r="G286" s="8" t="s">
        <v>72</v>
      </c>
      <c r="H286" s="9">
        <f t="shared" si="75"/>
        <v>413.11</v>
      </c>
      <c r="I286" s="9">
        <v>0</v>
      </c>
      <c r="J286" s="9">
        <v>413.11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83"/>
      <c r="S286" s="84"/>
    </row>
    <row r="287" spans="1:19" ht="12.75" customHeight="1">
      <c r="A287" s="71">
        <f>A275+1</f>
        <v>22</v>
      </c>
      <c r="B287" s="74" t="s">
        <v>25</v>
      </c>
      <c r="C287" s="49"/>
      <c r="D287" s="49"/>
      <c r="E287" s="74" t="s">
        <v>50</v>
      </c>
      <c r="F287" s="4"/>
      <c r="G287" s="5" t="s">
        <v>9</v>
      </c>
      <c r="H287" s="6">
        <f aca="true" t="shared" si="76" ref="H287:Q287">SUM(H288:H298)</f>
        <v>42505.192</v>
      </c>
      <c r="I287" s="6">
        <f t="shared" si="76"/>
        <v>16237.15</v>
      </c>
      <c r="J287" s="6">
        <f t="shared" si="76"/>
        <v>42505.192</v>
      </c>
      <c r="K287" s="6">
        <f t="shared" si="76"/>
        <v>16237.15</v>
      </c>
      <c r="L287" s="6">
        <f t="shared" si="76"/>
        <v>0</v>
      </c>
      <c r="M287" s="6">
        <f t="shared" si="76"/>
        <v>0</v>
      </c>
      <c r="N287" s="6">
        <f t="shared" si="76"/>
        <v>0</v>
      </c>
      <c r="O287" s="6">
        <f t="shared" si="76"/>
        <v>0</v>
      </c>
      <c r="P287" s="6">
        <f t="shared" si="76"/>
        <v>0</v>
      </c>
      <c r="Q287" s="6">
        <f t="shared" si="76"/>
        <v>0</v>
      </c>
      <c r="R287" s="111" t="s">
        <v>62</v>
      </c>
      <c r="S287" s="112"/>
    </row>
    <row r="288" spans="1:19" ht="15" customHeight="1">
      <c r="A288" s="72"/>
      <c r="B288" s="75"/>
      <c r="C288" s="50"/>
      <c r="D288" s="50"/>
      <c r="E288" s="75"/>
      <c r="F288" s="4" t="s">
        <v>18</v>
      </c>
      <c r="G288" s="8" t="s">
        <v>13</v>
      </c>
      <c r="H288" s="9">
        <f aca="true" t="shared" si="77" ref="H288:I293">J288+L288+N288+P288</f>
        <v>1583.2</v>
      </c>
      <c r="I288" s="9">
        <f t="shared" si="77"/>
        <v>1583.2</v>
      </c>
      <c r="J288" s="9">
        <v>1583.2</v>
      </c>
      <c r="K288" s="9">
        <v>1583.2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113"/>
      <c r="S288" s="114"/>
    </row>
    <row r="289" spans="1:19" ht="12.75">
      <c r="A289" s="72"/>
      <c r="B289" s="75"/>
      <c r="C289" s="50"/>
      <c r="D289" s="50"/>
      <c r="E289" s="75"/>
      <c r="F289" s="4"/>
      <c r="G289" s="8" t="s">
        <v>11</v>
      </c>
      <c r="H289" s="9">
        <f t="shared" si="77"/>
        <v>1667.1</v>
      </c>
      <c r="I289" s="9">
        <f t="shared" si="77"/>
        <v>1583.2</v>
      </c>
      <c r="J289" s="9">
        <v>1667.1</v>
      </c>
      <c r="K289" s="9">
        <v>1583.2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113"/>
      <c r="S289" s="114"/>
    </row>
    <row r="290" spans="1:19" ht="12.75">
      <c r="A290" s="72"/>
      <c r="B290" s="75"/>
      <c r="C290" s="50"/>
      <c r="D290" s="50"/>
      <c r="E290" s="75"/>
      <c r="F290" s="4"/>
      <c r="G290" s="8" t="s">
        <v>12</v>
      </c>
      <c r="H290" s="9">
        <f t="shared" si="77"/>
        <v>1755.4</v>
      </c>
      <c r="I290" s="9">
        <f t="shared" si="77"/>
        <v>1277.1</v>
      </c>
      <c r="J290" s="9">
        <v>1755.4</v>
      </c>
      <c r="K290" s="9">
        <v>1277.1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113"/>
      <c r="S290" s="114"/>
    </row>
    <row r="291" spans="1:19" ht="12.75">
      <c r="A291" s="72"/>
      <c r="B291" s="75"/>
      <c r="C291" s="50"/>
      <c r="D291" s="50"/>
      <c r="E291" s="75"/>
      <c r="F291" s="4"/>
      <c r="G291" s="8" t="s">
        <v>14</v>
      </c>
      <c r="H291" s="9">
        <f t="shared" si="77"/>
        <v>1845</v>
      </c>
      <c r="I291" s="9">
        <f t="shared" si="77"/>
        <v>1327.5</v>
      </c>
      <c r="J291" s="9">
        <v>1845</v>
      </c>
      <c r="K291" s="9">
        <v>1327.5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113"/>
      <c r="S291" s="114"/>
    </row>
    <row r="292" spans="1:19" ht="12.75">
      <c r="A292" s="72"/>
      <c r="B292" s="75"/>
      <c r="C292" s="50" t="s">
        <v>124</v>
      </c>
      <c r="D292" s="50" t="s">
        <v>125</v>
      </c>
      <c r="E292" s="75"/>
      <c r="F292" s="4"/>
      <c r="G292" s="8" t="s">
        <v>15</v>
      </c>
      <c r="H292" s="9">
        <f t="shared" si="77"/>
        <v>3358.5</v>
      </c>
      <c r="I292" s="9">
        <f t="shared" si="77"/>
        <v>3616.4</v>
      </c>
      <c r="J292" s="9">
        <v>3358.5</v>
      </c>
      <c r="K292" s="9">
        <v>3616.4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113"/>
      <c r="S292" s="114"/>
    </row>
    <row r="293" spans="1:19" ht="12.75">
      <c r="A293" s="72"/>
      <c r="B293" s="75"/>
      <c r="C293" s="50"/>
      <c r="D293" s="50"/>
      <c r="E293" s="75"/>
      <c r="F293" s="4"/>
      <c r="G293" s="8" t="s">
        <v>61</v>
      </c>
      <c r="H293" s="9">
        <f t="shared" si="77"/>
        <v>7045.3</v>
      </c>
      <c r="I293" s="9">
        <f t="shared" si="77"/>
        <v>606.85</v>
      </c>
      <c r="J293" s="9">
        <v>7045.3</v>
      </c>
      <c r="K293" s="9">
        <v>606.85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113"/>
      <c r="S293" s="114"/>
    </row>
    <row r="294" spans="1:19" ht="12.75">
      <c r="A294" s="72"/>
      <c r="B294" s="75"/>
      <c r="C294" s="50"/>
      <c r="D294" s="50"/>
      <c r="E294" s="75"/>
      <c r="F294" s="4"/>
      <c r="G294" s="8" t="s">
        <v>74</v>
      </c>
      <c r="H294" s="9">
        <f>J294+L294+N294+P294</f>
        <v>1131.3</v>
      </c>
      <c r="I294" s="9">
        <f>K294</f>
        <v>1131.3</v>
      </c>
      <c r="J294" s="9">
        <v>1131.3</v>
      </c>
      <c r="K294" s="9">
        <v>1131.3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113"/>
      <c r="S294" s="114"/>
    </row>
    <row r="295" spans="1:19" ht="12.75">
      <c r="A295" s="72"/>
      <c r="B295" s="75"/>
      <c r="C295" s="50"/>
      <c r="D295" s="50"/>
      <c r="E295" s="75"/>
      <c r="F295" s="4"/>
      <c r="G295" s="8" t="s">
        <v>75</v>
      </c>
      <c r="H295" s="9">
        <f>J295+L295+N295+P295</f>
        <v>3445.6</v>
      </c>
      <c r="I295" s="9">
        <f>K295</f>
        <v>1411.6</v>
      </c>
      <c r="J295" s="9">
        <v>3445.6</v>
      </c>
      <c r="K295" s="9">
        <v>1411.6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113"/>
      <c r="S295" s="114"/>
    </row>
    <row r="296" spans="1:19" ht="12.75">
      <c r="A296" s="72"/>
      <c r="B296" s="75"/>
      <c r="C296" s="50"/>
      <c r="D296" s="50"/>
      <c r="E296" s="75"/>
      <c r="F296" s="4"/>
      <c r="G296" s="8" t="s">
        <v>76</v>
      </c>
      <c r="H296" s="9">
        <f>J296+L296+N296+P296</f>
        <v>6891.264</v>
      </c>
      <c r="I296" s="9">
        <f>K296</f>
        <v>1500</v>
      </c>
      <c r="J296" s="9">
        <v>6891.264</v>
      </c>
      <c r="K296" s="9">
        <v>1500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113"/>
      <c r="S296" s="114"/>
    </row>
    <row r="297" spans="1:19" ht="12.75">
      <c r="A297" s="72"/>
      <c r="B297" s="75"/>
      <c r="C297" s="50"/>
      <c r="D297" s="50"/>
      <c r="E297" s="75"/>
      <c r="F297" s="4"/>
      <c r="G297" s="8" t="s">
        <v>77</v>
      </c>
      <c r="H297" s="9">
        <f>J297+L297+N297+P297</f>
        <v>6891.264</v>
      </c>
      <c r="I297" s="9">
        <f>K297+M297+O297+Q297</f>
        <v>1100</v>
      </c>
      <c r="J297" s="9">
        <v>6891.264</v>
      </c>
      <c r="K297" s="9">
        <v>1100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113"/>
      <c r="S297" s="114"/>
    </row>
    <row r="298" spans="1:19" ht="12.75">
      <c r="A298" s="73"/>
      <c r="B298" s="76"/>
      <c r="C298" s="51"/>
      <c r="D298" s="51"/>
      <c r="E298" s="76"/>
      <c r="F298" s="4"/>
      <c r="G298" s="8" t="s">
        <v>72</v>
      </c>
      <c r="H298" s="9">
        <f>J298+L298+N298+P298</f>
        <v>6891.264</v>
      </c>
      <c r="I298" s="9">
        <f>K298+M298+O298+Q298</f>
        <v>1100</v>
      </c>
      <c r="J298" s="9">
        <v>6891.264</v>
      </c>
      <c r="K298" s="9">
        <v>1100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115"/>
      <c r="S298" s="116"/>
    </row>
    <row r="299" spans="1:19" ht="12.75" customHeight="1">
      <c r="A299" s="71">
        <f>A287+1</f>
        <v>23</v>
      </c>
      <c r="B299" s="74" t="s">
        <v>26</v>
      </c>
      <c r="C299" s="49"/>
      <c r="D299" s="49"/>
      <c r="E299" s="74" t="s">
        <v>50</v>
      </c>
      <c r="F299" s="4"/>
      <c r="G299" s="5" t="s">
        <v>9</v>
      </c>
      <c r="H299" s="6">
        <f aca="true" t="shared" si="78" ref="H299:Q299">SUM(H300:H310)</f>
        <v>198874.929</v>
      </c>
      <c r="I299" s="6">
        <f t="shared" si="78"/>
        <v>58309.208000000006</v>
      </c>
      <c r="J299" s="6">
        <f t="shared" si="78"/>
        <v>198874.929</v>
      </c>
      <c r="K299" s="6">
        <f t="shared" si="78"/>
        <v>58309.208000000006</v>
      </c>
      <c r="L299" s="6">
        <f t="shared" si="78"/>
        <v>0</v>
      </c>
      <c r="M299" s="6">
        <f t="shared" si="78"/>
        <v>0</v>
      </c>
      <c r="N299" s="6">
        <f t="shared" si="78"/>
        <v>0</v>
      </c>
      <c r="O299" s="6">
        <f t="shared" si="78"/>
        <v>0</v>
      </c>
      <c r="P299" s="6">
        <f t="shared" si="78"/>
        <v>0</v>
      </c>
      <c r="Q299" s="6">
        <f t="shared" si="78"/>
        <v>0</v>
      </c>
      <c r="R299" s="111" t="s">
        <v>62</v>
      </c>
      <c r="S299" s="112"/>
    </row>
    <row r="300" spans="1:19" ht="13.5" customHeight="1">
      <c r="A300" s="72"/>
      <c r="B300" s="75"/>
      <c r="C300" s="50"/>
      <c r="D300" s="50"/>
      <c r="E300" s="75"/>
      <c r="F300" s="4" t="s">
        <v>27</v>
      </c>
      <c r="G300" s="8" t="s">
        <v>13</v>
      </c>
      <c r="H300" s="9">
        <f aca="true" t="shared" si="79" ref="H300:I305">J300+L300+N300+P300</f>
        <v>15000</v>
      </c>
      <c r="I300" s="9">
        <f t="shared" si="79"/>
        <v>3718.1</v>
      </c>
      <c r="J300" s="9">
        <v>15000</v>
      </c>
      <c r="K300" s="9">
        <v>3718.1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113"/>
      <c r="S300" s="114"/>
    </row>
    <row r="301" spans="1:19" ht="12.75">
      <c r="A301" s="72"/>
      <c r="B301" s="75"/>
      <c r="C301" s="50"/>
      <c r="D301" s="50"/>
      <c r="E301" s="75"/>
      <c r="F301" s="4"/>
      <c r="G301" s="8" t="s">
        <v>11</v>
      </c>
      <c r="H301" s="9">
        <f t="shared" si="79"/>
        <v>15795</v>
      </c>
      <c r="I301" s="9">
        <f t="shared" si="79"/>
        <v>4003.5</v>
      </c>
      <c r="J301" s="9">
        <v>15795</v>
      </c>
      <c r="K301" s="9">
        <v>4003.5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113"/>
      <c r="S301" s="114"/>
    </row>
    <row r="302" spans="1:19" ht="12.75">
      <c r="A302" s="72"/>
      <c r="B302" s="75"/>
      <c r="C302" s="50"/>
      <c r="D302" s="50"/>
      <c r="E302" s="75"/>
      <c r="F302" s="4"/>
      <c r="G302" s="8" t="s">
        <v>12</v>
      </c>
      <c r="H302" s="9">
        <f t="shared" si="79"/>
        <v>16632.1</v>
      </c>
      <c r="I302" s="9">
        <f t="shared" si="79"/>
        <v>2495.1</v>
      </c>
      <c r="J302" s="9">
        <v>16632.1</v>
      </c>
      <c r="K302" s="9">
        <v>2495.1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113"/>
      <c r="S302" s="114"/>
    </row>
    <row r="303" spans="1:19" ht="12.75">
      <c r="A303" s="72"/>
      <c r="B303" s="75"/>
      <c r="C303" s="50"/>
      <c r="D303" s="50"/>
      <c r="E303" s="75"/>
      <c r="F303" s="4"/>
      <c r="G303" s="8" t="s">
        <v>14</v>
      </c>
      <c r="H303" s="9">
        <f t="shared" si="79"/>
        <v>17480.4</v>
      </c>
      <c r="I303" s="9">
        <f t="shared" si="79"/>
        <v>2687</v>
      </c>
      <c r="J303" s="9">
        <v>17480.4</v>
      </c>
      <c r="K303" s="9">
        <v>2687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113"/>
      <c r="S303" s="114"/>
    </row>
    <row r="304" spans="1:19" ht="12.75">
      <c r="A304" s="72"/>
      <c r="B304" s="75"/>
      <c r="C304" s="50" t="s">
        <v>124</v>
      </c>
      <c r="D304" s="50" t="s">
        <v>125</v>
      </c>
      <c r="E304" s="75"/>
      <c r="F304" s="4"/>
      <c r="G304" s="8" t="s">
        <v>15</v>
      </c>
      <c r="H304" s="9">
        <f t="shared" si="79"/>
        <v>18336.9</v>
      </c>
      <c r="I304" s="9">
        <f t="shared" si="79"/>
        <v>4935.7</v>
      </c>
      <c r="J304" s="9">
        <v>18336.9</v>
      </c>
      <c r="K304" s="9">
        <v>4935.7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113"/>
      <c r="S304" s="114"/>
    </row>
    <row r="305" spans="1:19" ht="12.75">
      <c r="A305" s="72"/>
      <c r="B305" s="75"/>
      <c r="C305" s="50"/>
      <c r="D305" s="50"/>
      <c r="E305" s="75"/>
      <c r="F305" s="4"/>
      <c r="G305" s="8" t="s">
        <v>61</v>
      </c>
      <c r="H305" s="9">
        <f t="shared" si="79"/>
        <v>19732.6</v>
      </c>
      <c r="I305" s="9">
        <f t="shared" si="79"/>
        <v>5656.608</v>
      </c>
      <c r="J305" s="9">
        <v>19732.6</v>
      </c>
      <c r="K305" s="9">
        <v>5656.608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113"/>
      <c r="S305" s="114"/>
    </row>
    <row r="306" spans="1:19" ht="12.75">
      <c r="A306" s="72"/>
      <c r="B306" s="75"/>
      <c r="C306" s="50"/>
      <c r="D306" s="50"/>
      <c r="E306" s="75"/>
      <c r="F306" s="4"/>
      <c r="G306" s="8" t="s">
        <v>74</v>
      </c>
      <c r="H306" s="9">
        <f>J306+L306+N306+P306</f>
        <v>7207.2</v>
      </c>
      <c r="I306" s="9">
        <f>K306</f>
        <v>7177.9</v>
      </c>
      <c r="J306" s="9">
        <v>7207.2</v>
      </c>
      <c r="K306" s="9">
        <v>7177.9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113"/>
      <c r="S306" s="114"/>
    </row>
    <row r="307" spans="1:19" ht="12.75">
      <c r="A307" s="72"/>
      <c r="B307" s="75"/>
      <c r="C307" s="50"/>
      <c r="D307" s="50"/>
      <c r="E307" s="75"/>
      <c r="F307" s="4"/>
      <c r="G307" s="8" t="s">
        <v>75</v>
      </c>
      <c r="H307" s="9">
        <f>J307+L307+N307+P307</f>
        <v>19732.6</v>
      </c>
      <c r="I307" s="9">
        <f>K307</f>
        <v>7735.3</v>
      </c>
      <c r="J307" s="9">
        <v>19732.6</v>
      </c>
      <c r="K307" s="9">
        <v>7735.3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113"/>
      <c r="S307" s="114"/>
    </row>
    <row r="308" spans="1:19" ht="12.75">
      <c r="A308" s="72"/>
      <c r="B308" s="75"/>
      <c r="C308" s="50"/>
      <c r="D308" s="50"/>
      <c r="E308" s="75"/>
      <c r="F308" s="4"/>
      <c r="G308" s="8" t="s">
        <v>76</v>
      </c>
      <c r="H308" s="9">
        <f>J308+L308+N308+P308</f>
        <v>22986.043</v>
      </c>
      <c r="I308" s="9">
        <f>K308</f>
        <v>5500</v>
      </c>
      <c r="J308" s="9">
        <v>22986.043</v>
      </c>
      <c r="K308" s="9">
        <v>5500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113"/>
      <c r="S308" s="114"/>
    </row>
    <row r="309" spans="1:19" ht="12.75">
      <c r="A309" s="72"/>
      <c r="B309" s="75"/>
      <c r="C309" s="50"/>
      <c r="D309" s="50"/>
      <c r="E309" s="75"/>
      <c r="F309" s="4"/>
      <c r="G309" s="8" t="s">
        <v>77</v>
      </c>
      <c r="H309" s="9">
        <f>J309+L309+N309+P309</f>
        <v>22986.043</v>
      </c>
      <c r="I309" s="9">
        <f>K309+M309+O309+Q309</f>
        <v>7200</v>
      </c>
      <c r="J309" s="9">
        <v>22986.043</v>
      </c>
      <c r="K309" s="9">
        <v>7200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113"/>
      <c r="S309" s="114"/>
    </row>
    <row r="310" spans="1:19" ht="12.75">
      <c r="A310" s="73"/>
      <c r="B310" s="76"/>
      <c r="C310" s="51"/>
      <c r="D310" s="51"/>
      <c r="E310" s="76"/>
      <c r="F310" s="4"/>
      <c r="G310" s="8" t="s">
        <v>72</v>
      </c>
      <c r="H310" s="9">
        <f>J310+L310+N310+P310</f>
        <v>22986.043</v>
      </c>
      <c r="I310" s="9">
        <f>K310+M310+O310+Q310</f>
        <v>7200</v>
      </c>
      <c r="J310" s="9">
        <v>22986.043</v>
      </c>
      <c r="K310" s="9">
        <v>7200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115"/>
      <c r="S310" s="116"/>
    </row>
    <row r="311" spans="1:19" ht="12.75" customHeight="1">
      <c r="A311" s="71">
        <v>24</v>
      </c>
      <c r="B311" s="74" t="s">
        <v>63</v>
      </c>
      <c r="C311" s="49"/>
      <c r="D311" s="49"/>
      <c r="E311" s="74" t="s">
        <v>50</v>
      </c>
      <c r="F311" s="4"/>
      <c r="G311" s="5" t="s">
        <v>9</v>
      </c>
      <c r="H311" s="6">
        <f aca="true" t="shared" si="80" ref="H311:Q311">SUM(H312:H322)</f>
        <v>10000</v>
      </c>
      <c r="I311" s="6">
        <f t="shared" si="80"/>
        <v>10000</v>
      </c>
      <c r="J311" s="6">
        <f t="shared" si="80"/>
        <v>10000</v>
      </c>
      <c r="K311" s="6">
        <f t="shared" si="80"/>
        <v>10000</v>
      </c>
      <c r="L311" s="6">
        <f t="shared" si="80"/>
        <v>0</v>
      </c>
      <c r="M311" s="6">
        <f t="shared" si="80"/>
        <v>0</v>
      </c>
      <c r="N311" s="6">
        <f t="shared" si="80"/>
        <v>0</v>
      </c>
      <c r="O311" s="6">
        <f t="shared" si="80"/>
        <v>0</v>
      </c>
      <c r="P311" s="6">
        <f t="shared" si="80"/>
        <v>0</v>
      </c>
      <c r="Q311" s="6">
        <f t="shared" si="80"/>
        <v>0</v>
      </c>
      <c r="R311" s="67" t="s">
        <v>62</v>
      </c>
      <c r="S311" s="68"/>
    </row>
    <row r="312" spans="1:19" ht="12.75">
      <c r="A312" s="72"/>
      <c r="B312" s="75"/>
      <c r="C312" s="50"/>
      <c r="D312" s="50"/>
      <c r="E312" s="75"/>
      <c r="F312" s="4"/>
      <c r="G312" s="8" t="s">
        <v>13</v>
      </c>
      <c r="H312" s="9">
        <f aca="true" t="shared" si="81" ref="H312:H322">J312+L312+N312+P312</f>
        <v>0</v>
      </c>
      <c r="I312" s="9">
        <f aca="true" t="shared" si="82" ref="I312:I322">K312+M312+O312+Q312</f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69"/>
      <c r="S312" s="70"/>
    </row>
    <row r="313" spans="1:19" ht="12.75">
      <c r="A313" s="72"/>
      <c r="B313" s="75"/>
      <c r="C313" s="50"/>
      <c r="D313" s="50"/>
      <c r="E313" s="75"/>
      <c r="F313" s="4"/>
      <c r="G313" s="8" t="s">
        <v>11</v>
      </c>
      <c r="H313" s="9">
        <f t="shared" si="81"/>
        <v>0</v>
      </c>
      <c r="I313" s="9">
        <f t="shared" si="82"/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69"/>
      <c r="S313" s="70"/>
    </row>
    <row r="314" spans="1:19" ht="12.75">
      <c r="A314" s="72"/>
      <c r="B314" s="75"/>
      <c r="C314" s="50"/>
      <c r="D314" s="50"/>
      <c r="E314" s="75"/>
      <c r="F314" s="4"/>
      <c r="G314" s="8" t="s">
        <v>12</v>
      </c>
      <c r="H314" s="9">
        <f t="shared" si="81"/>
        <v>0</v>
      </c>
      <c r="I314" s="9">
        <f t="shared" si="82"/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69"/>
      <c r="S314" s="70"/>
    </row>
    <row r="315" spans="1:19" ht="12.75">
      <c r="A315" s="72"/>
      <c r="B315" s="75"/>
      <c r="C315" s="50"/>
      <c r="D315" s="50"/>
      <c r="E315" s="75"/>
      <c r="F315" s="4"/>
      <c r="G315" s="8" t="s">
        <v>14</v>
      </c>
      <c r="H315" s="9">
        <f t="shared" si="81"/>
        <v>10000</v>
      </c>
      <c r="I315" s="9">
        <f t="shared" si="82"/>
        <v>10000</v>
      </c>
      <c r="J315" s="9">
        <v>10000</v>
      </c>
      <c r="K315" s="9">
        <v>10000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69"/>
      <c r="S315" s="70"/>
    </row>
    <row r="316" spans="1:19" ht="12.75">
      <c r="A316" s="72"/>
      <c r="B316" s="75"/>
      <c r="C316" s="50"/>
      <c r="D316" s="50"/>
      <c r="E316" s="75"/>
      <c r="F316" s="4"/>
      <c r="G316" s="8" t="s">
        <v>15</v>
      </c>
      <c r="H316" s="9">
        <f t="shared" si="81"/>
        <v>0</v>
      </c>
      <c r="I316" s="9">
        <f t="shared" si="82"/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69"/>
      <c r="S316" s="70"/>
    </row>
    <row r="317" spans="1:19" ht="12.75">
      <c r="A317" s="72"/>
      <c r="B317" s="75"/>
      <c r="C317" s="50"/>
      <c r="D317" s="50"/>
      <c r="E317" s="75"/>
      <c r="F317" s="4"/>
      <c r="G317" s="8" t="s">
        <v>61</v>
      </c>
      <c r="H317" s="9">
        <f t="shared" si="81"/>
        <v>0</v>
      </c>
      <c r="I317" s="9">
        <f t="shared" si="82"/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69"/>
      <c r="S317" s="70"/>
    </row>
    <row r="318" spans="1:19" ht="12.75">
      <c r="A318" s="72"/>
      <c r="B318" s="75"/>
      <c r="C318" s="50"/>
      <c r="D318" s="50"/>
      <c r="E318" s="75"/>
      <c r="F318" s="4"/>
      <c r="G318" s="8" t="s">
        <v>74</v>
      </c>
      <c r="H318" s="9">
        <f t="shared" si="81"/>
        <v>0</v>
      </c>
      <c r="I318" s="9">
        <f t="shared" si="82"/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69"/>
      <c r="S318" s="70"/>
    </row>
    <row r="319" spans="1:19" ht="12.75">
      <c r="A319" s="72"/>
      <c r="B319" s="75"/>
      <c r="C319" s="50"/>
      <c r="D319" s="50"/>
      <c r="E319" s="75"/>
      <c r="F319" s="4"/>
      <c r="G319" s="8" t="s">
        <v>75</v>
      </c>
      <c r="H319" s="9">
        <f t="shared" si="81"/>
        <v>0</v>
      </c>
      <c r="I319" s="9">
        <f t="shared" si="82"/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69"/>
      <c r="S319" s="70"/>
    </row>
    <row r="320" spans="1:19" ht="12.75">
      <c r="A320" s="72"/>
      <c r="B320" s="75"/>
      <c r="C320" s="50"/>
      <c r="D320" s="50"/>
      <c r="E320" s="75"/>
      <c r="F320" s="4"/>
      <c r="G320" s="8" t="s">
        <v>76</v>
      </c>
      <c r="H320" s="9">
        <f t="shared" si="81"/>
        <v>0</v>
      </c>
      <c r="I320" s="9">
        <f t="shared" si="82"/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69"/>
      <c r="S320" s="70"/>
    </row>
    <row r="321" spans="1:19" ht="12.75">
      <c r="A321" s="72"/>
      <c r="B321" s="75"/>
      <c r="C321" s="50"/>
      <c r="D321" s="50"/>
      <c r="E321" s="75"/>
      <c r="F321" s="4"/>
      <c r="G321" s="8" t="s">
        <v>77</v>
      </c>
      <c r="H321" s="9">
        <f t="shared" si="81"/>
        <v>0</v>
      </c>
      <c r="I321" s="9">
        <f t="shared" si="82"/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69"/>
      <c r="S321" s="70"/>
    </row>
    <row r="322" spans="1:19" ht="12.75">
      <c r="A322" s="73"/>
      <c r="B322" s="76"/>
      <c r="C322" s="51"/>
      <c r="D322" s="51"/>
      <c r="E322" s="76"/>
      <c r="F322" s="4"/>
      <c r="G322" s="8" t="s">
        <v>72</v>
      </c>
      <c r="H322" s="9">
        <f t="shared" si="81"/>
        <v>0</v>
      </c>
      <c r="I322" s="9">
        <f t="shared" si="82"/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83"/>
      <c r="S322" s="84"/>
    </row>
    <row r="323" spans="1:19" ht="12.75">
      <c r="A323" s="71">
        <v>25</v>
      </c>
      <c r="B323" s="74" t="s">
        <v>118</v>
      </c>
      <c r="C323" s="49"/>
      <c r="D323" s="49"/>
      <c r="E323" s="74" t="s">
        <v>119</v>
      </c>
      <c r="F323" s="4"/>
      <c r="G323" s="5" t="s">
        <v>9</v>
      </c>
      <c r="H323" s="6">
        <f aca="true" t="shared" si="83" ref="H323:Q323">SUM(H324:H334)</f>
        <v>2919.244</v>
      </c>
      <c r="I323" s="6">
        <f t="shared" si="83"/>
        <v>2919.244</v>
      </c>
      <c r="J323" s="6">
        <f t="shared" si="83"/>
        <v>2919.244</v>
      </c>
      <c r="K323" s="6">
        <f t="shared" si="83"/>
        <v>2919.2000000000003</v>
      </c>
      <c r="L323" s="6">
        <f t="shared" si="83"/>
        <v>0</v>
      </c>
      <c r="M323" s="6">
        <f t="shared" si="83"/>
        <v>0</v>
      </c>
      <c r="N323" s="6">
        <f t="shared" si="83"/>
        <v>0</v>
      </c>
      <c r="O323" s="6">
        <f t="shared" si="83"/>
        <v>0</v>
      </c>
      <c r="P323" s="6">
        <f t="shared" si="83"/>
        <v>0</v>
      </c>
      <c r="Q323" s="6">
        <f t="shared" si="83"/>
        <v>0</v>
      </c>
      <c r="R323" s="67" t="s">
        <v>62</v>
      </c>
      <c r="S323" s="68"/>
    </row>
    <row r="324" spans="1:19" ht="12.75">
      <c r="A324" s="72"/>
      <c r="B324" s="75"/>
      <c r="C324" s="50"/>
      <c r="D324" s="50"/>
      <c r="E324" s="75"/>
      <c r="F324" s="4"/>
      <c r="G324" s="8" t="s">
        <v>13</v>
      </c>
      <c r="H324" s="9">
        <f aca="true" t="shared" si="84" ref="H324:I326">J324+L324+N324+P324</f>
        <v>0</v>
      </c>
      <c r="I324" s="9">
        <f t="shared" si="84"/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69"/>
      <c r="S324" s="70"/>
    </row>
    <row r="325" spans="1:19" ht="12.75">
      <c r="A325" s="72"/>
      <c r="B325" s="75"/>
      <c r="C325" s="50"/>
      <c r="D325" s="50"/>
      <c r="E325" s="75"/>
      <c r="F325" s="4"/>
      <c r="G325" s="8" t="s">
        <v>11</v>
      </c>
      <c r="H325" s="9">
        <f t="shared" si="84"/>
        <v>0</v>
      </c>
      <c r="I325" s="9">
        <f t="shared" si="84"/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69"/>
      <c r="S325" s="70"/>
    </row>
    <row r="326" spans="1:19" ht="12.75">
      <c r="A326" s="72"/>
      <c r="B326" s="75"/>
      <c r="C326" s="50"/>
      <c r="D326" s="50"/>
      <c r="E326" s="75"/>
      <c r="F326" s="4"/>
      <c r="G326" s="8" t="s">
        <v>12</v>
      </c>
      <c r="H326" s="9">
        <f t="shared" si="84"/>
        <v>0</v>
      </c>
      <c r="I326" s="9">
        <f t="shared" si="84"/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69"/>
      <c r="S326" s="70"/>
    </row>
    <row r="327" spans="1:19" ht="12.75">
      <c r="A327" s="72"/>
      <c r="B327" s="75"/>
      <c r="C327" s="50"/>
      <c r="D327" s="50"/>
      <c r="E327" s="75"/>
      <c r="F327" s="4"/>
      <c r="G327" s="8" t="s">
        <v>14</v>
      </c>
      <c r="H327" s="9">
        <f>J327+L327+N327+P327</f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69"/>
      <c r="S327" s="70"/>
    </row>
    <row r="328" spans="1:19" ht="12.75">
      <c r="A328" s="72"/>
      <c r="B328" s="75"/>
      <c r="C328" s="50"/>
      <c r="D328" s="50"/>
      <c r="E328" s="75"/>
      <c r="F328" s="4"/>
      <c r="G328" s="8" t="s">
        <v>15</v>
      </c>
      <c r="H328" s="9">
        <f>J328+L328+N328+P328</f>
        <v>0</v>
      </c>
      <c r="I328" s="9">
        <f>K328+M328+O328+Q328</f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69"/>
      <c r="S328" s="70"/>
    </row>
    <row r="329" spans="1:19" ht="12.75">
      <c r="A329" s="72"/>
      <c r="B329" s="75"/>
      <c r="C329" s="50" t="s">
        <v>122</v>
      </c>
      <c r="D329" s="50" t="s">
        <v>123</v>
      </c>
      <c r="E329" s="75"/>
      <c r="F329" s="4"/>
      <c r="G329" s="8" t="s">
        <v>61</v>
      </c>
      <c r="H329" s="9">
        <f>J329+L329+N329+P329</f>
        <v>633.944</v>
      </c>
      <c r="I329" s="9">
        <v>633.944</v>
      </c>
      <c r="J329" s="9">
        <v>633.944</v>
      </c>
      <c r="K329" s="9">
        <v>633.9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69"/>
      <c r="S329" s="70"/>
    </row>
    <row r="330" spans="1:19" ht="12.75">
      <c r="A330" s="72"/>
      <c r="B330" s="75"/>
      <c r="C330" s="50"/>
      <c r="D330" s="50"/>
      <c r="E330" s="75"/>
      <c r="F330" s="4"/>
      <c r="G330" s="8" t="s">
        <v>74</v>
      </c>
      <c r="H330" s="9">
        <f>J330</f>
        <v>2285.3</v>
      </c>
      <c r="I330" s="9">
        <f>K330+M330+O330+Q330</f>
        <v>2285.3</v>
      </c>
      <c r="J330" s="9">
        <v>2285.3</v>
      </c>
      <c r="K330" s="9">
        <v>2285.3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69"/>
      <c r="S330" s="70"/>
    </row>
    <row r="331" spans="1:19" ht="12.75">
      <c r="A331" s="72"/>
      <c r="B331" s="75"/>
      <c r="C331" s="50"/>
      <c r="D331" s="50"/>
      <c r="E331" s="75"/>
      <c r="F331" s="4"/>
      <c r="G331" s="8" t="s">
        <v>75</v>
      </c>
      <c r="H331" s="9">
        <v>0</v>
      </c>
      <c r="I331" s="9">
        <f>K331+M331+O331+Q331</f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69"/>
      <c r="S331" s="70"/>
    </row>
    <row r="332" spans="1:19" ht="12.75">
      <c r="A332" s="72"/>
      <c r="B332" s="75"/>
      <c r="C332" s="50"/>
      <c r="D332" s="50"/>
      <c r="E332" s="75"/>
      <c r="F332" s="4"/>
      <c r="G332" s="8" t="s">
        <v>76</v>
      </c>
      <c r="H332" s="9">
        <v>0</v>
      </c>
      <c r="I332" s="9">
        <f>K332+M332+O332+Q332</f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69"/>
      <c r="S332" s="70"/>
    </row>
    <row r="333" spans="1:19" ht="12.75">
      <c r="A333" s="72"/>
      <c r="B333" s="75"/>
      <c r="C333" s="50"/>
      <c r="D333" s="50"/>
      <c r="E333" s="75"/>
      <c r="F333" s="4"/>
      <c r="G333" s="8" t="s">
        <v>77</v>
      </c>
      <c r="H333" s="9">
        <v>0</v>
      </c>
      <c r="I333" s="9">
        <f>K333+M333+O333+Q333</f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69"/>
      <c r="S333" s="70"/>
    </row>
    <row r="334" spans="1:19" ht="12.75">
      <c r="A334" s="73"/>
      <c r="B334" s="76"/>
      <c r="C334" s="51"/>
      <c r="D334" s="51"/>
      <c r="E334" s="76"/>
      <c r="F334" s="4"/>
      <c r="G334" s="8" t="s">
        <v>72</v>
      </c>
      <c r="H334" s="9">
        <v>0</v>
      </c>
      <c r="I334" s="9">
        <f>K334+M334+O334+Q334</f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83"/>
      <c r="S334" s="84"/>
    </row>
    <row r="335" spans="1:19" ht="15.75" customHeight="1">
      <c r="A335" s="71">
        <v>26</v>
      </c>
      <c r="B335" s="74" t="s">
        <v>136</v>
      </c>
      <c r="C335" s="49"/>
      <c r="D335" s="49"/>
      <c r="E335" s="74" t="s">
        <v>50</v>
      </c>
      <c r="F335" s="4"/>
      <c r="G335" s="5" t="s">
        <v>9</v>
      </c>
      <c r="H335" s="6">
        <f aca="true" t="shared" si="85" ref="H335:Q335">SUM(H336:H346)</f>
        <v>500.96</v>
      </c>
      <c r="I335" s="6">
        <f t="shared" si="85"/>
        <v>0</v>
      </c>
      <c r="J335" s="6">
        <f t="shared" si="85"/>
        <v>500.96</v>
      </c>
      <c r="K335" s="6">
        <f t="shared" si="85"/>
        <v>0</v>
      </c>
      <c r="L335" s="6">
        <f t="shared" si="85"/>
        <v>0</v>
      </c>
      <c r="M335" s="6">
        <f t="shared" si="85"/>
        <v>0</v>
      </c>
      <c r="N335" s="6">
        <f t="shared" si="85"/>
        <v>0</v>
      </c>
      <c r="O335" s="6">
        <f t="shared" si="85"/>
        <v>0</v>
      </c>
      <c r="P335" s="6">
        <f t="shared" si="85"/>
        <v>0</v>
      </c>
      <c r="Q335" s="6">
        <f t="shared" si="85"/>
        <v>0</v>
      </c>
      <c r="R335" s="67" t="s">
        <v>36</v>
      </c>
      <c r="S335" s="68"/>
    </row>
    <row r="336" spans="1:19" ht="15.75" customHeight="1">
      <c r="A336" s="72"/>
      <c r="B336" s="75"/>
      <c r="C336" s="50"/>
      <c r="D336" s="50"/>
      <c r="E336" s="75"/>
      <c r="F336" s="4" t="s">
        <v>18</v>
      </c>
      <c r="G336" s="8" t="s">
        <v>13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69"/>
      <c r="S336" s="70"/>
    </row>
    <row r="337" spans="1:20" ht="15.75" customHeight="1">
      <c r="A337" s="72"/>
      <c r="B337" s="75"/>
      <c r="C337" s="50"/>
      <c r="D337" s="50"/>
      <c r="E337" s="75"/>
      <c r="F337" s="4"/>
      <c r="G337" s="8" t="s">
        <v>11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69"/>
      <c r="S337" s="70"/>
      <c r="T337" s="21"/>
    </row>
    <row r="338" spans="1:19" ht="15.75" customHeight="1">
      <c r="A338" s="72"/>
      <c r="B338" s="75"/>
      <c r="C338" s="50"/>
      <c r="D338" s="50"/>
      <c r="E338" s="75"/>
      <c r="F338" s="4"/>
      <c r="G338" s="8" t="s">
        <v>12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69"/>
      <c r="S338" s="70"/>
    </row>
    <row r="339" spans="1:28" ht="15.75" customHeight="1">
      <c r="A339" s="72"/>
      <c r="B339" s="75"/>
      <c r="C339" s="50"/>
      <c r="D339" s="50"/>
      <c r="E339" s="75"/>
      <c r="F339" s="4"/>
      <c r="G339" s="8" t="s">
        <v>14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69"/>
      <c r="S339" s="70"/>
      <c r="T339" s="7"/>
      <c r="W339" s="22"/>
      <c r="X339" s="22"/>
      <c r="Y339" s="22"/>
      <c r="Z339" s="22"/>
      <c r="AA339" s="22"/>
      <c r="AB339" s="22"/>
    </row>
    <row r="340" spans="1:29" ht="15.75" customHeight="1">
      <c r="A340" s="72"/>
      <c r="B340" s="75"/>
      <c r="C340" s="50"/>
      <c r="D340" s="50"/>
      <c r="E340" s="75"/>
      <c r="F340" s="4"/>
      <c r="G340" s="8" t="s">
        <v>15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69"/>
      <c r="S340" s="70"/>
      <c r="T340" s="7"/>
      <c r="W340" s="22"/>
      <c r="X340" s="22"/>
      <c r="Y340" s="22"/>
      <c r="Z340" s="22"/>
      <c r="AA340" s="22"/>
      <c r="AB340" s="22"/>
      <c r="AC340" s="22"/>
    </row>
    <row r="341" spans="1:33" ht="15.75" customHeight="1">
      <c r="A341" s="72"/>
      <c r="B341" s="75"/>
      <c r="C341" s="50"/>
      <c r="D341" s="50"/>
      <c r="E341" s="75"/>
      <c r="F341" s="4"/>
      <c r="G341" s="8" t="s">
        <v>61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69"/>
      <c r="S341" s="70"/>
      <c r="T341" s="7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5.75" customHeight="1">
      <c r="A342" s="72"/>
      <c r="B342" s="75"/>
      <c r="C342" s="50" t="s">
        <v>122</v>
      </c>
      <c r="D342" s="50" t="s">
        <v>123</v>
      </c>
      <c r="E342" s="75"/>
      <c r="F342" s="4"/>
      <c r="G342" s="8" t="s">
        <v>74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69"/>
      <c r="S342" s="70"/>
      <c r="T342" s="7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</row>
    <row r="343" spans="1:33" ht="15.75" customHeight="1">
      <c r="A343" s="72"/>
      <c r="B343" s="75"/>
      <c r="C343" s="50"/>
      <c r="D343" s="50"/>
      <c r="E343" s="75"/>
      <c r="F343" s="4"/>
      <c r="G343" s="8" t="s">
        <v>75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69"/>
      <c r="S343" s="70"/>
      <c r="T343" s="7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3" ht="15.75" customHeight="1">
      <c r="A344" s="72"/>
      <c r="B344" s="75"/>
      <c r="C344" s="50"/>
      <c r="D344" s="50"/>
      <c r="E344" s="75"/>
      <c r="F344" s="4"/>
      <c r="G344" s="8" t="s">
        <v>76</v>
      </c>
      <c r="H344" s="9">
        <f>J344+L344+N344+P344</f>
        <v>500.96</v>
      </c>
      <c r="I344" s="9">
        <f>K344</f>
        <v>0</v>
      </c>
      <c r="J344" s="9">
        <v>500.96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69"/>
      <c r="S344" s="70"/>
      <c r="T344" s="7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</row>
    <row r="345" spans="1:33" ht="15.75" customHeight="1">
      <c r="A345" s="72"/>
      <c r="B345" s="75"/>
      <c r="C345" s="50"/>
      <c r="D345" s="50"/>
      <c r="E345" s="75"/>
      <c r="F345" s="4"/>
      <c r="G345" s="8" t="s">
        <v>77</v>
      </c>
      <c r="H345" s="9">
        <f>J345+L345+N345+P345</f>
        <v>0</v>
      </c>
      <c r="I345" s="9">
        <f>K345+M345+O345+Q345</f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69"/>
      <c r="S345" s="70"/>
      <c r="T345" s="7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ht="15.75" customHeight="1">
      <c r="A346" s="73"/>
      <c r="B346" s="76"/>
      <c r="C346" s="51"/>
      <c r="D346" s="51"/>
      <c r="E346" s="76"/>
      <c r="F346" s="4"/>
      <c r="G346" s="8" t="s">
        <v>72</v>
      </c>
      <c r="H346" s="9">
        <f>J346+L346+N346+P346</f>
        <v>0</v>
      </c>
      <c r="I346" s="9">
        <f>K346+M346+O346+Q346</f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83"/>
      <c r="S346" s="84"/>
      <c r="T346" s="7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</row>
    <row r="347" spans="1:19" ht="12.75">
      <c r="A347" s="63"/>
      <c r="B347" s="85" t="s">
        <v>40</v>
      </c>
      <c r="C347" s="52"/>
      <c r="D347" s="52"/>
      <c r="E347" s="85"/>
      <c r="F347" s="4"/>
      <c r="G347" s="14" t="s">
        <v>9</v>
      </c>
      <c r="H347" s="6">
        <f aca="true" t="shared" si="86" ref="H347:Q347">SUM(H348:H358)</f>
        <v>668933.915</v>
      </c>
      <c r="I347" s="6">
        <f t="shared" si="86"/>
        <v>273179.716</v>
      </c>
      <c r="J347" s="6">
        <f t="shared" si="86"/>
        <v>668933.915</v>
      </c>
      <c r="K347" s="6">
        <f t="shared" si="86"/>
        <v>273179.672</v>
      </c>
      <c r="L347" s="6">
        <f t="shared" si="86"/>
        <v>0</v>
      </c>
      <c r="M347" s="6">
        <f t="shared" si="86"/>
        <v>0</v>
      </c>
      <c r="N347" s="6">
        <f t="shared" si="86"/>
        <v>0</v>
      </c>
      <c r="O347" s="6">
        <f t="shared" si="86"/>
        <v>0</v>
      </c>
      <c r="P347" s="6">
        <f t="shared" si="86"/>
        <v>0</v>
      </c>
      <c r="Q347" s="6">
        <f t="shared" si="86"/>
        <v>0</v>
      </c>
      <c r="R347" s="85"/>
      <c r="S347" s="85"/>
    </row>
    <row r="348" spans="1:19" ht="12.75">
      <c r="A348" s="63"/>
      <c r="B348" s="85"/>
      <c r="C348" s="52"/>
      <c r="D348" s="52"/>
      <c r="E348" s="85"/>
      <c r="F348" s="4"/>
      <c r="G348" s="4" t="s">
        <v>13</v>
      </c>
      <c r="H348" s="9">
        <f aca="true" t="shared" si="87" ref="H348:H355">J348+L348+N348+P348</f>
        <v>42087.100000000006</v>
      </c>
      <c r="I348" s="9">
        <f aca="true" t="shared" si="88" ref="I348:Q348">I300+I288+I276+I264+I312</f>
        <v>24641.3</v>
      </c>
      <c r="J348" s="9">
        <f t="shared" si="88"/>
        <v>42087.100000000006</v>
      </c>
      <c r="K348" s="9">
        <f t="shared" si="88"/>
        <v>24641.3</v>
      </c>
      <c r="L348" s="9">
        <f t="shared" si="88"/>
        <v>0</v>
      </c>
      <c r="M348" s="9">
        <f t="shared" si="88"/>
        <v>0</v>
      </c>
      <c r="N348" s="9">
        <f t="shared" si="88"/>
        <v>0</v>
      </c>
      <c r="O348" s="9">
        <f t="shared" si="88"/>
        <v>0</v>
      </c>
      <c r="P348" s="9">
        <f t="shared" si="88"/>
        <v>0</v>
      </c>
      <c r="Q348" s="9">
        <f t="shared" si="88"/>
        <v>0</v>
      </c>
      <c r="R348" s="85"/>
      <c r="S348" s="85"/>
    </row>
    <row r="349" spans="1:19" ht="12.75">
      <c r="A349" s="63"/>
      <c r="B349" s="85"/>
      <c r="C349" s="52"/>
      <c r="D349" s="52"/>
      <c r="E349" s="85"/>
      <c r="F349" s="4"/>
      <c r="G349" s="4" t="s">
        <v>11</v>
      </c>
      <c r="H349" s="9">
        <f t="shared" si="87"/>
        <v>45660.5</v>
      </c>
      <c r="I349" s="9">
        <f aca="true" t="shared" si="89" ref="I349:Q349">I301+I289+I277+I265+I313</f>
        <v>24754.8</v>
      </c>
      <c r="J349" s="9">
        <f t="shared" si="89"/>
        <v>45660.5</v>
      </c>
      <c r="K349" s="9">
        <f t="shared" si="89"/>
        <v>24754.8</v>
      </c>
      <c r="L349" s="9">
        <f t="shared" si="89"/>
        <v>0</v>
      </c>
      <c r="M349" s="9">
        <f t="shared" si="89"/>
        <v>0</v>
      </c>
      <c r="N349" s="9">
        <f t="shared" si="89"/>
        <v>0</v>
      </c>
      <c r="O349" s="9">
        <f t="shared" si="89"/>
        <v>0</v>
      </c>
      <c r="P349" s="9">
        <f t="shared" si="89"/>
        <v>0</v>
      </c>
      <c r="Q349" s="9">
        <f t="shared" si="89"/>
        <v>0</v>
      </c>
      <c r="R349" s="85"/>
      <c r="S349" s="85"/>
    </row>
    <row r="350" spans="1:19" ht="12.75">
      <c r="A350" s="63"/>
      <c r="B350" s="85"/>
      <c r="C350" s="52"/>
      <c r="D350" s="52"/>
      <c r="E350" s="85"/>
      <c r="F350" s="4"/>
      <c r="G350" s="4" t="s">
        <v>12</v>
      </c>
      <c r="H350" s="9">
        <f t="shared" si="87"/>
        <v>49565.1</v>
      </c>
      <c r="I350" s="9">
        <f aca="true" t="shared" si="90" ref="I350:Q350">I302+I290+I278+I266+I314</f>
        <v>21249.5</v>
      </c>
      <c r="J350" s="9">
        <f t="shared" si="90"/>
        <v>49565.1</v>
      </c>
      <c r="K350" s="9">
        <f t="shared" si="90"/>
        <v>21249.5</v>
      </c>
      <c r="L350" s="9">
        <f t="shared" si="90"/>
        <v>0</v>
      </c>
      <c r="M350" s="9">
        <f t="shared" si="90"/>
        <v>0</v>
      </c>
      <c r="N350" s="9">
        <f t="shared" si="90"/>
        <v>0</v>
      </c>
      <c r="O350" s="9">
        <f t="shared" si="90"/>
        <v>0</v>
      </c>
      <c r="P350" s="9">
        <f t="shared" si="90"/>
        <v>0</v>
      </c>
      <c r="Q350" s="9">
        <f t="shared" si="90"/>
        <v>0</v>
      </c>
      <c r="R350" s="85"/>
      <c r="S350" s="85"/>
    </row>
    <row r="351" spans="1:19" ht="12.75">
      <c r="A351" s="63"/>
      <c r="B351" s="85"/>
      <c r="C351" s="52"/>
      <c r="D351" s="52"/>
      <c r="E351" s="85"/>
      <c r="F351" s="4"/>
      <c r="G351" s="4" t="s">
        <v>14</v>
      </c>
      <c r="H351" s="9">
        <f t="shared" si="87"/>
        <v>63731.399999999994</v>
      </c>
      <c r="I351" s="9">
        <f aca="true" t="shared" si="91" ref="I351:Q351">I303+I291+I279+I267+I315</f>
        <v>34145.7</v>
      </c>
      <c r="J351" s="9">
        <f t="shared" si="91"/>
        <v>63731.399999999994</v>
      </c>
      <c r="K351" s="9">
        <f t="shared" si="91"/>
        <v>34145.7</v>
      </c>
      <c r="L351" s="9">
        <f t="shared" si="91"/>
        <v>0</v>
      </c>
      <c r="M351" s="9">
        <f t="shared" si="91"/>
        <v>0</v>
      </c>
      <c r="N351" s="9">
        <f t="shared" si="91"/>
        <v>0</v>
      </c>
      <c r="O351" s="9">
        <f t="shared" si="91"/>
        <v>0</v>
      </c>
      <c r="P351" s="9">
        <f t="shared" si="91"/>
        <v>0</v>
      </c>
      <c r="Q351" s="9">
        <f t="shared" si="91"/>
        <v>0</v>
      </c>
      <c r="R351" s="85"/>
      <c r="S351" s="85"/>
    </row>
    <row r="352" spans="1:19" ht="12.75">
      <c r="A352" s="63"/>
      <c r="B352" s="85"/>
      <c r="C352" s="52"/>
      <c r="D352" s="52"/>
      <c r="E352" s="85"/>
      <c r="F352" s="4"/>
      <c r="G352" s="4" t="s">
        <v>15</v>
      </c>
      <c r="H352" s="9">
        <f t="shared" si="87"/>
        <v>59591.90000000001</v>
      </c>
      <c r="I352" s="9">
        <f aca="true" t="shared" si="92" ref="I352:Q352">I304+I292+I280+I268+I316</f>
        <v>24067.5</v>
      </c>
      <c r="J352" s="9">
        <f t="shared" si="92"/>
        <v>59591.90000000001</v>
      </c>
      <c r="K352" s="9">
        <f t="shared" si="92"/>
        <v>24067.5</v>
      </c>
      <c r="L352" s="9">
        <f t="shared" si="92"/>
        <v>0</v>
      </c>
      <c r="M352" s="9">
        <f t="shared" si="92"/>
        <v>0</v>
      </c>
      <c r="N352" s="9">
        <f t="shared" si="92"/>
        <v>0</v>
      </c>
      <c r="O352" s="9">
        <f t="shared" si="92"/>
        <v>0</v>
      </c>
      <c r="P352" s="9">
        <f t="shared" si="92"/>
        <v>0</v>
      </c>
      <c r="Q352" s="9">
        <f t="shared" si="92"/>
        <v>0</v>
      </c>
      <c r="R352" s="85"/>
      <c r="S352" s="85"/>
    </row>
    <row r="353" spans="1:19" ht="12.75">
      <c r="A353" s="63"/>
      <c r="B353" s="85"/>
      <c r="C353" s="52"/>
      <c r="D353" s="52"/>
      <c r="E353" s="85"/>
      <c r="F353" s="4"/>
      <c r="G353" s="4" t="s">
        <v>61</v>
      </c>
      <c r="H353" s="9">
        <f t="shared" si="87"/>
        <v>75136.54400000001</v>
      </c>
      <c r="I353" s="9">
        <f aca="true" t="shared" si="93" ref="I353:Q353">I305+I293+I281+I269+I317+I329</f>
        <v>22614.916</v>
      </c>
      <c r="J353" s="9">
        <f t="shared" si="93"/>
        <v>75136.54400000001</v>
      </c>
      <c r="K353" s="9">
        <f t="shared" si="93"/>
        <v>22614.872000000003</v>
      </c>
      <c r="L353" s="9">
        <f t="shared" si="93"/>
        <v>0</v>
      </c>
      <c r="M353" s="9">
        <f t="shared" si="93"/>
        <v>0</v>
      </c>
      <c r="N353" s="9">
        <f t="shared" si="93"/>
        <v>0</v>
      </c>
      <c r="O353" s="9">
        <f t="shared" si="93"/>
        <v>0</v>
      </c>
      <c r="P353" s="9">
        <f t="shared" si="93"/>
        <v>0</v>
      </c>
      <c r="Q353" s="9">
        <f t="shared" si="93"/>
        <v>0</v>
      </c>
      <c r="R353" s="85"/>
      <c r="S353" s="85"/>
    </row>
    <row r="354" spans="1:19" ht="12.75">
      <c r="A354" s="63"/>
      <c r="B354" s="85"/>
      <c r="C354" s="52"/>
      <c r="D354" s="52"/>
      <c r="E354" s="85"/>
      <c r="F354" s="4"/>
      <c r="G354" s="4" t="s">
        <v>74</v>
      </c>
      <c r="H354" s="9">
        <f t="shared" si="87"/>
        <v>18578.9</v>
      </c>
      <c r="I354" s="9">
        <f>K354</f>
        <v>18549.6</v>
      </c>
      <c r="J354" s="9">
        <f>J330+J306+J294+J282+J270</f>
        <v>18578.9</v>
      </c>
      <c r="K354" s="9">
        <f>K330+K306+K294+K270</f>
        <v>18549.6</v>
      </c>
      <c r="L354" s="9">
        <f aca="true" t="shared" si="94" ref="L354:Q358">L306+L294+L282+L270+L318+L330</f>
        <v>0</v>
      </c>
      <c r="M354" s="9">
        <f t="shared" si="94"/>
        <v>0</v>
      </c>
      <c r="N354" s="9">
        <f t="shared" si="94"/>
        <v>0</v>
      </c>
      <c r="O354" s="9">
        <f t="shared" si="94"/>
        <v>0</v>
      </c>
      <c r="P354" s="9">
        <f t="shared" si="94"/>
        <v>0</v>
      </c>
      <c r="Q354" s="9">
        <f t="shared" si="94"/>
        <v>0</v>
      </c>
      <c r="R354" s="85"/>
      <c r="S354" s="85"/>
    </row>
    <row r="355" spans="1:19" ht="12.75">
      <c r="A355" s="63"/>
      <c r="B355" s="85"/>
      <c r="C355" s="52"/>
      <c r="D355" s="52"/>
      <c r="E355" s="85"/>
      <c r="F355" s="4"/>
      <c r="G355" s="4" t="s">
        <v>75</v>
      </c>
      <c r="H355" s="9">
        <f t="shared" si="87"/>
        <v>72485.51999999999</v>
      </c>
      <c r="I355" s="9">
        <f>I307+I295+I283+I271+I319</f>
        <v>28736.6</v>
      </c>
      <c r="J355" s="9">
        <f>J331+J319+J307+J295+J283+J271</f>
        <v>72485.51999999999</v>
      </c>
      <c r="K355" s="9">
        <f>K307+K295+K271</f>
        <v>28736.6</v>
      </c>
      <c r="L355" s="9">
        <f t="shared" si="94"/>
        <v>0</v>
      </c>
      <c r="M355" s="9">
        <f t="shared" si="94"/>
        <v>0</v>
      </c>
      <c r="N355" s="9">
        <f t="shared" si="94"/>
        <v>0</v>
      </c>
      <c r="O355" s="9">
        <f t="shared" si="94"/>
        <v>0</v>
      </c>
      <c r="P355" s="9">
        <f t="shared" si="94"/>
        <v>0</v>
      </c>
      <c r="Q355" s="9">
        <f t="shared" si="94"/>
        <v>0</v>
      </c>
      <c r="R355" s="85"/>
      <c r="S355" s="85"/>
    </row>
    <row r="356" spans="1:19" ht="12.75">
      <c r="A356" s="63"/>
      <c r="B356" s="85"/>
      <c r="C356" s="52"/>
      <c r="D356" s="52"/>
      <c r="E356" s="85"/>
      <c r="F356" s="4"/>
      <c r="G356" s="4" t="s">
        <v>76</v>
      </c>
      <c r="H356" s="9">
        <f>H344+H308+H296+H284+H272</f>
        <v>81032.957</v>
      </c>
      <c r="I356" s="9">
        <f>I308+I296+I284+I272+I320</f>
        <v>41819.8</v>
      </c>
      <c r="J356" s="9">
        <f>J344+J308+J296+J284+J272</f>
        <v>81032.957</v>
      </c>
      <c r="K356" s="9">
        <f>K308+K296+K272</f>
        <v>41819.8</v>
      </c>
      <c r="L356" s="9">
        <f t="shared" si="94"/>
        <v>0</v>
      </c>
      <c r="M356" s="9">
        <f t="shared" si="94"/>
        <v>0</v>
      </c>
      <c r="N356" s="9">
        <f t="shared" si="94"/>
        <v>0</v>
      </c>
      <c r="O356" s="9">
        <f t="shared" si="94"/>
        <v>0</v>
      </c>
      <c r="P356" s="9">
        <f t="shared" si="94"/>
        <v>0</v>
      </c>
      <c r="Q356" s="9">
        <f t="shared" si="94"/>
        <v>0</v>
      </c>
      <c r="R356" s="85"/>
      <c r="S356" s="85"/>
    </row>
    <row r="357" spans="1:19" ht="12.75">
      <c r="A357" s="63"/>
      <c r="B357" s="85"/>
      <c r="C357" s="52"/>
      <c r="D357" s="52"/>
      <c r="E357" s="85"/>
      <c r="F357" s="4"/>
      <c r="G357" s="4" t="s">
        <v>77</v>
      </c>
      <c r="H357" s="9">
        <f>H345+H309+H297+H285+H273</f>
        <v>80531.997</v>
      </c>
      <c r="I357" s="9">
        <f>I309+I297+I285+I273+I321</f>
        <v>16300</v>
      </c>
      <c r="J357" s="9">
        <f>J345+J309+J297+J285+J273</f>
        <v>80531.997</v>
      </c>
      <c r="K357" s="9">
        <f>K309+K297+K285+K273+K321+K333</f>
        <v>16300</v>
      </c>
      <c r="L357" s="9">
        <f t="shared" si="94"/>
        <v>0</v>
      </c>
      <c r="M357" s="9">
        <f t="shared" si="94"/>
        <v>0</v>
      </c>
      <c r="N357" s="9">
        <f t="shared" si="94"/>
        <v>0</v>
      </c>
      <c r="O357" s="9">
        <f t="shared" si="94"/>
        <v>0</v>
      </c>
      <c r="P357" s="9">
        <f t="shared" si="94"/>
        <v>0</v>
      </c>
      <c r="Q357" s="9">
        <f t="shared" si="94"/>
        <v>0</v>
      </c>
      <c r="R357" s="85"/>
      <c r="S357" s="85"/>
    </row>
    <row r="358" spans="1:19" ht="12.75">
      <c r="A358" s="63"/>
      <c r="B358" s="85"/>
      <c r="C358" s="52"/>
      <c r="D358" s="52"/>
      <c r="E358" s="85"/>
      <c r="F358" s="4"/>
      <c r="G358" s="4" t="s">
        <v>72</v>
      </c>
      <c r="H358" s="9">
        <f>H346+H310+H298+H286+H274</f>
        <v>80531.997</v>
      </c>
      <c r="I358" s="9">
        <f>I310+I298+I286+I274+I322</f>
        <v>16300</v>
      </c>
      <c r="J358" s="9">
        <f>J346+J310+J298+J286+J274</f>
        <v>80531.997</v>
      </c>
      <c r="K358" s="9">
        <f>K310+K298+K286+K274+K322+K334</f>
        <v>16300</v>
      </c>
      <c r="L358" s="9">
        <f t="shared" si="94"/>
        <v>0</v>
      </c>
      <c r="M358" s="9">
        <f t="shared" si="94"/>
        <v>0</v>
      </c>
      <c r="N358" s="9">
        <f t="shared" si="94"/>
        <v>0</v>
      </c>
      <c r="O358" s="9">
        <f t="shared" si="94"/>
        <v>0</v>
      </c>
      <c r="P358" s="9">
        <f t="shared" si="94"/>
        <v>0</v>
      </c>
      <c r="Q358" s="9">
        <f t="shared" si="94"/>
        <v>0</v>
      </c>
      <c r="R358" s="85"/>
      <c r="S358" s="85"/>
    </row>
    <row r="359" spans="1:19" ht="13.5">
      <c r="A359" s="108" t="s">
        <v>46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10"/>
    </row>
    <row r="360" spans="1:19" ht="12.75" customHeight="1">
      <c r="A360" s="71">
        <v>27</v>
      </c>
      <c r="B360" s="74" t="s">
        <v>34</v>
      </c>
      <c r="C360" s="49"/>
      <c r="D360" s="49"/>
      <c r="E360" s="74" t="s">
        <v>50</v>
      </c>
      <c r="F360" s="4"/>
      <c r="G360" s="23" t="s">
        <v>9</v>
      </c>
      <c r="H360" s="6">
        <f aca="true" t="shared" si="95" ref="H360:Q360">SUM(H361:H371)</f>
        <v>79012.5</v>
      </c>
      <c r="I360" s="6">
        <f t="shared" si="95"/>
        <v>16148.500000000004</v>
      </c>
      <c r="J360" s="6">
        <f t="shared" si="95"/>
        <v>79012.5</v>
      </c>
      <c r="K360" s="6">
        <f t="shared" si="95"/>
        <v>16148.500000000004</v>
      </c>
      <c r="L360" s="6">
        <f t="shared" si="95"/>
        <v>0</v>
      </c>
      <c r="M360" s="6">
        <f t="shared" si="95"/>
        <v>0</v>
      </c>
      <c r="N360" s="6">
        <f t="shared" si="95"/>
        <v>0</v>
      </c>
      <c r="O360" s="6">
        <f t="shared" si="95"/>
        <v>0</v>
      </c>
      <c r="P360" s="6">
        <f t="shared" si="95"/>
        <v>0</v>
      </c>
      <c r="Q360" s="6">
        <f t="shared" si="95"/>
        <v>0</v>
      </c>
      <c r="R360" s="86" t="s">
        <v>134</v>
      </c>
      <c r="S360" s="87"/>
    </row>
    <row r="361" spans="1:19" ht="14.25" customHeight="1">
      <c r="A361" s="72"/>
      <c r="B361" s="75"/>
      <c r="C361" s="50"/>
      <c r="D361" s="50"/>
      <c r="E361" s="75"/>
      <c r="F361" s="4" t="s">
        <v>18</v>
      </c>
      <c r="G361" s="24" t="s">
        <v>13</v>
      </c>
      <c r="H361" s="9">
        <f aca="true" t="shared" si="96" ref="H361:H371">J361+L361+N361+P361</f>
        <v>7867.5</v>
      </c>
      <c r="I361" s="9">
        <f aca="true" t="shared" si="97" ref="I361:I371">K361+M361+O361+Q361</f>
        <v>3026.2</v>
      </c>
      <c r="J361" s="9">
        <v>7867.5</v>
      </c>
      <c r="K361" s="9">
        <v>3026.2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88"/>
      <c r="S361" s="89"/>
    </row>
    <row r="362" spans="1:19" ht="12.75">
      <c r="A362" s="72"/>
      <c r="B362" s="75"/>
      <c r="C362" s="50"/>
      <c r="D362" s="50"/>
      <c r="E362" s="75"/>
      <c r="F362" s="4"/>
      <c r="G362" s="24" t="s">
        <v>11</v>
      </c>
      <c r="H362" s="9">
        <f t="shared" si="96"/>
        <v>8450.2</v>
      </c>
      <c r="I362" s="9">
        <f t="shared" si="97"/>
        <v>2399</v>
      </c>
      <c r="J362" s="9">
        <v>8450.2</v>
      </c>
      <c r="K362" s="11">
        <v>2399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88"/>
      <c r="S362" s="89"/>
    </row>
    <row r="363" spans="1:19" ht="12.75">
      <c r="A363" s="72"/>
      <c r="B363" s="75"/>
      <c r="C363" s="50"/>
      <c r="D363" s="50"/>
      <c r="E363" s="75"/>
      <c r="F363" s="4"/>
      <c r="G363" s="24" t="s">
        <v>12</v>
      </c>
      <c r="H363" s="9">
        <f t="shared" si="96"/>
        <v>9072.5</v>
      </c>
      <c r="I363" s="9">
        <f t="shared" si="97"/>
        <v>1054.1</v>
      </c>
      <c r="J363" s="12">
        <v>9072.5</v>
      </c>
      <c r="K363" s="9">
        <f>2218.6-1000-164.5</f>
        <v>1054.1</v>
      </c>
      <c r="L363" s="13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88"/>
      <c r="S363" s="89"/>
    </row>
    <row r="364" spans="1:19" ht="12.75">
      <c r="A364" s="72"/>
      <c r="B364" s="75"/>
      <c r="C364" s="50"/>
      <c r="D364" s="50"/>
      <c r="E364" s="75"/>
      <c r="F364" s="4"/>
      <c r="G364" s="24" t="s">
        <v>14</v>
      </c>
      <c r="H364" s="9">
        <f t="shared" si="96"/>
        <v>9718.6</v>
      </c>
      <c r="I364" s="9">
        <f t="shared" si="97"/>
        <v>1420.6</v>
      </c>
      <c r="J364" s="12">
        <v>9718.6</v>
      </c>
      <c r="K364" s="9">
        <f>1800-379.4</f>
        <v>1420.6</v>
      </c>
      <c r="L364" s="13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88"/>
      <c r="S364" s="89"/>
    </row>
    <row r="365" spans="1:19" ht="12.75">
      <c r="A365" s="72"/>
      <c r="B365" s="75"/>
      <c r="C365" s="50"/>
      <c r="D365" s="50"/>
      <c r="E365" s="75"/>
      <c r="F365" s="4"/>
      <c r="G365" s="24" t="s">
        <v>15</v>
      </c>
      <c r="H365" s="9">
        <f t="shared" si="96"/>
        <v>10387.1</v>
      </c>
      <c r="I365" s="9">
        <f t="shared" si="97"/>
        <v>1119.2</v>
      </c>
      <c r="J365" s="12">
        <v>10387.1</v>
      </c>
      <c r="K365" s="9">
        <v>1119.2</v>
      </c>
      <c r="L365" s="13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88"/>
      <c r="S365" s="89"/>
    </row>
    <row r="366" spans="1:19" ht="12.75">
      <c r="A366" s="72"/>
      <c r="B366" s="75"/>
      <c r="C366" s="50" t="s">
        <v>122</v>
      </c>
      <c r="D366" s="50" t="s">
        <v>123</v>
      </c>
      <c r="E366" s="75"/>
      <c r="F366" s="4"/>
      <c r="G366" s="8" t="s">
        <v>61</v>
      </c>
      <c r="H366" s="9">
        <f t="shared" si="96"/>
        <v>1590.2</v>
      </c>
      <c r="I366" s="9">
        <f t="shared" si="97"/>
        <v>0</v>
      </c>
      <c r="J366" s="9">
        <v>1590.2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88"/>
      <c r="S366" s="89"/>
    </row>
    <row r="367" spans="1:19" ht="12.75">
      <c r="A367" s="72"/>
      <c r="B367" s="75"/>
      <c r="C367" s="50"/>
      <c r="D367" s="50"/>
      <c r="E367" s="75"/>
      <c r="F367" s="4"/>
      <c r="G367" s="24" t="s">
        <v>74</v>
      </c>
      <c r="H367" s="9">
        <f t="shared" si="96"/>
        <v>1023.1</v>
      </c>
      <c r="I367" s="9">
        <f t="shared" si="97"/>
        <v>1023.1</v>
      </c>
      <c r="J367" s="9">
        <f>K367</f>
        <v>1023.1</v>
      </c>
      <c r="K367" s="9">
        <v>1023.1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88"/>
      <c r="S367" s="89"/>
    </row>
    <row r="368" spans="1:20" ht="12.75">
      <c r="A368" s="72"/>
      <c r="B368" s="75"/>
      <c r="C368" s="50"/>
      <c r="D368" s="50"/>
      <c r="E368" s="75"/>
      <c r="F368" s="4"/>
      <c r="G368" s="24" t="s">
        <v>75</v>
      </c>
      <c r="H368" s="9">
        <f t="shared" si="96"/>
        <v>8430</v>
      </c>
      <c r="I368" s="9">
        <f t="shared" si="97"/>
        <v>1148.7</v>
      </c>
      <c r="J368" s="9">
        <v>8430</v>
      </c>
      <c r="K368" s="9">
        <v>1148.7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88"/>
      <c r="S368" s="89"/>
      <c r="T368" s="2" t="s">
        <v>138</v>
      </c>
    </row>
    <row r="369" spans="1:19" ht="12.75">
      <c r="A369" s="72"/>
      <c r="B369" s="75"/>
      <c r="C369" s="50"/>
      <c r="D369" s="50"/>
      <c r="E369" s="75"/>
      <c r="F369" s="4"/>
      <c r="G369" s="24" t="s">
        <v>76</v>
      </c>
      <c r="H369" s="9">
        <f t="shared" si="96"/>
        <v>7491.1</v>
      </c>
      <c r="I369" s="9">
        <f t="shared" si="97"/>
        <v>2719.2</v>
      </c>
      <c r="J369" s="9">
        <v>7491.1</v>
      </c>
      <c r="K369" s="9">
        <f>1119.2+1600</f>
        <v>2719.2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88"/>
      <c r="S369" s="89"/>
    </row>
    <row r="370" spans="1:19" ht="12.75">
      <c r="A370" s="72"/>
      <c r="B370" s="75"/>
      <c r="C370" s="50"/>
      <c r="D370" s="50"/>
      <c r="E370" s="75"/>
      <c r="F370" s="4"/>
      <c r="G370" s="8" t="s">
        <v>77</v>
      </c>
      <c r="H370" s="9">
        <f t="shared" si="96"/>
        <v>7491.1</v>
      </c>
      <c r="I370" s="9">
        <f t="shared" si="97"/>
        <v>1119.2</v>
      </c>
      <c r="J370" s="9">
        <v>7491.1</v>
      </c>
      <c r="K370" s="9">
        <v>1119.2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88"/>
      <c r="S370" s="89"/>
    </row>
    <row r="371" spans="1:19" ht="12.75">
      <c r="A371" s="73"/>
      <c r="B371" s="76"/>
      <c r="C371" s="51"/>
      <c r="D371" s="51"/>
      <c r="E371" s="76"/>
      <c r="F371" s="4"/>
      <c r="G371" s="24" t="s">
        <v>72</v>
      </c>
      <c r="H371" s="9">
        <f t="shared" si="96"/>
        <v>7491.1</v>
      </c>
      <c r="I371" s="9">
        <f t="shared" si="97"/>
        <v>1119.2</v>
      </c>
      <c r="J371" s="9">
        <v>7491.1</v>
      </c>
      <c r="K371" s="9">
        <v>1119.2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0"/>
      <c r="S371" s="91"/>
    </row>
    <row r="372" spans="1:19" ht="12.75" customHeight="1">
      <c r="A372" s="71">
        <v>28</v>
      </c>
      <c r="B372" s="74" t="s">
        <v>45</v>
      </c>
      <c r="C372" s="49"/>
      <c r="D372" s="49"/>
      <c r="E372" s="74" t="s">
        <v>51</v>
      </c>
      <c r="F372" s="4"/>
      <c r="G372" s="23" t="s">
        <v>9</v>
      </c>
      <c r="H372" s="6">
        <f aca="true" t="shared" si="98" ref="H372:Q372">SUM(H373:H383)</f>
        <v>5723.5</v>
      </c>
      <c r="I372" s="6">
        <f t="shared" si="98"/>
        <v>5723.5</v>
      </c>
      <c r="J372" s="6">
        <f t="shared" si="98"/>
        <v>1144.7</v>
      </c>
      <c r="K372" s="6">
        <f t="shared" si="98"/>
        <v>1144.7</v>
      </c>
      <c r="L372" s="6">
        <f t="shared" si="98"/>
        <v>0</v>
      </c>
      <c r="M372" s="6">
        <f t="shared" si="98"/>
        <v>0</v>
      </c>
      <c r="N372" s="6">
        <f t="shared" si="98"/>
        <v>4578.8</v>
      </c>
      <c r="O372" s="6">
        <f t="shared" si="98"/>
        <v>4578.8</v>
      </c>
      <c r="P372" s="6">
        <f t="shared" si="98"/>
        <v>0</v>
      </c>
      <c r="Q372" s="6">
        <f t="shared" si="98"/>
        <v>0</v>
      </c>
      <c r="R372" s="86" t="s">
        <v>134</v>
      </c>
      <c r="S372" s="87"/>
    </row>
    <row r="373" spans="1:19" ht="25.5" customHeight="1">
      <c r="A373" s="72"/>
      <c r="B373" s="75"/>
      <c r="C373" s="50"/>
      <c r="D373" s="50"/>
      <c r="E373" s="75"/>
      <c r="F373" s="4" t="s">
        <v>44</v>
      </c>
      <c r="G373" s="24" t="s">
        <v>13</v>
      </c>
      <c r="H373" s="9">
        <f aca="true" t="shared" si="99" ref="H373:I377">J373+L373+N373+P373</f>
        <v>3085.5</v>
      </c>
      <c r="I373" s="9">
        <f t="shared" si="99"/>
        <v>3085.5</v>
      </c>
      <c r="J373" s="9">
        <v>617.1</v>
      </c>
      <c r="K373" s="9">
        <v>617.1</v>
      </c>
      <c r="L373" s="9">
        <v>0</v>
      </c>
      <c r="M373" s="9">
        <v>0</v>
      </c>
      <c r="N373" s="9">
        <v>2468.4</v>
      </c>
      <c r="O373" s="9">
        <v>2468.4</v>
      </c>
      <c r="P373" s="9">
        <v>0</v>
      </c>
      <c r="Q373" s="9">
        <v>0</v>
      </c>
      <c r="R373" s="88"/>
      <c r="S373" s="89"/>
    </row>
    <row r="374" spans="1:19" ht="12.75" customHeight="1">
      <c r="A374" s="72"/>
      <c r="B374" s="75"/>
      <c r="C374" s="50"/>
      <c r="D374" s="50"/>
      <c r="E374" s="75"/>
      <c r="F374" s="4"/>
      <c r="G374" s="24" t="s">
        <v>11</v>
      </c>
      <c r="H374" s="9">
        <f t="shared" si="99"/>
        <v>2638</v>
      </c>
      <c r="I374" s="9">
        <f t="shared" si="99"/>
        <v>2638</v>
      </c>
      <c r="J374" s="9">
        <v>527.6</v>
      </c>
      <c r="K374" s="9">
        <v>527.6</v>
      </c>
      <c r="L374" s="9">
        <v>0</v>
      </c>
      <c r="M374" s="9">
        <v>0</v>
      </c>
      <c r="N374" s="9">
        <v>2110.4</v>
      </c>
      <c r="O374" s="9">
        <v>2110.4</v>
      </c>
      <c r="P374" s="9">
        <v>0</v>
      </c>
      <c r="Q374" s="9">
        <v>0</v>
      </c>
      <c r="R374" s="88"/>
      <c r="S374" s="89"/>
    </row>
    <row r="375" spans="1:19" ht="12.75" customHeight="1">
      <c r="A375" s="72"/>
      <c r="B375" s="75"/>
      <c r="C375" s="50"/>
      <c r="D375" s="50"/>
      <c r="E375" s="75"/>
      <c r="F375" s="4"/>
      <c r="G375" s="24" t="s">
        <v>12</v>
      </c>
      <c r="H375" s="9">
        <f t="shared" si="99"/>
        <v>0</v>
      </c>
      <c r="I375" s="9">
        <f t="shared" si="99"/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88"/>
      <c r="S375" s="89"/>
    </row>
    <row r="376" spans="1:19" ht="12.75" customHeight="1">
      <c r="A376" s="72"/>
      <c r="B376" s="75"/>
      <c r="C376" s="50"/>
      <c r="D376" s="50"/>
      <c r="E376" s="75"/>
      <c r="F376" s="4"/>
      <c r="G376" s="24" t="s">
        <v>14</v>
      </c>
      <c r="H376" s="9">
        <f t="shared" si="99"/>
        <v>0</v>
      </c>
      <c r="I376" s="9">
        <f t="shared" si="99"/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88"/>
      <c r="S376" s="89"/>
    </row>
    <row r="377" spans="1:19" ht="12.75" customHeight="1">
      <c r="A377" s="72"/>
      <c r="B377" s="75"/>
      <c r="C377" s="50"/>
      <c r="D377" s="50"/>
      <c r="E377" s="75"/>
      <c r="F377" s="4"/>
      <c r="G377" s="24" t="s">
        <v>15</v>
      </c>
      <c r="H377" s="9">
        <f t="shared" si="99"/>
        <v>0</v>
      </c>
      <c r="I377" s="9">
        <f t="shared" si="99"/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88"/>
      <c r="S377" s="89"/>
    </row>
    <row r="378" spans="1:19" ht="12.75" customHeight="1">
      <c r="A378" s="72"/>
      <c r="B378" s="75"/>
      <c r="C378" s="50"/>
      <c r="D378" s="50"/>
      <c r="E378" s="75"/>
      <c r="F378" s="4"/>
      <c r="G378" s="8" t="s">
        <v>61</v>
      </c>
      <c r="H378" s="9">
        <f aca="true" t="shared" si="100" ref="H378:H383">J378+L378+N378+P378</f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88"/>
      <c r="S378" s="89"/>
    </row>
    <row r="379" spans="1:19" ht="12.75" customHeight="1">
      <c r="A379" s="72"/>
      <c r="B379" s="75"/>
      <c r="C379" s="50"/>
      <c r="D379" s="50"/>
      <c r="E379" s="75"/>
      <c r="F379" s="4"/>
      <c r="G379" s="24" t="s">
        <v>74</v>
      </c>
      <c r="H379" s="9">
        <f t="shared" si="100"/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88"/>
      <c r="S379" s="89"/>
    </row>
    <row r="380" spans="1:19" ht="12.75" customHeight="1">
      <c r="A380" s="72"/>
      <c r="B380" s="75"/>
      <c r="C380" s="50"/>
      <c r="D380" s="50"/>
      <c r="E380" s="75"/>
      <c r="F380" s="4"/>
      <c r="G380" s="24" t="s">
        <v>75</v>
      </c>
      <c r="H380" s="9">
        <f t="shared" si="100"/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88"/>
      <c r="S380" s="89"/>
    </row>
    <row r="381" spans="1:19" ht="12.75" customHeight="1">
      <c r="A381" s="72"/>
      <c r="B381" s="75"/>
      <c r="C381" s="50"/>
      <c r="D381" s="50"/>
      <c r="E381" s="75"/>
      <c r="F381" s="4"/>
      <c r="G381" s="24" t="s">
        <v>76</v>
      </c>
      <c r="H381" s="9">
        <f t="shared" si="100"/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88"/>
      <c r="S381" s="89"/>
    </row>
    <row r="382" spans="1:19" ht="12.75" customHeight="1">
      <c r="A382" s="72"/>
      <c r="B382" s="75"/>
      <c r="C382" s="50"/>
      <c r="D382" s="50"/>
      <c r="E382" s="75"/>
      <c r="F382" s="4"/>
      <c r="G382" s="24" t="s">
        <v>77</v>
      </c>
      <c r="H382" s="9">
        <f t="shared" si="100"/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88"/>
      <c r="S382" s="89"/>
    </row>
    <row r="383" spans="1:19" ht="17.25" customHeight="1">
      <c r="A383" s="73"/>
      <c r="B383" s="76"/>
      <c r="C383" s="51"/>
      <c r="D383" s="51"/>
      <c r="E383" s="76"/>
      <c r="F383" s="4"/>
      <c r="G383" s="25" t="s">
        <v>72</v>
      </c>
      <c r="H383" s="26">
        <f t="shared" si="100"/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90"/>
      <c r="S383" s="91"/>
    </row>
    <row r="384" spans="1:19" ht="12.75" customHeight="1">
      <c r="A384" s="71">
        <v>29</v>
      </c>
      <c r="B384" s="74" t="s">
        <v>48</v>
      </c>
      <c r="C384" s="49"/>
      <c r="D384" s="49"/>
      <c r="E384" s="74" t="s">
        <v>51</v>
      </c>
      <c r="F384" s="4"/>
      <c r="G384" s="23" t="s">
        <v>9</v>
      </c>
      <c r="H384" s="6">
        <f aca="true" t="shared" si="101" ref="H384:Q384">SUM(H385:H395)</f>
        <v>3122.1</v>
      </c>
      <c r="I384" s="6">
        <f t="shared" si="101"/>
        <v>3122.1</v>
      </c>
      <c r="J384" s="6">
        <f t="shared" si="101"/>
        <v>1561.1</v>
      </c>
      <c r="K384" s="6">
        <f t="shared" si="101"/>
        <v>1561.1</v>
      </c>
      <c r="L384" s="6">
        <f t="shared" si="101"/>
        <v>0</v>
      </c>
      <c r="M384" s="6">
        <f t="shared" si="101"/>
        <v>0</v>
      </c>
      <c r="N384" s="6">
        <f t="shared" si="101"/>
        <v>1561</v>
      </c>
      <c r="O384" s="6">
        <f t="shared" si="101"/>
        <v>1561</v>
      </c>
      <c r="P384" s="6">
        <f t="shared" si="101"/>
        <v>0</v>
      </c>
      <c r="Q384" s="6">
        <f t="shared" si="101"/>
        <v>0</v>
      </c>
      <c r="R384" s="86" t="s">
        <v>134</v>
      </c>
      <c r="S384" s="87"/>
    </row>
    <row r="385" spans="1:19" ht="12.75" customHeight="1">
      <c r="A385" s="72"/>
      <c r="B385" s="75"/>
      <c r="C385" s="50"/>
      <c r="D385" s="50"/>
      <c r="E385" s="75"/>
      <c r="F385" s="4"/>
      <c r="G385" s="24" t="s">
        <v>13</v>
      </c>
      <c r="H385" s="9">
        <f aca="true" t="shared" si="102" ref="H385:I389">J385+L385+N385+P385</f>
        <v>0</v>
      </c>
      <c r="I385" s="9">
        <f t="shared" si="102"/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88"/>
      <c r="S385" s="89"/>
    </row>
    <row r="386" spans="1:19" ht="12.75" customHeight="1">
      <c r="A386" s="72"/>
      <c r="B386" s="75"/>
      <c r="C386" s="50"/>
      <c r="D386" s="50"/>
      <c r="E386" s="75"/>
      <c r="F386" s="4"/>
      <c r="G386" s="24" t="s">
        <v>11</v>
      </c>
      <c r="H386" s="9">
        <f t="shared" si="102"/>
        <v>3122.1</v>
      </c>
      <c r="I386" s="9">
        <f t="shared" si="102"/>
        <v>3122.1</v>
      </c>
      <c r="J386" s="9">
        <v>1561.1</v>
      </c>
      <c r="K386" s="9">
        <v>1561.1</v>
      </c>
      <c r="L386" s="9">
        <v>0</v>
      </c>
      <c r="M386" s="9">
        <v>0</v>
      </c>
      <c r="N386" s="9">
        <v>1561</v>
      </c>
      <c r="O386" s="9">
        <v>1561</v>
      </c>
      <c r="P386" s="9">
        <v>0</v>
      </c>
      <c r="Q386" s="9">
        <v>0</v>
      </c>
      <c r="R386" s="88"/>
      <c r="S386" s="89"/>
    </row>
    <row r="387" spans="1:19" ht="12.75" customHeight="1">
      <c r="A387" s="72"/>
      <c r="B387" s="75"/>
      <c r="C387" s="50"/>
      <c r="D387" s="50"/>
      <c r="E387" s="75"/>
      <c r="F387" s="4"/>
      <c r="G387" s="24" t="s">
        <v>12</v>
      </c>
      <c r="H387" s="9">
        <f t="shared" si="102"/>
        <v>0</v>
      </c>
      <c r="I387" s="9">
        <f t="shared" si="102"/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88"/>
      <c r="S387" s="89"/>
    </row>
    <row r="388" spans="1:19" ht="12.75" customHeight="1">
      <c r="A388" s="72"/>
      <c r="B388" s="75"/>
      <c r="C388" s="50"/>
      <c r="D388" s="50"/>
      <c r="E388" s="75"/>
      <c r="F388" s="4"/>
      <c r="G388" s="24" t="s">
        <v>14</v>
      </c>
      <c r="H388" s="9">
        <f t="shared" si="102"/>
        <v>0</v>
      </c>
      <c r="I388" s="9">
        <f t="shared" si="102"/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88"/>
      <c r="S388" s="89"/>
    </row>
    <row r="389" spans="1:19" ht="12.75" customHeight="1">
      <c r="A389" s="72"/>
      <c r="B389" s="75"/>
      <c r="C389" s="50"/>
      <c r="D389" s="50"/>
      <c r="E389" s="75"/>
      <c r="F389" s="4"/>
      <c r="G389" s="24" t="s">
        <v>15</v>
      </c>
      <c r="H389" s="9">
        <f t="shared" si="102"/>
        <v>0</v>
      </c>
      <c r="I389" s="9">
        <f t="shared" si="102"/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88"/>
      <c r="S389" s="89"/>
    </row>
    <row r="390" spans="1:19" ht="12.75" customHeight="1">
      <c r="A390" s="72"/>
      <c r="B390" s="75"/>
      <c r="C390" s="50"/>
      <c r="D390" s="50"/>
      <c r="E390" s="75"/>
      <c r="F390" s="4"/>
      <c r="G390" s="8" t="s">
        <v>61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88"/>
      <c r="S390" s="89"/>
    </row>
    <row r="391" spans="1:19" ht="12.75" customHeight="1">
      <c r="A391" s="72"/>
      <c r="B391" s="75"/>
      <c r="C391" s="50"/>
      <c r="D391" s="50"/>
      <c r="E391" s="75"/>
      <c r="F391" s="4"/>
      <c r="G391" s="24" t="s">
        <v>74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88"/>
      <c r="S391" s="89"/>
    </row>
    <row r="392" spans="1:19" ht="12.75" customHeight="1">
      <c r="A392" s="72"/>
      <c r="B392" s="75"/>
      <c r="C392" s="50"/>
      <c r="D392" s="50"/>
      <c r="E392" s="75"/>
      <c r="F392" s="4"/>
      <c r="G392" s="24" t="s">
        <v>75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88"/>
      <c r="S392" s="89"/>
    </row>
    <row r="393" spans="1:19" ht="12.75" customHeight="1">
      <c r="A393" s="72"/>
      <c r="B393" s="75"/>
      <c r="C393" s="50"/>
      <c r="D393" s="50"/>
      <c r="E393" s="75"/>
      <c r="F393" s="4"/>
      <c r="G393" s="24" t="s">
        <v>76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88"/>
      <c r="S393" s="89"/>
    </row>
    <row r="394" spans="1:19" ht="12.75" customHeight="1">
      <c r="A394" s="72"/>
      <c r="B394" s="75"/>
      <c r="C394" s="50"/>
      <c r="D394" s="50"/>
      <c r="E394" s="75"/>
      <c r="F394" s="4"/>
      <c r="G394" s="8" t="s">
        <v>77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88"/>
      <c r="S394" s="89"/>
    </row>
    <row r="395" spans="1:19" ht="12.75" customHeight="1">
      <c r="A395" s="73"/>
      <c r="B395" s="76"/>
      <c r="C395" s="51"/>
      <c r="D395" s="51"/>
      <c r="E395" s="76"/>
      <c r="F395" s="4"/>
      <c r="G395" s="24" t="s">
        <v>72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0"/>
      <c r="S395" s="91"/>
    </row>
    <row r="396" spans="1:19" ht="12.75" customHeight="1">
      <c r="A396" s="71">
        <v>30</v>
      </c>
      <c r="B396" s="74" t="s">
        <v>54</v>
      </c>
      <c r="C396" s="49"/>
      <c r="D396" s="49"/>
      <c r="E396" s="74" t="s">
        <v>60</v>
      </c>
      <c r="F396" s="4"/>
      <c r="G396" s="23" t="s">
        <v>9</v>
      </c>
      <c r="H396" s="6">
        <f aca="true" t="shared" si="103" ref="H396:Q396">SUM(H397:H407)</f>
        <v>1533.2</v>
      </c>
      <c r="I396" s="6">
        <f t="shared" si="103"/>
        <v>1533.2</v>
      </c>
      <c r="J396" s="6">
        <f t="shared" si="103"/>
        <v>383.20000000000005</v>
      </c>
      <c r="K396" s="6">
        <f t="shared" si="103"/>
        <v>383.20000000000005</v>
      </c>
      <c r="L396" s="6">
        <f t="shared" si="103"/>
        <v>0</v>
      </c>
      <c r="M396" s="6">
        <f t="shared" si="103"/>
        <v>0</v>
      </c>
      <c r="N396" s="6">
        <f t="shared" si="103"/>
        <v>1150</v>
      </c>
      <c r="O396" s="6">
        <f t="shared" si="103"/>
        <v>1150</v>
      </c>
      <c r="P396" s="6">
        <f t="shared" si="103"/>
        <v>0</v>
      </c>
      <c r="Q396" s="6">
        <f t="shared" si="103"/>
        <v>0</v>
      </c>
      <c r="R396" s="86" t="s">
        <v>134</v>
      </c>
      <c r="S396" s="87"/>
    </row>
    <row r="397" spans="1:19" ht="12.75" customHeight="1">
      <c r="A397" s="72"/>
      <c r="B397" s="75"/>
      <c r="C397" s="50"/>
      <c r="D397" s="50"/>
      <c r="E397" s="75"/>
      <c r="F397" s="4"/>
      <c r="G397" s="24" t="s">
        <v>13</v>
      </c>
      <c r="H397" s="9">
        <f>J397+L397+N397+P397</f>
        <v>0</v>
      </c>
      <c r="I397" s="9">
        <f>K397+M397+O397+Q397</f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88"/>
      <c r="S397" s="89"/>
    </row>
    <row r="398" spans="1:19" ht="12.75" customHeight="1">
      <c r="A398" s="72"/>
      <c r="B398" s="75"/>
      <c r="C398" s="50"/>
      <c r="D398" s="50"/>
      <c r="E398" s="75"/>
      <c r="F398" s="4"/>
      <c r="G398" s="24" t="s">
        <v>11</v>
      </c>
      <c r="H398" s="9">
        <v>0</v>
      </c>
      <c r="I398" s="9">
        <f>K398+M398+O398+Q398</f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88"/>
      <c r="S398" s="89"/>
    </row>
    <row r="399" spans="1:19" ht="12.75" customHeight="1">
      <c r="A399" s="72"/>
      <c r="B399" s="75"/>
      <c r="C399" s="50"/>
      <c r="D399" s="50"/>
      <c r="E399" s="75"/>
      <c r="F399" s="4"/>
      <c r="G399" s="24" t="s">
        <v>12</v>
      </c>
      <c r="H399" s="9">
        <f>J399+N399</f>
        <v>1533.2</v>
      </c>
      <c r="I399" s="9">
        <f>K399+O399</f>
        <v>1533.2</v>
      </c>
      <c r="J399" s="9">
        <f>K399</f>
        <v>383.20000000000005</v>
      </c>
      <c r="K399" s="9">
        <f>1500+10.8-1127.6</f>
        <v>383.20000000000005</v>
      </c>
      <c r="L399" s="9">
        <v>0</v>
      </c>
      <c r="M399" s="9">
        <v>0</v>
      </c>
      <c r="N399" s="9">
        <f>1800-650</f>
        <v>1150</v>
      </c>
      <c r="O399" s="9">
        <f>1800-650</f>
        <v>1150</v>
      </c>
      <c r="P399" s="9">
        <v>0</v>
      </c>
      <c r="Q399" s="9">
        <v>0</v>
      </c>
      <c r="R399" s="88"/>
      <c r="S399" s="89"/>
    </row>
    <row r="400" spans="1:19" ht="12.75" customHeight="1">
      <c r="A400" s="72"/>
      <c r="B400" s="75"/>
      <c r="C400" s="50"/>
      <c r="D400" s="50"/>
      <c r="E400" s="75"/>
      <c r="F400" s="4"/>
      <c r="G400" s="24" t="s">
        <v>14</v>
      </c>
      <c r="H400" s="9">
        <f>J400+L400+N400+P400</f>
        <v>0</v>
      </c>
      <c r="I400" s="9">
        <f>K400+M400+O400+Q400</f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88"/>
      <c r="S400" s="89"/>
    </row>
    <row r="401" spans="1:19" ht="12.75" customHeight="1">
      <c r="A401" s="72"/>
      <c r="B401" s="75"/>
      <c r="C401" s="50"/>
      <c r="D401" s="50"/>
      <c r="E401" s="75"/>
      <c r="F401" s="4"/>
      <c r="G401" s="24" t="s">
        <v>15</v>
      </c>
      <c r="H401" s="9">
        <f>J401+L401+N401+P401</f>
        <v>0</v>
      </c>
      <c r="I401" s="9">
        <f>K401+M401+O401+Q401</f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88"/>
      <c r="S401" s="89"/>
    </row>
    <row r="402" spans="1:19" ht="12.75" customHeight="1">
      <c r="A402" s="72"/>
      <c r="B402" s="75"/>
      <c r="C402" s="50"/>
      <c r="D402" s="50"/>
      <c r="E402" s="75"/>
      <c r="F402" s="4"/>
      <c r="G402" s="8" t="s">
        <v>61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88"/>
      <c r="S402" s="89"/>
    </row>
    <row r="403" spans="1:19" ht="12.75" customHeight="1">
      <c r="A403" s="72"/>
      <c r="B403" s="75"/>
      <c r="C403" s="50"/>
      <c r="D403" s="50"/>
      <c r="E403" s="75"/>
      <c r="F403" s="4"/>
      <c r="G403" s="24" t="s">
        <v>74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88"/>
      <c r="S403" s="89"/>
    </row>
    <row r="404" spans="1:19" ht="12.75" customHeight="1">
      <c r="A404" s="72"/>
      <c r="B404" s="75"/>
      <c r="C404" s="50"/>
      <c r="D404" s="50"/>
      <c r="E404" s="75"/>
      <c r="F404" s="4"/>
      <c r="G404" s="24" t="s">
        <v>75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88"/>
      <c r="S404" s="89"/>
    </row>
    <row r="405" spans="1:19" ht="12.75" customHeight="1">
      <c r="A405" s="72"/>
      <c r="B405" s="75"/>
      <c r="C405" s="50"/>
      <c r="D405" s="50"/>
      <c r="E405" s="75"/>
      <c r="F405" s="4"/>
      <c r="G405" s="24" t="s">
        <v>76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88"/>
      <c r="S405" s="89"/>
    </row>
    <row r="406" spans="1:19" ht="12.75" customHeight="1">
      <c r="A406" s="72"/>
      <c r="B406" s="75"/>
      <c r="C406" s="50"/>
      <c r="D406" s="50"/>
      <c r="E406" s="75"/>
      <c r="F406" s="4"/>
      <c r="G406" s="24" t="s">
        <v>77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88"/>
      <c r="S406" s="89"/>
    </row>
    <row r="407" spans="1:19" ht="12.75" customHeight="1">
      <c r="A407" s="73"/>
      <c r="B407" s="76"/>
      <c r="C407" s="51"/>
      <c r="D407" s="51"/>
      <c r="E407" s="76"/>
      <c r="F407" s="4"/>
      <c r="G407" s="8" t="s">
        <v>72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0"/>
      <c r="S407" s="91"/>
    </row>
    <row r="408" spans="1:19" ht="12.75" customHeight="1">
      <c r="A408" s="71">
        <v>31</v>
      </c>
      <c r="B408" s="74" t="s">
        <v>55</v>
      </c>
      <c r="C408" s="49"/>
      <c r="D408" s="49"/>
      <c r="E408" s="74" t="s">
        <v>60</v>
      </c>
      <c r="F408" s="4"/>
      <c r="G408" s="23" t="s">
        <v>9</v>
      </c>
      <c r="H408" s="6">
        <f aca="true" t="shared" si="104" ref="H408:Q408">SUM(H409:H419)</f>
        <v>3768.2999999999997</v>
      </c>
      <c r="I408" s="6">
        <f t="shared" si="104"/>
        <v>3768.2999999999997</v>
      </c>
      <c r="J408" s="6">
        <f t="shared" si="104"/>
        <v>1518.2999999999997</v>
      </c>
      <c r="K408" s="6">
        <f t="shared" si="104"/>
        <v>1518.2999999999997</v>
      </c>
      <c r="L408" s="6">
        <f t="shared" si="104"/>
        <v>0</v>
      </c>
      <c r="M408" s="6">
        <f t="shared" si="104"/>
        <v>0</v>
      </c>
      <c r="N408" s="6">
        <f t="shared" si="104"/>
        <v>2250</v>
      </c>
      <c r="O408" s="6">
        <f t="shared" si="104"/>
        <v>2250</v>
      </c>
      <c r="P408" s="6">
        <f t="shared" si="104"/>
        <v>0</v>
      </c>
      <c r="Q408" s="6">
        <f t="shared" si="104"/>
        <v>0</v>
      </c>
      <c r="R408" s="86" t="s">
        <v>134</v>
      </c>
      <c r="S408" s="87"/>
    </row>
    <row r="409" spans="1:19" ht="12.75" customHeight="1">
      <c r="A409" s="72"/>
      <c r="B409" s="75"/>
      <c r="C409" s="50"/>
      <c r="D409" s="50"/>
      <c r="E409" s="75"/>
      <c r="F409" s="4"/>
      <c r="G409" s="24" t="s">
        <v>13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88"/>
      <c r="S409" s="89"/>
    </row>
    <row r="410" spans="1:19" ht="12.75" customHeight="1">
      <c r="A410" s="72"/>
      <c r="B410" s="75"/>
      <c r="C410" s="50"/>
      <c r="D410" s="50"/>
      <c r="E410" s="75"/>
      <c r="F410" s="4"/>
      <c r="G410" s="24" t="s">
        <v>11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88"/>
      <c r="S410" s="89"/>
    </row>
    <row r="411" spans="1:19" ht="12.75" customHeight="1">
      <c r="A411" s="72"/>
      <c r="B411" s="75"/>
      <c r="C411" s="50"/>
      <c r="D411" s="50"/>
      <c r="E411" s="75"/>
      <c r="F411" s="4"/>
      <c r="G411" s="24" t="s">
        <v>12</v>
      </c>
      <c r="H411" s="9">
        <f>J411+N411</f>
        <v>3768.2999999999997</v>
      </c>
      <c r="I411" s="9">
        <f>K411+O411</f>
        <v>3768.2999999999997</v>
      </c>
      <c r="J411" s="9">
        <f>K411</f>
        <v>1518.2999999999997</v>
      </c>
      <c r="K411" s="9">
        <f>2250+12.2+6.1-750</f>
        <v>1518.2999999999997</v>
      </c>
      <c r="L411" s="9">
        <v>0</v>
      </c>
      <c r="M411" s="9">
        <v>0</v>
      </c>
      <c r="N411" s="9">
        <f>3200-950</f>
        <v>2250</v>
      </c>
      <c r="O411" s="9">
        <f>3200-950</f>
        <v>2250</v>
      </c>
      <c r="P411" s="9">
        <v>0</v>
      </c>
      <c r="Q411" s="9">
        <v>0</v>
      </c>
      <c r="R411" s="88"/>
      <c r="S411" s="89"/>
    </row>
    <row r="412" spans="1:19" ht="12.75" customHeight="1">
      <c r="A412" s="72"/>
      <c r="B412" s="75"/>
      <c r="C412" s="50"/>
      <c r="D412" s="50"/>
      <c r="E412" s="75"/>
      <c r="F412" s="4"/>
      <c r="G412" s="24" t="s">
        <v>14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88"/>
      <c r="S412" s="89"/>
    </row>
    <row r="413" spans="1:19" ht="12.75" customHeight="1">
      <c r="A413" s="72"/>
      <c r="B413" s="75"/>
      <c r="C413" s="50"/>
      <c r="D413" s="50"/>
      <c r="E413" s="75"/>
      <c r="F413" s="4"/>
      <c r="G413" s="24" t="s">
        <v>15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88"/>
      <c r="S413" s="89"/>
    </row>
    <row r="414" spans="1:19" ht="12.75" customHeight="1">
      <c r="A414" s="72"/>
      <c r="B414" s="75"/>
      <c r="C414" s="50"/>
      <c r="D414" s="50"/>
      <c r="E414" s="75"/>
      <c r="F414" s="4"/>
      <c r="G414" s="8" t="s">
        <v>61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88"/>
      <c r="S414" s="89"/>
    </row>
    <row r="415" spans="1:19" ht="12.75" customHeight="1">
      <c r="A415" s="72"/>
      <c r="B415" s="75"/>
      <c r="C415" s="50"/>
      <c r="D415" s="50"/>
      <c r="E415" s="75"/>
      <c r="F415" s="4"/>
      <c r="G415" s="24" t="s">
        <v>74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88"/>
      <c r="S415" s="89"/>
    </row>
    <row r="416" spans="1:19" ht="12.75" customHeight="1">
      <c r="A416" s="72"/>
      <c r="B416" s="75"/>
      <c r="C416" s="50"/>
      <c r="D416" s="50"/>
      <c r="E416" s="75"/>
      <c r="F416" s="4"/>
      <c r="G416" s="24" t="s">
        <v>75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88"/>
      <c r="S416" s="89"/>
    </row>
    <row r="417" spans="1:19" ht="12.75" customHeight="1">
      <c r="A417" s="72"/>
      <c r="B417" s="75"/>
      <c r="C417" s="50"/>
      <c r="D417" s="50"/>
      <c r="E417" s="75"/>
      <c r="F417" s="4"/>
      <c r="G417" s="24" t="s">
        <v>76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88"/>
      <c r="S417" s="89"/>
    </row>
    <row r="418" spans="1:19" ht="12.75" customHeight="1">
      <c r="A418" s="72"/>
      <c r="B418" s="75"/>
      <c r="C418" s="50"/>
      <c r="D418" s="50"/>
      <c r="E418" s="75"/>
      <c r="F418" s="4"/>
      <c r="G418" s="24" t="s">
        <v>77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88"/>
      <c r="S418" s="89"/>
    </row>
    <row r="419" spans="1:19" ht="12.75" customHeight="1">
      <c r="A419" s="73"/>
      <c r="B419" s="76"/>
      <c r="C419" s="51"/>
      <c r="D419" s="51"/>
      <c r="E419" s="76"/>
      <c r="F419" s="4"/>
      <c r="G419" s="8" t="s">
        <v>72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0"/>
      <c r="S419" s="91"/>
    </row>
    <row r="420" spans="1:19" ht="12.75" customHeight="1">
      <c r="A420" s="71">
        <v>32</v>
      </c>
      <c r="B420" s="74" t="s">
        <v>71</v>
      </c>
      <c r="C420" s="49"/>
      <c r="D420" s="49"/>
      <c r="E420" s="74" t="s">
        <v>51</v>
      </c>
      <c r="F420" s="4"/>
      <c r="G420" s="23" t="s">
        <v>9</v>
      </c>
      <c r="H420" s="6">
        <f aca="true" t="shared" si="105" ref="H420:Q420">SUM(H421:H431)</f>
        <v>2326.8</v>
      </c>
      <c r="I420" s="6">
        <f t="shared" si="105"/>
        <v>1256.6000000000001</v>
      </c>
      <c r="J420" s="6">
        <f t="shared" si="105"/>
        <v>2326.8</v>
      </c>
      <c r="K420" s="6">
        <f t="shared" si="105"/>
        <v>1256.6000000000001</v>
      </c>
      <c r="L420" s="6">
        <f t="shared" si="105"/>
        <v>0</v>
      </c>
      <c r="M420" s="6">
        <f t="shared" si="105"/>
        <v>0</v>
      </c>
      <c r="N420" s="6">
        <f t="shared" si="105"/>
        <v>0</v>
      </c>
      <c r="O420" s="6">
        <f t="shared" si="105"/>
        <v>0</v>
      </c>
      <c r="P420" s="6">
        <f t="shared" si="105"/>
        <v>0</v>
      </c>
      <c r="Q420" s="6">
        <f t="shared" si="105"/>
        <v>0</v>
      </c>
      <c r="R420" s="86" t="s">
        <v>134</v>
      </c>
      <c r="S420" s="87"/>
    </row>
    <row r="421" spans="1:19" ht="12.75" customHeight="1">
      <c r="A421" s="72"/>
      <c r="B421" s="75"/>
      <c r="C421" s="50"/>
      <c r="D421" s="50"/>
      <c r="E421" s="75"/>
      <c r="F421" s="4"/>
      <c r="G421" s="24" t="s">
        <v>13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88"/>
      <c r="S421" s="89"/>
    </row>
    <row r="422" spans="1:19" ht="12.75" customHeight="1">
      <c r="A422" s="72"/>
      <c r="B422" s="75"/>
      <c r="C422" s="50"/>
      <c r="D422" s="50"/>
      <c r="E422" s="75"/>
      <c r="F422" s="4"/>
      <c r="G422" s="24" t="s">
        <v>11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88"/>
      <c r="S422" s="89"/>
    </row>
    <row r="423" spans="1:19" ht="12.75" customHeight="1">
      <c r="A423" s="72"/>
      <c r="B423" s="75"/>
      <c r="C423" s="50"/>
      <c r="D423" s="50"/>
      <c r="E423" s="75"/>
      <c r="F423" s="4"/>
      <c r="G423" s="24" t="s">
        <v>12</v>
      </c>
      <c r="H423" s="9">
        <v>700</v>
      </c>
      <c r="I423" s="9">
        <v>0</v>
      </c>
      <c r="J423" s="9">
        <v>700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88"/>
      <c r="S423" s="89"/>
    </row>
    <row r="424" spans="1:19" ht="12.75" customHeight="1">
      <c r="A424" s="72"/>
      <c r="B424" s="75"/>
      <c r="C424" s="50"/>
      <c r="D424" s="50"/>
      <c r="E424" s="75"/>
      <c r="F424" s="4"/>
      <c r="G424" s="24" t="s">
        <v>14</v>
      </c>
      <c r="H424" s="9">
        <f>J424</f>
        <v>1626.8</v>
      </c>
      <c r="I424" s="9">
        <f>K424</f>
        <v>1256.6000000000001</v>
      </c>
      <c r="J424" s="9">
        <v>1626.8</v>
      </c>
      <c r="K424" s="9">
        <f>340.4+1286.4-370.2</f>
        <v>1256.6000000000001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88"/>
      <c r="S424" s="89"/>
    </row>
    <row r="425" spans="1:19" ht="12.75" customHeight="1">
      <c r="A425" s="72"/>
      <c r="B425" s="75"/>
      <c r="C425" s="50"/>
      <c r="D425" s="50"/>
      <c r="E425" s="75"/>
      <c r="F425" s="4"/>
      <c r="G425" s="24" t="s">
        <v>15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88"/>
      <c r="S425" s="89"/>
    </row>
    <row r="426" spans="1:19" ht="12.75" customHeight="1">
      <c r="A426" s="72"/>
      <c r="B426" s="75"/>
      <c r="C426" s="50"/>
      <c r="D426" s="50"/>
      <c r="E426" s="75"/>
      <c r="F426" s="4"/>
      <c r="G426" s="8" t="s">
        <v>61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88"/>
      <c r="S426" s="89"/>
    </row>
    <row r="427" spans="1:19" ht="12.75" customHeight="1">
      <c r="A427" s="72"/>
      <c r="B427" s="75"/>
      <c r="C427" s="50"/>
      <c r="D427" s="50"/>
      <c r="E427" s="75"/>
      <c r="F427" s="8"/>
      <c r="G427" s="24" t="s">
        <v>74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88"/>
      <c r="S427" s="89"/>
    </row>
    <row r="428" spans="1:19" ht="12.75" customHeight="1">
      <c r="A428" s="72"/>
      <c r="B428" s="75"/>
      <c r="C428" s="50"/>
      <c r="D428" s="50"/>
      <c r="E428" s="75"/>
      <c r="F428" s="8"/>
      <c r="G428" s="24" t="s">
        <v>75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88"/>
      <c r="S428" s="89"/>
    </row>
    <row r="429" spans="1:19" ht="12.75" customHeight="1">
      <c r="A429" s="72"/>
      <c r="B429" s="75"/>
      <c r="C429" s="50"/>
      <c r="D429" s="50"/>
      <c r="E429" s="75"/>
      <c r="F429" s="8"/>
      <c r="G429" s="24" t="s">
        <v>76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88"/>
      <c r="S429" s="89"/>
    </row>
    <row r="430" spans="1:19" ht="12.75" customHeight="1">
      <c r="A430" s="72"/>
      <c r="B430" s="75"/>
      <c r="C430" s="50"/>
      <c r="D430" s="50"/>
      <c r="E430" s="75"/>
      <c r="F430" s="8"/>
      <c r="G430" s="8" t="s">
        <v>77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88"/>
      <c r="S430" s="89"/>
    </row>
    <row r="431" spans="1:19" ht="12.75" customHeight="1">
      <c r="A431" s="73"/>
      <c r="B431" s="76"/>
      <c r="C431" s="51"/>
      <c r="D431" s="51"/>
      <c r="E431" s="76"/>
      <c r="F431" s="8"/>
      <c r="G431" s="24" t="s">
        <v>72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0"/>
      <c r="S431" s="91"/>
    </row>
    <row r="432" spans="1:19" ht="12.75" customHeight="1">
      <c r="A432" s="71">
        <v>33</v>
      </c>
      <c r="B432" s="74" t="s">
        <v>56</v>
      </c>
      <c r="C432" s="49"/>
      <c r="D432" s="49"/>
      <c r="E432" s="27"/>
      <c r="F432" s="8"/>
      <c r="G432" s="23" t="s">
        <v>9</v>
      </c>
      <c r="H432" s="6">
        <f aca="true" t="shared" si="106" ref="H432:Q432">SUM(H433:H443)</f>
        <v>1626</v>
      </c>
      <c r="I432" s="6">
        <f t="shared" si="106"/>
        <v>553</v>
      </c>
      <c r="J432" s="6">
        <f t="shared" si="106"/>
        <v>1103</v>
      </c>
      <c r="K432" s="6">
        <f t="shared" si="106"/>
        <v>553</v>
      </c>
      <c r="L432" s="6">
        <f t="shared" si="106"/>
        <v>0</v>
      </c>
      <c r="M432" s="6">
        <f t="shared" si="106"/>
        <v>0</v>
      </c>
      <c r="N432" s="6">
        <f t="shared" si="106"/>
        <v>523</v>
      </c>
      <c r="O432" s="6">
        <f t="shared" si="106"/>
        <v>0</v>
      </c>
      <c r="P432" s="6">
        <f t="shared" si="106"/>
        <v>0</v>
      </c>
      <c r="Q432" s="6">
        <f t="shared" si="106"/>
        <v>0</v>
      </c>
      <c r="R432" s="86" t="s">
        <v>134</v>
      </c>
      <c r="S432" s="87"/>
    </row>
    <row r="433" spans="1:19" ht="12.75" customHeight="1">
      <c r="A433" s="72"/>
      <c r="B433" s="75"/>
      <c r="C433" s="50"/>
      <c r="D433" s="50"/>
      <c r="E433" s="17"/>
      <c r="F433" s="8"/>
      <c r="G433" s="24" t="s">
        <v>13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88"/>
      <c r="S433" s="89"/>
    </row>
    <row r="434" spans="1:19" ht="12.75" customHeight="1">
      <c r="A434" s="72"/>
      <c r="B434" s="75"/>
      <c r="C434" s="50"/>
      <c r="D434" s="50"/>
      <c r="E434" s="17"/>
      <c r="F434" s="8"/>
      <c r="G434" s="24" t="s">
        <v>11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88"/>
      <c r="S434" s="89"/>
    </row>
    <row r="435" spans="1:19" ht="12.75" customHeight="1">
      <c r="A435" s="72"/>
      <c r="B435" s="75"/>
      <c r="C435" s="50"/>
      <c r="D435" s="50"/>
      <c r="E435" s="17" t="s">
        <v>51</v>
      </c>
      <c r="F435" s="8"/>
      <c r="G435" s="24" t="s">
        <v>12</v>
      </c>
      <c r="H435" s="9">
        <v>550</v>
      </c>
      <c r="I435" s="9">
        <v>0</v>
      </c>
      <c r="J435" s="9">
        <v>550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88"/>
      <c r="S435" s="89"/>
    </row>
    <row r="436" spans="1:19" ht="12.75" customHeight="1">
      <c r="A436" s="72"/>
      <c r="B436" s="75"/>
      <c r="C436" s="50"/>
      <c r="D436" s="50"/>
      <c r="E436" s="17" t="s">
        <v>51</v>
      </c>
      <c r="F436" s="8"/>
      <c r="G436" s="24" t="s">
        <v>14</v>
      </c>
      <c r="H436" s="9">
        <f>J436+N436</f>
        <v>1076</v>
      </c>
      <c r="I436" s="9">
        <f>K436+O436</f>
        <v>553</v>
      </c>
      <c r="J436" s="9">
        <v>553</v>
      </c>
      <c r="K436" s="9">
        <f>523+30</f>
        <v>553</v>
      </c>
      <c r="L436" s="9">
        <v>0</v>
      </c>
      <c r="M436" s="9">
        <v>0</v>
      </c>
      <c r="N436" s="9">
        <v>523</v>
      </c>
      <c r="O436" s="9">
        <v>0</v>
      </c>
      <c r="P436" s="9">
        <v>0</v>
      </c>
      <c r="Q436" s="9">
        <v>0</v>
      </c>
      <c r="R436" s="88"/>
      <c r="S436" s="89"/>
    </row>
    <row r="437" spans="1:19" ht="12.75" customHeight="1">
      <c r="A437" s="72"/>
      <c r="B437" s="75"/>
      <c r="C437" s="50"/>
      <c r="D437" s="50"/>
      <c r="E437" s="17"/>
      <c r="F437" s="8"/>
      <c r="G437" s="24" t="s">
        <v>15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88"/>
      <c r="S437" s="89"/>
    </row>
    <row r="438" spans="1:19" ht="12.75" customHeight="1">
      <c r="A438" s="72"/>
      <c r="B438" s="75"/>
      <c r="C438" s="50"/>
      <c r="D438" s="50"/>
      <c r="E438" s="17"/>
      <c r="F438" s="8"/>
      <c r="G438" s="8" t="s">
        <v>61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88"/>
      <c r="S438" s="89"/>
    </row>
    <row r="439" spans="1:19" ht="12.75" customHeight="1">
      <c r="A439" s="72"/>
      <c r="B439" s="75"/>
      <c r="C439" s="50"/>
      <c r="D439" s="50"/>
      <c r="E439" s="17"/>
      <c r="F439" s="8"/>
      <c r="G439" s="24" t="s">
        <v>74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88"/>
      <c r="S439" s="89"/>
    </row>
    <row r="440" spans="1:19" ht="12.75" customHeight="1">
      <c r="A440" s="72"/>
      <c r="B440" s="75"/>
      <c r="C440" s="50"/>
      <c r="D440" s="50"/>
      <c r="E440" s="17"/>
      <c r="F440" s="8"/>
      <c r="G440" s="24" t="s">
        <v>75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88"/>
      <c r="S440" s="89"/>
    </row>
    <row r="441" spans="1:19" ht="12.75" customHeight="1">
      <c r="A441" s="72"/>
      <c r="B441" s="75"/>
      <c r="C441" s="50"/>
      <c r="D441" s="50"/>
      <c r="E441" s="17"/>
      <c r="F441" s="8"/>
      <c r="G441" s="24" t="s">
        <v>76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88"/>
      <c r="S441" s="89"/>
    </row>
    <row r="442" spans="1:19" ht="12.75" customHeight="1">
      <c r="A442" s="72"/>
      <c r="B442" s="75"/>
      <c r="C442" s="50"/>
      <c r="D442" s="50"/>
      <c r="E442" s="17"/>
      <c r="F442" s="8"/>
      <c r="G442" s="8" t="s">
        <v>77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88"/>
      <c r="S442" s="89"/>
    </row>
    <row r="443" spans="1:19" ht="12.75" customHeight="1">
      <c r="A443" s="73"/>
      <c r="B443" s="76"/>
      <c r="C443" s="50"/>
      <c r="D443" s="50"/>
      <c r="E443" s="17"/>
      <c r="F443" s="8"/>
      <c r="G443" s="24" t="s">
        <v>72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0"/>
      <c r="S443" s="91"/>
    </row>
    <row r="444" spans="1:19" ht="12.75" customHeight="1">
      <c r="A444" s="71">
        <v>34</v>
      </c>
      <c r="B444" s="74" t="s">
        <v>58</v>
      </c>
      <c r="C444" s="49"/>
      <c r="D444" s="49"/>
      <c r="E444" s="74" t="s">
        <v>57</v>
      </c>
      <c r="F444" s="4"/>
      <c r="G444" s="23" t="s">
        <v>9</v>
      </c>
      <c r="H444" s="6">
        <f aca="true" t="shared" si="107" ref="H444:Q444">SUM(H445:H455)</f>
        <v>7.2</v>
      </c>
      <c r="I444" s="6">
        <f t="shared" si="107"/>
        <v>7.2</v>
      </c>
      <c r="J444" s="6">
        <f t="shared" si="107"/>
        <v>0.1</v>
      </c>
      <c r="K444" s="6">
        <f t="shared" si="107"/>
        <v>0.1</v>
      </c>
      <c r="L444" s="6">
        <f t="shared" si="107"/>
        <v>0</v>
      </c>
      <c r="M444" s="6">
        <f t="shared" si="107"/>
        <v>0</v>
      </c>
      <c r="N444" s="6">
        <f t="shared" si="107"/>
        <v>7.1</v>
      </c>
      <c r="O444" s="6">
        <f t="shared" si="107"/>
        <v>7.1</v>
      </c>
      <c r="P444" s="6">
        <f t="shared" si="107"/>
        <v>0</v>
      </c>
      <c r="Q444" s="6">
        <f t="shared" si="107"/>
        <v>0</v>
      </c>
      <c r="R444" s="86" t="s">
        <v>134</v>
      </c>
      <c r="S444" s="87"/>
    </row>
    <row r="445" spans="1:19" ht="12.75" customHeight="1">
      <c r="A445" s="72"/>
      <c r="B445" s="75"/>
      <c r="C445" s="50"/>
      <c r="D445" s="50"/>
      <c r="E445" s="75"/>
      <c r="F445" s="4"/>
      <c r="G445" s="24" t="s">
        <v>13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88"/>
      <c r="S445" s="89"/>
    </row>
    <row r="446" spans="1:19" ht="12.75" customHeight="1">
      <c r="A446" s="72"/>
      <c r="B446" s="75"/>
      <c r="C446" s="50"/>
      <c r="D446" s="50"/>
      <c r="E446" s="75"/>
      <c r="F446" s="4"/>
      <c r="G446" s="24" t="s">
        <v>11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88"/>
      <c r="S446" s="89"/>
    </row>
    <row r="447" spans="1:19" ht="12.75" customHeight="1">
      <c r="A447" s="72"/>
      <c r="B447" s="75"/>
      <c r="C447" s="50"/>
      <c r="D447" s="50"/>
      <c r="E447" s="75"/>
      <c r="F447" s="4"/>
      <c r="G447" s="24" t="s">
        <v>12</v>
      </c>
      <c r="H447" s="9">
        <v>7.2</v>
      </c>
      <c r="I447" s="9">
        <v>7.2</v>
      </c>
      <c r="J447" s="9">
        <v>0.1</v>
      </c>
      <c r="K447" s="9">
        <v>0.1</v>
      </c>
      <c r="L447" s="9">
        <v>0</v>
      </c>
      <c r="M447" s="9">
        <v>0</v>
      </c>
      <c r="N447" s="9">
        <v>7.1</v>
      </c>
      <c r="O447" s="9">
        <v>7.1</v>
      </c>
      <c r="P447" s="9">
        <v>0</v>
      </c>
      <c r="Q447" s="9">
        <v>0</v>
      </c>
      <c r="R447" s="88"/>
      <c r="S447" s="89"/>
    </row>
    <row r="448" spans="1:19" ht="12.75" customHeight="1">
      <c r="A448" s="72"/>
      <c r="B448" s="75"/>
      <c r="C448" s="50"/>
      <c r="D448" s="50"/>
      <c r="E448" s="75"/>
      <c r="F448" s="4"/>
      <c r="G448" s="24" t="s">
        <v>14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88"/>
      <c r="S448" s="89"/>
    </row>
    <row r="449" spans="1:19" ht="12.75" customHeight="1">
      <c r="A449" s="72"/>
      <c r="B449" s="75"/>
      <c r="C449" s="50"/>
      <c r="D449" s="50"/>
      <c r="E449" s="75"/>
      <c r="F449" s="4"/>
      <c r="G449" s="24" t="s">
        <v>15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88"/>
      <c r="S449" s="89"/>
    </row>
    <row r="450" spans="1:19" ht="12.75" customHeight="1">
      <c r="A450" s="72"/>
      <c r="B450" s="75"/>
      <c r="C450" s="50"/>
      <c r="D450" s="50"/>
      <c r="E450" s="75"/>
      <c r="F450" s="4"/>
      <c r="G450" s="8" t="s">
        <v>61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88"/>
      <c r="S450" s="89"/>
    </row>
    <row r="451" spans="1:19" ht="12.75" customHeight="1">
      <c r="A451" s="72"/>
      <c r="B451" s="75"/>
      <c r="C451" s="50"/>
      <c r="D451" s="50"/>
      <c r="E451" s="50"/>
      <c r="F451" s="8"/>
      <c r="G451" s="24" t="s">
        <v>74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88"/>
      <c r="S451" s="89"/>
    </row>
    <row r="452" spans="1:19" ht="12.75" customHeight="1">
      <c r="A452" s="72"/>
      <c r="B452" s="75"/>
      <c r="C452" s="50"/>
      <c r="D452" s="50"/>
      <c r="E452" s="50"/>
      <c r="F452" s="8"/>
      <c r="G452" s="24" t="s">
        <v>75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88"/>
      <c r="S452" s="89"/>
    </row>
    <row r="453" spans="1:19" ht="12.75" customHeight="1">
      <c r="A453" s="72"/>
      <c r="B453" s="75"/>
      <c r="C453" s="50"/>
      <c r="D453" s="50"/>
      <c r="E453" s="50"/>
      <c r="F453" s="8"/>
      <c r="G453" s="24" t="s">
        <v>76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88"/>
      <c r="S453" s="89"/>
    </row>
    <row r="454" spans="1:19" ht="12.75" customHeight="1">
      <c r="A454" s="72"/>
      <c r="B454" s="75"/>
      <c r="C454" s="50"/>
      <c r="D454" s="50"/>
      <c r="E454" s="50"/>
      <c r="F454" s="8"/>
      <c r="G454" s="8" t="s">
        <v>77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88"/>
      <c r="S454" s="89"/>
    </row>
    <row r="455" spans="1:19" ht="12.75" customHeight="1">
      <c r="A455" s="73"/>
      <c r="B455" s="76"/>
      <c r="C455" s="50"/>
      <c r="D455" s="50"/>
      <c r="E455" s="50"/>
      <c r="F455" s="8"/>
      <c r="G455" s="24" t="s">
        <v>72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0"/>
      <c r="S455" s="91"/>
    </row>
    <row r="456" spans="1:19" ht="12.75" customHeight="1">
      <c r="A456" s="71">
        <v>35</v>
      </c>
      <c r="B456" s="74" t="s">
        <v>84</v>
      </c>
      <c r="C456" s="49"/>
      <c r="D456" s="49"/>
      <c r="E456" s="49"/>
      <c r="F456" s="8"/>
      <c r="G456" s="23" t="s">
        <v>9</v>
      </c>
      <c r="H456" s="6">
        <f aca="true" t="shared" si="108" ref="H456:Q456">SUM(H457:H467)</f>
        <v>12414.5</v>
      </c>
      <c r="I456" s="6">
        <f t="shared" si="108"/>
        <v>0</v>
      </c>
      <c r="J456" s="6">
        <f t="shared" si="108"/>
        <v>12414.5</v>
      </c>
      <c r="K456" s="6">
        <f t="shared" si="108"/>
        <v>0</v>
      </c>
      <c r="L456" s="6">
        <f t="shared" si="108"/>
        <v>0</v>
      </c>
      <c r="M456" s="6">
        <f t="shared" si="108"/>
        <v>0</v>
      </c>
      <c r="N456" s="6">
        <f t="shared" si="108"/>
        <v>0</v>
      </c>
      <c r="O456" s="6">
        <f t="shared" si="108"/>
        <v>0</v>
      </c>
      <c r="P456" s="6">
        <f t="shared" si="108"/>
        <v>0</v>
      </c>
      <c r="Q456" s="6">
        <f t="shared" si="108"/>
        <v>0</v>
      </c>
      <c r="R456" s="86" t="s">
        <v>134</v>
      </c>
      <c r="S456" s="87"/>
    </row>
    <row r="457" spans="1:19" ht="12.75" customHeight="1">
      <c r="A457" s="72"/>
      <c r="B457" s="75"/>
      <c r="C457" s="50"/>
      <c r="D457" s="50"/>
      <c r="E457" s="50"/>
      <c r="F457" s="8"/>
      <c r="G457" s="24" t="s">
        <v>13</v>
      </c>
      <c r="H457" s="9">
        <f aca="true" t="shared" si="109" ref="H457:I460">J457+L457+N457+P457</f>
        <v>0</v>
      </c>
      <c r="I457" s="9">
        <f t="shared" si="109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88"/>
      <c r="S457" s="89"/>
    </row>
    <row r="458" spans="1:19" ht="12.75" customHeight="1">
      <c r="A458" s="72"/>
      <c r="B458" s="75"/>
      <c r="C458" s="50"/>
      <c r="D458" s="50"/>
      <c r="E458" s="50"/>
      <c r="F458" s="8"/>
      <c r="G458" s="24" t="s">
        <v>11</v>
      </c>
      <c r="H458" s="9">
        <f t="shared" si="109"/>
        <v>0</v>
      </c>
      <c r="I458" s="9">
        <f t="shared" si="109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88"/>
      <c r="S458" s="89"/>
    </row>
    <row r="459" spans="1:19" ht="12.75" customHeight="1">
      <c r="A459" s="72"/>
      <c r="B459" s="75"/>
      <c r="C459" s="50"/>
      <c r="D459" s="50"/>
      <c r="E459" s="50"/>
      <c r="F459" s="8"/>
      <c r="G459" s="24" t="s">
        <v>12</v>
      </c>
      <c r="H459" s="9">
        <f t="shared" si="109"/>
        <v>0</v>
      </c>
      <c r="I459" s="9">
        <f t="shared" si="109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88"/>
      <c r="S459" s="89"/>
    </row>
    <row r="460" spans="1:19" ht="12.75" customHeight="1">
      <c r="A460" s="72"/>
      <c r="B460" s="75"/>
      <c r="C460" s="50"/>
      <c r="D460" s="50"/>
      <c r="E460" s="50" t="s">
        <v>51</v>
      </c>
      <c r="F460" s="8"/>
      <c r="G460" s="24" t="s">
        <v>14</v>
      </c>
      <c r="H460" s="9">
        <f t="shared" si="109"/>
        <v>0</v>
      </c>
      <c r="I460" s="9">
        <f t="shared" si="109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88"/>
      <c r="S460" s="89"/>
    </row>
    <row r="461" spans="1:19" ht="12.75" customHeight="1">
      <c r="A461" s="72"/>
      <c r="B461" s="75"/>
      <c r="C461" s="50"/>
      <c r="D461" s="50"/>
      <c r="E461" s="50"/>
      <c r="F461" s="8"/>
      <c r="G461" s="24" t="s">
        <v>15</v>
      </c>
      <c r="H461" s="9">
        <f aca="true" t="shared" si="110" ref="H461:H466">J461+L461+N461+P461</f>
        <v>3200</v>
      </c>
      <c r="I461" s="9">
        <v>0</v>
      </c>
      <c r="J461" s="9">
        <v>3200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88"/>
      <c r="S461" s="89"/>
    </row>
    <row r="462" spans="1:19" ht="12.75" customHeight="1">
      <c r="A462" s="72"/>
      <c r="B462" s="75"/>
      <c r="C462" s="50"/>
      <c r="D462" s="50"/>
      <c r="E462" s="50"/>
      <c r="F462" s="8"/>
      <c r="G462" s="8" t="s">
        <v>61</v>
      </c>
      <c r="H462" s="9">
        <f t="shared" si="110"/>
        <v>9207.3</v>
      </c>
      <c r="I462" s="9">
        <f aca="true" t="shared" si="111" ref="I462:I467">K462+M462+O462+Q462</f>
        <v>0</v>
      </c>
      <c r="J462" s="9">
        <v>9207.3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88"/>
      <c r="S462" s="89"/>
    </row>
    <row r="463" spans="1:19" ht="12.75" customHeight="1">
      <c r="A463" s="72"/>
      <c r="B463" s="75"/>
      <c r="C463" s="50" t="s">
        <v>122</v>
      </c>
      <c r="D463" s="50" t="s">
        <v>123</v>
      </c>
      <c r="E463" s="50"/>
      <c r="F463" s="8"/>
      <c r="G463" s="24" t="s">
        <v>74</v>
      </c>
      <c r="H463" s="9">
        <f t="shared" si="110"/>
        <v>0</v>
      </c>
      <c r="I463" s="9">
        <f t="shared" si="11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88"/>
      <c r="S463" s="89"/>
    </row>
    <row r="464" spans="1:19" ht="12.75" customHeight="1">
      <c r="A464" s="72"/>
      <c r="B464" s="75"/>
      <c r="C464" s="50"/>
      <c r="D464" s="50"/>
      <c r="E464" s="50"/>
      <c r="F464" s="8"/>
      <c r="G464" s="24" t="s">
        <v>75</v>
      </c>
      <c r="H464" s="9">
        <f t="shared" si="110"/>
        <v>0</v>
      </c>
      <c r="I464" s="9">
        <f t="shared" si="11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88"/>
      <c r="S464" s="89"/>
    </row>
    <row r="465" spans="1:19" ht="12.75" customHeight="1">
      <c r="A465" s="72"/>
      <c r="B465" s="75"/>
      <c r="C465" s="50"/>
      <c r="D465" s="50"/>
      <c r="E465" s="50"/>
      <c r="F465" s="8"/>
      <c r="G465" s="8" t="s">
        <v>76</v>
      </c>
      <c r="H465" s="9">
        <f t="shared" si="110"/>
        <v>0</v>
      </c>
      <c r="I465" s="9">
        <f t="shared" si="111"/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88"/>
      <c r="S465" s="89"/>
    </row>
    <row r="466" spans="1:19" ht="12.75" customHeight="1">
      <c r="A466" s="72"/>
      <c r="B466" s="75"/>
      <c r="C466" s="50"/>
      <c r="D466" s="50"/>
      <c r="E466" s="50"/>
      <c r="F466" s="8"/>
      <c r="G466" s="24" t="s">
        <v>77</v>
      </c>
      <c r="H466" s="9">
        <f t="shared" si="110"/>
        <v>0</v>
      </c>
      <c r="I466" s="9">
        <f t="shared" si="111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88"/>
      <c r="S466" s="89"/>
    </row>
    <row r="467" spans="1:19" ht="12.75" customHeight="1">
      <c r="A467" s="73"/>
      <c r="B467" s="76"/>
      <c r="C467" s="50"/>
      <c r="D467" s="50"/>
      <c r="E467" s="50"/>
      <c r="F467" s="8"/>
      <c r="G467" s="24" t="s">
        <v>72</v>
      </c>
      <c r="H467" s="9">
        <v>7.2</v>
      </c>
      <c r="I467" s="9">
        <f t="shared" si="111"/>
        <v>0</v>
      </c>
      <c r="J467" s="9">
        <v>7.2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0"/>
      <c r="S467" s="91"/>
    </row>
    <row r="468" spans="1:19" ht="12.75" customHeight="1">
      <c r="A468" s="71">
        <v>36</v>
      </c>
      <c r="B468" s="74" t="s">
        <v>110</v>
      </c>
      <c r="C468" s="49"/>
      <c r="D468" s="49"/>
      <c r="E468" s="49"/>
      <c r="F468" s="8"/>
      <c r="G468" s="23" t="s">
        <v>9</v>
      </c>
      <c r="H468" s="9">
        <f aca="true" t="shared" si="112" ref="H468:Q468">SUM(H469:H479)</f>
        <v>326</v>
      </c>
      <c r="I468" s="9">
        <f t="shared" si="112"/>
        <v>325.99999999999994</v>
      </c>
      <c r="J468" s="9">
        <f t="shared" si="112"/>
        <v>326</v>
      </c>
      <c r="K468" s="9">
        <f t="shared" si="112"/>
        <v>325.99999999999994</v>
      </c>
      <c r="L468" s="9">
        <f t="shared" si="112"/>
        <v>0</v>
      </c>
      <c r="M468" s="9">
        <f t="shared" si="112"/>
        <v>0</v>
      </c>
      <c r="N468" s="9">
        <f t="shared" si="112"/>
        <v>0</v>
      </c>
      <c r="O468" s="9">
        <f t="shared" si="112"/>
        <v>0</v>
      </c>
      <c r="P468" s="9">
        <f t="shared" si="112"/>
        <v>0</v>
      </c>
      <c r="Q468" s="9">
        <f t="shared" si="112"/>
        <v>0</v>
      </c>
      <c r="R468" s="86" t="s">
        <v>134</v>
      </c>
      <c r="S468" s="87"/>
    </row>
    <row r="469" spans="1:19" ht="12.75" customHeight="1">
      <c r="A469" s="72"/>
      <c r="B469" s="75"/>
      <c r="C469" s="50"/>
      <c r="D469" s="50"/>
      <c r="E469" s="50"/>
      <c r="F469" s="8"/>
      <c r="G469" s="24" t="s">
        <v>13</v>
      </c>
      <c r="H469" s="9">
        <f aca="true" t="shared" si="113" ref="H469:H479">SUM(J469+L469+N469+P469)</f>
        <v>0</v>
      </c>
      <c r="I469" s="9">
        <f aca="true" t="shared" si="114" ref="I469:I479">SUM(K469+M469+O469+Q469)</f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88"/>
      <c r="S469" s="89"/>
    </row>
    <row r="470" spans="1:19" ht="12.75" customHeight="1">
      <c r="A470" s="72"/>
      <c r="B470" s="75"/>
      <c r="C470" s="50"/>
      <c r="D470" s="50"/>
      <c r="E470" s="50"/>
      <c r="F470" s="8"/>
      <c r="G470" s="24" t="s">
        <v>11</v>
      </c>
      <c r="H470" s="9">
        <f t="shared" si="113"/>
        <v>0</v>
      </c>
      <c r="I470" s="9">
        <f t="shared" si="114"/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88"/>
      <c r="S470" s="89"/>
    </row>
    <row r="471" spans="1:19" ht="12.75" customHeight="1">
      <c r="A471" s="72"/>
      <c r="B471" s="75"/>
      <c r="C471" s="50"/>
      <c r="D471" s="50"/>
      <c r="E471" s="50"/>
      <c r="F471" s="8"/>
      <c r="G471" s="24" t="s">
        <v>12</v>
      </c>
      <c r="H471" s="9">
        <f t="shared" si="113"/>
        <v>0</v>
      </c>
      <c r="I471" s="9">
        <f t="shared" si="114"/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88"/>
      <c r="S471" s="89"/>
    </row>
    <row r="472" spans="1:19" ht="12.75" customHeight="1">
      <c r="A472" s="72"/>
      <c r="B472" s="75"/>
      <c r="C472" s="50"/>
      <c r="D472" s="50"/>
      <c r="E472" s="50"/>
      <c r="F472" s="8"/>
      <c r="G472" s="24" t="s">
        <v>14</v>
      </c>
      <c r="H472" s="9">
        <f t="shared" si="113"/>
        <v>0</v>
      </c>
      <c r="I472" s="9">
        <f t="shared" si="114"/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88"/>
      <c r="S472" s="89"/>
    </row>
    <row r="473" spans="1:19" ht="12.75" customHeight="1">
      <c r="A473" s="72"/>
      <c r="B473" s="75"/>
      <c r="C473" s="50"/>
      <c r="D473" s="50"/>
      <c r="E473" s="50" t="s">
        <v>51</v>
      </c>
      <c r="F473" s="8"/>
      <c r="G473" s="24" t="s">
        <v>15</v>
      </c>
      <c r="H473" s="9">
        <f t="shared" si="113"/>
        <v>326</v>
      </c>
      <c r="I473" s="9">
        <f t="shared" si="114"/>
        <v>325.99999999999994</v>
      </c>
      <c r="J473" s="9">
        <v>326</v>
      </c>
      <c r="K473" s="9">
        <f>952.3-456-170.3</f>
        <v>325.99999999999994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88"/>
      <c r="S473" s="89"/>
    </row>
    <row r="474" spans="1:19" ht="12.75" customHeight="1">
      <c r="A474" s="72"/>
      <c r="B474" s="75"/>
      <c r="C474" s="50"/>
      <c r="D474" s="50"/>
      <c r="E474" s="50"/>
      <c r="F474" s="8"/>
      <c r="G474" s="8" t="s">
        <v>61</v>
      </c>
      <c r="H474" s="9">
        <f t="shared" si="113"/>
        <v>0</v>
      </c>
      <c r="I474" s="9">
        <f t="shared" si="114"/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88"/>
      <c r="S474" s="89"/>
    </row>
    <row r="475" spans="1:19" ht="12.75" customHeight="1">
      <c r="A475" s="72"/>
      <c r="B475" s="75"/>
      <c r="C475" s="50"/>
      <c r="D475" s="50"/>
      <c r="E475" s="50"/>
      <c r="F475" s="8"/>
      <c r="G475" s="24" t="s">
        <v>74</v>
      </c>
      <c r="H475" s="9">
        <f t="shared" si="113"/>
        <v>0</v>
      </c>
      <c r="I475" s="9">
        <f t="shared" si="114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88"/>
      <c r="S475" s="89"/>
    </row>
    <row r="476" spans="1:19" ht="12.75" customHeight="1">
      <c r="A476" s="72"/>
      <c r="B476" s="75"/>
      <c r="C476" s="50"/>
      <c r="D476" s="50"/>
      <c r="E476" s="50"/>
      <c r="F476" s="8"/>
      <c r="G476" s="24" t="s">
        <v>75</v>
      </c>
      <c r="H476" s="9">
        <f t="shared" si="113"/>
        <v>0</v>
      </c>
      <c r="I476" s="9">
        <f t="shared" si="114"/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88"/>
      <c r="S476" s="89"/>
    </row>
    <row r="477" spans="1:19" ht="12.75" customHeight="1">
      <c r="A477" s="72"/>
      <c r="B477" s="75"/>
      <c r="C477" s="50"/>
      <c r="D477" s="50"/>
      <c r="E477" s="50"/>
      <c r="F477" s="8"/>
      <c r="G477" s="24" t="s">
        <v>76</v>
      </c>
      <c r="H477" s="9">
        <f t="shared" si="113"/>
        <v>0</v>
      </c>
      <c r="I477" s="9">
        <f t="shared" si="114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88"/>
      <c r="S477" s="89"/>
    </row>
    <row r="478" spans="1:19" ht="12.75" customHeight="1">
      <c r="A478" s="72"/>
      <c r="B478" s="75"/>
      <c r="C478" s="50"/>
      <c r="D478" s="50"/>
      <c r="E478" s="50"/>
      <c r="F478" s="8"/>
      <c r="G478" s="8" t="s">
        <v>77</v>
      </c>
      <c r="H478" s="9">
        <f t="shared" si="113"/>
        <v>0</v>
      </c>
      <c r="I478" s="9">
        <f t="shared" si="114"/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88"/>
      <c r="S478" s="89"/>
    </row>
    <row r="479" spans="1:19" ht="12.75" customHeight="1">
      <c r="A479" s="73"/>
      <c r="B479" s="76"/>
      <c r="C479" s="51"/>
      <c r="D479" s="51"/>
      <c r="E479" s="51"/>
      <c r="F479" s="8"/>
      <c r="G479" s="24" t="s">
        <v>72</v>
      </c>
      <c r="H479" s="9">
        <f t="shared" si="113"/>
        <v>0</v>
      </c>
      <c r="I479" s="9">
        <f t="shared" si="114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0"/>
      <c r="S479" s="91"/>
    </row>
    <row r="480" spans="1:19" ht="12.75" customHeight="1">
      <c r="A480" s="71">
        <v>37</v>
      </c>
      <c r="B480" s="74" t="s">
        <v>109</v>
      </c>
      <c r="C480" s="50"/>
      <c r="D480" s="50"/>
      <c r="E480" s="50"/>
      <c r="F480" s="8"/>
      <c r="G480" s="23" t="s">
        <v>9</v>
      </c>
      <c r="H480" s="9">
        <f aca="true" t="shared" si="115" ref="H480:Q480">SUM(H481:H491)</f>
        <v>1557.4</v>
      </c>
      <c r="I480" s="9">
        <f t="shared" si="115"/>
        <v>1557.4</v>
      </c>
      <c r="J480" s="9">
        <f t="shared" si="115"/>
        <v>1557.4</v>
      </c>
      <c r="K480" s="9">
        <f t="shared" si="115"/>
        <v>1557.4</v>
      </c>
      <c r="L480" s="9">
        <f t="shared" si="115"/>
        <v>0</v>
      </c>
      <c r="M480" s="9">
        <f t="shared" si="115"/>
        <v>0</v>
      </c>
      <c r="N480" s="9">
        <f t="shared" si="115"/>
        <v>0</v>
      </c>
      <c r="O480" s="9">
        <f t="shared" si="115"/>
        <v>0</v>
      </c>
      <c r="P480" s="9">
        <f t="shared" si="115"/>
        <v>0</v>
      </c>
      <c r="Q480" s="9">
        <f t="shared" si="115"/>
        <v>0</v>
      </c>
      <c r="R480" s="86" t="s">
        <v>134</v>
      </c>
      <c r="S480" s="87"/>
    </row>
    <row r="481" spans="1:19" ht="12.75" customHeight="1">
      <c r="A481" s="72"/>
      <c r="B481" s="75"/>
      <c r="C481" s="50"/>
      <c r="D481" s="50"/>
      <c r="E481" s="50"/>
      <c r="F481" s="8"/>
      <c r="G481" s="24" t="s">
        <v>13</v>
      </c>
      <c r="H481" s="9">
        <f aca="true" t="shared" si="116" ref="H481:H491">SUM(J481+L481+N481+P481)</f>
        <v>0</v>
      </c>
      <c r="I481" s="9">
        <f aca="true" t="shared" si="117" ref="I481:I491">SUM(K481+M481+O481+Q481)</f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88"/>
      <c r="S481" s="89"/>
    </row>
    <row r="482" spans="1:19" ht="12.75" customHeight="1">
      <c r="A482" s="72"/>
      <c r="B482" s="75"/>
      <c r="C482" s="50"/>
      <c r="D482" s="50"/>
      <c r="E482" s="50"/>
      <c r="F482" s="8"/>
      <c r="G482" s="24" t="s">
        <v>11</v>
      </c>
      <c r="H482" s="9">
        <f t="shared" si="116"/>
        <v>0</v>
      </c>
      <c r="I482" s="9">
        <f t="shared" si="117"/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88"/>
      <c r="S482" s="89"/>
    </row>
    <row r="483" spans="1:19" ht="12.75" customHeight="1">
      <c r="A483" s="72"/>
      <c r="B483" s="75"/>
      <c r="C483" s="50"/>
      <c r="D483" s="50"/>
      <c r="E483" s="50"/>
      <c r="F483" s="8"/>
      <c r="G483" s="24" t="s">
        <v>12</v>
      </c>
      <c r="H483" s="9">
        <f t="shared" si="116"/>
        <v>0</v>
      </c>
      <c r="I483" s="9">
        <f t="shared" si="117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88"/>
      <c r="S483" s="89"/>
    </row>
    <row r="484" spans="1:19" ht="12.75" customHeight="1">
      <c r="A484" s="72"/>
      <c r="B484" s="75"/>
      <c r="C484" s="50"/>
      <c r="D484" s="50"/>
      <c r="E484" s="50"/>
      <c r="F484" s="8"/>
      <c r="G484" s="24" t="s">
        <v>14</v>
      </c>
      <c r="H484" s="9">
        <f t="shared" si="116"/>
        <v>0</v>
      </c>
      <c r="I484" s="9">
        <f t="shared" si="117"/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88"/>
      <c r="S484" s="89"/>
    </row>
    <row r="485" spans="1:19" ht="12.75" customHeight="1">
      <c r="A485" s="72"/>
      <c r="B485" s="75"/>
      <c r="C485" s="50"/>
      <c r="D485" s="50"/>
      <c r="E485" s="50" t="s">
        <v>51</v>
      </c>
      <c r="F485" s="8"/>
      <c r="G485" s="24" t="s">
        <v>15</v>
      </c>
      <c r="H485" s="9">
        <f t="shared" si="116"/>
        <v>1557.4</v>
      </c>
      <c r="I485" s="9">
        <f t="shared" si="117"/>
        <v>1557.4</v>
      </c>
      <c r="J485" s="9">
        <v>1557.4</v>
      </c>
      <c r="K485" s="9">
        <v>1557.4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88"/>
      <c r="S485" s="89"/>
    </row>
    <row r="486" spans="1:19" ht="12.75" customHeight="1">
      <c r="A486" s="72"/>
      <c r="B486" s="75"/>
      <c r="C486" s="50"/>
      <c r="D486" s="50"/>
      <c r="E486" s="50"/>
      <c r="F486" s="8"/>
      <c r="G486" s="8" t="s">
        <v>61</v>
      </c>
      <c r="H486" s="9">
        <f t="shared" si="116"/>
        <v>0</v>
      </c>
      <c r="I486" s="9">
        <f t="shared" si="117"/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88"/>
      <c r="S486" s="89"/>
    </row>
    <row r="487" spans="1:19" ht="12.75" customHeight="1">
      <c r="A487" s="72"/>
      <c r="B487" s="75"/>
      <c r="C487" s="50"/>
      <c r="D487" s="50"/>
      <c r="E487" s="50"/>
      <c r="F487" s="8"/>
      <c r="G487" s="24" t="s">
        <v>74</v>
      </c>
      <c r="H487" s="9">
        <f t="shared" si="116"/>
        <v>0</v>
      </c>
      <c r="I487" s="9">
        <f t="shared" si="117"/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88"/>
      <c r="S487" s="89"/>
    </row>
    <row r="488" spans="1:19" ht="12.75" customHeight="1">
      <c r="A488" s="72"/>
      <c r="B488" s="75"/>
      <c r="C488" s="50"/>
      <c r="D488" s="50"/>
      <c r="E488" s="50"/>
      <c r="F488" s="8"/>
      <c r="G488" s="24" t="s">
        <v>75</v>
      </c>
      <c r="H488" s="9">
        <f t="shared" si="116"/>
        <v>0</v>
      </c>
      <c r="I488" s="9">
        <f t="shared" si="117"/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88"/>
      <c r="S488" s="89"/>
    </row>
    <row r="489" spans="1:19" ht="12.75" customHeight="1">
      <c r="A489" s="72"/>
      <c r="B489" s="75"/>
      <c r="C489" s="50"/>
      <c r="D489" s="50"/>
      <c r="E489" s="50"/>
      <c r="F489" s="8"/>
      <c r="G489" s="24" t="s">
        <v>76</v>
      </c>
      <c r="H489" s="9">
        <f t="shared" si="116"/>
        <v>0</v>
      </c>
      <c r="I489" s="9">
        <f t="shared" si="117"/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88"/>
      <c r="S489" s="89"/>
    </row>
    <row r="490" spans="1:19" ht="12.75" customHeight="1">
      <c r="A490" s="72"/>
      <c r="B490" s="75"/>
      <c r="C490" s="50"/>
      <c r="D490" s="50"/>
      <c r="E490" s="50"/>
      <c r="F490" s="8"/>
      <c r="G490" s="8" t="s">
        <v>77</v>
      </c>
      <c r="H490" s="9">
        <f t="shared" si="116"/>
        <v>0</v>
      </c>
      <c r="I490" s="9">
        <f t="shared" si="117"/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88"/>
      <c r="S490" s="89"/>
    </row>
    <row r="491" spans="1:19" ht="12.75" customHeight="1">
      <c r="A491" s="73"/>
      <c r="B491" s="76"/>
      <c r="C491" s="50"/>
      <c r="D491" s="50"/>
      <c r="E491" s="50"/>
      <c r="F491" s="8"/>
      <c r="G491" s="24" t="s">
        <v>72</v>
      </c>
      <c r="H491" s="9">
        <f t="shared" si="116"/>
        <v>0</v>
      </c>
      <c r="I491" s="9">
        <f t="shared" si="117"/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0"/>
      <c r="S491" s="91"/>
    </row>
    <row r="492" spans="1:19" ht="12.75" customHeight="1">
      <c r="A492" s="71">
        <v>38</v>
      </c>
      <c r="B492" s="74" t="s">
        <v>67</v>
      </c>
      <c r="C492" s="49"/>
      <c r="D492" s="49"/>
      <c r="E492" s="49"/>
      <c r="F492" s="8"/>
      <c r="G492" s="23" t="s">
        <v>9</v>
      </c>
      <c r="H492" s="6">
        <f aca="true" t="shared" si="118" ref="H492:Q492">SUM(H493:H503)</f>
        <v>1200</v>
      </c>
      <c r="I492" s="6">
        <f t="shared" si="118"/>
        <v>0</v>
      </c>
      <c r="J492" s="6">
        <f t="shared" si="118"/>
        <v>1200</v>
      </c>
      <c r="K492" s="6">
        <f t="shared" si="118"/>
        <v>0</v>
      </c>
      <c r="L492" s="6">
        <f t="shared" si="118"/>
        <v>0</v>
      </c>
      <c r="M492" s="6">
        <f t="shared" si="118"/>
        <v>0</v>
      </c>
      <c r="N492" s="6">
        <f t="shared" si="118"/>
        <v>0</v>
      </c>
      <c r="O492" s="6">
        <f t="shared" si="118"/>
        <v>0</v>
      </c>
      <c r="P492" s="6">
        <f t="shared" si="118"/>
        <v>0</v>
      </c>
      <c r="Q492" s="6">
        <f t="shared" si="118"/>
        <v>0</v>
      </c>
      <c r="R492" s="86" t="s">
        <v>134</v>
      </c>
      <c r="S492" s="87"/>
    </row>
    <row r="493" spans="1:19" ht="12.75" customHeight="1">
      <c r="A493" s="72"/>
      <c r="B493" s="75"/>
      <c r="C493" s="50"/>
      <c r="D493" s="50"/>
      <c r="E493" s="50"/>
      <c r="F493" s="8"/>
      <c r="G493" s="24" t="s">
        <v>13</v>
      </c>
      <c r="H493" s="9">
        <f aca="true" t="shared" si="119" ref="H493:H503">J493+L493+N493+P493</f>
        <v>0</v>
      </c>
      <c r="I493" s="9">
        <f aca="true" t="shared" si="120" ref="I493:I503">K493+M493+O493+Q493</f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88"/>
      <c r="S493" s="89"/>
    </row>
    <row r="494" spans="1:19" ht="12.75" customHeight="1">
      <c r="A494" s="72"/>
      <c r="B494" s="75"/>
      <c r="C494" s="50"/>
      <c r="D494" s="50"/>
      <c r="E494" s="50"/>
      <c r="F494" s="8"/>
      <c r="G494" s="24" t="s">
        <v>11</v>
      </c>
      <c r="H494" s="9">
        <f t="shared" si="119"/>
        <v>0</v>
      </c>
      <c r="I494" s="9">
        <f t="shared" si="120"/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88"/>
      <c r="S494" s="89"/>
    </row>
    <row r="495" spans="1:19" ht="12.75" customHeight="1">
      <c r="A495" s="72"/>
      <c r="B495" s="75"/>
      <c r="C495" s="50"/>
      <c r="D495" s="50"/>
      <c r="E495" s="50"/>
      <c r="F495" s="8"/>
      <c r="G495" s="24" t="s">
        <v>12</v>
      </c>
      <c r="H495" s="9">
        <f t="shared" si="119"/>
        <v>0</v>
      </c>
      <c r="I495" s="9">
        <f t="shared" si="120"/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88"/>
      <c r="S495" s="89"/>
    </row>
    <row r="496" spans="1:19" ht="12.75" customHeight="1">
      <c r="A496" s="72"/>
      <c r="B496" s="75"/>
      <c r="C496" s="50"/>
      <c r="D496" s="50"/>
      <c r="E496" s="50"/>
      <c r="F496" s="8"/>
      <c r="G496" s="24" t="s">
        <v>14</v>
      </c>
      <c r="H496" s="9">
        <f t="shared" si="119"/>
        <v>0</v>
      </c>
      <c r="I496" s="9">
        <f t="shared" si="120"/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88"/>
      <c r="S496" s="89"/>
    </row>
    <row r="497" spans="1:19" ht="12.75" customHeight="1">
      <c r="A497" s="72"/>
      <c r="B497" s="75"/>
      <c r="C497" s="50"/>
      <c r="D497" s="50"/>
      <c r="E497" s="50" t="s">
        <v>51</v>
      </c>
      <c r="F497" s="8"/>
      <c r="G497" s="24" t="s">
        <v>15</v>
      </c>
      <c r="H497" s="9">
        <f t="shared" si="119"/>
        <v>0</v>
      </c>
      <c r="I497" s="9">
        <f t="shared" si="120"/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88"/>
      <c r="S497" s="89"/>
    </row>
    <row r="498" spans="1:19" ht="12.75" customHeight="1">
      <c r="A498" s="72"/>
      <c r="B498" s="75"/>
      <c r="C498" s="50"/>
      <c r="D498" s="50"/>
      <c r="E498" s="50"/>
      <c r="F498" s="8"/>
      <c r="G498" s="8" t="s">
        <v>61</v>
      </c>
      <c r="H498" s="9">
        <f t="shared" si="119"/>
        <v>1200</v>
      </c>
      <c r="I498" s="9">
        <f t="shared" si="120"/>
        <v>0</v>
      </c>
      <c r="J498" s="9">
        <v>1200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88"/>
      <c r="S498" s="89"/>
    </row>
    <row r="499" spans="1:19" ht="12.75" customHeight="1">
      <c r="A499" s="72"/>
      <c r="B499" s="75"/>
      <c r="C499" s="50"/>
      <c r="D499" s="50"/>
      <c r="E499" s="50"/>
      <c r="F499" s="8"/>
      <c r="G499" s="24" t="s">
        <v>74</v>
      </c>
      <c r="H499" s="9">
        <f t="shared" si="119"/>
        <v>0</v>
      </c>
      <c r="I499" s="9">
        <f t="shared" si="120"/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88"/>
      <c r="S499" s="89"/>
    </row>
    <row r="500" spans="1:19" ht="12.75" customHeight="1">
      <c r="A500" s="72"/>
      <c r="B500" s="75"/>
      <c r="C500" s="50"/>
      <c r="D500" s="50"/>
      <c r="E500" s="50"/>
      <c r="F500" s="8"/>
      <c r="G500" s="24" t="s">
        <v>75</v>
      </c>
      <c r="H500" s="9">
        <f t="shared" si="119"/>
        <v>0</v>
      </c>
      <c r="I500" s="9">
        <f t="shared" si="120"/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88"/>
      <c r="S500" s="89"/>
    </row>
    <row r="501" spans="1:19" ht="12.75" customHeight="1">
      <c r="A501" s="72"/>
      <c r="B501" s="75"/>
      <c r="C501" s="50"/>
      <c r="D501" s="50"/>
      <c r="E501" s="50"/>
      <c r="F501" s="8"/>
      <c r="G501" s="24" t="s">
        <v>76</v>
      </c>
      <c r="H501" s="9">
        <f t="shared" si="119"/>
        <v>0</v>
      </c>
      <c r="I501" s="9">
        <f t="shared" si="120"/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88"/>
      <c r="S501" s="89"/>
    </row>
    <row r="502" spans="1:19" ht="12.75" customHeight="1">
      <c r="A502" s="72"/>
      <c r="B502" s="75"/>
      <c r="C502" s="50"/>
      <c r="D502" s="50"/>
      <c r="E502" s="50"/>
      <c r="F502" s="8"/>
      <c r="G502" s="8" t="s">
        <v>77</v>
      </c>
      <c r="H502" s="9">
        <f t="shared" si="119"/>
        <v>0</v>
      </c>
      <c r="I502" s="9">
        <f t="shared" si="120"/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88"/>
      <c r="S502" s="89"/>
    </row>
    <row r="503" spans="1:19" ht="12.75" customHeight="1">
      <c r="A503" s="73"/>
      <c r="B503" s="76"/>
      <c r="C503" s="50"/>
      <c r="D503" s="50"/>
      <c r="E503" s="50"/>
      <c r="F503" s="8"/>
      <c r="G503" s="24" t="s">
        <v>72</v>
      </c>
      <c r="H503" s="9">
        <f t="shared" si="119"/>
        <v>0</v>
      </c>
      <c r="I503" s="9">
        <f t="shared" si="120"/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0"/>
      <c r="S503" s="91"/>
    </row>
    <row r="504" spans="1:19" ht="12.75" customHeight="1">
      <c r="A504" s="71">
        <v>39</v>
      </c>
      <c r="B504" s="74" t="s">
        <v>66</v>
      </c>
      <c r="C504" s="49"/>
      <c r="D504" s="49"/>
      <c r="E504" s="49"/>
      <c r="F504" s="8"/>
      <c r="G504" s="23" t="s">
        <v>9</v>
      </c>
      <c r="H504" s="6">
        <f aca="true" t="shared" si="121" ref="H504:Q504">SUM(H505:H515)</f>
        <v>1000</v>
      </c>
      <c r="I504" s="6">
        <f t="shared" si="121"/>
        <v>0</v>
      </c>
      <c r="J504" s="6">
        <f t="shared" si="121"/>
        <v>1000</v>
      </c>
      <c r="K504" s="6">
        <f t="shared" si="121"/>
        <v>0</v>
      </c>
      <c r="L504" s="6">
        <f t="shared" si="121"/>
        <v>0</v>
      </c>
      <c r="M504" s="6">
        <f t="shared" si="121"/>
        <v>0</v>
      </c>
      <c r="N504" s="6">
        <f t="shared" si="121"/>
        <v>0</v>
      </c>
      <c r="O504" s="6">
        <f t="shared" si="121"/>
        <v>0</v>
      </c>
      <c r="P504" s="6">
        <f t="shared" si="121"/>
        <v>0</v>
      </c>
      <c r="Q504" s="6">
        <f t="shared" si="121"/>
        <v>0</v>
      </c>
      <c r="R504" s="86" t="s">
        <v>134</v>
      </c>
      <c r="S504" s="87"/>
    </row>
    <row r="505" spans="1:19" ht="12.75" customHeight="1">
      <c r="A505" s="72"/>
      <c r="B505" s="75"/>
      <c r="C505" s="50"/>
      <c r="D505" s="50"/>
      <c r="E505" s="50"/>
      <c r="F505" s="8"/>
      <c r="G505" s="24" t="s">
        <v>13</v>
      </c>
      <c r="H505" s="9">
        <f aca="true" t="shared" si="122" ref="H505:H515">J505+L505+N505+P505</f>
        <v>0</v>
      </c>
      <c r="I505" s="9">
        <f aca="true" t="shared" si="123" ref="I505:I515">K505+M505+O505+Q505</f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88"/>
      <c r="S505" s="89"/>
    </row>
    <row r="506" spans="1:19" ht="12.75" customHeight="1">
      <c r="A506" s="72"/>
      <c r="B506" s="75"/>
      <c r="C506" s="50"/>
      <c r="D506" s="50"/>
      <c r="E506" s="50"/>
      <c r="F506" s="8"/>
      <c r="G506" s="24" t="s">
        <v>11</v>
      </c>
      <c r="H506" s="9">
        <f t="shared" si="122"/>
        <v>0</v>
      </c>
      <c r="I506" s="9">
        <f t="shared" si="123"/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88"/>
      <c r="S506" s="89"/>
    </row>
    <row r="507" spans="1:19" ht="12.75" customHeight="1">
      <c r="A507" s="72"/>
      <c r="B507" s="75"/>
      <c r="C507" s="50"/>
      <c r="D507" s="50"/>
      <c r="E507" s="50"/>
      <c r="F507" s="8"/>
      <c r="G507" s="24" t="s">
        <v>12</v>
      </c>
      <c r="H507" s="9">
        <f t="shared" si="122"/>
        <v>0</v>
      </c>
      <c r="I507" s="9">
        <f t="shared" si="123"/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88"/>
      <c r="S507" s="89"/>
    </row>
    <row r="508" spans="1:19" ht="12.75" customHeight="1">
      <c r="A508" s="72"/>
      <c r="B508" s="75"/>
      <c r="C508" s="50"/>
      <c r="D508" s="50"/>
      <c r="E508" s="50"/>
      <c r="F508" s="8"/>
      <c r="G508" s="24" t="s">
        <v>14</v>
      </c>
      <c r="H508" s="9">
        <f t="shared" si="122"/>
        <v>0</v>
      </c>
      <c r="I508" s="9">
        <f t="shared" si="123"/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88"/>
      <c r="S508" s="89"/>
    </row>
    <row r="509" spans="1:19" ht="12.75" customHeight="1">
      <c r="A509" s="72"/>
      <c r="B509" s="75"/>
      <c r="C509" s="50"/>
      <c r="D509" s="50"/>
      <c r="E509" s="50" t="s">
        <v>51</v>
      </c>
      <c r="F509" s="8"/>
      <c r="G509" s="24" t="s">
        <v>15</v>
      </c>
      <c r="H509" s="9">
        <f t="shared" si="122"/>
        <v>0</v>
      </c>
      <c r="I509" s="9">
        <f t="shared" si="123"/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88"/>
      <c r="S509" s="89"/>
    </row>
    <row r="510" spans="1:19" ht="12.75" customHeight="1">
      <c r="A510" s="72"/>
      <c r="B510" s="75"/>
      <c r="C510" s="50"/>
      <c r="D510" s="50"/>
      <c r="E510" s="50"/>
      <c r="F510" s="8"/>
      <c r="G510" s="8" t="s">
        <v>61</v>
      </c>
      <c r="H510" s="9">
        <f t="shared" si="122"/>
        <v>1000</v>
      </c>
      <c r="I510" s="9">
        <f t="shared" si="123"/>
        <v>0</v>
      </c>
      <c r="J510" s="9">
        <v>1000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88"/>
      <c r="S510" s="89"/>
    </row>
    <row r="511" spans="1:19" ht="12.75" customHeight="1">
      <c r="A511" s="72"/>
      <c r="B511" s="75"/>
      <c r="C511" s="50"/>
      <c r="D511" s="50"/>
      <c r="E511" s="50"/>
      <c r="F511" s="8"/>
      <c r="G511" s="24" t="s">
        <v>74</v>
      </c>
      <c r="H511" s="9">
        <f t="shared" si="122"/>
        <v>0</v>
      </c>
      <c r="I511" s="9">
        <f t="shared" si="123"/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88"/>
      <c r="S511" s="89"/>
    </row>
    <row r="512" spans="1:19" ht="12.75" customHeight="1">
      <c r="A512" s="72"/>
      <c r="B512" s="75"/>
      <c r="C512" s="50"/>
      <c r="D512" s="50"/>
      <c r="E512" s="50"/>
      <c r="F512" s="8"/>
      <c r="G512" s="24" t="s">
        <v>75</v>
      </c>
      <c r="H512" s="9">
        <f t="shared" si="122"/>
        <v>0</v>
      </c>
      <c r="I512" s="9">
        <f t="shared" si="123"/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88"/>
      <c r="S512" s="89"/>
    </row>
    <row r="513" spans="1:19" ht="12.75" customHeight="1">
      <c r="A513" s="72"/>
      <c r="B513" s="75"/>
      <c r="C513" s="50"/>
      <c r="D513" s="50"/>
      <c r="E513" s="50"/>
      <c r="F513" s="8"/>
      <c r="G513" s="24" t="s">
        <v>76</v>
      </c>
      <c r="H513" s="9">
        <f t="shared" si="122"/>
        <v>0</v>
      </c>
      <c r="I513" s="9">
        <f t="shared" si="123"/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88"/>
      <c r="S513" s="89"/>
    </row>
    <row r="514" spans="1:19" ht="12.75" customHeight="1">
      <c r="A514" s="72"/>
      <c r="B514" s="75"/>
      <c r="C514" s="50"/>
      <c r="D514" s="50"/>
      <c r="E514" s="50"/>
      <c r="F514" s="8"/>
      <c r="G514" s="24" t="s">
        <v>77</v>
      </c>
      <c r="H514" s="9">
        <f t="shared" si="122"/>
        <v>0</v>
      </c>
      <c r="I514" s="9">
        <f t="shared" si="123"/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88"/>
      <c r="S514" s="89"/>
    </row>
    <row r="515" spans="1:19" ht="12.75" customHeight="1">
      <c r="A515" s="73"/>
      <c r="B515" s="76"/>
      <c r="C515" s="50"/>
      <c r="D515" s="50"/>
      <c r="E515" s="50"/>
      <c r="F515" s="8"/>
      <c r="G515" s="8" t="s">
        <v>72</v>
      </c>
      <c r="H515" s="9">
        <f t="shared" si="122"/>
        <v>0</v>
      </c>
      <c r="I515" s="9">
        <f t="shared" si="123"/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0"/>
      <c r="S515" s="91"/>
    </row>
    <row r="516" spans="1:19" ht="12.75" customHeight="1">
      <c r="A516" s="71">
        <v>40</v>
      </c>
      <c r="B516" s="74" t="s">
        <v>68</v>
      </c>
      <c r="C516" s="49"/>
      <c r="D516" s="49"/>
      <c r="E516" s="49"/>
      <c r="F516" s="8"/>
      <c r="G516" s="23" t="s">
        <v>9</v>
      </c>
      <c r="H516" s="6">
        <f aca="true" t="shared" si="124" ref="H516:Q516">SUM(H517:H527)</f>
        <v>1000</v>
      </c>
      <c r="I516" s="6">
        <f t="shared" si="124"/>
        <v>0</v>
      </c>
      <c r="J516" s="6">
        <f t="shared" si="124"/>
        <v>1000</v>
      </c>
      <c r="K516" s="6">
        <f t="shared" si="124"/>
        <v>0</v>
      </c>
      <c r="L516" s="6">
        <f t="shared" si="124"/>
        <v>0</v>
      </c>
      <c r="M516" s="6">
        <f t="shared" si="124"/>
        <v>0</v>
      </c>
      <c r="N516" s="6">
        <f t="shared" si="124"/>
        <v>0</v>
      </c>
      <c r="O516" s="6">
        <f t="shared" si="124"/>
        <v>0</v>
      </c>
      <c r="P516" s="6">
        <f t="shared" si="124"/>
        <v>0</v>
      </c>
      <c r="Q516" s="6">
        <f t="shared" si="124"/>
        <v>0</v>
      </c>
      <c r="R516" s="86" t="s">
        <v>134</v>
      </c>
      <c r="S516" s="87"/>
    </row>
    <row r="517" spans="1:19" ht="12.75" customHeight="1">
      <c r="A517" s="72"/>
      <c r="B517" s="75"/>
      <c r="C517" s="50"/>
      <c r="D517" s="50"/>
      <c r="E517" s="50"/>
      <c r="F517" s="8"/>
      <c r="G517" s="24" t="s">
        <v>13</v>
      </c>
      <c r="H517" s="9">
        <f aca="true" t="shared" si="125" ref="H517:H527">J517+L517+N517+P517</f>
        <v>0</v>
      </c>
      <c r="I517" s="9">
        <f aca="true" t="shared" si="126" ref="I517:I527">K517+M517+O517+Q517</f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88"/>
      <c r="S517" s="89"/>
    </row>
    <row r="518" spans="1:19" ht="12.75" customHeight="1">
      <c r="A518" s="72"/>
      <c r="B518" s="75"/>
      <c r="C518" s="50"/>
      <c r="D518" s="50"/>
      <c r="E518" s="50"/>
      <c r="F518" s="8"/>
      <c r="G518" s="24" t="s">
        <v>11</v>
      </c>
      <c r="H518" s="9">
        <f t="shared" si="125"/>
        <v>0</v>
      </c>
      <c r="I518" s="9">
        <f t="shared" si="126"/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88"/>
      <c r="S518" s="89"/>
    </row>
    <row r="519" spans="1:19" ht="12.75" customHeight="1">
      <c r="A519" s="72"/>
      <c r="B519" s="75"/>
      <c r="C519" s="50"/>
      <c r="D519" s="50"/>
      <c r="E519" s="50"/>
      <c r="F519" s="8"/>
      <c r="G519" s="24" t="s">
        <v>12</v>
      </c>
      <c r="H519" s="9">
        <f t="shared" si="125"/>
        <v>0</v>
      </c>
      <c r="I519" s="9">
        <f t="shared" si="126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88"/>
      <c r="S519" s="89"/>
    </row>
    <row r="520" spans="1:19" ht="12.75" customHeight="1">
      <c r="A520" s="72"/>
      <c r="B520" s="75"/>
      <c r="C520" s="50"/>
      <c r="D520" s="50"/>
      <c r="E520" s="50"/>
      <c r="F520" s="8"/>
      <c r="G520" s="24" t="s">
        <v>14</v>
      </c>
      <c r="H520" s="9">
        <f t="shared" si="125"/>
        <v>0</v>
      </c>
      <c r="I520" s="9">
        <f t="shared" si="126"/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88"/>
      <c r="S520" s="89"/>
    </row>
    <row r="521" spans="1:19" ht="12.75" customHeight="1">
      <c r="A521" s="72"/>
      <c r="B521" s="75"/>
      <c r="C521" s="50"/>
      <c r="D521" s="50"/>
      <c r="E521" s="50" t="s">
        <v>51</v>
      </c>
      <c r="F521" s="8"/>
      <c r="G521" s="24" t="s">
        <v>15</v>
      </c>
      <c r="H521" s="9">
        <f t="shared" si="125"/>
        <v>0</v>
      </c>
      <c r="I521" s="9">
        <f t="shared" si="126"/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88"/>
      <c r="S521" s="89"/>
    </row>
    <row r="522" spans="1:19" ht="12.75" customHeight="1">
      <c r="A522" s="72"/>
      <c r="B522" s="75"/>
      <c r="C522" s="50"/>
      <c r="D522" s="50"/>
      <c r="E522" s="50"/>
      <c r="F522" s="8"/>
      <c r="G522" s="8" t="s">
        <v>61</v>
      </c>
      <c r="H522" s="9">
        <f t="shared" si="125"/>
        <v>1000</v>
      </c>
      <c r="I522" s="9">
        <f t="shared" si="126"/>
        <v>0</v>
      </c>
      <c r="J522" s="9">
        <v>1000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88"/>
      <c r="S522" s="89"/>
    </row>
    <row r="523" spans="1:19" ht="12.75" customHeight="1">
      <c r="A523" s="72"/>
      <c r="B523" s="69"/>
      <c r="C523" s="47"/>
      <c r="D523" s="47"/>
      <c r="E523" s="50"/>
      <c r="F523" s="8"/>
      <c r="G523" s="24" t="s">
        <v>74</v>
      </c>
      <c r="H523" s="9">
        <f t="shared" si="125"/>
        <v>0</v>
      </c>
      <c r="I523" s="9">
        <f t="shared" si="126"/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88"/>
      <c r="S523" s="89"/>
    </row>
    <row r="524" spans="1:19" ht="12.75" customHeight="1">
      <c r="A524" s="72"/>
      <c r="B524" s="75"/>
      <c r="C524" s="50"/>
      <c r="D524" s="50"/>
      <c r="E524" s="50"/>
      <c r="F524" s="8"/>
      <c r="G524" s="24" t="s">
        <v>75</v>
      </c>
      <c r="H524" s="9">
        <f t="shared" si="125"/>
        <v>0</v>
      </c>
      <c r="I524" s="9">
        <f t="shared" si="126"/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88"/>
      <c r="S524" s="89"/>
    </row>
    <row r="525" spans="1:19" ht="12.75" customHeight="1">
      <c r="A525" s="72"/>
      <c r="B525" s="75"/>
      <c r="C525" s="50"/>
      <c r="D525" s="50"/>
      <c r="E525" s="50"/>
      <c r="F525" s="8"/>
      <c r="G525" s="24" t="s">
        <v>76</v>
      </c>
      <c r="H525" s="9">
        <f t="shared" si="125"/>
        <v>0</v>
      </c>
      <c r="I525" s="9">
        <f t="shared" si="126"/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88"/>
      <c r="S525" s="89"/>
    </row>
    <row r="526" spans="1:19" ht="12.75" customHeight="1">
      <c r="A526" s="72"/>
      <c r="B526" s="75"/>
      <c r="C526" s="50"/>
      <c r="D526" s="50"/>
      <c r="E526" s="50"/>
      <c r="F526" s="8"/>
      <c r="G526" s="8" t="s">
        <v>77</v>
      </c>
      <c r="H526" s="9">
        <f t="shared" si="125"/>
        <v>0</v>
      </c>
      <c r="I526" s="9">
        <f t="shared" si="126"/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88"/>
      <c r="S526" s="89"/>
    </row>
    <row r="527" spans="1:19" ht="12.75" customHeight="1">
      <c r="A527" s="72"/>
      <c r="B527" s="75"/>
      <c r="C527" s="50"/>
      <c r="D527" s="50"/>
      <c r="E527" s="50"/>
      <c r="F527" s="8"/>
      <c r="G527" s="24" t="s">
        <v>72</v>
      </c>
      <c r="H527" s="9">
        <f t="shared" si="125"/>
        <v>0</v>
      </c>
      <c r="I527" s="9">
        <f t="shared" si="126"/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0"/>
      <c r="S527" s="91"/>
    </row>
    <row r="528" spans="1:19" ht="12.75" customHeight="1">
      <c r="A528" s="71">
        <v>41</v>
      </c>
      <c r="B528" s="74" t="s">
        <v>80</v>
      </c>
      <c r="C528" s="49"/>
      <c r="D528" s="49"/>
      <c r="E528" s="49"/>
      <c r="F528" s="8"/>
      <c r="G528" s="23" t="s">
        <v>9</v>
      </c>
      <c r="H528" s="6">
        <f aca="true" t="shared" si="127" ref="H528:Q528">SUM(H529:H539)</f>
        <v>0</v>
      </c>
      <c r="I528" s="6">
        <f t="shared" si="127"/>
        <v>0</v>
      </c>
      <c r="J528" s="6">
        <f t="shared" si="127"/>
        <v>0</v>
      </c>
      <c r="K528" s="6">
        <f t="shared" si="127"/>
        <v>0</v>
      </c>
      <c r="L528" s="6">
        <f t="shared" si="127"/>
        <v>0</v>
      </c>
      <c r="M528" s="6">
        <f t="shared" si="127"/>
        <v>0</v>
      </c>
      <c r="N528" s="6">
        <f t="shared" si="127"/>
        <v>0</v>
      </c>
      <c r="O528" s="6">
        <f t="shared" si="127"/>
        <v>0</v>
      </c>
      <c r="P528" s="6">
        <f t="shared" si="127"/>
        <v>0</v>
      </c>
      <c r="Q528" s="6">
        <f t="shared" si="127"/>
        <v>0</v>
      </c>
      <c r="R528" s="86" t="s">
        <v>134</v>
      </c>
      <c r="S528" s="87"/>
    </row>
    <row r="529" spans="1:19" ht="12.75" customHeight="1">
      <c r="A529" s="72"/>
      <c r="B529" s="75"/>
      <c r="C529" s="50"/>
      <c r="D529" s="50"/>
      <c r="E529" s="50"/>
      <c r="F529" s="8"/>
      <c r="G529" s="24" t="s">
        <v>13</v>
      </c>
      <c r="H529" s="9">
        <f aca="true" t="shared" si="128" ref="H529:H539">J529+L529+N529+P529</f>
        <v>0</v>
      </c>
      <c r="I529" s="9">
        <f aca="true" t="shared" si="129" ref="I529:I539">K529+M529+O529+Q529</f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88"/>
      <c r="S529" s="89"/>
    </row>
    <row r="530" spans="1:19" ht="12.75" customHeight="1">
      <c r="A530" s="72"/>
      <c r="B530" s="75"/>
      <c r="C530" s="50"/>
      <c r="D530" s="50"/>
      <c r="E530" s="50"/>
      <c r="F530" s="8"/>
      <c r="G530" s="24" t="s">
        <v>11</v>
      </c>
      <c r="H530" s="9">
        <f t="shared" si="128"/>
        <v>0</v>
      </c>
      <c r="I530" s="9">
        <f t="shared" si="129"/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88"/>
      <c r="S530" s="89"/>
    </row>
    <row r="531" spans="1:19" ht="12.75" customHeight="1">
      <c r="A531" s="72"/>
      <c r="B531" s="75"/>
      <c r="C531" s="50"/>
      <c r="D531" s="50"/>
      <c r="E531" s="50"/>
      <c r="F531" s="8"/>
      <c r="G531" s="24" t="s">
        <v>12</v>
      </c>
      <c r="H531" s="9">
        <f t="shared" si="128"/>
        <v>0</v>
      </c>
      <c r="I531" s="9">
        <f t="shared" si="129"/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88"/>
      <c r="S531" s="89"/>
    </row>
    <row r="532" spans="1:19" ht="12.75" customHeight="1">
      <c r="A532" s="72"/>
      <c r="B532" s="75"/>
      <c r="C532" s="50"/>
      <c r="D532" s="50"/>
      <c r="E532" s="50"/>
      <c r="F532" s="8"/>
      <c r="G532" s="24" t="s">
        <v>14</v>
      </c>
      <c r="H532" s="9">
        <f t="shared" si="128"/>
        <v>0</v>
      </c>
      <c r="I532" s="9">
        <f t="shared" si="129"/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88"/>
      <c r="S532" s="89"/>
    </row>
    <row r="533" spans="1:19" ht="12.75" customHeight="1">
      <c r="A533" s="72"/>
      <c r="B533" s="75"/>
      <c r="C533" s="50"/>
      <c r="D533" s="50"/>
      <c r="E533" s="50"/>
      <c r="F533" s="8"/>
      <c r="G533" s="24" t="s">
        <v>15</v>
      </c>
      <c r="H533" s="9">
        <f t="shared" si="128"/>
        <v>0</v>
      </c>
      <c r="I533" s="9">
        <f t="shared" si="129"/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88"/>
      <c r="S533" s="89"/>
    </row>
    <row r="534" spans="1:19" ht="12.75" customHeight="1">
      <c r="A534" s="72"/>
      <c r="B534" s="75"/>
      <c r="C534" s="50"/>
      <c r="D534" s="50"/>
      <c r="E534" s="50" t="s">
        <v>51</v>
      </c>
      <c r="F534" s="8"/>
      <c r="G534" s="8" t="s">
        <v>61</v>
      </c>
      <c r="H534" s="9">
        <f t="shared" si="128"/>
        <v>0</v>
      </c>
      <c r="I534" s="9">
        <f t="shared" si="129"/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88"/>
      <c r="S534" s="89"/>
    </row>
    <row r="535" spans="1:19" ht="12.75" customHeight="1">
      <c r="A535" s="72"/>
      <c r="B535" s="75"/>
      <c r="C535" s="50"/>
      <c r="D535" s="50"/>
      <c r="E535" s="50"/>
      <c r="F535" s="8"/>
      <c r="G535" s="24" t="s">
        <v>74</v>
      </c>
      <c r="H535" s="9">
        <f t="shared" si="128"/>
        <v>0</v>
      </c>
      <c r="I535" s="9">
        <f t="shared" si="129"/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88"/>
      <c r="S535" s="89"/>
    </row>
    <row r="536" spans="1:19" ht="12.75" customHeight="1">
      <c r="A536" s="72"/>
      <c r="B536" s="75"/>
      <c r="C536" s="50"/>
      <c r="D536" s="50"/>
      <c r="E536" s="50"/>
      <c r="F536" s="8"/>
      <c r="G536" s="24" t="s">
        <v>75</v>
      </c>
      <c r="H536" s="9">
        <f t="shared" si="128"/>
        <v>0</v>
      </c>
      <c r="I536" s="9">
        <f t="shared" si="129"/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88"/>
      <c r="S536" s="89"/>
    </row>
    <row r="537" spans="1:19" ht="12.75" customHeight="1">
      <c r="A537" s="72"/>
      <c r="B537" s="75"/>
      <c r="C537" s="50"/>
      <c r="D537" s="50"/>
      <c r="E537" s="50"/>
      <c r="F537" s="8"/>
      <c r="G537" s="8" t="s">
        <v>76</v>
      </c>
      <c r="H537" s="9">
        <f t="shared" si="128"/>
        <v>0</v>
      </c>
      <c r="I537" s="9">
        <f t="shared" si="129"/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88"/>
      <c r="S537" s="89"/>
    </row>
    <row r="538" spans="1:19" ht="12.75" customHeight="1">
      <c r="A538" s="72"/>
      <c r="B538" s="75"/>
      <c r="C538" s="50"/>
      <c r="D538" s="50"/>
      <c r="E538" s="50"/>
      <c r="F538" s="8"/>
      <c r="G538" s="24" t="s">
        <v>77</v>
      </c>
      <c r="H538" s="9">
        <f t="shared" si="128"/>
        <v>0</v>
      </c>
      <c r="I538" s="9">
        <f t="shared" si="129"/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88"/>
      <c r="S538" s="89"/>
    </row>
    <row r="539" spans="1:19" ht="12.75" customHeight="1">
      <c r="A539" s="73"/>
      <c r="B539" s="76"/>
      <c r="C539" s="50"/>
      <c r="D539" s="50"/>
      <c r="E539" s="50"/>
      <c r="F539" s="8"/>
      <c r="G539" s="24" t="s">
        <v>72</v>
      </c>
      <c r="H539" s="9">
        <f t="shared" si="128"/>
        <v>0</v>
      </c>
      <c r="I539" s="9">
        <f t="shared" si="129"/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0"/>
      <c r="S539" s="91"/>
    </row>
    <row r="540" spans="1:19" ht="12.75" customHeight="1">
      <c r="A540" s="71">
        <v>42</v>
      </c>
      <c r="B540" s="74" t="s">
        <v>69</v>
      </c>
      <c r="C540" s="49"/>
      <c r="D540" s="49"/>
      <c r="E540" s="49"/>
      <c r="F540" s="8"/>
      <c r="G540" s="23" t="s">
        <v>9</v>
      </c>
      <c r="H540" s="6">
        <f aca="true" t="shared" si="130" ref="H540:Q540">SUM(H541:H551)</f>
        <v>0</v>
      </c>
      <c r="I540" s="6">
        <f t="shared" si="130"/>
        <v>0</v>
      </c>
      <c r="J540" s="6">
        <f t="shared" si="130"/>
        <v>0</v>
      </c>
      <c r="K540" s="6">
        <f t="shared" si="130"/>
        <v>0</v>
      </c>
      <c r="L540" s="6">
        <f t="shared" si="130"/>
        <v>0</v>
      </c>
      <c r="M540" s="6">
        <f t="shared" si="130"/>
        <v>0</v>
      </c>
      <c r="N540" s="6">
        <f t="shared" si="130"/>
        <v>0</v>
      </c>
      <c r="O540" s="6">
        <f t="shared" si="130"/>
        <v>0</v>
      </c>
      <c r="P540" s="6">
        <f t="shared" si="130"/>
        <v>0</v>
      </c>
      <c r="Q540" s="6">
        <f t="shared" si="130"/>
        <v>0</v>
      </c>
      <c r="R540" s="86" t="s">
        <v>134</v>
      </c>
      <c r="S540" s="87"/>
    </row>
    <row r="541" spans="1:19" ht="12.75" customHeight="1">
      <c r="A541" s="72"/>
      <c r="B541" s="75"/>
      <c r="C541" s="50"/>
      <c r="D541" s="50"/>
      <c r="E541" s="50"/>
      <c r="F541" s="8"/>
      <c r="G541" s="24" t="s">
        <v>13</v>
      </c>
      <c r="H541" s="9">
        <f aca="true" t="shared" si="131" ref="H541:H551">J541+L541+N541+P541</f>
        <v>0</v>
      </c>
      <c r="I541" s="9">
        <f aca="true" t="shared" si="132" ref="I541:I551">K541+M541+O541+Q541</f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88"/>
      <c r="S541" s="89"/>
    </row>
    <row r="542" spans="1:19" ht="12.75" customHeight="1">
      <c r="A542" s="72"/>
      <c r="B542" s="75"/>
      <c r="C542" s="50"/>
      <c r="D542" s="50"/>
      <c r="E542" s="50"/>
      <c r="F542" s="8"/>
      <c r="G542" s="24" t="s">
        <v>11</v>
      </c>
      <c r="H542" s="9">
        <f t="shared" si="131"/>
        <v>0</v>
      </c>
      <c r="I542" s="9">
        <f t="shared" si="132"/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88"/>
      <c r="S542" s="89"/>
    </row>
    <row r="543" spans="1:19" ht="12.75" customHeight="1">
      <c r="A543" s="72"/>
      <c r="B543" s="75"/>
      <c r="C543" s="50"/>
      <c r="D543" s="50"/>
      <c r="E543" s="50"/>
      <c r="F543" s="8"/>
      <c r="G543" s="24" t="s">
        <v>12</v>
      </c>
      <c r="H543" s="9">
        <f t="shared" si="131"/>
        <v>0</v>
      </c>
      <c r="I543" s="9">
        <f t="shared" si="132"/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88"/>
      <c r="S543" s="89"/>
    </row>
    <row r="544" spans="1:19" ht="12.75" customHeight="1">
      <c r="A544" s="72"/>
      <c r="B544" s="75"/>
      <c r="C544" s="50"/>
      <c r="D544" s="50"/>
      <c r="E544" s="50"/>
      <c r="F544" s="8"/>
      <c r="G544" s="24" t="s">
        <v>14</v>
      </c>
      <c r="H544" s="9">
        <f t="shared" si="131"/>
        <v>0</v>
      </c>
      <c r="I544" s="9">
        <f t="shared" si="132"/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88"/>
      <c r="S544" s="89"/>
    </row>
    <row r="545" spans="1:19" ht="12.75" customHeight="1">
      <c r="A545" s="72"/>
      <c r="B545" s="75"/>
      <c r="C545" s="50"/>
      <c r="D545" s="50"/>
      <c r="E545" s="50"/>
      <c r="F545" s="8"/>
      <c r="G545" s="24" t="s">
        <v>15</v>
      </c>
      <c r="H545" s="9">
        <f t="shared" si="131"/>
        <v>0</v>
      </c>
      <c r="I545" s="9">
        <f t="shared" si="132"/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88"/>
      <c r="S545" s="89"/>
    </row>
    <row r="546" spans="1:19" ht="12.75" customHeight="1">
      <c r="A546" s="72"/>
      <c r="B546" s="75"/>
      <c r="C546" s="50"/>
      <c r="D546" s="50"/>
      <c r="E546" s="50" t="s">
        <v>51</v>
      </c>
      <c r="F546" s="8"/>
      <c r="G546" s="8" t="s">
        <v>61</v>
      </c>
      <c r="H546" s="9">
        <f t="shared" si="131"/>
        <v>0</v>
      </c>
      <c r="I546" s="9">
        <f t="shared" si="132"/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88"/>
      <c r="S546" s="89"/>
    </row>
    <row r="547" spans="1:19" ht="12.75" customHeight="1">
      <c r="A547" s="72"/>
      <c r="B547" s="75"/>
      <c r="C547" s="50"/>
      <c r="D547" s="50"/>
      <c r="E547" s="50"/>
      <c r="F547" s="8"/>
      <c r="G547" s="24" t="s">
        <v>74</v>
      </c>
      <c r="H547" s="9">
        <f t="shared" si="131"/>
        <v>0</v>
      </c>
      <c r="I547" s="9">
        <f t="shared" si="132"/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88"/>
      <c r="S547" s="89"/>
    </row>
    <row r="548" spans="1:19" ht="12.75" customHeight="1">
      <c r="A548" s="72"/>
      <c r="B548" s="75"/>
      <c r="C548" s="50"/>
      <c r="D548" s="50"/>
      <c r="E548" s="50"/>
      <c r="F548" s="8"/>
      <c r="G548" s="24" t="s">
        <v>75</v>
      </c>
      <c r="H548" s="9">
        <f t="shared" si="131"/>
        <v>0</v>
      </c>
      <c r="I548" s="9">
        <f t="shared" si="132"/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88"/>
      <c r="S548" s="89"/>
    </row>
    <row r="549" spans="1:19" ht="12.75" customHeight="1">
      <c r="A549" s="72"/>
      <c r="B549" s="75"/>
      <c r="C549" s="50"/>
      <c r="D549" s="50"/>
      <c r="E549" s="50"/>
      <c r="F549" s="8"/>
      <c r="G549" s="24" t="s">
        <v>76</v>
      </c>
      <c r="H549" s="9">
        <f t="shared" si="131"/>
        <v>0</v>
      </c>
      <c r="I549" s="9">
        <f t="shared" si="132"/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88"/>
      <c r="S549" s="89"/>
    </row>
    <row r="550" spans="1:19" ht="12.75" customHeight="1">
      <c r="A550" s="72"/>
      <c r="B550" s="75"/>
      <c r="C550" s="50"/>
      <c r="D550" s="50"/>
      <c r="E550" s="50"/>
      <c r="F550" s="8"/>
      <c r="G550" s="8" t="s">
        <v>77</v>
      </c>
      <c r="H550" s="9">
        <f t="shared" si="131"/>
        <v>0</v>
      </c>
      <c r="I550" s="9">
        <f t="shared" si="132"/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88"/>
      <c r="S550" s="89"/>
    </row>
    <row r="551" spans="1:19" ht="12.75" customHeight="1">
      <c r="A551" s="73"/>
      <c r="B551" s="76"/>
      <c r="C551" s="50"/>
      <c r="D551" s="50"/>
      <c r="E551" s="50"/>
      <c r="F551" s="8"/>
      <c r="G551" s="24" t="s">
        <v>72</v>
      </c>
      <c r="H551" s="9">
        <f t="shared" si="131"/>
        <v>0</v>
      </c>
      <c r="I551" s="9">
        <f t="shared" si="132"/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0"/>
      <c r="S551" s="91"/>
    </row>
    <row r="552" spans="1:19" ht="12.75" customHeight="1">
      <c r="A552" s="71">
        <v>43</v>
      </c>
      <c r="B552" s="74" t="s">
        <v>70</v>
      </c>
      <c r="C552" s="49"/>
      <c r="D552" s="49"/>
      <c r="E552" s="49"/>
      <c r="F552" s="8"/>
      <c r="G552" s="23" t="s">
        <v>9</v>
      </c>
      <c r="H552" s="6">
        <f aca="true" t="shared" si="133" ref="H552:Q552">SUM(H553:H563)</f>
        <v>0</v>
      </c>
      <c r="I552" s="6">
        <f t="shared" si="133"/>
        <v>0</v>
      </c>
      <c r="J552" s="6">
        <f t="shared" si="133"/>
        <v>0</v>
      </c>
      <c r="K552" s="6">
        <f t="shared" si="133"/>
        <v>0</v>
      </c>
      <c r="L552" s="6">
        <f t="shared" si="133"/>
        <v>0</v>
      </c>
      <c r="M552" s="6">
        <f t="shared" si="133"/>
        <v>0</v>
      </c>
      <c r="N552" s="6">
        <f t="shared" si="133"/>
        <v>0</v>
      </c>
      <c r="O552" s="6">
        <f t="shared" si="133"/>
        <v>0</v>
      </c>
      <c r="P552" s="6">
        <f t="shared" si="133"/>
        <v>0</v>
      </c>
      <c r="Q552" s="6">
        <f t="shared" si="133"/>
        <v>0</v>
      </c>
      <c r="R552" s="86" t="s">
        <v>134</v>
      </c>
      <c r="S552" s="87"/>
    </row>
    <row r="553" spans="1:19" ht="12.75" customHeight="1">
      <c r="A553" s="72"/>
      <c r="B553" s="75"/>
      <c r="C553" s="50"/>
      <c r="D553" s="50"/>
      <c r="E553" s="50"/>
      <c r="F553" s="8"/>
      <c r="G553" s="24" t="s">
        <v>13</v>
      </c>
      <c r="H553" s="9">
        <f aca="true" t="shared" si="134" ref="H553:H563">J553+L553+N553+P553</f>
        <v>0</v>
      </c>
      <c r="I553" s="9">
        <f aca="true" t="shared" si="135" ref="I553:I563">K553+M553+O553+Q553</f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88"/>
      <c r="S553" s="89"/>
    </row>
    <row r="554" spans="1:19" ht="12.75" customHeight="1">
      <c r="A554" s="72"/>
      <c r="B554" s="75"/>
      <c r="C554" s="50"/>
      <c r="D554" s="50"/>
      <c r="E554" s="50"/>
      <c r="F554" s="8"/>
      <c r="G554" s="24" t="s">
        <v>11</v>
      </c>
      <c r="H554" s="9">
        <f t="shared" si="134"/>
        <v>0</v>
      </c>
      <c r="I554" s="9">
        <f t="shared" si="135"/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88"/>
      <c r="S554" s="89"/>
    </row>
    <row r="555" spans="1:19" ht="12.75" customHeight="1">
      <c r="A555" s="72"/>
      <c r="B555" s="75"/>
      <c r="C555" s="50"/>
      <c r="D555" s="50"/>
      <c r="E555" s="50"/>
      <c r="F555" s="8"/>
      <c r="G555" s="24" t="s">
        <v>12</v>
      </c>
      <c r="H555" s="9">
        <f t="shared" si="134"/>
        <v>0</v>
      </c>
      <c r="I555" s="9">
        <f t="shared" si="135"/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88"/>
      <c r="S555" s="89"/>
    </row>
    <row r="556" spans="1:19" ht="12.75" customHeight="1">
      <c r="A556" s="72"/>
      <c r="B556" s="75"/>
      <c r="C556" s="50"/>
      <c r="D556" s="50"/>
      <c r="E556" s="50"/>
      <c r="F556" s="8"/>
      <c r="G556" s="24" t="s">
        <v>14</v>
      </c>
      <c r="H556" s="9">
        <f t="shared" si="134"/>
        <v>0</v>
      </c>
      <c r="I556" s="9">
        <f t="shared" si="135"/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88"/>
      <c r="S556" s="89"/>
    </row>
    <row r="557" spans="1:19" ht="12.75" customHeight="1">
      <c r="A557" s="72"/>
      <c r="B557" s="75"/>
      <c r="C557" s="50"/>
      <c r="D557" s="50"/>
      <c r="E557" s="50"/>
      <c r="F557" s="8"/>
      <c r="G557" s="24" t="s">
        <v>15</v>
      </c>
      <c r="H557" s="9">
        <f t="shared" si="134"/>
        <v>0</v>
      </c>
      <c r="I557" s="9">
        <f t="shared" si="135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88"/>
      <c r="S557" s="89"/>
    </row>
    <row r="558" spans="1:19" ht="12.75" customHeight="1">
      <c r="A558" s="72"/>
      <c r="B558" s="75"/>
      <c r="C558" s="50"/>
      <c r="D558" s="50"/>
      <c r="E558" s="50" t="s">
        <v>51</v>
      </c>
      <c r="F558" s="8"/>
      <c r="G558" s="8" t="s">
        <v>61</v>
      </c>
      <c r="H558" s="9">
        <f t="shared" si="134"/>
        <v>0</v>
      </c>
      <c r="I558" s="9">
        <f t="shared" si="135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88"/>
      <c r="S558" s="89"/>
    </row>
    <row r="559" spans="1:19" ht="12.75" customHeight="1">
      <c r="A559" s="72"/>
      <c r="B559" s="75"/>
      <c r="C559" s="50"/>
      <c r="D559" s="50"/>
      <c r="E559" s="50"/>
      <c r="F559" s="8"/>
      <c r="G559" s="24" t="s">
        <v>74</v>
      </c>
      <c r="H559" s="9">
        <f t="shared" si="134"/>
        <v>0</v>
      </c>
      <c r="I559" s="9">
        <f t="shared" si="135"/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88"/>
      <c r="S559" s="89"/>
    </row>
    <row r="560" spans="1:19" ht="12.75" customHeight="1">
      <c r="A560" s="72"/>
      <c r="B560" s="75"/>
      <c r="C560" s="50"/>
      <c r="D560" s="50"/>
      <c r="E560" s="50"/>
      <c r="F560" s="8"/>
      <c r="G560" s="24" t="s">
        <v>75</v>
      </c>
      <c r="H560" s="9">
        <f t="shared" si="134"/>
        <v>0</v>
      </c>
      <c r="I560" s="9">
        <f t="shared" si="135"/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88"/>
      <c r="S560" s="89"/>
    </row>
    <row r="561" spans="1:19" ht="12.75" customHeight="1">
      <c r="A561" s="72"/>
      <c r="B561" s="75"/>
      <c r="C561" s="50"/>
      <c r="D561" s="50"/>
      <c r="E561" s="50"/>
      <c r="F561" s="8"/>
      <c r="G561" s="24" t="s">
        <v>76</v>
      </c>
      <c r="H561" s="9">
        <f t="shared" si="134"/>
        <v>0</v>
      </c>
      <c r="I561" s="9">
        <f t="shared" si="135"/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88"/>
      <c r="S561" s="89"/>
    </row>
    <row r="562" spans="1:19" ht="12.75" customHeight="1">
      <c r="A562" s="72"/>
      <c r="B562" s="75"/>
      <c r="C562" s="50"/>
      <c r="D562" s="50"/>
      <c r="E562" s="50"/>
      <c r="F562" s="8"/>
      <c r="G562" s="8" t="s">
        <v>77</v>
      </c>
      <c r="H562" s="9">
        <f t="shared" si="134"/>
        <v>0</v>
      </c>
      <c r="I562" s="9">
        <f t="shared" si="135"/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88"/>
      <c r="S562" s="89"/>
    </row>
    <row r="563" spans="1:19" ht="12.75" customHeight="1">
      <c r="A563" s="73"/>
      <c r="B563" s="76"/>
      <c r="C563" s="51"/>
      <c r="D563" s="51"/>
      <c r="E563" s="51"/>
      <c r="F563" s="8"/>
      <c r="G563" s="24" t="s">
        <v>72</v>
      </c>
      <c r="H563" s="9">
        <f t="shared" si="134"/>
        <v>0</v>
      </c>
      <c r="I563" s="9">
        <f t="shared" si="135"/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0"/>
      <c r="S563" s="91"/>
    </row>
    <row r="564" spans="1:19" ht="12.75" customHeight="1">
      <c r="A564" s="71">
        <v>44</v>
      </c>
      <c r="B564" s="74" t="s">
        <v>99</v>
      </c>
      <c r="C564" s="50"/>
      <c r="D564" s="50"/>
      <c r="E564" s="50"/>
      <c r="F564" s="8"/>
      <c r="G564" s="23" t="s">
        <v>9</v>
      </c>
      <c r="H564" s="6">
        <f aca="true" t="shared" si="136" ref="H564:Q564">SUM(H565:H575)</f>
        <v>0</v>
      </c>
      <c r="I564" s="6">
        <f t="shared" si="136"/>
        <v>0</v>
      </c>
      <c r="J564" s="6">
        <f t="shared" si="136"/>
        <v>0</v>
      </c>
      <c r="K564" s="6">
        <f t="shared" si="136"/>
        <v>0</v>
      </c>
      <c r="L564" s="6">
        <f t="shared" si="136"/>
        <v>0</v>
      </c>
      <c r="M564" s="6">
        <f t="shared" si="136"/>
        <v>0</v>
      </c>
      <c r="N564" s="6">
        <f t="shared" si="136"/>
        <v>0</v>
      </c>
      <c r="O564" s="6">
        <f t="shared" si="136"/>
        <v>0</v>
      </c>
      <c r="P564" s="6">
        <f t="shared" si="136"/>
        <v>0</v>
      </c>
      <c r="Q564" s="6">
        <f t="shared" si="136"/>
        <v>0</v>
      </c>
      <c r="R564" s="86" t="s">
        <v>134</v>
      </c>
      <c r="S564" s="87"/>
    </row>
    <row r="565" spans="1:19" ht="12.75" customHeight="1">
      <c r="A565" s="72"/>
      <c r="B565" s="75"/>
      <c r="C565" s="50"/>
      <c r="D565" s="50"/>
      <c r="E565" s="50"/>
      <c r="F565" s="8"/>
      <c r="G565" s="24" t="s">
        <v>13</v>
      </c>
      <c r="H565" s="9">
        <f aca="true" t="shared" si="137" ref="H565:I570">J565+L565+N565+P565</f>
        <v>0</v>
      </c>
      <c r="I565" s="9">
        <f t="shared" si="137"/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88"/>
      <c r="S565" s="89"/>
    </row>
    <row r="566" spans="1:19" ht="12.75" customHeight="1">
      <c r="A566" s="72"/>
      <c r="B566" s="75"/>
      <c r="C566" s="50"/>
      <c r="D566" s="50"/>
      <c r="E566" s="50"/>
      <c r="F566" s="8"/>
      <c r="G566" s="24" t="s">
        <v>11</v>
      </c>
      <c r="H566" s="9">
        <f t="shared" si="137"/>
        <v>0</v>
      </c>
      <c r="I566" s="9">
        <f t="shared" si="137"/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88"/>
      <c r="S566" s="89"/>
    </row>
    <row r="567" spans="1:19" ht="12.75" customHeight="1">
      <c r="A567" s="72"/>
      <c r="B567" s="75"/>
      <c r="C567" s="50"/>
      <c r="D567" s="50"/>
      <c r="E567" s="50"/>
      <c r="F567" s="8"/>
      <c r="G567" s="24" t="s">
        <v>12</v>
      </c>
      <c r="H567" s="9">
        <f t="shared" si="137"/>
        <v>0</v>
      </c>
      <c r="I567" s="9">
        <f t="shared" si="137"/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88"/>
      <c r="S567" s="89"/>
    </row>
    <row r="568" spans="1:19" ht="12.75" customHeight="1">
      <c r="A568" s="72"/>
      <c r="B568" s="75"/>
      <c r="C568" s="50"/>
      <c r="D568" s="50"/>
      <c r="E568" s="50" t="s">
        <v>51</v>
      </c>
      <c r="F568" s="8"/>
      <c r="G568" s="24" t="s">
        <v>14</v>
      </c>
      <c r="H568" s="9">
        <f t="shared" si="137"/>
        <v>0</v>
      </c>
      <c r="I568" s="9">
        <f t="shared" si="137"/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88"/>
      <c r="S568" s="89"/>
    </row>
    <row r="569" spans="1:19" ht="12.75" customHeight="1">
      <c r="A569" s="72"/>
      <c r="B569" s="75"/>
      <c r="C569" s="50"/>
      <c r="D569" s="50"/>
      <c r="E569" s="50"/>
      <c r="F569" s="8"/>
      <c r="G569" s="24" t="s">
        <v>15</v>
      </c>
      <c r="H569" s="9">
        <f t="shared" si="137"/>
        <v>0</v>
      </c>
      <c r="I569" s="9">
        <f t="shared" si="137"/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88"/>
      <c r="S569" s="89"/>
    </row>
    <row r="570" spans="1:19" ht="12.75" customHeight="1">
      <c r="A570" s="72"/>
      <c r="B570" s="75"/>
      <c r="C570" s="50"/>
      <c r="D570" s="50"/>
      <c r="E570" s="50"/>
      <c r="F570" s="8"/>
      <c r="G570" s="8" t="s">
        <v>61</v>
      </c>
      <c r="H570" s="9">
        <f t="shared" si="137"/>
        <v>0</v>
      </c>
      <c r="I570" s="9">
        <f t="shared" si="137"/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88"/>
      <c r="S570" s="89"/>
    </row>
    <row r="571" spans="1:19" ht="12.75" customHeight="1">
      <c r="A571" s="72"/>
      <c r="B571" s="75"/>
      <c r="C571" s="50"/>
      <c r="D571" s="50"/>
      <c r="E571" s="50"/>
      <c r="F571" s="8"/>
      <c r="G571" s="24" t="s">
        <v>74</v>
      </c>
      <c r="H571" s="9">
        <f>I571+J571</f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88"/>
      <c r="S571" s="89"/>
    </row>
    <row r="572" spans="1:19" ht="12.75" customHeight="1">
      <c r="A572" s="72"/>
      <c r="B572" s="75"/>
      <c r="C572" s="50"/>
      <c r="D572" s="50"/>
      <c r="E572" s="50"/>
      <c r="F572" s="8"/>
      <c r="G572" s="24" t="s">
        <v>75</v>
      </c>
      <c r="H572" s="9">
        <f aca="true" t="shared" si="138" ref="H572:I575">J572+L572+N572+P572</f>
        <v>0</v>
      </c>
      <c r="I572" s="9">
        <f t="shared" si="138"/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88"/>
      <c r="S572" s="89"/>
    </row>
    <row r="573" spans="1:19" ht="12.75" customHeight="1">
      <c r="A573" s="72"/>
      <c r="B573" s="75"/>
      <c r="C573" s="50"/>
      <c r="D573" s="50"/>
      <c r="E573" s="50"/>
      <c r="F573" s="8"/>
      <c r="G573" s="24" t="s">
        <v>76</v>
      </c>
      <c r="H573" s="9">
        <f t="shared" si="138"/>
        <v>0</v>
      </c>
      <c r="I573" s="9">
        <f t="shared" si="138"/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88"/>
      <c r="S573" s="89"/>
    </row>
    <row r="574" spans="1:19" ht="12.75" customHeight="1">
      <c r="A574" s="72"/>
      <c r="B574" s="75"/>
      <c r="C574" s="50"/>
      <c r="D574" s="50"/>
      <c r="E574" s="50"/>
      <c r="F574" s="8"/>
      <c r="G574" s="8" t="s">
        <v>77</v>
      </c>
      <c r="H574" s="9">
        <f t="shared" si="138"/>
        <v>0</v>
      </c>
      <c r="I574" s="9">
        <f t="shared" si="138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88"/>
      <c r="S574" s="89"/>
    </row>
    <row r="575" spans="1:19" ht="12.75" customHeight="1">
      <c r="A575" s="73"/>
      <c r="B575" s="76"/>
      <c r="C575" s="51"/>
      <c r="D575" s="51"/>
      <c r="E575" s="51"/>
      <c r="F575" s="8"/>
      <c r="G575" s="24" t="s">
        <v>72</v>
      </c>
      <c r="H575" s="9">
        <f t="shared" si="138"/>
        <v>0</v>
      </c>
      <c r="I575" s="9">
        <f t="shared" si="138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0"/>
      <c r="S575" s="91"/>
    </row>
    <row r="576" spans="1:19" ht="12.75" customHeight="1">
      <c r="A576" s="71">
        <v>45</v>
      </c>
      <c r="B576" s="74" t="s">
        <v>108</v>
      </c>
      <c r="C576" s="50"/>
      <c r="D576" s="50"/>
      <c r="E576" s="50"/>
      <c r="F576" s="8"/>
      <c r="G576" s="23" t="s">
        <v>9</v>
      </c>
      <c r="H576" s="6">
        <f aca="true" t="shared" si="139" ref="H576:Q576">SUM(H577:H587)</f>
        <v>0</v>
      </c>
      <c r="I576" s="6">
        <f t="shared" si="139"/>
        <v>0</v>
      </c>
      <c r="J576" s="6">
        <f t="shared" si="139"/>
        <v>0</v>
      </c>
      <c r="K576" s="6">
        <f t="shared" si="139"/>
        <v>0</v>
      </c>
      <c r="L576" s="6">
        <f t="shared" si="139"/>
        <v>0</v>
      </c>
      <c r="M576" s="6">
        <f t="shared" si="139"/>
        <v>0</v>
      </c>
      <c r="N576" s="6">
        <f t="shared" si="139"/>
        <v>0</v>
      </c>
      <c r="O576" s="6">
        <f t="shared" si="139"/>
        <v>0</v>
      </c>
      <c r="P576" s="6">
        <f t="shared" si="139"/>
        <v>0</v>
      </c>
      <c r="Q576" s="6">
        <f t="shared" si="139"/>
        <v>0</v>
      </c>
      <c r="R576" s="86" t="s">
        <v>134</v>
      </c>
      <c r="S576" s="87"/>
    </row>
    <row r="577" spans="1:19" ht="12.75" customHeight="1">
      <c r="A577" s="72"/>
      <c r="B577" s="75"/>
      <c r="C577" s="50"/>
      <c r="D577" s="50"/>
      <c r="E577" s="50"/>
      <c r="F577" s="8"/>
      <c r="G577" s="24" t="s">
        <v>13</v>
      </c>
      <c r="H577" s="9">
        <f aca="true" t="shared" si="140" ref="H577:I582">J577+L577+N577+P577</f>
        <v>0</v>
      </c>
      <c r="I577" s="9">
        <f t="shared" si="140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88"/>
      <c r="S577" s="89"/>
    </row>
    <row r="578" spans="1:19" ht="12.75" customHeight="1">
      <c r="A578" s="72"/>
      <c r="B578" s="75"/>
      <c r="C578" s="50"/>
      <c r="D578" s="50"/>
      <c r="E578" s="50"/>
      <c r="F578" s="8"/>
      <c r="G578" s="24" t="s">
        <v>11</v>
      </c>
      <c r="H578" s="9">
        <f t="shared" si="140"/>
        <v>0</v>
      </c>
      <c r="I578" s="9">
        <f t="shared" si="140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88"/>
      <c r="S578" s="89"/>
    </row>
    <row r="579" spans="1:19" ht="12.75" customHeight="1">
      <c r="A579" s="72"/>
      <c r="B579" s="75"/>
      <c r="C579" s="50"/>
      <c r="D579" s="50"/>
      <c r="E579" s="50" t="s">
        <v>51</v>
      </c>
      <c r="F579" s="8"/>
      <c r="G579" s="24" t="s">
        <v>12</v>
      </c>
      <c r="H579" s="9">
        <f t="shared" si="140"/>
        <v>0</v>
      </c>
      <c r="I579" s="9">
        <f t="shared" si="140"/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88"/>
      <c r="S579" s="89"/>
    </row>
    <row r="580" spans="1:19" ht="12.75" customHeight="1">
      <c r="A580" s="72"/>
      <c r="B580" s="75"/>
      <c r="C580" s="50"/>
      <c r="D580" s="50"/>
      <c r="E580" s="50"/>
      <c r="F580" s="8"/>
      <c r="G580" s="24" t="s">
        <v>14</v>
      </c>
      <c r="H580" s="9">
        <f t="shared" si="140"/>
        <v>0</v>
      </c>
      <c r="I580" s="9">
        <f t="shared" si="140"/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88"/>
      <c r="S580" s="89"/>
    </row>
    <row r="581" spans="1:19" ht="12.75" customHeight="1">
      <c r="A581" s="72"/>
      <c r="B581" s="75"/>
      <c r="C581" s="50"/>
      <c r="D581" s="50"/>
      <c r="E581" s="50"/>
      <c r="F581" s="8"/>
      <c r="G581" s="24" t="s">
        <v>15</v>
      </c>
      <c r="H581" s="9">
        <f t="shared" si="140"/>
        <v>0</v>
      </c>
      <c r="I581" s="9">
        <f t="shared" si="140"/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88"/>
      <c r="S581" s="89"/>
    </row>
    <row r="582" spans="1:19" ht="12.75" customHeight="1">
      <c r="A582" s="72"/>
      <c r="B582" s="75"/>
      <c r="C582" s="50"/>
      <c r="D582" s="50"/>
      <c r="E582" s="50"/>
      <c r="F582" s="8"/>
      <c r="G582" s="8" t="s">
        <v>61</v>
      </c>
      <c r="H582" s="9">
        <f t="shared" si="140"/>
        <v>0</v>
      </c>
      <c r="I582" s="9">
        <f t="shared" si="140"/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88"/>
      <c r="S582" s="89"/>
    </row>
    <row r="583" spans="1:19" ht="12.75" customHeight="1">
      <c r="A583" s="72"/>
      <c r="B583" s="75"/>
      <c r="C583" s="50"/>
      <c r="D583" s="50"/>
      <c r="E583" s="50"/>
      <c r="F583" s="8"/>
      <c r="G583" s="24" t="s">
        <v>74</v>
      </c>
      <c r="H583" s="9">
        <f>I583+J583</f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88"/>
      <c r="S583" s="89"/>
    </row>
    <row r="584" spans="1:19" ht="12.75" customHeight="1">
      <c r="A584" s="72"/>
      <c r="B584" s="75"/>
      <c r="C584" s="50"/>
      <c r="D584" s="50"/>
      <c r="E584" s="50"/>
      <c r="F584" s="8"/>
      <c r="G584" s="24" t="s">
        <v>75</v>
      </c>
      <c r="H584" s="9">
        <f aca="true" t="shared" si="141" ref="H584:I587">J584+L584+N584+P584</f>
        <v>0</v>
      </c>
      <c r="I584" s="9">
        <f t="shared" si="141"/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88"/>
      <c r="S584" s="89"/>
    </row>
    <row r="585" spans="1:19" ht="12.75" customHeight="1">
      <c r="A585" s="72"/>
      <c r="B585" s="75"/>
      <c r="C585" s="50"/>
      <c r="D585" s="50"/>
      <c r="E585" s="50"/>
      <c r="F585" s="8"/>
      <c r="G585" s="24" t="s">
        <v>76</v>
      </c>
      <c r="H585" s="9">
        <f t="shared" si="141"/>
        <v>0</v>
      </c>
      <c r="I585" s="9">
        <f t="shared" si="141"/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88"/>
      <c r="S585" s="89"/>
    </row>
    <row r="586" spans="1:19" ht="12.75" customHeight="1">
      <c r="A586" s="72"/>
      <c r="B586" s="75"/>
      <c r="C586" s="50"/>
      <c r="D586" s="50"/>
      <c r="E586" s="50"/>
      <c r="F586" s="8"/>
      <c r="G586" s="8" t="s">
        <v>77</v>
      </c>
      <c r="H586" s="9">
        <f t="shared" si="141"/>
        <v>0</v>
      </c>
      <c r="I586" s="9">
        <f t="shared" si="141"/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88"/>
      <c r="S586" s="89"/>
    </row>
    <row r="587" spans="1:19" ht="12.75" customHeight="1">
      <c r="A587" s="73"/>
      <c r="B587" s="76"/>
      <c r="C587" s="51"/>
      <c r="D587" s="51"/>
      <c r="E587" s="51"/>
      <c r="F587" s="8"/>
      <c r="G587" s="24" t="s">
        <v>72</v>
      </c>
      <c r="H587" s="9">
        <f t="shared" si="141"/>
        <v>0</v>
      </c>
      <c r="I587" s="9">
        <f t="shared" si="141"/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0"/>
      <c r="S587" s="91"/>
    </row>
    <row r="588" spans="1:19" ht="12.75" customHeight="1">
      <c r="A588" s="71">
        <v>46</v>
      </c>
      <c r="B588" s="74" t="s">
        <v>107</v>
      </c>
      <c r="C588" s="50"/>
      <c r="D588" s="50"/>
      <c r="E588" s="50"/>
      <c r="F588" s="8"/>
      <c r="G588" s="23" t="s">
        <v>9</v>
      </c>
      <c r="H588" s="6">
        <f aca="true" t="shared" si="142" ref="H588:Q588">SUM(H589:H599)</f>
        <v>0</v>
      </c>
      <c r="I588" s="6">
        <f t="shared" si="142"/>
        <v>0</v>
      </c>
      <c r="J588" s="6">
        <f t="shared" si="142"/>
        <v>0</v>
      </c>
      <c r="K588" s="6">
        <f t="shared" si="142"/>
        <v>0</v>
      </c>
      <c r="L588" s="6">
        <f t="shared" si="142"/>
        <v>0</v>
      </c>
      <c r="M588" s="6">
        <f t="shared" si="142"/>
        <v>0</v>
      </c>
      <c r="N588" s="6">
        <f t="shared" si="142"/>
        <v>0</v>
      </c>
      <c r="O588" s="6">
        <f t="shared" si="142"/>
        <v>0</v>
      </c>
      <c r="P588" s="6">
        <f t="shared" si="142"/>
        <v>0</v>
      </c>
      <c r="Q588" s="6">
        <f t="shared" si="142"/>
        <v>0</v>
      </c>
      <c r="R588" s="86" t="s">
        <v>134</v>
      </c>
      <c r="S588" s="87"/>
    </row>
    <row r="589" spans="1:19" ht="12.75" customHeight="1">
      <c r="A589" s="72"/>
      <c r="B589" s="75"/>
      <c r="C589" s="50"/>
      <c r="D589" s="50"/>
      <c r="E589" s="50"/>
      <c r="F589" s="8"/>
      <c r="G589" s="24" t="s">
        <v>13</v>
      </c>
      <c r="H589" s="9">
        <f aca="true" t="shared" si="143" ref="H589:I594">J589+L589+N589+P589</f>
        <v>0</v>
      </c>
      <c r="I589" s="9">
        <f t="shared" si="143"/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88"/>
      <c r="S589" s="89"/>
    </row>
    <row r="590" spans="1:19" ht="12.75" customHeight="1">
      <c r="A590" s="72"/>
      <c r="B590" s="75"/>
      <c r="C590" s="50"/>
      <c r="D590" s="50"/>
      <c r="E590" s="50"/>
      <c r="F590" s="8"/>
      <c r="G590" s="24" t="s">
        <v>11</v>
      </c>
      <c r="H590" s="9">
        <f t="shared" si="143"/>
        <v>0</v>
      </c>
      <c r="I590" s="9">
        <f t="shared" si="143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88"/>
      <c r="S590" s="89"/>
    </row>
    <row r="591" spans="1:19" ht="12.75" customHeight="1">
      <c r="A591" s="72"/>
      <c r="B591" s="75"/>
      <c r="C591" s="50"/>
      <c r="D591" s="50"/>
      <c r="E591" s="50"/>
      <c r="F591" s="8"/>
      <c r="G591" s="24" t="s">
        <v>12</v>
      </c>
      <c r="H591" s="9">
        <f t="shared" si="143"/>
        <v>0</v>
      </c>
      <c r="I591" s="9">
        <f t="shared" si="143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88"/>
      <c r="S591" s="89"/>
    </row>
    <row r="592" spans="1:19" ht="12.75" customHeight="1">
      <c r="A592" s="72"/>
      <c r="B592" s="75"/>
      <c r="C592" s="50"/>
      <c r="D592" s="50"/>
      <c r="E592" s="50" t="s">
        <v>51</v>
      </c>
      <c r="F592" s="8"/>
      <c r="G592" s="24" t="s">
        <v>14</v>
      </c>
      <c r="H592" s="9">
        <f t="shared" si="143"/>
        <v>0</v>
      </c>
      <c r="I592" s="9">
        <f t="shared" si="143"/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88"/>
      <c r="S592" s="89"/>
    </row>
    <row r="593" spans="1:19" ht="12.75" customHeight="1">
      <c r="A593" s="72"/>
      <c r="B593" s="75"/>
      <c r="C593" s="50"/>
      <c r="D593" s="50"/>
      <c r="E593" s="50"/>
      <c r="F593" s="8"/>
      <c r="G593" s="24" t="s">
        <v>15</v>
      </c>
      <c r="H593" s="9">
        <f t="shared" si="143"/>
        <v>0</v>
      </c>
      <c r="I593" s="9">
        <f t="shared" si="143"/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88"/>
      <c r="S593" s="89"/>
    </row>
    <row r="594" spans="1:19" ht="12.75" customHeight="1">
      <c r="A594" s="72"/>
      <c r="B594" s="75"/>
      <c r="C594" s="50"/>
      <c r="D594" s="50"/>
      <c r="E594" s="50"/>
      <c r="F594" s="8"/>
      <c r="G594" s="8" t="s">
        <v>61</v>
      </c>
      <c r="H594" s="9">
        <f t="shared" si="143"/>
        <v>0</v>
      </c>
      <c r="I594" s="9">
        <f t="shared" si="143"/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88"/>
      <c r="S594" s="89"/>
    </row>
    <row r="595" spans="1:19" ht="12.75" customHeight="1">
      <c r="A595" s="72"/>
      <c r="B595" s="75"/>
      <c r="C595" s="50"/>
      <c r="D595" s="50"/>
      <c r="E595" s="50"/>
      <c r="F595" s="8"/>
      <c r="G595" s="24" t="s">
        <v>74</v>
      </c>
      <c r="H595" s="9">
        <f>I595+J595</f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88"/>
      <c r="S595" s="89"/>
    </row>
    <row r="596" spans="1:19" ht="12.75" customHeight="1">
      <c r="A596" s="72"/>
      <c r="B596" s="75"/>
      <c r="C596" s="50"/>
      <c r="D596" s="50"/>
      <c r="E596" s="50"/>
      <c r="F596" s="8"/>
      <c r="G596" s="24" t="s">
        <v>75</v>
      </c>
      <c r="H596" s="9">
        <f aca="true" t="shared" si="144" ref="H596:I599">J596+L596+N596+P596</f>
        <v>0</v>
      </c>
      <c r="I596" s="9">
        <f t="shared" si="144"/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88"/>
      <c r="S596" s="89"/>
    </row>
    <row r="597" spans="1:19" ht="12.75" customHeight="1">
      <c r="A597" s="72"/>
      <c r="B597" s="75"/>
      <c r="C597" s="50"/>
      <c r="D597" s="50"/>
      <c r="E597" s="50"/>
      <c r="F597" s="8"/>
      <c r="G597" s="24" t="s">
        <v>76</v>
      </c>
      <c r="H597" s="9">
        <f t="shared" si="144"/>
        <v>0</v>
      </c>
      <c r="I597" s="9">
        <f t="shared" si="144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88"/>
      <c r="S597" s="89"/>
    </row>
    <row r="598" spans="1:19" ht="12.75" customHeight="1">
      <c r="A598" s="72"/>
      <c r="B598" s="75"/>
      <c r="C598" s="50"/>
      <c r="D598" s="50"/>
      <c r="E598" s="50"/>
      <c r="F598" s="8"/>
      <c r="G598" s="8" t="s">
        <v>77</v>
      </c>
      <c r="H598" s="9">
        <f t="shared" si="144"/>
        <v>0</v>
      </c>
      <c r="I598" s="9">
        <f t="shared" si="144"/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88"/>
      <c r="S598" s="89"/>
    </row>
    <row r="599" spans="1:19" ht="12.75" customHeight="1">
      <c r="A599" s="73"/>
      <c r="B599" s="76"/>
      <c r="C599" s="50"/>
      <c r="D599" s="50"/>
      <c r="E599" s="50"/>
      <c r="F599" s="8"/>
      <c r="G599" s="24" t="s">
        <v>72</v>
      </c>
      <c r="H599" s="9">
        <f t="shared" si="144"/>
        <v>0</v>
      </c>
      <c r="I599" s="9">
        <f t="shared" si="144"/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0"/>
      <c r="S599" s="91"/>
    </row>
    <row r="600" spans="1:19" ht="12.75">
      <c r="A600" s="71">
        <v>47</v>
      </c>
      <c r="B600" s="74" t="s">
        <v>65</v>
      </c>
      <c r="C600" s="49"/>
      <c r="D600" s="49"/>
      <c r="E600" s="49"/>
      <c r="F600" s="4"/>
      <c r="G600" s="23" t="s">
        <v>9</v>
      </c>
      <c r="H600" s="6">
        <f aca="true" t="shared" si="145" ref="H600:Q600">SUM(H601:H611)</f>
        <v>25303.999999999996</v>
      </c>
      <c r="I600" s="6">
        <f t="shared" si="145"/>
        <v>23951.200000000004</v>
      </c>
      <c r="J600" s="6">
        <f t="shared" si="145"/>
        <v>25303.999999999996</v>
      </c>
      <c r="K600" s="6">
        <f t="shared" si="145"/>
        <v>23951.200000000004</v>
      </c>
      <c r="L600" s="6">
        <f t="shared" si="145"/>
        <v>0</v>
      </c>
      <c r="M600" s="6">
        <f t="shared" si="145"/>
        <v>0</v>
      </c>
      <c r="N600" s="6">
        <f t="shared" si="145"/>
        <v>0</v>
      </c>
      <c r="O600" s="6">
        <f t="shared" si="145"/>
        <v>0</v>
      </c>
      <c r="P600" s="6">
        <f t="shared" si="145"/>
        <v>0</v>
      </c>
      <c r="Q600" s="6">
        <f t="shared" si="145"/>
        <v>0</v>
      </c>
      <c r="R600" s="86" t="s">
        <v>134</v>
      </c>
      <c r="S600" s="87"/>
    </row>
    <row r="601" spans="1:19" ht="12.75">
      <c r="A601" s="72"/>
      <c r="B601" s="75"/>
      <c r="C601" s="50"/>
      <c r="D601" s="50"/>
      <c r="E601" s="50"/>
      <c r="F601" s="4"/>
      <c r="G601" s="24" t="s">
        <v>13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88"/>
      <c r="S601" s="89"/>
    </row>
    <row r="602" spans="1:19" ht="12.75">
      <c r="A602" s="72"/>
      <c r="B602" s="75"/>
      <c r="C602" s="50"/>
      <c r="D602" s="50"/>
      <c r="E602" s="50"/>
      <c r="F602" s="4"/>
      <c r="G602" s="24" t="s">
        <v>11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88"/>
      <c r="S602" s="89"/>
    </row>
    <row r="603" spans="1:19" ht="12.75">
      <c r="A603" s="72"/>
      <c r="B603" s="75"/>
      <c r="C603" s="50"/>
      <c r="D603" s="50"/>
      <c r="E603" s="50"/>
      <c r="F603" s="4"/>
      <c r="G603" s="24" t="s">
        <v>12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88"/>
      <c r="S603" s="89"/>
    </row>
    <row r="604" spans="1:19" ht="12.75">
      <c r="A604" s="72"/>
      <c r="B604" s="75"/>
      <c r="C604" s="50"/>
      <c r="D604" s="50"/>
      <c r="E604" s="50" t="s">
        <v>50</v>
      </c>
      <c r="F604" s="4"/>
      <c r="G604" s="24" t="s">
        <v>14</v>
      </c>
      <c r="H604" s="9">
        <f aca="true" t="shared" si="146" ref="H604:I606">J604</f>
        <v>795.8</v>
      </c>
      <c r="I604" s="9">
        <f t="shared" si="146"/>
        <v>795.8</v>
      </c>
      <c r="J604" s="9">
        <f>K604</f>
        <v>795.8</v>
      </c>
      <c r="K604" s="9">
        <f>569.4+226.4</f>
        <v>795.8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88"/>
      <c r="S604" s="89"/>
    </row>
    <row r="605" spans="1:19" ht="12.75">
      <c r="A605" s="72"/>
      <c r="B605" s="75"/>
      <c r="C605" s="50"/>
      <c r="D605" s="50"/>
      <c r="E605" s="50" t="s">
        <v>133</v>
      </c>
      <c r="F605" s="4"/>
      <c r="G605" s="24" t="s">
        <v>15</v>
      </c>
      <c r="H605" s="9">
        <f t="shared" si="146"/>
        <v>2492</v>
      </c>
      <c r="I605" s="9">
        <f t="shared" si="146"/>
        <v>2492</v>
      </c>
      <c r="J605" s="9">
        <v>2492</v>
      </c>
      <c r="K605" s="9">
        <v>2492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88"/>
      <c r="S605" s="89"/>
    </row>
    <row r="606" spans="1:19" ht="12.75">
      <c r="A606" s="72"/>
      <c r="B606" s="75"/>
      <c r="C606" s="50"/>
      <c r="D606" s="50"/>
      <c r="E606" s="50"/>
      <c r="F606" s="4"/>
      <c r="G606" s="8" t="s">
        <v>61</v>
      </c>
      <c r="H606" s="9">
        <f t="shared" si="146"/>
        <v>3443.9</v>
      </c>
      <c r="I606" s="9">
        <f t="shared" si="146"/>
        <v>3443.9</v>
      </c>
      <c r="J606" s="9">
        <v>3443.9</v>
      </c>
      <c r="K606" s="9">
        <v>3443.9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88"/>
      <c r="S606" s="89"/>
    </row>
    <row r="607" spans="1:19" ht="12.75">
      <c r="A607" s="72"/>
      <c r="B607" s="75"/>
      <c r="C607" s="50"/>
      <c r="D607" s="50"/>
      <c r="E607" s="50"/>
      <c r="F607" s="4"/>
      <c r="G607" s="24" t="s">
        <v>74</v>
      </c>
      <c r="H607" s="9">
        <v>3443.9</v>
      </c>
      <c r="I607" s="9">
        <v>3443.9</v>
      </c>
      <c r="J607" s="9">
        <v>3443.9</v>
      </c>
      <c r="K607" s="9">
        <v>3443.9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88"/>
      <c r="S607" s="89"/>
    </row>
    <row r="608" spans="1:19" ht="12.75">
      <c r="A608" s="72"/>
      <c r="B608" s="75"/>
      <c r="C608" s="50" t="s">
        <v>122</v>
      </c>
      <c r="D608" s="50" t="s">
        <v>123</v>
      </c>
      <c r="E608" s="50"/>
      <c r="F608" s="4"/>
      <c r="G608" s="24" t="s">
        <v>75</v>
      </c>
      <c r="H608" s="9">
        <f aca="true" t="shared" si="147" ref="H608:I610">J608</f>
        <v>3710.1</v>
      </c>
      <c r="I608" s="9">
        <f t="shared" si="147"/>
        <v>3443.9</v>
      </c>
      <c r="J608" s="9">
        <v>3710.1</v>
      </c>
      <c r="K608" s="9">
        <v>3443.9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88"/>
      <c r="S608" s="89"/>
    </row>
    <row r="609" spans="1:19" ht="12.75">
      <c r="A609" s="72"/>
      <c r="B609" s="75"/>
      <c r="C609" s="50"/>
      <c r="D609" s="50"/>
      <c r="E609" s="50"/>
      <c r="F609" s="4"/>
      <c r="G609" s="24" t="s">
        <v>76</v>
      </c>
      <c r="H609" s="9">
        <f t="shared" si="147"/>
        <v>3806.1</v>
      </c>
      <c r="I609" s="9">
        <f t="shared" si="147"/>
        <v>3443.9</v>
      </c>
      <c r="J609" s="9">
        <v>3806.1</v>
      </c>
      <c r="K609" s="9">
        <v>3443.9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88"/>
      <c r="S609" s="89"/>
    </row>
    <row r="610" spans="1:19" ht="12.75">
      <c r="A610" s="72"/>
      <c r="B610" s="75"/>
      <c r="C610" s="50"/>
      <c r="D610" s="50"/>
      <c r="E610" s="50"/>
      <c r="F610" s="4"/>
      <c r="G610" s="8" t="s">
        <v>77</v>
      </c>
      <c r="H610" s="9">
        <f t="shared" si="147"/>
        <v>3806.1</v>
      </c>
      <c r="I610" s="9">
        <f t="shared" si="147"/>
        <v>3443.9</v>
      </c>
      <c r="J610" s="9">
        <v>3806.1</v>
      </c>
      <c r="K610" s="9">
        <v>3443.9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88"/>
      <c r="S610" s="89"/>
    </row>
    <row r="611" spans="1:19" ht="16.5" customHeight="1">
      <c r="A611" s="73"/>
      <c r="B611" s="76"/>
      <c r="C611" s="51"/>
      <c r="D611" s="51"/>
      <c r="E611" s="51"/>
      <c r="F611" s="4"/>
      <c r="G611" s="24" t="s">
        <v>72</v>
      </c>
      <c r="H611" s="9">
        <v>3806.1</v>
      </c>
      <c r="I611" s="9">
        <f>K611</f>
        <v>3443.9</v>
      </c>
      <c r="J611" s="9">
        <v>3806.1</v>
      </c>
      <c r="K611" s="9">
        <v>3443.9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0"/>
      <c r="S611" s="91"/>
    </row>
    <row r="612" spans="1:19" ht="12.75">
      <c r="A612" s="71">
        <v>48</v>
      </c>
      <c r="B612" s="74" t="s">
        <v>83</v>
      </c>
      <c r="C612" s="49"/>
      <c r="D612" s="49"/>
      <c r="E612" s="49"/>
      <c r="F612" s="4"/>
      <c r="G612" s="23" t="s">
        <v>9</v>
      </c>
      <c r="H612" s="6">
        <f aca="true" t="shared" si="148" ref="H612:Q612">SUM(H613:H623)</f>
        <v>373.7</v>
      </c>
      <c r="I612" s="6">
        <f t="shared" si="148"/>
        <v>373.7</v>
      </c>
      <c r="J612" s="6">
        <f t="shared" si="148"/>
        <v>373.7</v>
      </c>
      <c r="K612" s="6">
        <f t="shared" si="148"/>
        <v>373.7</v>
      </c>
      <c r="L612" s="6">
        <f t="shared" si="148"/>
        <v>0</v>
      </c>
      <c r="M612" s="6">
        <f t="shared" si="148"/>
        <v>0</v>
      </c>
      <c r="N612" s="6">
        <f t="shared" si="148"/>
        <v>0</v>
      </c>
      <c r="O612" s="6">
        <f t="shared" si="148"/>
        <v>0</v>
      </c>
      <c r="P612" s="6">
        <f t="shared" si="148"/>
        <v>0</v>
      </c>
      <c r="Q612" s="6">
        <f t="shared" si="148"/>
        <v>0</v>
      </c>
      <c r="R612" s="67" t="s">
        <v>36</v>
      </c>
      <c r="S612" s="68"/>
    </row>
    <row r="613" spans="1:19" ht="12.75">
      <c r="A613" s="72"/>
      <c r="B613" s="75"/>
      <c r="C613" s="50"/>
      <c r="D613" s="50"/>
      <c r="E613" s="50"/>
      <c r="F613" s="4"/>
      <c r="G613" s="24" t="s">
        <v>13</v>
      </c>
      <c r="H613" s="9">
        <f aca="true" t="shared" si="149" ref="H613:H623">SUM(J613+L613+N613+P613)</f>
        <v>0</v>
      </c>
      <c r="I613" s="9">
        <f aca="true" t="shared" si="150" ref="I613:I623">SUM(K613+M613+O613+Q613)</f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69"/>
      <c r="S613" s="70"/>
    </row>
    <row r="614" spans="1:19" ht="12.75">
      <c r="A614" s="72"/>
      <c r="B614" s="75"/>
      <c r="C614" s="50"/>
      <c r="D614" s="50"/>
      <c r="E614" s="50"/>
      <c r="F614" s="4"/>
      <c r="G614" s="24" t="s">
        <v>11</v>
      </c>
      <c r="H614" s="9">
        <f t="shared" si="149"/>
        <v>0</v>
      </c>
      <c r="I614" s="9">
        <f t="shared" si="150"/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69"/>
      <c r="S614" s="70"/>
    </row>
    <row r="615" spans="1:19" ht="12.75">
      <c r="A615" s="72"/>
      <c r="B615" s="75"/>
      <c r="C615" s="50"/>
      <c r="D615" s="50"/>
      <c r="E615" s="50"/>
      <c r="F615" s="4"/>
      <c r="G615" s="24" t="s">
        <v>12</v>
      </c>
      <c r="H615" s="9">
        <f t="shared" si="149"/>
        <v>0</v>
      </c>
      <c r="I615" s="9">
        <f t="shared" si="150"/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69"/>
      <c r="S615" s="70"/>
    </row>
    <row r="616" spans="1:19" ht="12.75">
      <c r="A616" s="72"/>
      <c r="B616" s="75"/>
      <c r="C616" s="50"/>
      <c r="D616" s="50"/>
      <c r="E616" s="50"/>
      <c r="F616" s="4"/>
      <c r="G616" s="24" t="s">
        <v>14</v>
      </c>
      <c r="H616" s="9">
        <f t="shared" si="149"/>
        <v>0</v>
      </c>
      <c r="I616" s="9">
        <f t="shared" si="150"/>
        <v>0</v>
      </c>
      <c r="J616" s="9">
        <f aca="true" t="shared" si="151" ref="J616:Q616">L616</f>
        <v>0</v>
      </c>
      <c r="K616" s="9">
        <f t="shared" si="151"/>
        <v>0</v>
      </c>
      <c r="L616" s="9">
        <f t="shared" si="151"/>
        <v>0</v>
      </c>
      <c r="M616" s="9">
        <f t="shared" si="151"/>
        <v>0</v>
      </c>
      <c r="N616" s="9">
        <f t="shared" si="151"/>
        <v>0</v>
      </c>
      <c r="O616" s="9">
        <f t="shared" si="151"/>
        <v>0</v>
      </c>
      <c r="P616" s="9">
        <f t="shared" si="151"/>
        <v>0</v>
      </c>
      <c r="Q616" s="9">
        <f t="shared" si="151"/>
        <v>0</v>
      </c>
      <c r="R616" s="69"/>
      <c r="S616" s="70"/>
    </row>
    <row r="617" spans="1:19" ht="12.75">
      <c r="A617" s="72"/>
      <c r="B617" s="75"/>
      <c r="C617" s="50"/>
      <c r="D617" s="50"/>
      <c r="E617" s="50"/>
      <c r="F617" s="4"/>
      <c r="G617" s="24" t="s">
        <v>15</v>
      </c>
      <c r="H617" s="9">
        <f t="shared" si="149"/>
        <v>373.7</v>
      </c>
      <c r="I617" s="9">
        <f t="shared" si="150"/>
        <v>373.7</v>
      </c>
      <c r="J617" s="9">
        <v>373.7</v>
      </c>
      <c r="K617" s="9">
        <v>373.7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69"/>
      <c r="S617" s="70"/>
    </row>
    <row r="618" spans="1:19" ht="12.75">
      <c r="A618" s="72"/>
      <c r="B618" s="75"/>
      <c r="C618" s="50"/>
      <c r="D618" s="50"/>
      <c r="E618" s="50" t="s">
        <v>50</v>
      </c>
      <c r="F618" s="4"/>
      <c r="G618" s="8" t="s">
        <v>61</v>
      </c>
      <c r="H618" s="9">
        <f t="shared" si="149"/>
        <v>0</v>
      </c>
      <c r="I618" s="9">
        <f t="shared" si="150"/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69"/>
      <c r="S618" s="70"/>
    </row>
    <row r="619" spans="1:19" ht="12.75">
      <c r="A619" s="72"/>
      <c r="B619" s="75"/>
      <c r="C619" s="50"/>
      <c r="D619" s="50"/>
      <c r="E619" s="50"/>
      <c r="F619" s="4"/>
      <c r="G619" s="24" t="s">
        <v>74</v>
      </c>
      <c r="H619" s="9">
        <f t="shared" si="149"/>
        <v>0</v>
      </c>
      <c r="I619" s="9">
        <f t="shared" si="150"/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69"/>
      <c r="S619" s="70"/>
    </row>
    <row r="620" spans="1:19" ht="12.75">
      <c r="A620" s="72"/>
      <c r="B620" s="75"/>
      <c r="C620" s="50"/>
      <c r="D620" s="50"/>
      <c r="E620" s="50"/>
      <c r="F620" s="4"/>
      <c r="G620" s="24" t="s">
        <v>75</v>
      </c>
      <c r="H620" s="9">
        <f t="shared" si="149"/>
        <v>0</v>
      </c>
      <c r="I620" s="9">
        <f t="shared" si="150"/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69"/>
      <c r="S620" s="70"/>
    </row>
    <row r="621" spans="1:19" ht="12.75">
      <c r="A621" s="72"/>
      <c r="B621" s="75"/>
      <c r="C621" s="50"/>
      <c r="D621" s="50"/>
      <c r="E621" s="50"/>
      <c r="F621" s="4"/>
      <c r="G621" s="24" t="s">
        <v>76</v>
      </c>
      <c r="H621" s="9">
        <f t="shared" si="149"/>
        <v>0</v>
      </c>
      <c r="I621" s="9">
        <f t="shared" si="150"/>
        <v>0</v>
      </c>
      <c r="J621" s="9">
        <f aca="true" t="shared" si="152" ref="J621:Q621">L621</f>
        <v>0</v>
      </c>
      <c r="K621" s="9">
        <f t="shared" si="152"/>
        <v>0</v>
      </c>
      <c r="L621" s="9">
        <f t="shared" si="152"/>
        <v>0</v>
      </c>
      <c r="M621" s="9">
        <f t="shared" si="152"/>
        <v>0</v>
      </c>
      <c r="N621" s="9">
        <f t="shared" si="152"/>
        <v>0</v>
      </c>
      <c r="O621" s="9">
        <f t="shared" si="152"/>
        <v>0</v>
      </c>
      <c r="P621" s="9">
        <f t="shared" si="152"/>
        <v>0</v>
      </c>
      <c r="Q621" s="9">
        <f t="shared" si="152"/>
        <v>0</v>
      </c>
      <c r="R621" s="69"/>
      <c r="S621" s="70"/>
    </row>
    <row r="622" spans="1:19" ht="12.75">
      <c r="A622" s="72"/>
      <c r="B622" s="75"/>
      <c r="C622" s="50"/>
      <c r="D622" s="50"/>
      <c r="E622" s="50"/>
      <c r="F622" s="4"/>
      <c r="G622" s="8" t="s">
        <v>77</v>
      </c>
      <c r="H622" s="9">
        <f t="shared" si="149"/>
        <v>0</v>
      </c>
      <c r="I622" s="9">
        <f t="shared" si="150"/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69"/>
      <c r="S622" s="70"/>
    </row>
    <row r="623" spans="1:19" ht="12.75">
      <c r="A623" s="73"/>
      <c r="B623" s="76"/>
      <c r="C623" s="51"/>
      <c r="D623" s="51"/>
      <c r="E623" s="51"/>
      <c r="F623" s="4"/>
      <c r="G623" s="24" t="s">
        <v>72</v>
      </c>
      <c r="H623" s="9">
        <f t="shared" si="149"/>
        <v>0</v>
      </c>
      <c r="I623" s="9">
        <f t="shared" si="150"/>
        <v>0</v>
      </c>
      <c r="J623" s="9">
        <f aca="true" t="shared" si="153" ref="J623:Q623">L623</f>
        <v>0</v>
      </c>
      <c r="K623" s="9">
        <f t="shared" si="153"/>
        <v>0</v>
      </c>
      <c r="L623" s="9">
        <f t="shared" si="153"/>
        <v>0</v>
      </c>
      <c r="M623" s="9">
        <f t="shared" si="153"/>
        <v>0</v>
      </c>
      <c r="N623" s="9">
        <f t="shared" si="153"/>
        <v>0</v>
      </c>
      <c r="O623" s="9">
        <f t="shared" si="153"/>
        <v>0</v>
      </c>
      <c r="P623" s="9">
        <f t="shared" si="153"/>
        <v>0</v>
      </c>
      <c r="Q623" s="9">
        <f t="shared" si="153"/>
        <v>0</v>
      </c>
      <c r="R623" s="83"/>
      <c r="S623" s="84"/>
    </row>
    <row r="624" spans="1:19" ht="12.75" customHeight="1">
      <c r="A624" s="72">
        <v>49</v>
      </c>
      <c r="B624" s="75" t="s">
        <v>82</v>
      </c>
      <c r="C624" s="50"/>
      <c r="D624" s="50"/>
      <c r="E624" s="50"/>
      <c r="F624" s="4"/>
      <c r="G624" s="23" t="s">
        <v>9</v>
      </c>
      <c r="H624" s="6">
        <f aca="true" t="shared" si="154" ref="H624:Q624">SUM(H625:H635)</f>
        <v>57.5</v>
      </c>
      <c r="I624" s="6">
        <f t="shared" si="154"/>
        <v>57.5</v>
      </c>
      <c r="J624" s="6">
        <f t="shared" si="154"/>
        <v>57.5</v>
      </c>
      <c r="K624" s="6">
        <f t="shared" si="154"/>
        <v>57.5</v>
      </c>
      <c r="L624" s="6">
        <f t="shared" si="154"/>
        <v>0</v>
      </c>
      <c r="M624" s="6">
        <f t="shared" si="154"/>
        <v>0</v>
      </c>
      <c r="N624" s="6">
        <f t="shared" si="154"/>
        <v>0</v>
      </c>
      <c r="O624" s="6">
        <f t="shared" si="154"/>
        <v>0</v>
      </c>
      <c r="P624" s="6">
        <f t="shared" si="154"/>
        <v>0</v>
      </c>
      <c r="Q624" s="6">
        <f t="shared" si="154"/>
        <v>0</v>
      </c>
      <c r="R624" s="67" t="s">
        <v>36</v>
      </c>
      <c r="S624" s="68"/>
    </row>
    <row r="625" spans="1:19" ht="12.75">
      <c r="A625" s="72"/>
      <c r="B625" s="75"/>
      <c r="C625" s="50"/>
      <c r="D625" s="50"/>
      <c r="E625" s="50"/>
      <c r="F625" s="4"/>
      <c r="G625" s="24" t="s">
        <v>13</v>
      </c>
      <c r="H625" s="9">
        <f aca="true" t="shared" si="155" ref="H625:H635">SUM(J625+L625+N625+P625)</f>
        <v>0</v>
      </c>
      <c r="I625" s="9">
        <f aca="true" t="shared" si="156" ref="I625:I635">SUM(K625+M625+O625+Q625)</f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69"/>
      <c r="S625" s="70"/>
    </row>
    <row r="626" spans="1:19" ht="27" customHeight="1">
      <c r="A626" s="72"/>
      <c r="B626" s="75"/>
      <c r="C626" s="50"/>
      <c r="D626" s="50"/>
      <c r="E626" s="50"/>
      <c r="F626" s="4"/>
      <c r="G626" s="24" t="s">
        <v>11</v>
      </c>
      <c r="H626" s="9">
        <f t="shared" si="155"/>
        <v>0</v>
      </c>
      <c r="I626" s="9">
        <f t="shared" si="156"/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69"/>
      <c r="S626" s="70"/>
    </row>
    <row r="627" spans="1:19" ht="21.75" customHeight="1">
      <c r="A627" s="72"/>
      <c r="B627" s="75"/>
      <c r="C627" s="50"/>
      <c r="D627" s="50"/>
      <c r="E627" s="50"/>
      <c r="F627" s="4"/>
      <c r="G627" s="24" t="s">
        <v>12</v>
      </c>
      <c r="H627" s="9">
        <f t="shared" si="155"/>
        <v>0</v>
      </c>
      <c r="I627" s="9">
        <f t="shared" si="156"/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69"/>
      <c r="S627" s="70"/>
    </row>
    <row r="628" spans="1:19" ht="12.75">
      <c r="A628" s="72"/>
      <c r="B628" s="75"/>
      <c r="C628" s="50"/>
      <c r="D628" s="50"/>
      <c r="E628" s="50"/>
      <c r="F628" s="4"/>
      <c r="G628" s="24" t="s">
        <v>14</v>
      </c>
      <c r="H628" s="9">
        <f t="shared" si="155"/>
        <v>0</v>
      </c>
      <c r="I628" s="9">
        <f t="shared" si="156"/>
        <v>0</v>
      </c>
      <c r="J628" s="9">
        <f aca="true" t="shared" si="157" ref="J628:Q628">L628</f>
        <v>0</v>
      </c>
      <c r="K628" s="9">
        <f t="shared" si="157"/>
        <v>0</v>
      </c>
      <c r="L628" s="9">
        <f t="shared" si="157"/>
        <v>0</v>
      </c>
      <c r="M628" s="9">
        <f t="shared" si="157"/>
        <v>0</v>
      </c>
      <c r="N628" s="9">
        <f t="shared" si="157"/>
        <v>0</v>
      </c>
      <c r="O628" s="9">
        <f t="shared" si="157"/>
        <v>0</v>
      </c>
      <c r="P628" s="9">
        <f t="shared" si="157"/>
        <v>0</v>
      </c>
      <c r="Q628" s="9">
        <f t="shared" si="157"/>
        <v>0</v>
      </c>
      <c r="R628" s="69"/>
      <c r="S628" s="70"/>
    </row>
    <row r="629" spans="1:19" ht="12.75">
      <c r="A629" s="72"/>
      <c r="B629" s="75"/>
      <c r="C629" s="50"/>
      <c r="D629" s="50"/>
      <c r="E629" s="50"/>
      <c r="F629" s="4"/>
      <c r="G629" s="24" t="s">
        <v>15</v>
      </c>
      <c r="H629" s="9">
        <f t="shared" si="155"/>
        <v>57.5</v>
      </c>
      <c r="I629" s="9">
        <f t="shared" si="156"/>
        <v>57.5</v>
      </c>
      <c r="J629" s="9">
        <v>57.5</v>
      </c>
      <c r="K629" s="9">
        <v>57.5</v>
      </c>
      <c r="L629" s="9">
        <f aca="true" t="shared" si="158" ref="L629:Q635">N629</f>
        <v>0</v>
      </c>
      <c r="M629" s="9">
        <f t="shared" si="158"/>
        <v>0</v>
      </c>
      <c r="N629" s="9">
        <f t="shared" si="158"/>
        <v>0</v>
      </c>
      <c r="O629" s="9">
        <f t="shared" si="158"/>
        <v>0</v>
      </c>
      <c r="P629" s="9">
        <f t="shared" si="158"/>
        <v>0</v>
      </c>
      <c r="Q629" s="9">
        <f t="shared" si="158"/>
        <v>0</v>
      </c>
      <c r="R629" s="69"/>
      <c r="S629" s="70"/>
    </row>
    <row r="630" spans="1:19" ht="12.75">
      <c r="A630" s="72"/>
      <c r="B630" s="75"/>
      <c r="C630" s="50"/>
      <c r="D630" s="50"/>
      <c r="E630" s="50" t="s">
        <v>50</v>
      </c>
      <c r="F630" s="4"/>
      <c r="G630" s="8" t="s">
        <v>61</v>
      </c>
      <c r="H630" s="9">
        <f t="shared" si="155"/>
        <v>0</v>
      </c>
      <c r="I630" s="9">
        <f t="shared" si="156"/>
        <v>0</v>
      </c>
      <c r="J630" s="9">
        <f aca="true" t="shared" si="159" ref="J630:K635">L630</f>
        <v>0</v>
      </c>
      <c r="K630" s="9">
        <f t="shared" si="159"/>
        <v>0</v>
      </c>
      <c r="L630" s="9">
        <f t="shared" si="158"/>
        <v>0</v>
      </c>
      <c r="M630" s="9">
        <f t="shared" si="158"/>
        <v>0</v>
      </c>
      <c r="N630" s="9">
        <f t="shared" si="158"/>
        <v>0</v>
      </c>
      <c r="O630" s="9">
        <f t="shared" si="158"/>
        <v>0</v>
      </c>
      <c r="P630" s="9">
        <f t="shared" si="158"/>
        <v>0</v>
      </c>
      <c r="Q630" s="9">
        <f t="shared" si="158"/>
        <v>0</v>
      </c>
      <c r="R630" s="69"/>
      <c r="S630" s="70"/>
    </row>
    <row r="631" spans="1:19" ht="12.75">
      <c r="A631" s="72"/>
      <c r="B631" s="75"/>
      <c r="C631" s="50"/>
      <c r="D631" s="50"/>
      <c r="E631" s="50"/>
      <c r="F631" s="4"/>
      <c r="G631" s="24" t="s">
        <v>74</v>
      </c>
      <c r="H631" s="9">
        <f t="shared" si="155"/>
        <v>0</v>
      </c>
      <c r="I631" s="9">
        <f t="shared" si="156"/>
        <v>0</v>
      </c>
      <c r="J631" s="9">
        <f t="shared" si="159"/>
        <v>0</v>
      </c>
      <c r="K631" s="9">
        <f t="shared" si="159"/>
        <v>0</v>
      </c>
      <c r="L631" s="9">
        <f t="shared" si="158"/>
        <v>0</v>
      </c>
      <c r="M631" s="9">
        <f t="shared" si="158"/>
        <v>0</v>
      </c>
      <c r="N631" s="9">
        <f t="shared" si="158"/>
        <v>0</v>
      </c>
      <c r="O631" s="9">
        <f t="shared" si="158"/>
        <v>0</v>
      </c>
      <c r="P631" s="9">
        <f t="shared" si="158"/>
        <v>0</v>
      </c>
      <c r="Q631" s="9">
        <f t="shared" si="158"/>
        <v>0</v>
      </c>
      <c r="R631" s="69"/>
      <c r="S631" s="70"/>
    </row>
    <row r="632" spans="1:19" ht="12.75">
      <c r="A632" s="72"/>
      <c r="B632" s="75"/>
      <c r="C632" s="50"/>
      <c r="D632" s="50"/>
      <c r="E632" s="50"/>
      <c r="F632" s="4"/>
      <c r="G632" s="24" t="s">
        <v>75</v>
      </c>
      <c r="H632" s="9">
        <f t="shared" si="155"/>
        <v>0</v>
      </c>
      <c r="I632" s="9">
        <f t="shared" si="156"/>
        <v>0</v>
      </c>
      <c r="J632" s="9">
        <f t="shared" si="159"/>
        <v>0</v>
      </c>
      <c r="K632" s="9">
        <f t="shared" si="159"/>
        <v>0</v>
      </c>
      <c r="L632" s="9">
        <f t="shared" si="158"/>
        <v>0</v>
      </c>
      <c r="M632" s="9">
        <f t="shared" si="158"/>
        <v>0</v>
      </c>
      <c r="N632" s="9">
        <f t="shared" si="158"/>
        <v>0</v>
      </c>
      <c r="O632" s="9">
        <f t="shared" si="158"/>
        <v>0</v>
      </c>
      <c r="P632" s="9">
        <f t="shared" si="158"/>
        <v>0</v>
      </c>
      <c r="Q632" s="9">
        <f t="shared" si="158"/>
        <v>0</v>
      </c>
      <c r="R632" s="69"/>
      <c r="S632" s="70"/>
    </row>
    <row r="633" spans="1:19" ht="12.75">
      <c r="A633" s="72"/>
      <c r="B633" s="75"/>
      <c r="C633" s="50"/>
      <c r="D633" s="50"/>
      <c r="E633" s="50"/>
      <c r="F633" s="4"/>
      <c r="G633" s="24" t="s">
        <v>76</v>
      </c>
      <c r="H633" s="9">
        <f t="shared" si="155"/>
        <v>0</v>
      </c>
      <c r="I633" s="9">
        <f t="shared" si="156"/>
        <v>0</v>
      </c>
      <c r="J633" s="9">
        <f t="shared" si="159"/>
        <v>0</v>
      </c>
      <c r="K633" s="9">
        <f t="shared" si="159"/>
        <v>0</v>
      </c>
      <c r="L633" s="9">
        <f t="shared" si="158"/>
        <v>0</v>
      </c>
      <c r="M633" s="9">
        <f t="shared" si="158"/>
        <v>0</v>
      </c>
      <c r="N633" s="9">
        <f t="shared" si="158"/>
        <v>0</v>
      </c>
      <c r="O633" s="9">
        <f t="shared" si="158"/>
        <v>0</v>
      </c>
      <c r="P633" s="9">
        <f t="shared" si="158"/>
        <v>0</v>
      </c>
      <c r="Q633" s="9">
        <f t="shared" si="158"/>
        <v>0</v>
      </c>
      <c r="R633" s="69"/>
      <c r="S633" s="70"/>
    </row>
    <row r="634" spans="1:19" ht="12.75">
      <c r="A634" s="72"/>
      <c r="B634" s="75"/>
      <c r="C634" s="50"/>
      <c r="D634" s="50"/>
      <c r="E634" s="50"/>
      <c r="F634" s="4"/>
      <c r="G634" s="8" t="s">
        <v>77</v>
      </c>
      <c r="H634" s="9">
        <f t="shared" si="155"/>
        <v>0</v>
      </c>
      <c r="I634" s="9">
        <f t="shared" si="156"/>
        <v>0</v>
      </c>
      <c r="J634" s="9">
        <f t="shared" si="159"/>
        <v>0</v>
      </c>
      <c r="K634" s="9">
        <f t="shared" si="159"/>
        <v>0</v>
      </c>
      <c r="L634" s="9">
        <f t="shared" si="158"/>
        <v>0</v>
      </c>
      <c r="M634" s="9">
        <f t="shared" si="158"/>
        <v>0</v>
      </c>
      <c r="N634" s="9">
        <f t="shared" si="158"/>
        <v>0</v>
      </c>
      <c r="O634" s="9">
        <f t="shared" si="158"/>
        <v>0</v>
      </c>
      <c r="P634" s="9">
        <f t="shared" si="158"/>
        <v>0</v>
      </c>
      <c r="Q634" s="9">
        <f t="shared" si="158"/>
        <v>0</v>
      </c>
      <c r="R634" s="69"/>
      <c r="S634" s="70"/>
    </row>
    <row r="635" spans="1:19" ht="12.75">
      <c r="A635" s="73"/>
      <c r="B635" s="76"/>
      <c r="C635" s="50"/>
      <c r="D635" s="50"/>
      <c r="E635" s="50"/>
      <c r="F635" s="4"/>
      <c r="G635" s="24" t="s">
        <v>72</v>
      </c>
      <c r="H635" s="9">
        <f t="shared" si="155"/>
        <v>0</v>
      </c>
      <c r="I635" s="9">
        <f t="shared" si="156"/>
        <v>0</v>
      </c>
      <c r="J635" s="9">
        <f t="shared" si="159"/>
        <v>0</v>
      </c>
      <c r="K635" s="9">
        <f t="shared" si="159"/>
        <v>0</v>
      </c>
      <c r="L635" s="9">
        <f t="shared" si="158"/>
        <v>0</v>
      </c>
      <c r="M635" s="9">
        <f t="shared" si="158"/>
        <v>0</v>
      </c>
      <c r="N635" s="9">
        <f t="shared" si="158"/>
        <v>0</v>
      </c>
      <c r="O635" s="9">
        <f t="shared" si="158"/>
        <v>0</v>
      </c>
      <c r="P635" s="9">
        <f t="shared" si="158"/>
        <v>0</v>
      </c>
      <c r="Q635" s="9">
        <f t="shared" si="158"/>
        <v>0</v>
      </c>
      <c r="R635" s="83"/>
      <c r="S635" s="84"/>
    </row>
    <row r="636" spans="1:19" ht="12.75">
      <c r="A636" s="71">
        <v>50</v>
      </c>
      <c r="B636" s="74" t="s">
        <v>89</v>
      </c>
      <c r="C636" s="49"/>
      <c r="D636" s="49"/>
      <c r="E636" s="49"/>
      <c r="F636" s="4"/>
      <c r="G636" s="23" t="s">
        <v>9</v>
      </c>
      <c r="H636" s="6">
        <f aca="true" t="shared" si="160" ref="H636:Q636">SUM(H637:H647)</f>
        <v>456</v>
      </c>
      <c r="I636" s="6">
        <f t="shared" si="160"/>
        <v>456</v>
      </c>
      <c r="J636" s="6">
        <f t="shared" si="160"/>
        <v>456</v>
      </c>
      <c r="K636" s="6">
        <f t="shared" si="160"/>
        <v>456</v>
      </c>
      <c r="L636" s="6">
        <f t="shared" si="160"/>
        <v>0</v>
      </c>
      <c r="M636" s="6">
        <f t="shared" si="160"/>
        <v>0</v>
      </c>
      <c r="N636" s="6">
        <f t="shared" si="160"/>
        <v>0</v>
      </c>
      <c r="O636" s="6">
        <f t="shared" si="160"/>
        <v>0</v>
      </c>
      <c r="P636" s="6">
        <f t="shared" si="160"/>
        <v>0</v>
      </c>
      <c r="Q636" s="6">
        <f t="shared" si="160"/>
        <v>0</v>
      </c>
      <c r="R636" s="47"/>
      <c r="S636" s="48"/>
    </row>
    <row r="637" spans="1:19" ht="12.75">
      <c r="A637" s="72"/>
      <c r="B637" s="75"/>
      <c r="C637" s="50"/>
      <c r="D637" s="50"/>
      <c r="E637" s="50"/>
      <c r="F637" s="4"/>
      <c r="G637" s="24" t="s">
        <v>13</v>
      </c>
      <c r="H637" s="9">
        <f aca="true" t="shared" si="161" ref="H637:H647">SUM(J637+L637+N637+P637)</f>
        <v>0</v>
      </c>
      <c r="I637" s="9">
        <f aca="true" t="shared" si="162" ref="I637:I647">SUM(K637+M637+O637+Q637)</f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69" t="s">
        <v>36</v>
      </c>
      <c r="S637" s="70"/>
    </row>
    <row r="638" spans="1:19" ht="12.75">
      <c r="A638" s="72"/>
      <c r="B638" s="75"/>
      <c r="C638" s="50"/>
      <c r="D638" s="50"/>
      <c r="E638" s="50"/>
      <c r="F638" s="4"/>
      <c r="G638" s="24" t="s">
        <v>11</v>
      </c>
      <c r="H638" s="9">
        <f t="shared" si="161"/>
        <v>0</v>
      </c>
      <c r="I638" s="9">
        <f t="shared" si="162"/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69"/>
      <c r="S638" s="70"/>
    </row>
    <row r="639" spans="1:19" ht="12.75">
      <c r="A639" s="72"/>
      <c r="B639" s="75"/>
      <c r="C639" s="50"/>
      <c r="D639" s="50"/>
      <c r="E639" s="50"/>
      <c r="F639" s="4"/>
      <c r="G639" s="24" t="s">
        <v>12</v>
      </c>
      <c r="H639" s="9">
        <f t="shared" si="161"/>
        <v>0</v>
      </c>
      <c r="I639" s="9">
        <f t="shared" si="162"/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69"/>
      <c r="S639" s="70"/>
    </row>
    <row r="640" spans="1:19" ht="12.75">
      <c r="A640" s="72"/>
      <c r="B640" s="75"/>
      <c r="C640" s="50"/>
      <c r="D640" s="50"/>
      <c r="E640" s="50"/>
      <c r="F640" s="4"/>
      <c r="G640" s="24" t="s">
        <v>14</v>
      </c>
      <c r="H640" s="9">
        <f t="shared" si="161"/>
        <v>0</v>
      </c>
      <c r="I640" s="9">
        <f t="shared" si="162"/>
        <v>0</v>
      </c>
      <c r="J640" s="9">
        <f aca="true" t="shared" si="163" ref="J640:Q640">L640</f>
        <v>0</v>
      </c>
      <c r="K640" s="9">
        <f t="shared" si="163"/>
        <v>0</v>
      </c>
      <c r="L640" s="9">
        <f t="shared" si="163"/>
        <v>0</v>
      </c>
      <c r="M640" s="9">
        <f t="shared" si="163"/>
        <v>0</v>
      </c>
      <c r="N640" s="9">
        <f t="shared" si="163"/>
        <v>0</v>
      </c>
      <c r="O640" s="9">
        <f t="shared" si="163"/>
        <v>0</v>
      </c>
      <c r="P640" s="9">
        <f t="shared" si="163"/>
        <v>0</v>
      </c>
      <c r="Q640" s="9">
        <f t="shared" si="163"/>
        <v>0</v>
      </c>
      <c r="R640" s="69"/>
      <c r="S640" s="70"/>
    </row>
    <row r="641" spans="1:19" ht="12.75">
      <c r="A641" s="72"/>
      <c r="B641" s="75"/>
      <c r="C641" s="50"/>
      <c r="D641" s="50"/>
      <c r="E641" s="50" t="s">
        <v>50</v>
      </c>
      <c r="F641" s="4"/>
      <c r="G641" s="24" t="s">
        <v>15</v>
      </c>
      <c r="H641" s="9">
        <f t="shared" si="161"/>
        <v>456</v>
      </c>
      <c r="I641" s="9">
        <f t="shared" si="162"/>
        <v>456</v>
      </c>
      <c r="J641" s="9">
        <v>456</v>
      </c>
      <c r="K641" s="9">
        <v>456</v>
      </c>
      <c r="L641" s="9">
        <f aca="true" t="shared" si="164" ref="L641:Q647">N641</f>
        <v>0</v>
      </c>
      <c r="M641" s="9">
        <f t="shared" si="164"/>
        <v>0</v>
      </c>
      <c r="N641" s="9">
        <f t="shared" si="164"/>
        <v>0</v>
      </c>
      <c r="O641" s="9">
        <f t="shared" si="164"/>
        <v>0</v>
      </c>
      <c r="P641" s="9">
        <f t="shared" si="164"/>
        <v>0</v>
      </c>
      <c r="Q641" s="9">
        <f t="shared" si="164"/>
        <v>0</v>
      </c>
      <c r="R641" s="69"/>
      <c r="S641" s="70"/>
    </row>
    <row r="642" spans="1:19" ht="12.75">
      <c r="A642" s="72"/>
      <c r="B642" s="75"/>
      <c r="C642" s="50"/>
      <c r="D642" s="50"/>
      <c r="E642" s="50"/>
      <c r="F642" s="4"/>
      <c r="G642" s="8" t="s">
        <v>61</v>
      </c>
      <c r="H642" s="9">
        <f t="shared" si="161"/>
        <v>0</v>
      </c>
      <c r="I642" s="9">
        <f t="shared" si="162"/>
        <v>0</v>
      </c>
      <c r="J642" s="9">
        <f aca="true" t="shared" si="165" ref="J642:K647">L642</f>
        <v>0</v>
      </c>
      <c r="K642" s="9">
        <f t="shared" si="165"/>
        <v>0</v>
      </c>
      <c r="L642" s="9">
        <f t="shared" si="164"/>
        <v>0</v>
      </c>
      <c r="M642" s="9">
        <f t="shared" si="164"/>
        <v>0</v>
      </c>
      <c r="N642" s="9">
        <f t="shared" si="164"/>
        <v>0</v>
      </c>
      <c r="O642" s="9">
        <f t="shared" si="164"/>
        <v>0</v>
      </c>
      <c r="P642" s="9">
        <f t="shared" si="164"/>
        <v>0</v>
      </c>
      <c r="Q642" s="9">
        <f t="shared" si="164"/>
        <v>0</v>
      </c>
      <c r="R642" s="69"/>
      <c r="S642" s="70"/>
    </row>
    <row r="643" spans="1:19" ht="12.75">
      <c r="A643" s="72"/>
      <c r="B643" s="75"/>
      <c r="C643" s="50"/>
      <c r="D643" s="50"/>
      <c r="E643" s="50"/>
      <c r="F643" s="4"/>
      <c r="G643" s="24" t="s">
        <v>74</v>
      </c>
      <c r="H643" s="9">
        <f t="shared" si="161"/>
        <v>0</v>
      </c>
      <c r="I643" s="9">
        <f t="shared" si="162"/>
        <v>0</v>
      </c>
      <c r="J643" s="9">
        <f t="shared" si="165"/>
        <v>0</v>
      </c>
      <c r="K643" s="9">
        <f t="shared" si="165"/>
        <v>0</v>
      </c>
      <c r="L643" s="9">
        <f t="shared" si="164"/>
        <v>0</v>
      </c>
      <c r="M643" s="9">
        <f t="shared" si="164"/>
        <v>0</v>
      </c>
      <c r="N643" s="9">
        <f t="shared" si="164"/>
        <v>0</v>
      </c>
      <c r="O643" s="9">
        <f t="shared" si="164"/>
        <v>0</v>
      </c>
      <c r="P643" s="9">
        <f t="shared" si="164"/>
        <v>0</v>
      </c>
      <c r="Q643" s="9">
        <f t="shared" si="164"/>
        <v>0</v>
      </c>
      <c r="R643" s="69"/>
      <c r="S643" s="70"/>
    </row>
    <row r="644" spans="1:19" ht="12.75">
      <c r="A644" s="72"/>
      <c r="B644" s="75"/>
      <c r="C644" s="50"/>
      <c r="D644" s="50"/>
      <c r="E644" s="50"/>
      <c r="F644" s="4"/>
      <c r="G644" s="24" t="s">
        <v>75</v>
      </c>
      <c r="H644" s="9">
        <f t="shared" si="161"/>
        <v>0</v>
      </c>
      <c r="I644" s="9">
        <f t="shared" si="162"/>
        <v>0</v>
      </c>
      <c r="J644" s="9">
        <f t="shared" si="165"/>
        <v>0</v>
      </c>
      <c r="K644" s="9">
        <f t="shared" si="165"/>
        <v>0</v>
      </c>
      <c r="L644" s="9">
        <f t="shared" si="164"/>
        <v>0</v>
      </c>
      <c r="M644" s="9">
        <f t="shared" si="164"/>
        <v>0</v>
      </c>
      <c r="N644" s="9">
        <f t="shared" si="164"/>
        <v>0</v>
      </c>
      <c r="O644" s="9">
        <f t="shared" si="164"/>
        <v>0</v>
      </c>
      <c r="P644" s="9">
        <f t="shared" si="164"/>
        <v>0</v>
      </c>
      <c r="Q644" s="9">
        <f t="shared" si="164"/>
        <v>0</v>
      </c>
      <c r="R644" s="69"/>
      <c r="S644" s="70"/>
    </row>
    <row r="645" spans="1:19" ht="12.75">
      <c r="A645" s="72"/>
      <c r="B645" s="75"/>
      <c r="C645" s="50"/>
      <c r="D645" s="50"/>
      <c r="E645" s="50"/>
      <c r="F645" s="4"/>
      <c r="G645" s="24" t="s">
        <v>76</v>
      </c>
      <c r="H645" s="9">
        <f t="shared" si="161"/>
        <v>0</v>
      </c>
      <c r="I645" s="9">
        <f t="shared" si="162"/>
        <v>0</v>
      </c>
      <c r="J645" s="9">
        <f t="shared" si="165"/>
        <v>0</v>
      </c>
      <c r="K645" s="9">
        <f t="shared" si="165"/>
        <v>0</v>
      </c>
      <c r="L645" s="9">
        <f t="shared" si="164"/>
        <v>0</v>
      </c>
      <c r="M645" s="9">
        <f t="shared" si="164"/>
        <v>0</v>
      </c>
      <c r="N645" s="9">
        <f t="shared" si="164"/>
        <v>0</v>
      </c>
      <c r="O645" s="9">
        <f t="shared" si="164"/>
        <v>0</v>
      </c>
      <c r="P645" s="9">
        <f t="shared" si="164"/>
        <v>0</v>
      </c>
      <c r="Q645" s="9">
        <f t="shared" si="164"/>
        <v>0</v>
      </c>
      <c r="R645" s="69"/>
      <c r="S645" s="70"/>
    </row>
    <row r="646" spans="1:19" ht="12.75">
      <c r="A646" s="72"/>
      <c r="B646" s="75"/>
      <c r="C646" s="50"/>
      <c r="D646" s="50"/>
      <c r="E646" s="50"/>
      <c r="F646" s="4"/>
      <c r="G646" s="8" t="s">
        <v>77</v>
      </c>
      <c r="H646" s="9">
        <f t="shared" si="161"/>
        <v>0</v>
      </c>
      <c r="I646" s="9">
        <f t="shared" si="162"/>
        <v>0</v>
      </c>
      <c r="J646" s="9">
        <f t="shared" si="165"/>
        <v>0</v>
      </c>
      <c r="K646" s="9">
        <f t="shared" si="165"/>
        <v>0</v>
      </c>
      <c r="L646" s="9">
        <f t="shared" si="164"/>
        <v>0</v>
      </c>
      <c r="M646" s="9">
        <f t="shared" si="164"/>
        <v>0</v>
      </c>
      <c r="N646" s="9">
        <f t="shared" si="164"/>
        <v>0</v>
      </c>
      <c r="O646" s="9">
        <f t="shared" si="164"/>
        <v>0</v>
      </c>
      <c r="P646" s="9">
        <f t="shared" si="164"/>
        <v>0</v>
      </c>
      <c r="Q646" s="9">
        <f t="shared" si="164"/>
        <v>0</v>
      </c>
      <c r="R646" s="69"/>
      <c r="S646" s="70"/>
    </row>
    <row r="647" spans="1:19" ht="36.75" customHeight="1">
      <c r="A647" s="73"/>
      <c r="B647" s="76"/>
      <c r="C647" s="50"/>
      <c r="D647" s="50"/>
      <c r="E647" s="50"/>
      <c r="F647" s="4"/>
      <c r="G647" s="24" t="s">
        <v>72</v>
      </c>
      <c r="H647" s="9">
        <f t="shared" si="161"/>
        <v>0</v>
      </c>
      <c r="I647" s="9">
        <f t="shared" si="162"/>
        <v>0</v>
      </c>
      <c r="J647" s="9">
        <f t="shared" si="165"/>
        <v>0</v>
      </c>
      <c r="K647" s="9">
        <f t="shared" si="165"/>
        <v>0</v>
      </c>
      <c r="L647" s="9">
        <f t="shared" si="164"/>
        <v>0</v>
      </c>
      <c r="M647" s="9">
        <f t="shared" si="164"/>
        <v>0</v>
      </c>
      <c r="N647" s="9">
        <f t="shared" si="164"/>
        <v>0</v>
      </c>
      <c r="O647" s="9">
        <f t="shared" si="164"/>
        <v>0</v>
      </c>
      <c r="P647" s="9">
        <f t="shared" si="164"/>
        <v>0</v>
      </c>
      <c r="Q647" s="9">
        <f t="shared" si="164"/>
        <v>0</v>
      </c>
      <c r="R647" s="83"/>
      <c r="S647" s="84"/>
    </row>
    <row r="648" spans="1:19" ht="12.75">
      <c r="A648" s="71">
        <v>51</v>
      </c>
      <c r="B648" s="74" t="s">
        <v>88</v>
      </c>
      <c r="C648" s="49"/>
      <c r="D648" s="49"/>
      <c r="E648" s="49"/>
      <c r="F648" s="4"/>
      <c r="G648" s="23" t="s">
        <v>9</v>
      </c>
      <c r="H648" s="6">
        <f aca="true" t="shared" si="166" ref="H648:Q648">SUM(H649:H659)</f>
        <v>170.3</v>
      </c>
      <c r="I648" s="6">
        <f t="shared" si="166"/>
        <v>170.3</v>
      </c>
      <c r="J648" s="6">
        <f t="shared" si="166"/>
        <v>170.3</v>
      </c>
      <c r="K648" s="6">
        <f t="shared" si="166"/>
        <v>170.3</v>
      </c>
      <c r="L648" s="6">
        <f t="shared" si="166"/>
        <v>0</v>
      </c>
      <c r="M648" s="6">
        <f t="shared" si="166"/>
        <v>0</v>
      </c>
      <c r="N648" s="6">
        <f t="shared" si="166"/>
        <v>0</v>
      </c>
      <c r="O648" s="6">
        <f t="shared" si="166"/>
        <v>0</v>
      </c>
      <c r="P648" s="6">
        <f t="shared" si="166"/>
        <v>0</v>
      </c>
      <c r="Q648" s="6">
        <f t="shared" si="166"/>
        <v>0</v>
      </c>
      <c r="R648" s="67" t="s">
        <v>36</v>
      </c>
      <c r="S648" s="68"/>
    </row>
    <row r="649" spans="1:19" ht="12.75">
      <c r="A649" s="72"/>
      <c r="B649" s="75"/>
      <c r="C649" s="50"/>
      <c r="D649" s="50"/>
      <c r="E649" s="50"/>
      <c r="F649" s="4"/>
      <c r="G649" s="24" t="s">
        <v>13</v>
      </c>
      <c r="H649" s="9">
        <f aca="true" t="shared" si="167" ref="H649:H659">SUM(J649+L649+N649+P649)</f>
        <v>0</v>
      </c>
      <c r="I649" s="9">
        <f aca="true" t="shared" si="168" ref="I649:I659">SUM(K649+M649+O649+Q649)</f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69"/>
      <c r="S649" s="70"/>
    </row>
    <row r="650" spans="1:19" ht="12.75">
      <c r="A650" s="72"/>
      <c r="B650" s="75"/>
      <c r="C650" s="50"/>
      <c r="D650" s="50"/>
      <c r="E650" s="50"/>
      <c r="F650" s="4"/>
      <c r="G650" s="24" t="s">
        <v>11</v>
      </c>
      <c r="H650" s="9">
        <f t="shared" si="167"/>
        <v>0</v>
      </c>
      <c r="I650" s="9">
        <f t="shared" si="168"/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69"/>
      <c r="S650" s="70"/>
    </row>
    <row r="651" spans="1:19" ht="12.75">
      <c r="A651" s="72"/>
      <c r="B651" s="75"/>
      <c r="C651" s="50"/>
      <c r="D651" s="50"/>
      <c r="E651" s="50"/>
      <c r="F651" s="4"/>
      <c r="G651" s="24" t="s">
        <v>12</v>
      </c>
      <c r="H651" s="9">
        <f t="shared" si="167"/>
        <v>0</v>
      </c>
      <c r="I651" s="9">
        <f t="shared" si="168"/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69"/>
      <c r="S651" s="70"/>
    </row>
    <row r="652" spans="1:19" ht="12.75">
      <c r="A652" s="72"/>
      <c r="B652" s="75"/>
      <c r="C652" s="50"/>
      <c r="D652" s="50"/>
      <c r="E652" s="50"/>
      <c r="F652" s="4"/>
      <c r="G652" s="24" t="s">
        <v>14</v>
      </c>
      <c r="H652" s="9">
        <f t="shared" si="167"/>
        <v>0</v>
      </c>
      <c r="I652" s="9">
        <f t="shared" si="168"/>
        <v>0</v>
      </c>
      <c r="J652" s="9">
        <f aca="true" t="shared" si="169" ref="J652:Q652">L652</f>
        <v>0</v>
      </c>
      <c r="K652" s="9">
        <f t="shared" si="169"/>
        <v>0</v>
      </c>
      <c r="L652" s="9">
        <f t="shared" si="169"/>
        <v>0</v>
      </c>
      <c r="M652" s="9">
        <f t="shared" si="169"/>
        <v>0</v>
      </c>
      <c r="N652" s="9">
        <f t="shared" si="169"/>
        <v>0</v>
      </c>
      <c r="O652" s="9">
        <f t="shared" si="169"/>
        <v>0</v>
      </c>
      <c r="P652" s="9">
        <f t="shared" si="169"/>
        <v>0</v>
      </c>
      <c r="Q652" s="9">
        <f t="shared" si="169"/>
        <v>0</v>
      </c>
      <c r="R652" s="69"/>
      <c r="S652" s="70"/>
    </row>
    <row r="653" spans="1:19" ht="12.75">
      <c r="A653" s="72"/>
      <c r="B653" s="75"/>
      <c r="C653" s="50"/>
      <c r="D653" s="50"/>
      <c r="E653" s="50" t="s">
        <v>51</v>
      </c>
      <c r="F653" s="4"/>
      <c r="G653" s="24" t="s">
        <v>15</v>
      </c>
      <c r="H653" s="9">
        <f t="shared" si="167"/>
        <v>170.3</v>
      </c>
      <c r="I653" s="9">
        <f t="shared" si="168"/>
        <v>170.3</v>
      </c>
      <c r="J653" s="9">
        <v>170.3</v>
      </c>
      <c r="K653" s="9">
        <v>170.3</v>
      </c>
      <c r="L653" s="9">
        <f aca="true" t="shared" si="170" ref="L653:Q659">N653</f>
        <v>0</v>
      </c>
      <c r="M653" s="9">
        <f t="shared" si="170"/>
        <v>0</v>
      </c>
      <c r="N653" s="9">
        <f t="shared" si="170"/>
        <v>0</v>
      </c>
      <c r="O653" s="9">
        <f t="shared" si="170"/>
        <v>0</v>
      </c>
      <c r="P653" s="9">
        <f t="shared" si="170"/>
        <v>0</v>
      </c>
      <c r="Q653" s="9">
        <f t="shared" si="170"/>
        <v>0</v>
      </c>
      <c r="R653" s="69"/>
      <c r="S653" s="70"/>
    </row>
    <row r="654" spans="1:19" ht="12.75">
      <c r="A654" s="72"/>
      <c r="B654" s="75"/>
      <c r="C654" s="50"/>
      <c r="D654" s="50"/>
      <c r="E654" s="50"/>
      <c r="F654" s="4"/>
      <c r="G654" s="8" t="s">
        <v>61</v>
      </c>
      <c r="H654" s="9">
        <f t="shared" si="167"/>
        <v>0</v>
      </c>
      <c r="I654" s="9">
        <f t="shared" si="168"/>
        <v>0</v>
      </c>
      <c r="J654" s="9">
        <f aca="true" t="shared" si="171" ref="J654:K659">L654</f>
        <v>0</v>
      </c>
      <c r="K654" s="9">
        <f t="shared" si="171"/>
        <v>0</v>
      </c>
      <c r="L654" s="9">
        <f t="shared" si="170"/>
        <v>0</v>
      </c>
      <c r="M654" s="9">
        <f t="shared" si="170"/>
        <v>0</v>
      </c>
      <c r="N654" s="9">
        <f t="shared" si="170"/>
        <v>0</v>
      </c>
      <c r="O654" s="9">
        <f t="shared" si="170"/>
        <v>0</v>
      </c>
      <c r="P654" s="9">
        <f t="shared" si="170"/>
        <v>0</v>
      </c>
      <c r="Q654" s="9">
        <f t="shared" si="170"/>
        <v>0</v>
      </c>
      <c r="R654" s="69"/>
      <c r="S654" s="70"/>
    </row>
    <row r="655" spans="1:19" ht="12.75">
      <c r="A655" s="72"/>
      <c r="B655" s="75"/>
      <c r="C655" s="50"/>
      <c r="D655" s="50"/>
      <c r="E655" s="50"/>
      <c r="F655" s="4"/>
      <c r="G655" s="24" t="s">
        <v>74</v>
      </c>
      <c r="H655" s="9">
        <f t="shared" si="167"/>
        <v>0</v>
      </c>
      <c r="I655" s="9">
        <f t="shared" si="168"/>
        <v>0</v>
      </c>
      <c r="J655" s="9">
        <f t="shared" si="171"/>
        <v>0</v>
      </c>
      <c r="K655" s="9">
        <f t="shared" si="171"/>
        <v>0</v>
      </c>
      <c r="L655" s="9">
        <f t="shared" si="170"/>
        <v>0</v>
      </c>
      <c r="M655" s="9">
        <f t="shared" si="170"/>
        <v>0</v>
      </c>
      <c r="N655" s="9">
        <f t="shared" si="170"/>
        <v>0</v>
      </c>
      <c r="O655" s="9">
        <f t="shared" si="170"/>
        <v>0</v>
      </c>
      <c r="P655" s="9">
        <f t="shared" si="170"/>
        <v>0</v>
      </c>
      <c r="Q655" s="9">
        <f t="shared" si="170"/>
        <v>0</v>
      </c>
      <c r="R655" s="69"/>
      <c r="S655" s="70"/>
    </row>
    <row r="656" spans="1:19" ht="12.75">
      <c r="A656" s="72"/>
      <c r="B656" s="75"/>
      <c r="C656" s="50"/>
      <c r="D656" s="50"/>
      <c r="E656" s="50"/>
      <c r="F656" s="4"/>
      <c r="G656" s="24" t="s">
        <v>75</v>
      </c>
      <c r="H656" s="9">
        <f t="shared" si="167"/>
        <v>0</v>
      </c>
      <c r="I656" s="9">
        <f t="shared" si="168"/>
        <v>0</v>
      </c>
      <c r="J656" s="9">
        <f t="shared" si="171"/>
        <v>0</v>
      </c>
      <c r="K656" s="9">
        <f t="shared" si="171"/>
        <v>0</v>
      </c>
      <c r="L656" s="9">
        <f t="shared" si="170"/>
        <v>0</v>
      </c>
      <c r="M656" s="9">
        <f t="shared" si="170"/>
        <v>0</v>
      </c>
      <c r="N656" s="9">
        <f t="shared" si="170"/>
        <v>0</v>
      </c>
      <c r="O656" s="9">
        <f t="shared" si="170"/>
        <v>0</v>
      </c>
      <c r="P656" s="9">
        <f t="shared" si="170"/>
        <v>0</v>
      </c>
      <c r="Q656" s="9">
        <f t="shared" si="170"/>
        <v>0</v>
      </c>
      <c r="R656" s="69"/>
      <c r="S656" s="70"/>
    </row>
    <row r="657" spans="1:19" ht="12.75">
      <c r="A657" s="72"/>
      <c r="B657" s="75"/>
      <c r="C657" s="50"/>
      <c r="D657" s="50"/>
      <c r="E657" s="50"/>
      <c r="F657" s="4"/>
      <c r="G657" s="24" t="s">
        <v>76</v>
      </c>
      <c r="H657" s="9">
        <f t="shared" si="167"/>
        <v>0</v>
      </c>
      <c r="I657" s="9">
        <f t="shared" si="168"/>
        <v>0</v>
      </c>
      <c r="J657" s="9">
        <f t="shared" si="171"/>
        <v>0</v>
      </c>
      <c r="K657" s="9">
        <f t="shared" si="171"/>
        <v>0</v>
      </c>
      <c r="L657" s="9">
        <f t="shared" si="170"/>
        <v>0</v>
      </c>
      <c r="M657" s="9">
        <f t="shared" si="170"/>
        <v>0</v>
      </c>
      <c r="N657" s="9">
        <f t="shared" si="170"/>
        <v>0</v>
      </c>
      <c r="O657" s="9">
        <f t="shared" si="170"/>
        <v>0</v>
      </c>
      <c r="P657" s="9">
        <f t="shared" si="170"/>
        <v>0</v>
      </c>
      <c r="Q657" s="9">
        <f t="shared" si="170"/>
        <v>0</v>
      </c>
      <c r="R657" s="69"/>
      <c r="S657" s="70"/>
    </row>
    <row r="658" spans="1:19" ht="12.75">
      <c r="A658" s="72"/>
      <c r="B658" s="75"/>
      <c r="C658" s="50"/>
      <c r="D658" s="50"/>
      <c r="E658" s="50"/>
      <c r="F658" s="4"/>
      <c r="G658" s="8" t="s">
        <v>77</v>
      </c>
      <c r="H658" s="9">
        <f t="shared" si="167"/>
        <v>0</v>
      </c>
      <c r="I658" s="9">
        <f t="shared" si="168"/>
        <v>0</v>
      </c>
      <c r="J658" s="9">
        <f t="shared" si="171"/>
        <v>0</v>
      </c>
      <c r="K658" s="9">
        <f t="shared" si="171"/>
        <v>0</v>
      </c>
      <c r="L658" s="9">
        <f t="shared" si="170"/>
        <v>0</v>
      </c>
      <c r="M658" s="9">
        <f t="shared" si="170"/>
        <v>0</v>
      </c>
      <c r="N658" s="9">
        <f t="shared" si="170"/>
        <v>0</v>
      </c>
      <c r="O658" s="9">
        <f t="shared" si="170"/>
        <v>0</v>
      </c>
      <c r="P658" s="9">
        <f t="shared" si="170"/>
        <v>0</v>
      </c>
      <c r="Q658" s="9">
        <f t="shared" si="170"/>
        <v>0</v>
      </c>
      <c r="R658" s="69"/>
      <c r="S658" s="70"/>
    </row>
    <row r="659" spans="1:19" ht="12.75">
      <c r="A659" s="73"/>
      <c r="B659" s="76"/>
      <c r="C659" s="50"/>
      <c r="D659" s="50"/>
      <c r="E659" s="50"/>
      <c r="F659" s="4"/>
      <c r="G659" s="24" t="s">
        <v>72</v>
      </c>
      <c r="H659" s="9">
        <f t="shared" si="167"/>
        <v>0</v>
      </c>
      <c r="I659" s="9">
        <f t="shared" si="168"/>
        <v>0</v>
      </c>
      <c r="J659" s="9">
        <f t="shared" si="171"/>
        <v>0</v>
      </c>
      <c r="K659" s="9">
        <f t="shared" si="171"/>
        <v>0</v>
      </c>
      <c r="L659" s="9">
        <f t="shared" si="170"/>
        <v>0</v>
      </c>
      <c r="M659" s="9">
        <f t="shared" si="170"/>
        <v>0</v>
      </c>
      <c r="N659" s="9">
        <f t="shared" si="170"/>
        <v>0</v>
      </c>
      <c r="O659" s="9">
        <f t="shared" si="170"/>
        <v>0</v>
      </c>
      <c r="P659" s="9">
        <f t="shared" si="170"/>
        <v>0</v>
      </c>
      <c r="Q659" s="9">
        <f t="shared" si="170"/>
        <v>0</v>
      </c>
      <c r="R659" s="83"/>
      <c r="S659" s="84"/>
    </row>
    <row r="660" spans="1:19" ht="12.75">
      <c r="A660" s="63">
        <v>52</v>
      </c>
      <c r="B660" s="85" t="s">
        <v>105</v>
      </c>
      <c r="C660" s="49"/>
      <c r="D660" s="49"/>
      <c r="E660" s="74"/>
      <c r="F660" s="4"/>
      <c r="G660" s="28" t="s">
        <v>9</v>
      </c>
      <c r="H660" s="9">
        <f>SUM(H662:H671)</f>
        <v>7.2</v>
      </c>
      <c r="I660" s="9">
        <f>SUM(I662:I671)</f>
        <v>0</v>
      </c>
      <c r="J660" s="9">
        <f>SUM(J662:J671)</f>
        <v>7.2</v>
      </c>
      <c r="K660" s="9">
        <f aca="true" t="shared" si="172" ref="K660:Q660">SUM(K661:K671)</f>
        <v>0</v>
      </c>
      <c r="L660" s="9">
        <f t="shared" si="172"/>
        <v>0</v>
      </c>
      <c r="M660" s="9">
        <f t="shared" si="172"/>
        <v>0</v>
      </c>
      <c r="N660" s="9">
        <f t="shared" si="172"/>
        <v>0</v>
      </c>
      <c r="O660" s="9">
        <f t="shared" si="172"/>
        <v>0</v>
      </c>
      <c r="P660" s="9">
        <f t="shared" si="172"/>
        <v>0</v>
      </c>
      <c r="Q660" s="9">
        <f t="shared" si="172"/>
        <v>0</v>
      </c>
      <c r="R660" s="67" t="s">
        <v>111</v>
      </c>
      <c r="S660" s="68"/>
    </row>
    <row r="661" spans="1:19" ht="12.75">
      <c r="A661" s="63"/>
      <c r="B661" s="85"/>
      <c r="C661" s="50"/>
      <c r="D661" s="50"/>
      <c r="E661" s="75"/>
      <c r="F661" s="4"/>
      <c r="G661" s="29" t="s">
        <v>13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69"/>
      <c r="S661" s="70"/>
    </row>
    <row r="662" spans="1:19" ht="12.75">
      <c r="A662" s="63"/>
      <c r="B662" s="85"/>
      <c r="C662" s="50"/>
      <c r="D662" s="50"/>
      <c r="E662" s="75"/>
      <c r="F662" s="4"/>
      <c r="G662" s="29" t="s">
        <v>11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69"/>
      <c r="S662" s="70"/>
    </row>
    <row r="663" spans="1:19" ht="12.75">
      <c r="A663" s="63"/>
      <c r="B663" s="85"/>
      <c r="C663" s="50"/>
      <c r="D663" s="50"/>
      <c r="E663" s="75"/>
      <c r="F663" s="4"/>
      <c r="G663" s="29" t="s">
        <v>12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69"/>
      <c r="S663" s="70"/>
    </row>
    <row r="664" spans="1:19" ht="12.75">
      <c r="A664" s="63"/>
      <c r="B664" s="85"/>
      <c r="C664" s="50"/>
      <c r="D664" s="50"/>
      <c r="E664" s="75"/>
      <c r="F664" s="4"/>
      <c r="G664" s="29" t="s">
        <v>14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69"/>
      <c r="S664" s="70"/>
    </row>
    <row r="665" spans="1:19" ht="12.75">
      <c r="A665" s="63"/>
      <c r="B665" s="85"/>
      <c r="C665" s="50"/>
      <c r="D665" s="50"/>
      <c r="E665" s="75"/>
      <c r="F665" s="4"/>
      <c r="G665" s="29" t="s">
        <v>15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69"/>
      <c r="S665" s="70"/>
    </row>
    <row r="666" spans="1:19" ht="12.75">
      <c r="A666" s="63"/>
      <c r="B666" s="85"/>
      <c r="C666" s="50"/>
      <c r="D666" s="50"/>
      <c r="E666" s="75"/>
      <c r="F666" s="4"/>
      <c r="G666" s="4" t="s">
        <v>61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69"/>
      <c r="S666" s="70"/>
    </row>
    <row r="667" spans="1:19" ht="12.75">
      <c r="A667" s="63"/>
      <c r="B667" s="85"/>
      <c r="C667" s="50" t="s">
        <v>122</v>
      </c>
      <c r="D667" s="50" t="s">
        <v>123</v>
      </c>
      <c r="E667" s="75"/>
      <c r="F667" s="4"/>
      <c r="G667" s="29" t="s">
        <v>74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69"/>
      <c r="S667" s="70"/>
    </row>
    <row r="668" spans="1:19" ht="12.75">
      <c r="A668" s="63"/>
      <c r="B668" s="85"/>
      <c r="C668" s="50"/>
      <c r="D668" s="50"/>
      <c r="E668" s="75"/>
      <c r="F668" s="4"/>
      <c r="G668" s="29" t="s">
        <v>75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69"/>
      <c r="S668" s="70"/>
    </row>
    <row r="669" spans="1:19" ht="12.75">
      <c r="A669" s="63"/>
      <c r="B669" s="85"/>
      <c r="C669" s="50"/>
      <c r="D669" s="50"/>
      <c r="E669" s="75"/>
      <c r="F669" s="4"/>
      <c r="G669" s="29" t="s">
        <v>76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69"/>
      <c r="S669" s="70"/>
    </row>
    <row r="670" spans="1:19" ht="12.75">
      <c r="A670" s="63"/>
      <c r="B670" s="85"/>
      <c r="C670" s="50"/>
      <c r="D670" s="50"/>
      <c r="E670" s="75"/>
      <c r="F670" s="4"/>
      <c r="G670" s="4" t="s">
        <v>77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69"/>
      <c r="S670" s="70"/>
    </row>
    <row r="671" spans="1:19" ht="12.75">
      <c r="A671" s="63"/>
      <c r="B671" s="85"/>
      <c r="C671" s="51"/>
      <c r="D671" s="51"/>
      <c r="E671" s="76"/>
      <c r="F671" s="4"/>
      <c r="G671" s="29" t="s">
        <v>72</v>
      </c>
      <c r="H671" s="9">
        <v>7.2</v>
      </c>
      <c r="I671" s="9">
        <v>0</v>
      </c>
      <c r="J671" s="9">
        <v>7.2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69"/>
      <c r="S671" s="70"/>
    </row>
    <row r="672" spans="1:19" ht="12.75">
      <c r="A672" s="71">
        <v>53</v>
      </c>
      <c r="B672" s="85" t="s">
        <v>106</v>
      </c>
      <c r="C672" s="49"/>
      <c r="D672" s="49"/>
      <c r="E672" s="74"/>
      <c r="F672" s="4"/>
      <c r="G672" s="28" t="s">
        <v>9</v>
      </c>
      <c r="H672" s="9">
        <f aca="true" t="shared" si="173" ref="H672:Q672">SUM(H673:H683)</f>
        <v>7.2</v>
      </c>
      <c r="I672" s="9">
        <f t="shared" si="173"/>
        <v>0</v>
      </c>
      <c r="J672" s="9">
        <f t="shared" si="173"/>
        <v>7.2</v>
      </c>
      <c r="K672" s="9">
        <f t="shared" si="173"/>
        <v>0</v>
      </c>
      <c r="L672" s="9">
        <f t="shared" si="173"/>
        <v>0</v>
      </c>
      <c r="M672" s="9">
        <f t="shared" si="173"/>
        <v>0</v>
      </c>
      <c r="N672" s="9">
        <f t="shared" si="173"/>
        <v>0</v>
      </c>
      <c r="O672" s="9">
        <f t="shared" si="173"/>
        <v>0</v>
      </c>
      <c r="P672" s="9">
        <f t="shared" si="173"/>
        <v>0</v>
      </c>
      <c r="Q672" s="9">
        <f t="shared" si="173"/>
        <v>0</v>
      </c>
      <c r="R672" s="67" t="s">
        <v>111</v>
      </c>
      <c r="S672" s="68"/>
    </row>
    <row r="673" spans="1:19" ht="12.75">
      <c r="A673" s="72"/>
      <c r="B673" s="85"/>
      <c r="C673" s="50"/>
      <c r="D673" s="50"/>
      <c r="E673" s="75"/>
      <c r="F673" s="4"/>
      <c r="G673" s="29" t="s">
        <v>13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69"/>
      <c r="S673" s="70"/>
    </row>
    <row r="674" spans="1:19" ht="12.75">
      <c r="A674" s="72"/>
      <c r="B674" s="85"/>
      <c r="C674" s="50"/>
      <c r="D674" s="50"/>
      <c r="E674" s="75"/>
      <c r="F674" s="4"/>
      <c r="G674" s="29" t="s">
        <v>11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69"/>
      <c r="S674" s="70"/>
    </row>
    <row r="675" spans="1:19" ht="12.75">
      <c r="A675" s="72"/>
      <c r="B675" s="85"/>
      <c r="C675" s="50"/>
      <c r="D675" s="50"/>
      <c r="E675" s="75"/>
      <c r="F675" s="4"/>
      <c r="G675" s="29" t="s">
        <v>12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69"/>
      <c r="S675" s="70"/>
    </row>
    <row r="676" spans="1:19" ht="20.25" customHeight="1">
      <c r="A676" s="72"/>
      <c r="B676" s="85"/>
      <c r="C676" s="50"/>
      <c r="D676" s="50"/>
      <c r="E676" s="75"/>
      <c r="F676" s="4"/>
      <c r="G676" s="29" t="s">
        <v>14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69"/>
      <c r="S676" s="70"/>
    </row>
    <row r="677" spans="1:19" ht="23.25" customHeight="1">
      <c r="A677" s="72"/>
      <c r="B677" s="85"/>
      <c r="C677" s="50"/>
      <c r="D677" s="50"/>
      <c r="E677" s="75"/>
      <c r="F677" s="4"/>
      <c r="G677" s="29" t="s">
        <v>15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69"/>
      <c r="S677" s="70"/>
    </row>
    <row r="678" spans="1:19" ht="25.5" customHeight="1">
      <c r="A678" s="72"/>
      <c r="B678" s="85"/>
      <c r="C678" s="50"/>
      <c r="D678" s="50"/>
      <c r="E678" s="75"/>
      <c r="F678" s="4"/>
      <c r="G678" s="4" t="s">
        <v>61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69"/>
      <c r="S678" s="70"/>
    </row>
    <row r="679" spans="1:19" ht="12.75">
      <c r="A679" s="72"/>
      <c r="B679" s="85"/>
      <c r="C679" s="50" t="s">
        <v>122</v>
      </c>
      <c r="D679" s="50" t="s">
        <v>123</v>
      </c>
      <c r="E679" s="75"/>
      <c r="F679" s="4"/>
      <c r="G679" s="29" t="s">
        <v>74</v>
      </c>
      <c r="H679" s="9">
        <f>J679</f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69"/>
      <c r="S679" s="70"/>
    </row>
    <row r="680" spans="1:19" ht="12.75">
      <c r="A680" s="72"/>
      <c r="B680" s="85"/>
      <c r="C680" s="50"/>
      <c r="D680" s="50"/>
      <c r="E680" s="75"/>
      <c r="F680" s="4"/>
      <c r="G680" s="29" t="s">
        <v>75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69"/>
      <c r="S680" s="70"/>
    </row>
    <row r="681" spans="1:19" ht="12.75">
      <c r="A681" s="72"/>
      <c r="B681" s="85"/>
      <c r="C681" s="50"/>
      <c r="D681" s="50"/>
      <c r="E681" s="75"/>
      <c r="F681" s="4"/>
      <c r="G681" s="29" t="s">
        <v>76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69"/>
      <c r="S681" s="70"/>
    </row>
    <row r="682" spans="1:19" ht="12.75">
      <c r="A682" s="72"/>
      <c r="B682" s="85"/>
      <c r="C682" s="50"/>
      <c r="D682" s="50"/>
      <c r="E682" s="75"/>
      <c r="F682" s="4"/>
      <c r="G682" s="4" t="s">
        <v>77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69"/>
      <c r="S682" s="70"/>
    </row>
    <row r="683" spans="1:19" ht="12.75">
      <c r="A683" s="73"/>
      <c r="B683" s="85"/>
      <c r="C683" s="51"/>
      <c r="D683" s="51"/>
      <c r="E683" s="76"/>
      <c r="F683" s="4"/>
      <c r="G683" s="29" t="s">
        <v>72</v>
      </c>
      <c r="H683" s="9">
        <v>7.2</v>
      </c>
      <c r="I683" s="9">
        <v>0</v>
      </c>
      <c r="J683" s="9">
        <v>7.2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69"/>
      <c r="S683" s="70"/>
    </row>
    <row r="684" spans="1:19" ht="12.75">
      <c r="A684" s="71">
        <v>54</v>
      </c>
      <c r="B684" s="74" t="s">
        <v>100</v>
      </c>
      <c r="C684" s="49"/>
      <c r="D684" s="49"/>
      <c r="E684" s="74"/>
      <c r="F684" s="4"/>
      <c r="G684" s="28" t="s">
        <v>9</v>
      </c>
      <c r="H684" s="9">
        <f aca="true" t="shared" si="174" ref="H684:Q684">SUM(H685:H695)</f>
        <v>7.2</v>
      </c>
      <c r="I684" s="9">
        <f t="shared" si="174"/>
        <v>0</v>
      </c>
      <c r="J684" s="9">
        <f t="shared" si="174"/>
        <v>7.2</v>
      </c>
      <c r="K684" s="9">
        <f t="shared" si="174"/>
        <v>0</v>
      </c>
      <c r="L684" s="9">
        <f t="shared" si="174"/>
        <v>0</v>
      </c>
      <c r="M684" s="9">
        <f t="shared" si="174"/>
        <v>0</v>
      </c>
      <c r="N684" s="9">
        <f t="shared" si="174"/>
        <v>0</v>
      </c>
      <c r="O684" s="9">
        <f t="shared" si="174"/>
        <v>0</v>
      </c>
      <c r="P684" s="9">
        <f t="shared" si="174"/>
        <v>0</v>
      </c>
      <c r="Q684" s="9">
        <f t="shared" si="174"/>
        <v>0</v>
      </c>
      <c r="R684" s="67" t="s">
        <v>111</v>
      </c>
      <c r="S684" s="68"/>
    </row>
    <row r="685" spans="1:19" ht="12.75">
      <c r="A685" s="72"/>
      <c r="B685" s="75"/>
      <c r="C685" s="50"/>
      <c r="D685" s="50"/>
      <c r="E685" s="75"/>
      <c r="F685" s="4"/>
      <c r="G685" s="29" t="s">
        <v>13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69"/>
      <c r="S685" s="70"/>
    </row>
    <row r="686" spans="1:19" ht="12.75">
      <c r="A686" s="72"/>
      <c r="B686" s="75"/>
      <c r="C686" s="50"/>
      <c r="D686" s="50"/>
      <c r="E686" s="75"/>
      <c r="F686" s="4"/>
      <c r="G686" s="29" t="s">
        <v>11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69"/>
      <c r="S686" s="70"/>
    </row>
    <row r="687" spans="1:19" ht="12.75">
      <c r="A687" s="72"/>
      <c r="B687" s="75"/>
      <c r="C687" s="50"/>
      <c r="D687" s="50"/>
      <c r="E687" s="75"/>
      <c r="F687" s="4"/>
      <c r="G687" s="29" t="s">
        <v>12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69"/>
      <c r="S687" s="70"/>
    </row>
    <row r="688" spans="1:19" ht="12.75">
      <c r="A688" s="72"/>
      <c r="B688" s="75"/>
      <c r="C688" s="50"/>
      <c r="D688" s="50"/>
      <c r="E688" s="75"/>
      <c r="F688" s="4"/>
      <c r="G688" s="29" t="s">
        <v>14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69"/>
      <c r="S688" s="70"/>
    </row>
    <row r="689" spans="1:19" ht="12.75">
      <c r="A689" s="72"/>
      <c r="B689" s="75"/>
      <c r="C689" s="50"/>
      <c r="D689" s="50"/>
      <c r="E689" s="75"/>
      <c r="F689" s="4"/>
      <c r="G689" s="29" t="s">
        <v>15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69"/>
      <c r="S689" s="70"/>
    </row>
    <row r="690" spans="1:19" ht="12.75">
      <c r="A690" s="72"/>
      <c r="B690" s="75"/>
      <c r="C690" s="50"/>
      <c r="D690" s="50"/>
      <c r="E690" s="75"/>
      <c r="F690" s="4"/>
      <c r="G690" s="4" t="s">
        <v>61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69"/>
      <c r="S690" s="70"/>
    </row>
    <row r="691" spans="1:19" ht="12.75">
      <c r="A691" s="72"/>
      <c r="B691" s="75"/>
      <c r="C691" s="50" t="s">
        <v>122</v>
      </c>
      <c r="D691" s="50" t="s">
        <v>123</v>
      </c>
      <c r="E691" s="75"/>
      <c r="F691" s="4"/>
      <c r="G691" s="29" t="s">
        <v>74</v>
      </c>
      <c r="H691" s="9">
        <f>J691</f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69"/>
      <c r="S691" s="70"/>
    </row>
    <row r="692" spans="1:19" ht="12.75">
      <c r="A692" s="72"/>
      <c r="B692" s="75"/>
      <c r="C692" s="50"/>
      <c r="D692" s="50"/>
      <c r="E692" s="75"/>
      <c r="F692" s="4"/>
      <c r="G692" s="29" t="s">
        <v>75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69"/>
      <c r="S692" s="70"/>
    </row>
    <row r="693" spans="1:19" ht="12.75">
      <c r="A693" s="72"/>
      <c r="B693" s="75"/>
      <c r="C693" s="50"/>
      <c r="D693" s="50"/>
      <c r="E693" s="75"/>
      <c r="F693" s="4"/>
      <c r="G693" s="29" t="s">
        <v>76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69"/>
      <c r="S693" s="70"/>
    </row>
    <row r="694" spans="1:19" ht="12.75">
      <c r="A694" s="72"/>
      <c r="B694" s="75"/>
      <c r="C694" s="50"/>
      <c r="D694" s="50"/>
      <c r="E694" s="75"/>
      <c r="F694" s="4"/>
      <c r="G694" s="4" t="s">
        <v>77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69"/>
      <c r="S694" s="70"/>
    </row>
    <row r="695" spans="1:19" ht="12.75">
      <c r="A695" s="73"/>
      <c r="B695" s="76"/>
      <c r="C695" s="51"/>
      <c r="D695" s="51"/>
      <c r="E695" s="76"/>
      <c r="F695" s="4"/>
      <c r="G695" s="29" t="s">
        <v>72</v>
      </c>
      <c r="H695" s="9">
        <v>7.2</v>
      </c>
      <c r="I695" s="9">
        <v>0</v>
      </c>
      <c r="J695" s="9">
        <v>7.2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69"/>
      <c r="S695" s="70"/>
    </row>
    <row r="696" spans="1:19" ht="12.75">
      <c r="A696" s="71">
        <v>55</v>
      </c>
      <c r="B696" s="74" t="s">
        <v>101</v>
      </c>
      <c r="C696" s="49"/>
      <c r="D696" s="49"/>
      <c r="E696" s="74"/>
      <c r="F696" s="4"/>
      <c r="G696" s="28" t="s">
        <v>9</v>
      </c>
      <c r="H696" s="9">
        <f aca="true" t="shared" si="175" ref="H696:Q696">SUM(H697:H707)</f>
        <v>150</v>
      </c>
      <c r="I696" s="9">
        <f t="shared" si="175"/>
        <v>0</v>
      </c>
      <c r="J696" s="9">
        <f t="shared" si="175"/>
        <v>150</v>
      </c>
      <c r="K696" s="9">
        <f t="shared" si="175"/>
        <v>0</v>
      </c>
      <c r="L696" s="9">
        <f t="shared" si="175"/>
        <v>0</v>
      </c>
      <c r="M696" s="9">
        <f t="shared" si="175"/>
        <v>0</v>
      </c>
      <c r="N696" s="9">
        <f t="shared" si="175"/>
        <v>0</v>
      </c>
      <c r="O696" s="9">
        <f t="shared" si="175"/>
        <v>0</v>
      </c>
      <c r="P696" s="9">
        <f t="shared" si="175"/>
        <v>0</v>
      </c>
      <c r="Q696" s="9">
        <f t="shared" si="175"/>
        <v>0</v>
      </c>
      <c r="R696" s="67" t="s">
        <v>111</v>
      </c>
      <c r="S696" s="68"/>
    </row>
    <row r="697" spans="1:19" ht="12.75">
      <c r="A697" s="72"/>
      <c r="B697" s="75"/>
      <c r="C697" s="50"/>
      <c r="D697" s="50"/>
      <c r="E697" s="75"/>
      <c r="F697" s="4"/>
      <c r="G697" s="29" t="s">
        <v>13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69"/>
      <c r="S697" s="70"/>
    </row>
    <row r="698" spans="1:19" ht="12.75">
      <c r="A698" s="72"/>
      <c r="B698" s="75"/>
      <c r="C698" s="50"/>
      <c r="D698" s="50"/>
      <c r="E698" s="75"/>
      <c r="F698" s="4"/>
      <c r="G698" s="29" t="s">
        <v>11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69"/>
      <c r="S698" s="70"/>
    </row>
    <row r="699" spans="1:19" ht="12.75">
      <c r="A699" s="72"/>
      <c r="B699" s="75"/>
      <c r="C699" s="50"/>
      <c r="D699" s="50"/>
      <c r="E699" s="75"/>
      <c r="F699" s="4"/>
      <c r="G699" s="29" t="s">
        <v>12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69"/>
      <c r="S699" s="70"/>
    </row>
    <row r="700" spans="1:19" ht="12.75">
      <c r="A700" s="72"/>
      <c r="B700" s="75"/>
      <c r="C700" s="50"/>
      <c r="D700" s="50"/>
      <c r="E700" s="75"/>
      <c r="F700" s="4"/>
      <c r="G700" s="29" t="s">
        <v>14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69"/>
      <c r="S700" s="70"/>
    </row>
    <row r="701" spans="1:19" ht="12.75">
      <c r="A701" s="72"/>
      <c r="B701" s="75"/>
      <c r="C701" s="50"/>
      <c r="D701" s="50"/>
      <c r="E701" s="75"/>
      <c r="F701" s="4"/>
      <c r="G701" s="29" t="s">
        <v>15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69"/>
      <c r="S701" s="70"/>
    </row>
    <row r="702" spans="1:19" ht="12.75">
      <c r="A702" s="72"/>
      <c r="B702" s="75"/>
      <c r="C702" s="50"/>
      <c r="D702" s="50"/>
      <c r="E702" s="75"/>
      <c r="F702" s="4"/>
      <c r="G702" s="4" t="s">
        <v>61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69"/>
      <c r="S702" s="70"/>
    </row>
    <row r="703" spans="1:19" ht="12.75">
      <c r="A703" s="72"/>
      <c r="B703" s="75"/>
      <c r="C703" s="50"/>
      <c r="D703" s="50"/>
      <c r="E703" s="75"/>
      <c r="F703" s="4"/>
      <c r="G703" s="29" t="s">
        <v>74</v>
      </c>
      <c r="H703" s="9">
        <f>J703</f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69"/>
      <c r="S703" s="70"/>
    </row>
    <row r="704" spans="1:19" ht="12.75">
      <c r="A704" s="72"/>
      <c r="B704" s="75"/>
      <c r="C704" s="50" t="s">
        <v>122</v>
      </c>
      <c r="D704" s="50" t="s">
        <v>123</v>
      </c>
      <c r="E704" s="75"/>
      <c r="F704" s="4"/>
      <c r="G704" s="29" t="s">
        <v>75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69"/>
      <c r="S704" s="70"/>
    </row>
    <row r="705" spans="1:19" ht="12.75">
      <c r="A705" s="72"/>
      <c r="B705" s="75"/>
      <c r="C705" s="50"/>
      <c r="D705" s="50"/>
      <c r="E705" s="75"/>
      <c r="F705" s="4"/>
      <c r="G705" s="29" t="s">
        <v>76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69"/>
      <c r="S705" s="70"/>
    </row>
    <row r="706" spans="1:19" ht="12.75">
      <c r="A706" s="72"/>
      <c r="B706" s="75"/>
      <c r="C706" s="50"/>
      <c r="D706" s="50"/>
      <c r="E706" s="75"/>
      <c r="F706" s="4"/>
      <c r="G706" s="4" t="s">
        <v>77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69"/>
      <c r="S706" s="70"/>
    </row>
    <row r="707" spans="1:19" ht="12.75">
      <c r="A707" s="73"/>
      <c r="B707" s="76"/>
      <c r="C707" s="51"/>
      <c r="D707" s="51"/>
      <c r="E707" s="76"/>
      <c r="F707" s="4"/>
      <c r="G707" s="29" t="s">
        <v>72</v>
      </c>
      <c r="H707" s="9">
        <v>150</v>
      </c>
      <c r="I707" s="9">
        <v>0</v>
      </c>
      <c r="J707" s="9">
        <v>150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69"/>
      <c r="S707" s="70"/>
    </row>
    <row r="708" spans="1:19" ht="12.75">
      <c r="A708" s="71">
        <v>56</v>
      </c>
      <c r="B708" s="74" t="s">
        <v>102</v>
      </c>
      <c r="C708" s="49"/>
      <c r="D708" s="49"/>
      <c r="E708" s="52"/>
      <c r="F708" s="4"/>
      <c r="G708" s="28" t="s">
        <v>9</v>
      </c>
      <c r="H708" s="9">
        <f aca="true" t="shared" si="176" ref="H708:Q708">SUM(H709:H719)</f>
        <v>80.67</v>
      </c>
      <c r="I708" s="9">
        <f t="shared" si="176"/>
        <v>80.67</v>
      </c>
      <c r="J708" s="9">
        <f t="shared" si="176"/>
        <v>80.67</v>
      </c>
      <c r="K708" s="9">
        <f t="shared" si="176"/>
        <v>80.67</v>
      </c>
      <c r="L708" s="9">
        <f t="shared" si="176"/>
        <v>0</v>
      </c>
      <c r="M708" s="9">
        <f t="shared" si="176"/>
        <v>0</v>
      </c>
      <c r="N708" s="9">
        <f t="shared" si="176"/>
        <v>0</v>
      </c>
      <c r="O708" s="9">
        <f t="shared" si="176"/>
        <v>0</v>
      </c>
      <c r="P708" s="9">
        <f t="shared" si="176"/>
        <v>0</v>
      </c>
      <c r="Q708" s="9">
        <f t="shared" si="176"/>
        <v>0</v>
      </c>
      <c r="R708" s="67" t="s">
        <v>111</v>
      </c>
      <c r="S708" s="68"/>
    </row>
    <row r="709" spans="1:19" ht="12.75">
      <c r="A709" s="72"/>
      <c r="B709" s="75"/>
      <c r="C709" s="50"/>
      <c r="D709" s="50"/>
      <c r="E709" s="52"/>
      <c r="F709" s="4"/>
      <c r="G709" s="29" t="s">
        <v>13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69"/>
      <c r="S709" s="70"/>
    </row>
    <row r="710" spans="1:19" ht="12.75">
      <c r="A710" s="72"/>
      <c r="B710" s="75"/>
      <c r="C710" s="50"/>
      <c r="D710" s="50"/>
      <c r="E710" s="52"/>
      <c r="F710" s="4"/>
      <c r="G710" s="29" t="s">
        <v>11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69"/>
      <c r="S710" s="70"/>
    </row>
    <row r="711" spans="1:19" ht="12.75">
      <c r="A711" s="72"/>
      <c r="B711" s="75"/>
      <c r="C711" s="50"/>
      <c r="D711" s="50"/>
      <c r="E711" s="52"/>
      <c r="F711" s="4"/>
      <c r="G711" s="29" t="s">
        <v>12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69"/>
      <c r="S711" s="70"/>
    </row>
    <row r="712" spans="1:19" ht="12.75">
      <c r="A712" s="72"/>
      <c r="B712" s="75"/>
      <c r="C712" s="50"/>
      <c r="D712" s="50"/>
      <c r="E712" s="52"/>
      <c r="F712" s="4"/>
      <c r="G712" s="29" t="s">
        <v>14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69"/>
      <c r="S712" s="70"/>
    </row>
    <row r="713" spans="1:19" ht="12.75">
      <c r="A713" s="72"/>
      <c r="B713" s="75"/>
      <c r="C713" s="50"/>
      <c r="D713" s="50"/>
      <c r="E713" s="52"/>
      <c r="F713" s="4"/>
      <c r="G713" s="29" t="s">
        <v>15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69"/>
      <c r="S713" s="70"/>
    </row>
    <row r="714" spans="1:19" ht="12.75">
      <c r="A714" s="72"/>
      <c r="B714" s="75"/>
      <c r="C714" s="50"/>
      <c r="D714" s="50"/>
      <c r="E714" s="52"/>
      <c r="F714" s="4"/>
      <c r="G714" s="4" t="s">
        <v>61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69"/>
      <c r="S714" s="70"/>
    </row>
    <row r="715" spans="1:19" ht="12.75">
      <c r="A715" s="72"/>
      <c r="B715" s="75"/>
      <c r="C715" s="50"/>
      <c r="D715" s="50"/>
      <c r="E715" s="52"/>
      <c r="F715" s="4"/>
      <c r="G715" s="29" t="s">
        <v>74</v>
      </c>
      <c r="H715" s="9">
        <f>J715</f>
        <v>80.67</v>
      </c>
      <c r="I715" s="9">
        <f>K715</f>
        <v>80.67</v>
      </c>
      <c r="J715" s="9">
        <f>K715</f>
        <v>80.67</v>
      </c>
      <c r="K715" s="9">
        <v>80.67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69"/>
      <c r="S715" s="70"/>
    </row>
    <row r="716" spans="1:19" ht="12.75">
      <c r="A716" s="72"/>
      <c r="B716" s="75"/>
      <c r="C716" s="50" t="s">
        <v>122</v>
      </c>
      <c r="D716" s="50" t="s">
        <v>123</v>
      </c>
      <c r="E716" s="52" t="s">
        <v>127</v>
      </c>
      <c r="F716" s="4"/>
      <c r="G716" s="29" t="s">
        <v>75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69"/>
      <c r="S716" s="70"/>
    </row>
    <row r="717" spans="1:19" ht="12.75">
      <c r="A717" s="72"/>
      <c r="B717" s="75"/>
      <c r="C717" s="50"/>
      <c r="D717" s="50"/>
      <c r="E717" s="52"/>
      <c r="F717" s="4"/>
      <c r="G717" s="29" t="s">
        <v>76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69"/>
      <c r="S717" s="70"/>
    </row>
    <row r="718" spans="1:19" ht="12.75">
      <c r="A718" s="72"/>
      <c r="B718" s="75"/>
      <c r="C718" s="50"/>
      <c r="D718" s="50"/>
      <c r="E718" s="52"/>
      <c r="F718" s="4"/>
      <c r="G718" s="4" t="s">
        <v>77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69"/>
      <c r="S718" s="70"/>
    </row>
    <row r="719" spans="1:19" ht="12.75">
      <c r="A719" s="73"/>
      <c r="B719" s="76"/>
      <c r="C719" s="51"/>
      <c r="D719" s="51"/>
      <c r="E719" s="52"/>
      <c r="F719" s="4"/>
      <c r="G719" s="29" t="s">
        <v>72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83"/>
      <c r="S719" s="84"/>
    </row>
    <row r="720" spans="1:19" ht="12.75">
      <c r="A720" s="71">
        <v>57</v>
      </c>
      <c r="B720" s="74" t="s">
        <v>104</v>
      </c>
      <c r="C720" s="49"/>
      <c r="D720" s="49"/>
      <c r="E720" s="52"/>
      <c r="F720" s="4"/>
      <c r="G720" s="28" t="s">
        <v>9</v>
      </c>
      <c r="H720" s="9">
        <f aca="true" t="shared" si="177" ref="H720:Q720">SUM(H721:H731)</f>
        <v>935.612</v>
      </c>
      <c r="I720" s="9">
        <f t="shared" si="177"/>
        <v>935.4620000000001</v>
      </c>
      <c r="J720" s="9">
        <f t="shared" si="177"/>
        <v>935.612</v>
      </c>
      <c r="K720" s="9">
        <f t="shared" si="177"/>
        <v>935.4620000000001</v>
      </c>
      <c r="L720" s="9">
        <f t="shared" si="177"/>
        <v>0</v>
      </c>
      <c r="M720" s="9">
        <f t="shared" si="177"/>
        <v>0</v>
      </c>
      <c r="N720" s="9">
        <f t="shared" si="177"/>
        <v>0</v>
      </c>
      <c r="O720" s="9">
        <f t="shared" si="177"/>
        <v>0</v>
      </c>
      <c r="P720" s="9">
        <f t="shared" si="177"/>
        <v>0</v>
      </c>
      <c r="Q720" s="9">
        <f t="shared" si="177"/>
        <v>0</v>
      </c>
      <c r="R720" s="85" t="s">
        <v>111</v>
      </c>
      <c r="S720" s="85"/>
    </row>
    <row r="721" spans="1:19" ht="12.75">
      <c r="A721" s="72"/>
      <c r="B721" s="75"/>
      <c r="C721" s="50"/>
      <c r="D721" s="50"/>
      <c r="E721" s="52"/>
      <c r="F721" s="4"/>
      <c r="G721" s="29" t="s">
        <v>13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85"/>
      <c r="S721" s="85"/>
    </row>
    <row r="722" spans="1:19" ht="12.75">
      <c r="A722" s="72"/>
      <c r="B722" s="75"/>
      <c r="C722" s="50"/>
      <c r="D722" s="50"/>
      <c r="E722" s="52"/>
      <c r="F722" s="4"/>
      <c r="G722" s="29" t="s">
        <v>11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85"/>
      <c r="S722" s="85"/>
    </row>
    <row r="723" spans="1:19" ht="12.75">
      <c r="A723" s="72"/>
      <c r="B723" s="75"/>
      <c r="C723" s="50"/>
      <c r="D723" s="50"/>
      <c r="E723" s="52"/>
      <c r="F723" s="4"/>
      <c r="G723" s="29" t="s">
        <v>12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85"/>
      <c r="S723" s="85"/>
    </row>
    <row r="724" spans="1:19" ht="12.75">
      <c r="A724" s="72"/>
      <c r="B724" s="75"/>
      <c r="C724" s="50"/>
      <c r="D724" s="50"/>
      <c r="E724" s="52"/>
      <c r="F724" s="4"/>
      <c r="G724" s="29" t="s">
        <v>14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85"/>
      <c r="S724" s="85"/>
    </row>
    <row r="725" spans="1:19" ht="12.75">
      <c r="A725" s="72"/>
      <c r="B725" s="75"/>
      <c r="C725" s="50"/>
      <c r="D725" s="50"/>
      <c r="E725" s="52"/>
      <c r="F725" s="4"/>
      <c r="G725" s="29" t="s">
        <v>15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85"/>
      <c r="S725" s="85"/>
    </row>
    <row r="726" spans="1:19" ht="12.75">
      <c r="A726" s="72"/>
      <c r="B726" s="75"/>
      <c r="C726" s="50"/>
      <c r="D726" s="50"/>
      <c r="E726" s="52"/>
      <c r="F726" s="4"/>
      <c r="G726" s="4" t="s">
        <v>61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85"/>
      <c r="S726" s="85"/>
    </row>
    <row r="727" spans="1:19" ht="12.75">
      <c r="A727" s="72"/>
      <c r="B727" s="75"/>
      <c r="C727" s="50"/>
      <c r="D727" s="50"/>
      <c r="E727" s="52"/>
      <c r="F727" s="4"/>
      <c r="G727" s="29" t="s">
        <v>74</v>
      </c>
      <c r="H727" s="9">
        <v>132.012</v>
      </c>
      <c r="I727" s="9">
        <v>132.012</v>
      </c>
      <c r="J727" s="9">
        <v>132.012</v>
      </c>
      <c r="K727" s="9">
        <v>132.012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85"/>
      <c r="S727" s="85"/>
    </row>
    <row r="728" spans="1:19" ht="12.75">
      <c r="A728" s="72"/>
      <c r="B728" s="75"/>
      <c r="C728" s="50" t="s">
        <v>122</v>
      </c>
      <c r="D728" s="50" t="s">
        <v>123</v>
      </c>
      <c r="E728" s="52" t="s">
        <v>127</v>
      </c>
      <c r="F728" s="4"/>
      <c r="G728" s="29" t="s">
        <v>75</v>
      </c>
      <c r="H728" s="9">
        <f aca="true" t="shared" si="178" ref="H728:I730">J728</f>
        <v>200.9</v>
      </c>
      <c r="I728" s="9">
        <f t="shared" si="178"/>
        <v>200.9</v>
      </c>
      <c r="J728" s="9">
        <v>200.9</v>
      </c>
      <c r="K728" s="9">
        <v>200.9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85"/>
      <c r="S728" s="85"/>
    </row>
    <row r="729" spans="1:19" ht="12.75">
      <c r="A729" s="72"/>
      <c r="B729" s="75"/>
      <c r="C729" s="50"/>
      <c r="D729" s="50"/>
      <c r="E729" s="52"/>
      <c r="F729" s="4"/>
      <c r="G729" s="29" t="s">
        <v>76</v>
      </c>
      <c r="H729" s="9">
        <f t="shared" si="178"/>
        <v>200.9</v>
      </c>
      <c r="I729" s="9">
        <f t="shared" si="178"/>
        <v>200.85</v>
      </c>
      <c r="J729" s="9">
        <v>200.9</v>
      </c>
      <c r="K729" s="9">
        <v>200.85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85"/>
      <c r="S729" s="85"/>
    </row>
    <row r="730" spans="1:19" ht="12.75">
      <c r="A730" s="72"/>
      <c r="B730" s="75"/>
      <c r="C730" s="50"/>
      <c r="D730" s="50"/>
      <c r="E730" s="52"/>
      <c r="F730" s="4"/>
      <c r="G730" s="4" t="s">
        <v>77</v>
      </c>
      <c r="H730" s="9">
        <f t="shared" si="178"/>
        <v>200.9</v>
      </c>
      <c r="I730" s="9">
        <f t="shared" si="178"/>
        <v>200.85</v>
      </c>
      <c r="J730" s="9">
        <v>200.9</v>
      </c>
      <c r="K730" s="9">
        <v>200.85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85"/>
      <c r="S730" s="85"/>
    </row>
    <row r="731" spans="1:19" ht="12.75">
      <c r="A731" s="73"/>
      <c r="B731" s="76"/>
      <c r="C731" s="51"/>
      <c r="D731" s="51"/>
      <c r="E731" s="52"/>
      <c r="F731" s="4"/>
      <c r="G731" s="29" t="s">
        <v>72</v>
      </c>
      <c r="H731" s="9">
        <f>J731</f>
        <v>200.9</v>
      </c>
      <c r="I731" s="9">
        <f>K731</f>
        <v>200.85</v>
      </c>
      <c r="J731" s="9">
        <v>200.9</v>
      </c>
      <c r="K731" s="9">
        <v>200.85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85"/>
      <c r="S731" s="85"/>
    </row>
    <row r="732" spans="1:19" ht="12.75">
      <c r="A732" s="71">
        <v>58</v>
      </c>
      <c r="B732" s="74" t="s">
        <v>103</v>
      </c>
      <c r="C732" s="49"/>
      <c r="D732" s="49"/>
      <c r="E732" s="52"/>
      <c r="F732" s="4"/>
      <c r="G732" s="28" t="s">
        <v>9</v>
      </c>
      <c r="H732" s="9">
        <f aca="true" t="shared" si="179" ref="H732:Q732">SUM(H733:H743)</f>
        <v>80.7</v>
      </c>
      <c r="I732" s="9">
        <f t="shared" si="179"/>
        <v>0</v>
      </c>
      <c r="J732" s="9">
        <f t="shared" si="179"/>
        <v>80.7</v>
      </c>
      <c r="K732" s="9">
        <f t="shared" si="179"/>
        <v>0</v>
      </c>
      <c r="L732" s="9">
        <f t="shared" si="179"/>
        <v>0</v>
      </c>
      <c r="M732" s="9">
        <f t="shared" si="179"/>
        <v>0</v>
      </c>
      <c r="N732" s="9">
        <f t="shared" si="179"/>
        <v>0</v>
      </c>
      <c r="O732" s="9">
        <f t="shared" si="179"/>
        <v>0</v>
      </c>
      <c r="P732" s="9">
        <f t="shared" si="179"/>
        <v>0</v>
      </c>
      <c r="Q732" s="9">
        <f t="shared" si="179"/>
        <v>0</v>
      </c>
      <c r="R732" s="85" t="s">
        <v>111</v>
      </c>
      <c r="S732" s="85"/>
    </row>
    <row r="733" spans="1:19" ht="12.75">
      <c r="A733" s="72"/>
      <c r="B733" s="75"/>
      <c r="C733" s="50"/>
      <c r="D733" s="50"/>
      <c r="E733" s="52"/>
      <c r="F733" s="4"/>
      <c r="G733" s="29" t="s">
        <v>13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85"/>
      <c r="S733" s="85"/>
    </row>
    <row r="734" spans="1:19" ht="12.75">
      <c r="A734" s="72"/>
      <c r="B734" s="75"/>
      <c r="C734" s="50"/>
      <c r="D734" s="50"/>
      <c r="E734" s="52"/>
      <c r="F734" s="4"/>
      <c r="G734" s="29" t="s">
        <v>11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85"/>
      <c r="S734" s="85"/>
    </row>
    <row r="735" spans="1:19" ht="12.75">
      <c r="A735" s="72"/>
      <c r="B735" s="75"/>
      <c r="C735" s="50"/>
      <c r="D735" s="50"/>
      <c r="E735" s="52"/>
      <c r="F735" s="4"/>
      <c r="G735" s="29" t="s">
        <v>12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85"/>
      <c r="S735" s="85"/>
    </row>
    <row r="736" spans="1:19" ht="12.75">
      <c r="A736" s="72"/>
      <c r="B736" s="75"/>
      <c r="C736" s="50"/>
      <c r="D736" s="50"/>
      <c r="E736" s="52"/>
      <c r="F736" s="4"/>
      <c r="G736" s="29" t="s">
        <v>14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85"/>
      <c r="S736" s="85"/>
    </row>
    <row r="737" spans="1:19" ht="12.75">
      <c r="A737" s="72"/>
      <c r="B737" s="75"/>
      <c r="C737" s="50"/>
      <c r="D737" s="50"/>
      <c r="E737" s="52"/>
      <c r="F737" s="4"/>
      <c r="G737" s="29" t="s">
        <v>15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85"/>
      <c r="S737" s="85"/>
    </row>
    <row r="738" spans="1:19" ht="12.75">
      <c r="A738" s="72"/>
      <c r="B738" s="75"/>
      <c r="C738" s="50"/>
      <c r="D738" s="50"/>
      <c r="E738" s="52"/>
      <c r="F738" s="4"/>
      <c r="G738" s="4" t="s">
        <v>61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85"/>
      <c r="S738" s="85"/>
    </row>
    <row r="739" spans="1:19" ht="12.75">
      <c r="A739" s="72"/>
      <c r="B739" s="75"/>
      <c r="C739" s="50"/>
      <c r="D739" s="50"/>
      <c r="E739" s="52"/>
      <c r="F739" s="4"/>
      <c r="G739" s="29" t="s">
        <v>74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85"/>
      <c r="S739" s="85"/>
    </row>
    <row r="740" spans="1:19" ht="12.75">
      <c r="A740" s="72"/>
      <c r="B740" s="75"/>
      <c r="C740" s="50" t="s">
        <v>122</v>
      </c>
      <c r="D740" s="50" t="s">
        <v>123</v>
      </c>
      <c r="E740" s="52" t="s">
        <v>127</v>
      </c>
      <c r="F740" s="4"/>
      <c r="G740" s="29" t="s">
        <v>75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85"/>
      <c r="S740" s="85"/>
    </row>
    <row r="741" spans="1:19" ht="12.75">
      <c r="A741" s="72"/>
      <c r="B741" s="75"/>
      <c r="C741" s="50"/>
      <c r="D741" s="50"/>
      <c r="E741" s="52"/>
      <c r="F741" s="4"/>
      <c r="G741" s="29" t="s">
        <v>76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85"/>
      <c r="S741" s="85"/>
    </row>
    <row r="742" spans="1:19" ht="12.75">
      <c r="A742" s="72"/>
      <c r="B742" s="75"/>
      <c r="C742" s="50"/>
      <c r="D742" s="50"/>
      <c r="E742" s="52"/>
      <c r="F742" s="4"/>
      <c r="G742" s="4" t="s">
        <v>77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85"/>
      <c r="S742" s="85"/>
    </row>
    <row r="743" spans="1:19" ht="12.75">
      <c r="A743" s="73"/>
      <c r="B743" s="76"/>
      <c r="C743" s="51"/>
      <c r="D743" s="51"/>
      <c r="E743" s="52"/>
      <c r="F743" s="4"/>
      <c r="G743" s="29" t="s">
        <v>72</v>
      </c>
      <c r="H743" s="9">
        <v>80.7</v>
      </c>
      <c r="I743" s="9">
        <v>0</v>
      </c>
      <c r="J743" s="9">
        <v>80.7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85"/>
      <c r="S743" s="85"/>
    </row>
    <row r="744" spans="1:19" ht="12.75">
      <c r="A744" s="71">
        <v>59</v>
      </c>
      <c r="B744" s="74" t="s">
        <v>112</v>
      </c>
      <c r="C744" s="49"/>
      <c r="D744" s="49"/>
      <c r="E744" s="52"/>
      <c r="F744" s="4"/>
      <c r="G744" s="28" t="s">
        <v>9</v>
      </c>
      <c r="H744" s="9">
        <f aca="true" t="shared" si="180" ref="H744:Q744">SUM(H745:H755)</f>
        <v>15480.460000000003</v>
      </c>
      <c r="I744" s="9">
        <f t="shared" si="180"/>
        <v>14043.68</v>
      </c>
      <c r="J744" s="9">
        <f t="shared" si="180"/>
        <v>15480.460000000003</v>
      </c>
      <c r="K744" s="9">
        <f t="shared" si="180"/>
        <v>14043.68</v>
      </c>
      <c r="L744" s="9">
        <f t="shared" si="180"/>
        <v>0</v>
      </c>
      <c r="M744" s="9">
        <f t="shared" si="180"/>
        <v>0</v>
      </c>
      <c r="N744" s="9">
        <f t="shared" si="180"/>
        <v>0</v>
      </c>
      <c r="O744" s="9">
        <f t="shared" si="180"/>
        <v>0</v>
      </c>
      <c r="P744" s="9">
        <f t="shared" si="180"/>
        <v>0</v>
      </c>
      <c r="Q744" s="9">
        <f t="shared" si="180"/>
        <v>0</v>
      </c>
      <c r="R744" s="85" t="s">
        <v>111</v>
      </c>
      <c r="S744" s="85"/>
    </row>
    <row r="745" spans="1:19" ht="12.75">
      <c r="A745" s="72"/>
      <c r="B745" s="75"/>
      <c r="C745" s="50"/>
      <c r="D745" s="50"/>
      <c r="E745" s="52"/>
      <c r="F745" s="4"/>
      <c r="G745" s="29" t="s">
        <v>13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85"/>
      <c r="S745" s="85"/>
    </row>
    <row r="746" spans="1:19" ht="12.75">
      <c r="A746" s="72"/>
      <c r="B746" s="75"/>
      <c r="C746" s="50"/>
      <c r="D746" s="50"/>
      <c r="E746" s="52"/>
      <c r="F746" s="4"/>
      <c r="G746" s="29" t="s">
        <v>11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85"/>
      <c r="S746" s="85"/>
    </row>
    <row r="747" spans="1:19" ht="12.75">
      <c r="A747" s="72"/>
      <c r="B747" s="75"/>
      <c r="C747" s="50"/>
      <c r="D747" s="50"/>
      <c r="E747" s="52"/>
      <c r="F747" s="4"/>
      <c r="G747" s="29" t="s">
        <v>12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85"/>
      <c r="S747" s="85"/>
    </row>
    <row r="748" spans="1:19" ht="12.75">
      <c r="A748" s="72"/>
      <c r="B748" s="75"/>
      <c r="C748" s="50"/>
      <c r="D748" s="50"/>
      <c r="E748" s="52"/>
      <c r="F748" s="4"/>
      <c r="G748" s="29" t="s">
        <v>14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85"/>
      <c r="S748" s="85"/>
    </row>
    <row r="749" spans="1:19" ht="12.75">
      <c r="A749" s="72"/>
      <c r="B749" s="75"/>
      <c r="C749" s="50"/>
      <c r="D749" s="50"/>
      <c r="E749" s="52"/>
      <c r="F749" s="4"/>
      <c r="G749" s="29" t="s">
        <v>15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85"/>
      <c r="S749" s="85"/>
    </row>
    <row r="750" spans="1:19" ht="12.75">
      <c r="A750" s="72"/>
      <c r="B750" s="75"/>
      <c r="C750" s="50"/>
      <c r="D750" s="50"/>
      <c r="E750" s="52"/>
      <c r="F750" s="4"/>
      <c r="G750" s="4" t="s">
        <v>61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85"/>
      <c r="S750" s="85"/>
    </row>
    <row r="751" spans="1:19" ht="12.75">
      <c r="A751" s="72"/>
      <c r="B751" s="75"/>
      <c r="C751" s="50"/>
      <c r="D751" s="50"/>
      <c r="E751" s="52"/>
      <c r="F751" s="4"/>
      <c r="G751" s="29" t="s">
        <v>74</v>
      </c>
      <c r="H751" s="9">
        <f aca="true" t="shared" si="181" ref="H751:I754">J751</f>
        <v>2805.06</v>
      </c>
      <c r="I751" s="9">
        <f t="shared" si="181"/>
        <v>2805.06</v>
      </c>
      <c r="J751" s="9">
        <f>K751</f>
        <v>2805.06</v>
      </c>
      <c r="K751" s="9">
        <f>2964.86-159.8</f>
        <v>2805.06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85"/>
      <c r="S751" s="85"/>
    </row>
    <row r="752" spans="1:19" ht="12.75">
      <c r="A752" s="72"/>
      <c r="B752" s="75"/>
      <c r="C752" s="50" t="s">
        <v>122</v>
      </c>
      <c r="D752" s="50" t="s">
        <v>123</v>
      </c>
      <c r="E752" s="52" t="s">
        <v>127</v>
      </c>
      <c r="F752" s="4"/>
      <c r="G752" s="29" t="s">
        <v>75</v>
      </c>
      <c r="H752" s="9">
        <f t="shared" si="181"/>
        <v>3115.3</v>
      </c>
      <c r="I752" s="9">
        <f t="shared" si="181"/>
        <v>2342.57</v>
      </c>
      <c r="J752" s="9">
        <v>3115.3</v>
      </c>
      <c r="K752" s="9">
        <v>2342.57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85"/>
      <c r="S752" s="85"/>
    </row>
    <row r="753" spans="1:19" ht="12.75">
      <c r="A753" s="72"/>
      <c r="B753" s="75"/>
      <c r="C753" s="50"/>
      <c r="D753" s="50"/>
      <c r="E753" s="52"/>
      <c r="F753" s="4"/>
      <c r="G753" s="29" t="s">
        <v>76</v>
      </c>
      <c r="H753" s="9">
        <f t="shared" si="181"/>
        <v>3186.7</v>
      </c>
      <c r="I753" s="9">
        <f t="shared" si="181"/>
        <v>2965.35</v>
      </c>
      <c r="J753" s="9">
        <v>3186.7</v>
      </c>
      <c r="K753" s="11">
        <v>2965.35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85"/>
      <c r="S753" s="85"/>
    </row>
    <row r="754" spans="1:19" ht="12.75">
      <c r="A754" s="72"/>
      <c r="B754" s="75"/>
      <c r="C754" s="50"/>
      <c r="D754" s="50"/>
      <c r="E754" s="52"/>
      <c r="F754" s="4"/>
      <c r="G754" s="4" t="s">
        <v>77</v>
      </c>
      <c r="H754" s="9">
        <f t="shared" si="181"/>
        <v>3186.7</v>
      </c>
      <c r="I754" s="9">
        <f t="shared" si="181"/>
        <v>2965.35</v>
      </c>
      <c r="J754" s="9">
        <v>3186.7</v>
      </c>
      <c r="K754" s="11">
        <v>2965.35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85"/>
      <c r="S754" s="85"/>
    </row>
    <row r="755" spans="1:19" ht="19.5" customHeight="1">
      <c r="A755" s="73"/>
      <c r="B755" s="76"/>
      <c r="C755" s="51"/>
      <c r="D755" s="51"/>
      <c r="E755" s="49"/>
      <c r="F755" s="16"/>
      <c r="G755" s="32" t="s">
        <v>72</v>
      </c>
      <c r="H755" s="9">
        <f>J755</f>
        <v>3186.7</v>
      </c>
      <c r="I755" s="11">
        <f>K755</f>
        <v>2965.35</v>
      </c>
      <c r="J755" s="9">
        <v>3186.7</v>
      </c>
      <c r="K755" s="11">
        <v>2965.35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85"/>
      <c r="S755" s="85"/>
    </row>
    <row r="756" spans="1:19" ht="12.75" customHeight="1">
      <c r="A756" s="71">
        <v>60</v>
      </c>
      <c r="B756" s="74" t="s">
        <v>114</v>
      </c>
      <c r="C756" s="49"/>
      <c r="D756" s="49"/>
      <c r="E756" s="52"/>
      <c r="F756" s="4"/>
      <c r="G756" s="33" t="s">
        <v>9</v>
      </c>
      <c r="H756" s="39">
        <f aca="true" t="shared" si="182" ref="H756:Q756">SUM(H757:H767)</f>
        <v>13533.3</v>
      </c>
      <c r="I756" s="39">
        <f t="shared" si="182"/>
        <v>0</v>
      </c>
      <c r="J756" s="39">
        <f t="shared" si="182"/>
        <v>13533.3</v>
      </c>
      <c r="K756" s="39">
        <f t="shared" si="182"/>
        <v>0</v>
      </c>
      <c r="L756" s="39">
        <f t="shared" si="182"/>
        <v>0</v>
      </c>
      <c r="M756" s="39">
        <f t="shared" si="182"/>
        <v>0</v>
      </c>
      <c r="N756" s="39">
        <f t="shared" si="182"/>
        <v>0</v>
      </c>
      <c r="O756" s="39">
        <f t="shared" si="182"/>
        <v>0</v>
      </c>
      <c r="P756" s="39">
        <f t="shared" si="182"/>
        <v>0</v>
      </c>
      <c r="Q756" s="39">
        <f t="shared" si="182"/>
        <v>0</v>
      </c>
      <c r="R756" s="85" t="s">
        <v>111</v>
      </c>
      <c r="S756" s="85"/>
    </row>
    <row r="757" spans="1:19" ht="12.75">
      <c r="A757" s="72"/>
      <c r="B757" s="75"/>
      <c r="C757" s="50"/>
      <c r="D757" s="50"/>
      <c r="E757" s="52"/>
      <c r="F757" s="4"/>
      <c r="G757" s="59" t="s">
        <v>13</v>
      </c>
      <c r="H757" s="40">
        <f>J757+L757+N757+P757</f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85"/>
      <c r="S757" s="85"/>
    </row>
    <row r="758" spans="1:19" ht="12.75">
      <c r="A758" s="72"/>
      <c r="B758" s="75"/>
      <c r="C758" s="50"/>
      <c r="D758" s="50"/>
      <c r="E758" s="52"/>
      <c r="F758" s="4"/>
      <c r="G758" s="59" t="s">
        <v>11</v>
      </c>
      <c r="H758" s="40">
        <f>J758+L758+N758+P758</f>
        <v>0</v>
      </c>
      <c r="I758" s="40">
        <f>K758+M758+O758+Q758</f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85"/>
      <c r="S758" s="85"/>
    </row>
    <row r="759" spans="1:19" ht="12.75">
      <c r="A759" s="72"/>
      <c r="B759" s="75"/>
      <c r="C759" s="50"/>
      <c r="D759" s="50"/>
      <c r="E759" s="52"/>
      <c r="F759" s="4"/>
      <c r="G759" s="59" t="s">
        <v>12</v>
      </c>
      <c r="H759" s="40">
        <f>J759+L759+N759+P759</f>
        <v>0</v>
      </c>
      <c r="I759" s="40">
        <f>K759+M759+O759+Q759</f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85"/>
      <c r="S759" s="85"/>
    </row>
    <row r="760" spans="1:19" ht="12.75">
      <c r="A760" s="72"/>
      <c r="B760" s="75"/>
      <c r="C760" s="50"/>
      <c r="D760" s="50"/>
      <c r="E760" s="52"/>
      <c r="F760" s="4"/>
      <c r="G760" s="59" t="s">
        <v>14</v>
      </c>
      <c r="H760" s="40">
        <f>J760+L760+N760+P760</f>
        <v>0</v>
      </c>
      <c r="I760" s="40">
        <f>K760+M760+O760+Q760</f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85"/>
      <c r="S760" s="85"/>
    </row>
    <row r="761" spans="1:19" ht="12.75">
      <c r="A761" s="72"/>
      <c r="B761" s="75"/>
      <c r="C761" s="50"/>
      <c r="D761" s="50"/>
      <c r="E761" s="52"/>
      <c r="F761" s="4"/>
      <c r="G761" s="59" t="s">
        <v>15</v>
      </c>
      <c r="H761" s="40">
        <f>J761+L761+N761+P761</f>
        <v>0</v>
      </c>
      <c r="I761" s="40">
        <f>K761+M761+O761+Q761</f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85"/>
      <c r="S761" s="85"/>
    </row>
    <row r="762" spans="1:19" ht="12.75">
      <c r="A762" s="72"/>
      <c r="B762" s="75"/>
      <c r="C762" s="50"/>
      <c r="D762" s="50"/>
      <c r="E762" s="52"/>
      <c r="F762" s="4"/>
      <c r="G762" s="59" t="s">
        <v>61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85"/>
      <c r="S762" s="85"/>
    </row>
    <row r="763" spans="1:19" ht="12.75">
      <c r="A763" s="72"/>
      <c r="B763" s="75"/>
      <c r="C763" s="50" t="s">
        <v>122</v>
      </c>
      <c r="D763" s="50" t="s">
        <v>123</v>
      </c>
      <c r="E763" s="52"/>
      <c r="F763" s="4"/>
      <c r="G763" s="59" t="s">
        <v>74</v>
      </c>
      <c r="H763" s="40">
        <f aca="true" t="shared" si="183" ref="H763:I766">J763+L763+N763+P763</f>
        <v>0</v>
      </c>
      <c r="I763" s="40">
        <f t="shared" si="183"/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85"/>
      <c r="S763" s="85"/>
    </row>
    <row r="764" spans="1:19" ht="12.75">
      <c r="A764" s="72"/>
      <c r="B764" s="75"/>
      <c r="C764" s="50"/>
      <c r="D764" s="50"/>
      <c r="E764" s="52"/>
      <c r="F764" s="4"/>
      <c r="G764" s="59" t="s">
        <v>75</v>
      </c>
      <c r="H764" s="40">
        <f t="shared" si="183"/>
        <v>0</v>
      </c>
      <c r="I764" s="40">
        <f t="shared" si="183"/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85"/>
      <c r="S764" s="85"/>
    </row>
    <row r="765" spans="1:19" ht="12.75">
      <c r="A765" s="72"/>
      <c r="B765" s="75"/>
      <c r="C765" s="50"/>
      <c r="D765" s="50"/>
      <c r="E765" s="52"/>
      <c r="F765" s="4"/>
      <c r="G765" s="59" t="s">
        <v>76</v>
      </c>
      <c r="H765" s="40">
        <f t="shared" si="183"/>
        <v>0</v>
      </c>
      <c r="I765" s="40">
        <f t="shared" si="183"/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85"/>
      <c r="S765" s="85"/>
    </row>
    <row r="766" spans="1:19" ht="12.75">
      <c r="A766" s="72"/>
      <c r="B766" s="75"/>
      <c r="C766" s="50"/>
      <c r="D766" s="50"/>
      <c r="E766" s="52"/>
      <c r="F766" s="4"/>
      <c r="G766" s="59" t="s">
        <v>77</v>
      </c>
      <c r="H766" s="40">
        <f t="shared" si="183"/>
        <v>0</v>
      </c>
      <c r="I766" s="40">
        <f t="shared" si="183"/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85"/>
      <c r="S766" s="85"/>
    </row>
    <row r="767" spans="1:19" ht="13.5" thickBot="1">
      <c r="A767" s="72"/>
      <c r="B767" s="76"/>
      <c r="C767" s="51"/>
      <c r="D767" s="51"/>
      <c r="E767" s="52"/>
      <c r="F767" s="4"/>
      <c r="G767" s="59" t="s">
        <v>72</v>
      </c>
      <c r="H767" s="40">
        <v>13533.3</v>
      </c>
      <c r="I767" s="40">
        <f>K767+M767+O767+Q767</f>
        <v>0</v>
      </c>
      <c r="J767" s="40">
        <v>13533.3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85"/>
      <c r="S767" s="85"/>
    </row>
    <row r="768" spans="1:19" ht="12.75">
      <c r="A768" s="63">
        <v>61</v>
      </c>
      <c r="B768" s="78" t="s">
        <v>115</v>
      </c>
      <c r="C768" s="74" t="s">
        <v>122</v>
      </c>
      <c r="D768" s="74" t="s">
        <v>123</v>
      </c>
      <c r="E768" s="52"/>
      <c r="F768" s="4"/>
      <c r="G768" s="33" t="s">
        <v>9</v>
      </c>
      <c r="H768" s="40">
        <f aca="true" t="shared" si="184" ref="H768:Q768">SUM(H769:H779)</f>
        <v>39405</v>
      </c>
      <c r="I768" s="40">
        <f t="shared" si="184"/>
        <v>0</v>
      </c>
      <c r="J768" s="40">
        <f t="shared" si="184"/>
        <v>39405</v>
      </c>
      <c r="K768" s="40">
        <f t="shared" si="184"/>
        <v>0</v>
      </c>
      <c r="L768" s="40">
        <f t="shared" si="184"/>
        <v>0</v>
      </c>
      <c r="M768" s="40">
        <f t="shared" si="184"/>
        <v>0</v>
      </c>
      <c r="N768" s="40">
        <f t="shared" si="184"/>
        <v>0</v>
      </c>
      <c r="O768" s="40">
        <f t="shared" si="184"/>
        <v>0</v>
      </c>
      <c r="P768" s="40">
        <f t="shared" si="184"/>
        <v>0</v>
      </c>
      <c r="Q768" s="40">
        <f t="shared" si="184"/>
        <v>0</v>
      </c>
      <c r="R768" s="85" t="s">
        <v>111</v>
      </c>
      <c r="S768" s="85"/>
    </row>
    <row r="769" spans="1:19" ht="12.75">
      <c r="A769" s="63"/>
      <c r="B769" s="79"/>
      <c r="C769" s="75"/>
      <c r="D769" s="75"/>
      <c r="E769" s="52"/>
      <c r="F769" s="4"/>
      <c r="G769" s="59" t="s">
        <v>13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85"/>
      <c r="S769" s="85"/>
    </row>
    <row r="770" spans="1:19" ht="12.75">
      <c r="A770" s="63"/>
      <c r="B770" s="79"/>
      <c r="C770" s="75"/>
      <c r="D770" s="75"/>
      <c r="E770" s="52"/>
      <c r="F770" s="4"/>
      <c r="G770" s="59" t="s">
        <v>11</v>
      </c>
      <c r="H770" s="40">
        <v>5000</v>
      </c>
      <c r="I770" s="40">
        <v>0</v>
      </c>
      <c r="J770" s="40">
        <v>5000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85"/>
      <c r="S770" s="85"/>
    </row>
    <row r="771" spans="1:19" ht="12.75">
      <c r="A771" s="63"/>
      <c r="B771" s="79"/>
      <c r="C771" s="75"/>
      <c r="D771" s="75"/>
      <c r="E771" s="52"/>
      <c r="F771" s="4"/>
      <c r="G771" s="59" t="s">
        <v>12</v>
      </c>
      <c r="H771" s="40">
        <v>5500</v>
      </c>
      <c r="I771" s="40">
        <v>0</v>
      </c>
      <c r="J771" s="40">
        <v>5500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85"/>
      <c r="S771" s="85"/>
    </row>
    <row r="772" spans="1:19" ht="12.75">
      <c r="A772" s="63"/>
      <c r="B772" s="79"/>
      <c r="C772" s="75"/>
      <c r="D772" s="75"/>
      <c r="E772" s="52"/>
      <c r="F772" s="4"/>
      <c r="G772" s="59" t="s">
        <v>14</v>
      </c>
      <c r="H772" s="40">
        <v>6050</v>
      </c>
      <c r="I772" s="40">
        <v>0</v>
      </c>
      <c r="J772" s="40">
        <v>6050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85"/>
      <c r="S772" s="85"/>
    </row>
    <row r="773" spans="1:19" ht="12.75">
      <c r="A773" s="63"/>
      <c r="B773" s="79"/>
      <c r="C773" s="75"/>
      <c r="D773" s="75"/>
      <c r="E773" s="52"/>
      <c r="F773" s="4"/>
      <c r="G773" s="59" t="s">
        <v>15</v>
      </c>
      <c r="H773" s="40">
        <v>6655</v>
      </c>
      <c r="I773" s="40">
        <v>0</v>
      </c>
      <c r="J773" s="40">
        <v>6655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85"/>
      <c r="S773" s="85"/>
    </row>
    <row r="774" spans="1:19" ht="12.75">
      <c r="A774" s="63"/>
      <c r="B774" s="79"/>
      <c r="C774" s="75"/>
      <c r="D774" s="75"/>
      <c r="E774" s="52"/>
      <c r="F774" s="4"/>
      <c r="G774" s="59" t="s">
        <v>61</v>
      </c>
      <c r="H774" s="40">
        <f aca="true" t="shared" si="185" ref="H774:I778">J774+L774+N774+P774</f>
        <v>0</v>
      </c>
      <c r="I774" s="40">
        <f t="shared" si="185"/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85"/>
      <c r="S774" s="85"/>
    </row>
    <row r="775" spans="1:19" ht="12.75">
      <c r="A775" s="63"/>
      <c r="B775" s="79"/>
      <c r="C775" s="75"/>
      <c r="D775" s="75"/>
      <c r="E775" s="52"/>
      <c r="F775" s="4"/>
      <c r="G775" s="59" t="s">
        <v>74</v>
      </c>
      <c r="H775" s="40">
        <f t="shared" si="185"/>
        <v>0</v>
      </c>
      <c r="I775" s="40">
        <f t="shared" si="185"/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85"/>
      <c r="S775" s="85"/>
    </row>
    <row r="776" spans="1:19" ht="12.75">
      <c r="A776" s="63"/>
      <c r="B776" s="79"/>
      <c r="C776" s="75"/>
      <c r="D776" s="75"/>
      <c r="E776" s="52"/>
      <c r="F776" s="4"/>
      <c r="G776" s="59" t="s">
        <v>75</v>
      </c>
      <c r="H776" s="40">
        <f t="shared" si="185"/>
        <v>0</v>
      </c>
      <c r="I776" s="40">
        <f t="shared" si="185"/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85"/>
      <c r="S776" s="85"/>
    </row>
    <row r="777" spans="1:19" ht="12.75">
      <c r="A777" s="63"/>
      <c r="B777" s="79"/>
      <c r="C777" s="75"/>
      <c r="D777" s="75"/>
      <c r="E777" s="52"/>
      <c r="F777" s="4"/>
      <c r="G777" s="59" t="s">
        <v>76</v>
      </c>
      <c r="H777" s="40">
        <f t="shared" si="185"/>
        <v>0</v>
      </c>
      <c r="I777" s="40">
        <f t="shared" si="185"/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85"/>
      <c r="S777" s="85"/>
    </row>
    <row r="778" spans="1:19" ht="12.75">
      <c r="A778" s="63"/>
      <c r="B778" s="79"/>
      <c r="C778" s="75"/>
      <c r="D778" s="75"/>
      <c r="E778" s="52"/>
      <c r="F778" s="4"/>
      <c r="G778" s="59" t="s">
        <v>77</v>
      </c>
      <c r="H778" s="40">
        <f t="shared" si="185"/>
        <v>0</v>
      </c>
      <c r="I778" s="40">
        <f t="shared" si="185"/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85"/>
      <c r="S778" s="85"/>
    </row>
    <row r="779" spans="1:19" ht="13.5" thickBot="1">
      <c r="A779" s="63"/>
      <c r="B779" s="80"/>
      <c r="C779" s="76"/>
      <c r="D779" s="76"/>
      <c r="E779" s="52"/>
      <c r="F779" s="4"/>
      <c r="G779" s="59" t="s">
        <v>72</v>
      </c>
      <c r="H779" s="40">
        <v>16200</v>
      </c>
      <c r="I779" s="40">
        <f>K779+M779+O779+Q779</f>
        <v>0</v>
      </c>
      <c r="J779" s="40">
        <v>16200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85"/>
      <c r="S779" s="85"/>
    </row>
    <row r="780" spans="1:19" ht="12.75">
      <c r="A780" s="63">
        <v>62</v>
      </c>
      <c r="B780" s="77" t="s">
        <v>116</v>
      </c>
      <c r="C780" s="56"/>
      <c r="D780" s="56"/>
      <c r="E780" s="49"/>
      <c r="F780" s="4"/>
      <c r="G780" s="33" t="s">
        <v>9</v>
      </c>
      <c r="H780" s="40">
        <f aca="true" t="shared" si="186" ref="H780:Q780">SUM(H781:H791)</f>
        <v>150</v>
      </c>
      <c r="I780" s="40">
        <f t="shared" si="186"/>
        <v>0</v>
      </c>
      <c r="J780" s="40">
        <f t="shared" si="186"/>
        <v>150</v>
      </c>
      <c r="K780" s="40">
        <f t="shared" si="186"/>
        <v>0</v>
      </c>
      <c r="L780" s="40">
        <f t="shared" si="186"/>
        <v>0</v>
      </c>
      <c r="M780" s="40">
        <f t="shared" si="186"/>
        <v>0</v>
      </c>
      <c r="N780" s="40">
        <f t="shared" si="186"/>
        <v>0</v>
      </c>
      <c r="O780" s="40">
        <f t="shared" si="186"/>
        <v>0</v>
      </c>
      <c r="P780" s="40">
        <f t="shared" si="186"/>
        <v>0</v>
      </c>
      <c r="Q780" s="40">
        <f t="shared" si="186"/>
        <v>0</v>
      </c>
      <c r="R780" s="85" t="s">
        <v>111</v>
      </c>
      <c r="S780" s="85"/>
    </row>
    <row r="781" spans="1:19" ht="12.75">
      <c r="A781" s="63"/>
      <c r="B781" s="65"/>
      <c r="C781" s="56"/>
      <c r="D781" s="56"/>
      <c r="E781" s="49"/>
      <c r="F781" s="4"/>
      <c r="G781" s="59" t="s">
        <v>13</v>
      </c>
      <c r="H781" s="40">
        <f aca="true" t="shared" si="187" ref="H781:H790">J781+L781+N781+P781</f>
        <v>0</v>
      </c>
      <c r="I781" s="40">
        <f aca="true" t="shared" si="188" ref="I781:I790">K781+M781+O781+Q781</f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85"/>
      <c r="S781" s="85"/>
    </row>
    <row r="782" spans="1:19" ht="12.75">
      <c r="A782" s="63"/>
      <c r="B782" s="65"/>
      <c r="C782" s="56"/>
      <c r="D782" s="56"/>
      <c r="E782" s="49"/>
      <c r="F782" s="4"/>
      <c r="G782" s="59" t="s">
        <v>11</v>
      </c>
      <c r="H782" s="40">
        <f t="shared" si="187"/>
        <v>0</v>
      </c>
      <c r="I782" s="40">
        <f t="shared" si="188"/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85"/>
      <c r="S782" s="85"/>
    </row>
    <row r="783" spans="1:19" ht="12.75">
      <c r="A783" s="63"/>
      <c r="B783" s="65"/>
      <c r="C783" s="56"/>
      <c r="D783" s="56"/>
      <c r="E783" s="49"/>
      <c r="F783" s="4"/>
      <c r="G783" s="59" t="s">
        <v>12</v>
      </c>
      <c r="H783" s="40">
        <f t="shared" si="187"/>
        <v>0</v>
      </c>
      <c r="I783" s="40">
        <f t="shared" si="188"/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85"/>
      <c r="S783" s="85"/>
    </row>
    <row r="784" spans="1:19" ht="12.75">
      <c r="A784" s="63"/>
      <c r="B784" s="65"/>
      <c r="C784" s="56"/>
      <c r="D784" s="56"/>
      <c r="E784" s="49"/>
      <c r="F784" s="4"/>
      <c r="G784" s="59" t="s">
        <v>14</v>
      </c>
      <c r="H784" s="40">
        <f t="shared" si="187"/>
        <v>0</v>
      </c>
      <c r="I784" s="40">
        <f t="shared" si="188"/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85"/>
      <c r="S784" s="85"/>
    </row>
    <row r="785" spans="1:19" ht="12.75">
      <c r="A785" s="63"/>
      <c r="B785" s="65"/>
      <c r="C785" s="56"/>
      <c r="D785" s="56"/>
      <c r="E785" s="49"/>
      <c r="F785" s="4"/>
      <c r="G785" s="59" t="s">
        <v>15</v>
      </c>
      <c r="H785" s="40">
        <f t="shared" si="187"/>
        <v>0</v>
      </c>
      <c r="I785" s="40">
        <f t="shared" si="188"/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85"/>
      <c r="S785" s="85"/>
    </row>
    <row r="786" spans="1:19" ht="12.75">
      <c r="A786" s="63"/>
      <c r="B786" s="65"/>
      <c r="C786" s="56"/>
      <c r="D786" s="56"/>
      <c r="E786" s="49"/>
      <c r="F786" s="4"/>
      <c r="G786" s="59" t="s">
        <v>61</v>
      </c>
      <c r="H786" s="40">
        <f t="shared" si="187"/>
        <v>0</v>
      </c>
      <c r="I786" s="40">
        <f t="shared" si="188"/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85"/>
      <c r="S786" s="85"/>
    </row>
    <row r="787" spans="1:19" ht="12.75">
      <c r="A787" s="63"/>
      <c r="B787" s="65"/>
      <c r="C787" s="50" t="s">
        <v>122</v>
      </c>
      <c r="D787" s="50" t="s">
        <v>123</v>
      </c>
      <c r="E787" s="49"/>
      <c r="F787" s="4"/>
      <c r="G787" s="59" t="s">
        <v>74</v>
      </c>
      <c r="H787" s="40">
        <f t="shared" si="187"/>
        <v>0</v>
      </c>
      <c r="I787" s="40">
        <f t="shared" si="188"/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85"/>
      <c r="S787" s="85"/>
    </row>
    <row r="788" spans="1:19" ht="12.75">
      <c r="A788" s="63"/>
      <c r="B788" s="65"/>
      <c r="C788" s="56"/>
      <c r="D788" s="56"/>
      <c r="E788" s="49"/>
      <c r="F788" s="4"/>
      <c r="G788" s="59" t="s">
        <v>75</v>
      </c>
      <c r="H788" s="40">
        <f t="shared" si="187"/>
        <v>0</v>
      </c>
      <c r="I788" s="40">
        <f t="shared" si="188"/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85"/>
      <c r="S788" s="85"/>
    </row>
    <row r="789" spans="1:19" ht="12.75">
      <c r="A789" s="63"/>
      <c r="B789" s="65"/>
      <c r="C789" s="56"/>
      <c r="D789" s="56"/>
      <c r="E789" s="49"/>
      <c r="F789" s="4"/>
      <c r="G789" s="59" t="s">
        <v>76</v>
      </c>
      <c r="H789" s="40">
        <f t="shared" si="187"/>
        <v>0</v>
      </c>
      <c r="I789" s="40">
        <f t="shared" si="188"/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85"/>
      <c r="S789" s="85"/>
    </row>
    <row r="790" spans="1:19" ht="12.75">
      <c r="A790" s="63"/>
      <c r="B790" s="65"/>
      <c r="C790" s="56"/>
      <c r="D790" s="56"/>
      <c r="E790" s="49"/>
      <c r="F790" s="4"/>
      <c r="G790" s="59" t="s">
        <v>77</v>
      </c>
      <c r="H790" s="40">
        <f t="shared" si="187"/>
        <v>0</v>
      </c>
      <c r="I790" s="40">
        <f t="shared" si="188"/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85"/>
      <c r="S790" s="85"/>
    </row>
    <row r="791" spans="1:19" ht="12.75">
      <c r="A791" s="63"/>
      <c r="B791" s="66"/>
      <c r="C791" s="56"/>
      <c r="D791" s="56"/>
      <c r="E791" s="49"/>
      <c r="F791" s="4"/>
      <c r="G791" s="59" t="s">
        <v>72</v>
      </c>
      <c r="H791" s="40">
        <v>150</v>
      </c>
      <c r="I791" s="40">
        <v>0</v>
      </c>
      <c r="J791" s="40">
        <v>150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85"/>
      <c r="S791" s="85"/>
    </row>
    <row r="792" spans="1:19" ht="12.75">
      <c r="A792" s="63">
        <v>63</v>
      </c>
      <c r="B792" s="64" t="s">
        <v>117</v>
      </c>
      <c r="C792" s="55"/>
      <c r="D792" s="55"/>
      <c r="E792" s="49"/>
      <c r="F792" s="4"/>
      <c r="G792" s="33" t="s">
        <v>9</v>
      </c>
      <c r="H792" s="40">
        <f aca="true" t="shared" si="189" ref="H792:Q792">SUM(H793:H803)</f>
        <v>181.28</v>
      </c>
      <c r="I792" s="40">
        <f t="shared" si="189"/>
        <v>0</v>
      </c>
      <c r="J792" s="40">
        <f t="shared" si="189"/>
        <v>181.28</v>
      </c>
      <c r="K792" s="40">
        <f t="shared" si="189"/>
        <v>0</v>
      </c>
      <c r="L792" s="40">
        <f t="shared" si="189"/>
        <v>0</v>
      </c>
      <c r="M792" s="40">
        <f t="shared" si="189"/>
        <v>0</v>
      </c>
      <c r="N792" s="40">
        <f t="shared" si="189"/>
        <v>0</v>
      </c>
      <c r="O792" s="40">
        <f t="shared" si="189"/>
        <v>0</v>
      </c>
      <c r="P792" s="40">
        <f t="shared" si="189"/>
        <v>0</v>
      </c>
      <c r="Q792" s="40">
        <f t="shared" si="189"/>
        <v>0</v>
      </c>
      <c r="R792" s="85" t="s">
        <v>111</v>
      </c>
      <c r="S792" s="85"/>
    </row>
    <row r="793" spans="1:19" ht="12.75">
      <c r="A793" s="63"/>
      <c r="B793" s="65"/>
      <c r="C793" s="56"/>
      <c r="D793" s="56"/>
      <c r="E793" s="49"/>
      <c r="F793" s="4"/>
      <c r="G793" s="59" t="s">
        <v>13</v>
      </c>
      <c r="H793" s="40">
        <f aca="true" t="shared" si="190" ref="H793:H803">J793+L793+N793+P793</f>
        <v>0</v>
      </c>
      <c r="I793" s="40">
        <f aca="true" t="shared" si="191" ref="I793:I803">K793+M793+O793+Q793</f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85"/>
      <c r="S793" s="85"/>
    </row>
    <row r="794" spans="1:19" ht="12.75">
      <c r="A794" s="63"/>
      <c r="B794" s="65"/>
      <c r="C794" s="56"/>
      <c r="D794" s="56"/>
      <c r="E794" s="49"/>
      <c r="F794" s="4"/>
      <c r="G794" s="59" t="s">
        <v>11</v>
      </c>
      <c r="H794" s="40">
        <f t="shared" si="190"/>
        <v>0</v>
      </c>
      <c r="I794" s="40">
        <f t="shared" si="191"/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85"/>
      <c r="S794" s="85"/>
    </row>
    <row r="795" spans="1:19" ht="12.75">
      <c r="A795" s="63"/>
      <c r="B795" s="65"/>
      <c r="C795" s="56"/>
      <c r="D795" s="56"/>
      <c r="E795" s="49"/>
      <c r="F795" s="4"/>
      <c r="G795" s="59" t="s">
        <v>12</v>
      </c>
      <c r="H795" s="40">
        <f t="shared" si="190"/>
        <v>0</v>
      </c>
      <c r="I795" s="40">
        <f t="shared" si="191"/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85"/>
      <c r="S795" s="85"/>
    </row>
    <row r="796" spans="1:19" ht="12.75">
      <c r="A796" s="63"/>
      <c r="B796" s="65"/>
      <c r="C796" s="56"/>
      <c r="D796" s="56"/>
      <c r="E796" s="49"/>
      <c r="F796" s="4"/>
      <c r="G796" s="59" t="s">
        <v>14</v>
      </c>
      <c r="H796" s="40">
        <f t="shared" si="190"/>
        <v>0</v>
      </c>
      <c r="I796" s="40">
        <f t="shared" si="191"/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85"/>
      <c r="S796" s="85"/>
    </row>
    <row r="797" spans="1:19" ht="12.75">
      <c r="A797" s="63"/>
      <c r="B797" s="65"/>
      <c r="C797" s="56"/>
      <c r="D797" s="56"/>
      <c r="E797" s="49"/>
      <c r="F797" s="4"/>
      <c r="G797" s="59" t="s">
        <v>15</v>
      </c>
      <c r="H797" s="40">
        <f t="shared" si="190"/>
        <v>0</v>
      </c>
      <c r="I797" s="40">
        <f t="shared" si="191"/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85"/>
      <c r="S797" s="85"/>
    </row>
    <row r="798" spans="1:19" ht="12.75">
      <c r="A798" s="63"/>
      <c r="B798" s="65"/>
      <c r="C798" s="56"/>
      <c r="D798" s="56"/>
      <c r="E798" s="49"/>
      <c r="F798" s="4"/>
      <c r="G798" s="59" t="s">
        <v>61</v>
      </c>
      <c r="H798" s="40">
        <f t="shared" si="190"/>
        <v>0</v>
      </c>
      <c r="I798" s="40">
        <f t="shared" si="191"/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85"/>
      <c r="S798" s="85"/>
    </row>
    <row r="799" spans="1:19" ht="12.75">
      <c r="A799" s="63"/>
      <c r="B799" s="65"/>
      <c r="C799" s="50" t="s">
        <v>122</v>
      </c>
      <c r="D799" s="50" t="s">
        <v>123</v>
      </c>
      <c r="E799" s="49"/>
      <c r="F799" s="4"/>
      <c r="G799" s="59" t="s">
        <v>74</v>
      </c>
      <c r="H799" s="40">
        <f t="shared" si="190"/>
        <v>0</v>
      </c>
      <c r="I799" s="40">
        <f t="shared" si="191"/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85"/>
      <c r="S799" s="85"/>
    </row>
    <row r="800" spans="1:19" ht="12.75">
      <c r="A800" s="63"/>
      <c r="B800" s="65"/>
      <c r="C800" s="56"/>
      <c r="D800" s="56"/>
      <c r="E800" s="49"/>
      <c r="F800" s="4"/>
      <c r="G800" s="59" t="s">
        <v>75</v>
      </c>
      <c r="H800" s="40">
        <f t="shared" si="190"/>
        <v>31.28</v>
      </c>
      <c r="I800" s="40">
        <f t="shared" si="191"/>
        <v>0</v>
      </c>
      <c r="J800" s="40">
        <v>31.28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85"/>
      <c r="S800" s="85"/>
    </row>
    <row r="801" spans="1:19" ht="12.75">
      <c r="A801" s="63"/>
      <c r="B801" s="65"/>
      <c r="C801" s="56"/>
      <c r="D801" s="56"/>
      <c r="E801" s="49"/>
      <c r="F801" s="4"/>
      <c r="G801" s="59" t="s">
        <v>76</v>
      </c>
      <c r="H801" s="40">
        <f t="shared" si="190"/>
        <v>50</v>
      </c>
      <c r="I801" s="40">
        <f t="shared" si="191"/>
        <v>0</v>
      </c>
      <c r="J801" s="40">
        <v>50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85"/>
      <c r="S801" s="85"/>
    </row>
    <row r="802" spans="1:19" ht="12.75">
      <c r="A802" s="63"/>
      <c r="B802" s="65"/>
      <c r="C802" s="56"/>
      <c r="D802" s="56"/>
      <c r="E802" s="49"/>
      <c r="F802" s="4"/>
      <c r="G802" s="59" t="s">
        <v>77</v>
      </c>
      <c r="H802" s="40">
        <f t="shared" si="190"/>
        <v>50</v>
      </c>
      <c r="I802" s="40">
        <f t="shared" si="191"/>
        <v>0</v>
      </c>
      <c r="J802" s="40">
        <v>50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85"/>
      <c r="S802" s="85"/>
    </row>
    <row r="803" spans="1:19" ht="12.75">
      <c r="A803" s="63"/>
      <c r="B803" s="66"/>
      <c r="C803" s="56"/>
      <c r="D803" s="56"/>
      <c r="E803" s="49"/>
      <c r="F803" s="4"/>
      <c r="G803" s="59" t="s">
        <v>72</v>
      </c>
      <c r="H803" s="40">
        <f t="shared" si="190"/>
        <v>50</v>
      </c>
      <c r="I803" s="40">
        <f t="shared" si="191"/>
        <v>0</v>
      </c>
      <c r="J803" s="40">
        <v>50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85"/>
      <c r="S803" s="85"/>
    </row>
    <row r="804" spans="1:19" ht="12.75">
      <c r="A804" s="63">
        <v>64</v>
      </c>
      <c r="B804" s="64" t="s">
        <v>130</v>
      </c>
      <c r="C804" s="55"/>
      <c r="D804" s="55"/>
      <c r="E804" s="49"/>
      <c r="F804" s="4"/>
      <c r="G804" s="33" t="s">
        <v>9</v>
      </c>
      <c r="H804" s="40">
        <f aca="true" t="shared" si="192" ref="H804:Q804">SUM(H805:H815)</f>
        <v>1027.525</v>
      </c>
      <c r="I804" s="40">
        <f t="shared" si="192"/>
        <v>320.725</v>
      </c>
      <c r="J804" s="40">
        <f t="shared" si="192"/>
        <v>1027.525</v>
      </c>
      <c r="K804" s="40">
        <f t="shared" si="192"/>
        <v>320.725</v>
      </c>
      <c r="L804" s="40">
        <f t="shared" si="192"/>
        <v>0</v>
      </c>
      <c r="M804" s="40">
        <f t="shared" si="192"/>
        <v>0</v>
      </c>
      <c r="N804" s="40">
        <f t="shared" si="192"/>
        <v>0</v>
      </c>
      <c r="O804" s="40">
        <f t="shared" si="192"/>
        <v>0</v>
      </c>
      <c r="P804" s="40">
        <f t="shared" si="192"/>
        <v>0</v>
      </c>
      <c r="Q804" s="40">
        <f t="shared" si="192"/>
        <v>0</v>
      </c>
      <c r="R804" s="85" t="s">
        <v>111</v>
      </c>
      <c r="S804" s="85"/>
    </row>
    <row r="805" spans="1:19" ht="12.75">
      <c r="A805" s="63"/>
      <c r="B805" s="65"/>
      <c r="C805" s="56"/>
      <c r="D805" s="56"/>
      <c r="E805" s="49"/>
      <c r="F805" s="4"/>
      <c r="G805" s="59" t="s">
        <v>13</v>
      </c>
      <c r="H805" s="40">
        <f aca="true" t="shared" si="193" ref="H805:I810">J805+L805+N805+P805</f>
        <v>0</v>
      </c>
      <c r="I805" s="40">
        <f t="shared" si="193"/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85"/>
      <c r="S805" s="85"/>
    </row>
    <row r="806" spans="1:19" ht="12.75">
      <c r="A806" s="63"/>
      <c r="B806" s="65"/>
      <c r="C806" s="56"/>
      <c r="D806" s="56"/>
      <c r="E806" s="49"/>
      <c r="F806" s="4"/>
      <c r="G806" s="59" t="s">
        <v>11</v>
      </c>
      <c r="H806" s="40">
        <f t="shared" si="193"/>
        <v>0</v>
      </c>
      <c r="I806" s="40">
        <f t="shared" si="193"/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85"/>
      <c r="S806" s="85"/>
    </row>
    <row r="807" spans="1:19" ht="12.75">
      <c r="A807" s="63"/>
      <c r="B807" s="65"/>
      <c r="C807" s="56"/>
      <c r="D807" s="56"/>
      <c r="E807" s="49"/>
      <c r="F807" s="4"/>
      <c r="G807" s="59" t="s">
        <v>12</v>
      </c>
      <c r="H807" s="40">
        <f t="shared" si="193"/>
        <v>0</v>
      </c>
      <c r="I807" s="40">
        <f t="shared" si="193"/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85"/>
      <c r="S807" s="85"/>
    </row>
    <row r="808" spans="1:19" ht="12.75">
      <c r="A808" s="63"/>
      <c r="B808" s="65"/>
      <c r="C808" s="56"/>
      <c r="D808" s="56"/>
      <c r="E808" s="49"/>
      <c r="F808" s="4"/>
      <c r="G808" s="59" t="s">
        <v>14</v>
      </c>
      <c r="H808" s="40">
        <f t="shared" si="193"/>
        <v>0</v>
      </c>
      <c r="I808" s="40">
        <f t="shared" si="193"/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85"/>
      <c r="S808" s="85"/>
    </row>
    <row r="809" spans="1:19" ht="12.75">
      <c r="A809" s="63"/>
      <c r="B809" s="65"/>
      <c r="C809" s="56"/>
      <c r="D809" s="56"/>
      <c r="E809" s="49"/>
      <c r="F809" s="4"/>
      <c r="G809" s="59" t="s">
        <v>15</v>
      </c>
      <c r="H809" s="40">
        <f t="shared" si="193"/>
        <v>0</v>
      </c>
      <c r="I809" s="40">
        <f t="shared" si="193"/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85"/>
      <c r="S809" s="85"/>
    </row>
    <row r="810" spans="1:19" ht="12.75">
      <c r="A810" s="63"/>
      <c r="B810" s="65"/>
      <c r="C810" s="56"/>
      <c r="D810" s="56"/>
      <c r="E810" s="49"/>
      <c r="F810" s="4"/>
      <c r="G810" s="59" t="s">
        <v>61</v>
      </c>
      <c r="H810" s="40">
        <f t="shared" si="193"/>
        <v>0</v>
      </c>
      <c r="I810" s="40">
        <f t="shared" si="193"/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85"/>
      <c r="S810" s="85"/>
    </row>
    <row r="811" spans="1:19" ht="12.75">
      <c r="A811" s="63"/>
      <c r="B811" s="65"/>
      <c r="C811" s="50" t="s">
        <v>122</v>
      </c>
      <c r="D811" s="50" t="s">
        <v>123</v>
      </c>
      <c r="E811" s="52" t="s">
        <v>127</v>
      </c>
      <c r="F811" s="4"/>
      <c r="G811" s="59" t="s">
        <v>74</v>
      </c>
      <c r="H811" s="40">
        <v>320.725</v>
      </c>
      <c r="I811" s="40">
        <v>320.725</v>
      </c>
      <c r="J811" s="40">
        <v>320.725</v>
      </c>
      <c r="K811" s="40">
        <v>320.725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85"/>
      <c r="S811" s="85"/>
    </row>
    <row r="812" spans="1:19" ht="12.75">
      <c r="A812" s="63"/>
      <c r="B812" s="65"/>
      <c r="C812" s="56"/>
      <c r="D812" s="56"/>
      <c r="E812" s="49"/>
      <c r="F812" s="4"/>
      <c r="G812" s="59" t="s">
        <v>75</v>
      </c>
      <c r="H812" s="40">
        <f aca="true" t="shared" si="194" ref="H812:I815">J812+L812+N812+P812</f>
        <v>706.8</v>
      </c>
      <c r="I812" s="40">
        <f t="shared" si="194"/>
        <v>0</v>
      </c>
      <c r="J812" s="40">
        <v>706.8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85"/>
      <c r="S812" s="85"/>
    </row>
    <row r="813" spans="1:19" ht="12.75">
      <c r="A813" s="63"/>
      <c r="B813" s="65"/>
      <c r="C813" s="56"/>
      <c r="D813" s="56"/>
      <c r="E813" s="49"/>
      <c r="F813" s="4"/>
      <c r="G813" s="59" t="s">
        <v>76</v>
      </c>
      <c r="H813" s="40">
        <f t="shared" si="194"/>
        <v>0</v>
      </c>
      <c r="I813" s="40">
        <f t="shared" si="194"/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85"/>
      <c r="S813" s="85"/>
    </row>
    <row r="814" spans="1:19" ht="12.75">
      <c r="A814" s="63"/>
      <c r="B814" s="65"/>
      <c r="C814" s="56"/>
      <c r="D814" s="56"/>
      <c r="E814" s="49"/>
      <c r="F814" s="4"/>
      <c r="G814" s="59" t="s">
        <v>77</v>
      </c>
      <c r="H814" s="40">
        <f t="shared" si="194"/>
        <v>0</v>
      </c>
      <c r="I814" s="40">
        <f t="shared" si="194"/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85"/>
      <c r="S814" s="85"/>
    </row>
    <row r="815" spans="1:19" ht="12.75">
      <c r="A815" s="63"/>
      <c r="B815" s="66"/>
      <c r="C815" s="56"/>
      <c r="D815" s="56"/>
      <c r="E815" s="49"/>
      <c r="F815" s="4"/>
      <c r="G815" s="59" t="s">
        <v>72</v>
      </c>
      <c r="H815" s="40">
        <f t="shared" si="194"/>
        <v>0</v>
      </c>
      <c r="I815" s="40">
        <f t="shared" si="194"/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85"/>
      <c r="S815" s="85"/>
    </row>
    <row r="816" spans="1:19" ht="12.75">
      <c r="A816" s="63">
        <v>65</v>
      </c>
      <c r="B816" s="64" t="s">
        <v>129</v>
      </c>
      <c r="C816" s="55"/>
      <c r="D816" s="55"/>
      <c r="E816" s="49"/>
      <c r="F816" s="4"/>
      <c r="G816" s="33" t="s">
        <v>9</v>
      </c>
      <c r="H816" s="40">
        <f aca="true" t="shared" si="195" ref="H816:Q816">SUM(H817:H827)</f>
        <v>602.6</v>
      </c>
      <c r="I816" s="40">
        <f t="shared" si="195"/>
        <v>601.5</v>
      </c>
      <c r="J816" s="40">
        <f t="shared" si="195"/>
        <v>602.6</v>
      </c>
      <c r="K816" s="40">
        <f t="shared" si="195"/>
        <v>601.5</v>
      </c>
      <c r="L816" s="40">
        <f t="shared" si="195"/>
        <v>0</v>
      </c>
      <c r="M816" s="40">
        <f t="shared" si="195"/>
        <v>0</v>
      </c>
      <c r="N816" s="40">
        <f t="shared" si="195"/>
        <v>0</v>
      </c>
      <c r="O816" s="40">
        <f t="shared" si="195"/>
        <v>0</v>
      </c>
      <c r="P816" s="40">
        <f t="shared" si="195"/>
        <v>0</v>
      </c>
      <c r="Q816" s="40">
        <f t="shared" si="195"/>
        <v>0</v>
      </c>
      <c r="R816" s="85" t="s">
        <v>111</v>
      </c>
      <c r="S816" s="85"/>
    </row>
    <row r="817" spans="1:19" ht="12.75">
      <c r="A817" s="63"/>
      <c r="B817" s="65"/>
      <c r="C817" s="56"/>
      <c r="D817" s="56"/>
      <c r="E817" s="49"/>
      <c r="F817" s="4"/>
      <c r="G817" s="59" t="s">
        <v>13</v>
      </c>
      <c r="H817" s="40">
        <f aca="true" t="shared" si="196" ref="H817:I822">J817+L817+N817+P817</f>
        <v>0</v>
      </c>
      <c r="I817" s="40">
        <f t="shared" si="196"/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85"/>
      <c r="S817" s="85"/>
    </row>
    <row r="818" spans="1:19" ht="12.75">
      <c r="A818" s="63"/>
      <c r="B818" s="65"/>
      <c r="C818" s="56"/>
      <c r="D818" s="56"/>
      <c r="E818" s="49"/>
      <c r="F818" s="4"/>
      <c r="G818" s="59" t="s">
        <v>11</v>
      </c>
      <c r="H818" s="40">
        <f t="shared" si="196"/>
        <v>0</v>
      </c>
      <c r="I818" s="40">
        <f t="shared" si="196"/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85"/>
      <c r="S818" s="85"/>
    </row>
    <row r="819" spans="1:19" ht="12.75">
      <c r="A819" s="63"/>
      <c r="B819" s="65"/>
      <c r="C819" s="56"/>
      <c r="D819" s="56"/>
      <c r="E819" s="49"/>
      <c r="F819" s="4"/>
      <c r="G819" s="59" t="s">
        <v>12</v>
      </c>
      <c r="H819" s="40">
        <f t="shared" si="196"/>
        <v>0</v>
      </c>
      <c r="I819" s="40">
        <f t="shared" si="196"/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85"/>
      <c r="S819" s="85"/>
    </row>
    <row r="820" spans="1:19" ht="12.75">
      <c r="A820" s="63"/>
      <c r="B820" s="65"/>
      <c r="C820" s="56"/>
      <c r="D820" s="56"/>
      <c r="E820" s="49"/>
      <c r="F820" s="4"/>
      <c r="G820" s="59" t="s">
        <v>14</v>
      </c>
      <c r="H820" s="40">
        <f t="shared" si="196"/>
        <v>0</v>
      </c>
      <c r="I820" s="40">
        <f t="shared" si="196"/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85"/>
      <c r="S820" s="85"/>
    </row>
    <row r="821" spans="1:19" ht="12.75">
      <c r="A821" s="63"/>
      <c r="B821" s="65"/>
      <c r="C821" s="56"/>
      <c r="D821" s="56"/>
      <c r="E821" s="49"/>
      <c r="F821" s="4"/>
      <c r="G821" s="59" t="s">
        <v>15</v>
      </c>
      <c r="H821" s="40">
        <f t="shared" si="196"/>
        <v>0</v>
      </c>
      <c r="I821" s="40">
        <f t="shared" si="196"/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85"/>
      <c r="S821" s="85"/>
    </row>
    <row r="822" spans="1:19" ht="12.75">
      <c r="A822" s="63"/>
      <c r="B822" s="65"/>
      <c r="C822" s="56"/>
      <c r="D822" s="56"/>
      <c r="E822" s="49"/>
      <c r="F822" s="4"/>
      <c r="G822" s="59" t="s">
        <v>61</v>
      </c>
      <c r="H822" s="40">
        <f t="shared" si="196"/>
        <v>0</v>
      </c>
      <c r="I822" s="40">
        <f t="shared" si="196"/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85"/>
      <c r="S822" s="85"/>
    </row>
    <row r="823" spans="1:19" ht="12.75">
      <c r="A823" s="63"/>
      <c r="B823" s="65"/>
      <c r="C823" s="50" t="s">
        <v>122</v>
      </c>
      <c r="D823" s="50" t="s">
        <v>123</v>
      </c>
      <c r="E823" s="52" t="s">
        <v>127</v>
      </c>
      <c r="F823" s="4"/>
      <c r="G823" s="59" t="s">
        <v>74</v>
      </c>
      <c r="H823" s="40">
        <f>J823</f>
        <v>602.6</v>
      </c>
      <c r="I823" s="40">
        <f>K823</f>
        <v>601.5</v>
      </c>
      <c r="J823" s="40">
        <v>602.6</v>
      </c>
      <c r="K823" s="40">
        <v>601.5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85"/>
      <c r="S823" s="85"/>
    </row>
    <row r="824" spans="1:19" ht="12.75">
      <c r="A824" s="63"/>
      <c r="B824" s="65"/>
      <c r="C824" s="56"/>
      <c r="D824" s="56"/>
      <c r="E824" s="49"/>
      <c r="F824" s="4"/>
      <c r="G824" s="59" t="s">
        <v>75</v>
      </c>
      <c r="H824" s="40">
        <f aca="true" t="shared" si="197" ref="H824:I827">J824+L824+N824+P824</f>
        <v>0</v>
      </c>
      <c r="I824" s="40">
        <f t="shared" si="197"/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85"/>
      <c r="S824" s="85"/>
    </row>
    <row r="825" spans="1:19" ht="12.75">
      <c r="A825" s="63"/>
      <c r="B825" s="65"/>
      <c r="C825" s="56"/>
      <c r="D825" s="56"/>
      <c r="E825" s="49"/>
      <c r="F825" s="4"/>
      <c r="G825" s="59" t="s">
        <v>76</v>
      </c>
      <c r="H825" s="40">
        <f t="shared" si="197"/>
        <v>0</v>
      </c>
      <c r="I825" s="40">
        <f t="shared" si="197"/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85"/>
      <c r="S825" s="85"/>
    </row>
    <row r="826" spans="1:19" ht="12.75">
      <c r="A826" s="63"/>
      <c r="B826" s="65"/>
      <c r="C826" s="56"/>
      <c r="D826" s="56"/>
      <c r="E826" s="49"/>
      <c r="F826" s="4"/>
      <c r="G826" s="59" t="s">
        <v>77</v>
      </c>
      <c r="H826" s="40">
        <f t="shared" si="197"/>
        <v>0</v>
      </c>
      <c r="I826" s="40">
        <f t="shared" si="197"/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85"/>
      <c r="S826" s="85"/>
    </row>
    <row r="827" spans="1:19" ht="12.75">
      <c r="A827" s="63"/>
      <c r="B827" s="66"/>
      <c r="C827" s="56"/>
      <c r="D827" s="56"/>
      <c r="E827" s="49"/>
      <c r="F827" s="4"/>
      <c r="G827" s="59" t="s">
        <v>72</v>
      </c>
      <c r="H827" s="40">
        <f t="shared" si="197"/>
        <v>0</v>
      </c>
      <c r="I827" s="40">
        <f t="shared" si="197"/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85"/>
      <c r="S827" s="85"/>
    </row>
    <row r="828" spans="1:19" ht="12.75">
      <c r="A828" s="63">
        <v>66</v>
      </c>
      <c r="B828" s="64" t="s">
        <v>131</v>
      </c>
      <c r="C828" s="55"/>
      <c r="D828" s="55"/>
      <c r="E828" s="49"/>
      <c r="F828" s="4"/>
      <c r="G828" s="33" t="s">
        <v>9</v>
      </c>
      <c r="H828" s="40">
        <f aca="true" t="shared" si="198" ref="H828:Q828">SUM(H829:H839)</f>
        <v>750</v>
      </c>
      <c r="I828" s="40">
        <f t="shared" si="198"/>
        <v>600</v>
      </c>
      <c r="J828" s="40">
        <f t="shared" si="198"/>
        <v>750</v>
      </c>
      <c r="K828" s="40">
        <f t="shared" si="198"/>
        <v>600</v>
      </c>
      <c r="L828" s="40">
        <f t="shared" si="198"/>
        <v>0</v>
      </c>
      <c r="M828" s="40">
        <f t="shared" si="198"/>
        <v>0</v>
      </c>
      <c r="N828" s="40">
        <f t="shared" si="198"/>
        <v>0</v>
      </c>
      <c r="O828" s="40">
        <f t="shared" si="198"/>
        <v>0</v>
      </c>
      <c r="P828" s="40">
        <f t="shared" si="198"/>
        <v>0</v>
      </c>
      <c r="Q828" s="40">
        <f t="shared" si="198"/>
        <v>0</v>
      </c>
      <c r="R828" s="85" t="s">
        <v>111</v>
      </c>
      <c r="S828" s="85"/>
    </row>
    <row r="829" spans="1:19" ht="12.75">
      <c r="A829" s="63"/>
      <c r="B829" s="65"/>
      <c r="C829" s="56"/>
      <c r="D829" s="56"/>
      <c r="E829" s="49"/>
      <c r="F829" s="4"/>
      <c r="G829" s="59" t="s">
        <v>13</v>
      </c>
      <c r="H829" s="40">
        <f aca="true" t="shared" si="199" ref="H829:I834">J829+L829+N829+P829</f>
        <v>0</v>
      </c>
      <c r="I829" s="40">
        <f t="shared" si="199"/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85"/>
      <c r="S829" s="85"/>
    </row>
    <row r="830" spans="1:19" ht="12.75">
      <c r="A830" s="63"/>
      <c r="B830" s="65"/>
      <c r="C830" s="56"/>
      <c r="D830" s="56"/>
      <c r="E830" s="49"/>
      <c r="F830" s="4"/>
      <c r="G830" s="59" t="s">
        <v>11</v>
      </c>
      <c r="H830" s="40">
        <f t="shared" si="199"/>
        <v>0</v>
      </c>
      <c r="I830" s="40">
        <f t="shared" si="199"/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85"/>
      <c r="S830" s="85"/>
    </row>
    <row r="831" spans="1:19" ht="12.75">
      <c r="A831" s="63"/>
      <c r="B831" s="65"/>
      <c r="C831" s="56"/>
      <c r="D831" s="56"/>
      <c r="E831" s="49"/>
      <c r="F831" s="4"/>
      <c r="G831" s="59" t="s">
        <v>12</v>
      </c>
      <c r="H831" s="40">
        <f t="shared" si="199"/>
        <v>0</v>
      </c>
      <c r="I831" s="40">
        <f t="shared" si="199"/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85"/>
      <c r="S831" s="85"/>
    </row>
    <row r="832" spans="1:19" ht="12.75">
      <c r="A832" s="63"/>
      <c r="B832" s="65"/>
      <c r="C832" s="56"/>
      <c r="D832" s="56"/>
      <c r="E832" s="49"/>
      <c r="F832" s="4"/>
      <c r="G832" s="59" t="s">
        <v>14</v>
      </c>
      <c r="H832" s="40">
        <f t="shared" si="199"/>
        <v>0</v>
      </c>
      <c r="I832" s="40">
        <f t="shared" si="199"/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85"/>
      <c r="S832" s="85"/>
    </row>
    <row r="833" spans="1:19" ht="12.75">
      <c r="A833" s="63"/>
      <c r="B833" s="65"/>
      <c r="C833" s="56"/>
      <c r="D833" s="56"/>
      <c r="E833" s="49"/>
      <c r="F833" s="4"/>
      <c r="G833" s="59" t="s">
        <v>15</v>
      </c>
      <c r="H833" s="40">
        <f t="shared" si="199"/>
        <v>0</v>
      </c>
      <c r="I833" s="40">
        <f t="shared" si="199"/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85"/>
      <c r="S833" s="85"/>
    </row>
    <row r="834" spans="1:19" ht="12.75">
      <c r="A834" s="63"/>
      <c r="B834" s="65"/>
      <c r="C834" s="56"/>
      <c r="D834" s="56"/>
      <c r="E834" s="49"/>
      <c r="F834" s="4"/>
      <c r="G834" s="59" t="s">
        <v>61</v>
      </c>
      <c r="H834" s="40">
        <f t="shared" si="199"/>
        <v>0</v>
      </c>
      <c r="I834" s="40">
        <f t="shared" si="199"/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85"/>
      <c r="S834" s="85"/>
    </row>
    <row r="835" spans="1:19" ht="12.75">
      <c r="A835" s="63"/>
      <c r="B835" s="65"/>
      <c r="C835" s="50" t="s">
        <v>122</v>
      </c>
      <c r="D835" s="50" t="s">
        <v>123</v>
      </c>
      <c r="E835" s="52" t="s">
        <v>127</v>
      </c>
      <c r="F835" s="4"/>
      <c r="G835" s="59" t="s">
        <v>74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85"/>
      <c r="S835" s="85"/>
    </row>
    <row r="836" spans="1:19" ht="12.75">
      <c r="A836" s="63"/>
      <c r="B836" s="65"/>
      <c r="C836" s="56"/>
      <c r="D836" s="56"/>
      <c r="E836" s="49"/>
      <c r="F836" s="4"/>
      <c r="G836" s="59" t="s">
        <v>75</v>
      </c>
      <c r="H836" s="40">
        <f>J836+L836+N836+P836</f>
        <v>150</v>
      </c>
      <c r="I836" s="40">
        <v>150</v>
      </c>
      <c r="J836" s="40">
        <v>150</v>
      </c>
      <c r="K836" s="40">
        <v>150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85"/>
      <c r="S836" s="85"/>
    </row>
    <row r="837" spans="1:19" ht="12.75">
      <c r="A837" s="63"/>
      <c r="B837" s="65"/>
      <c r="C837" s="56"/>
      <c r="D837" s="56"/>
      <c r="E837" s="49"/>
      <c r="F837" s="4"/>
      <c r="G837" s="59" t="s">
        <v>76</v>
      </c>
      <c r="H837" s="40">
        <f>J837+L837+N837+P837</f>
        <v>200</v>
      </c>
      <c r="I837" s="9">
        <f>K837+M837+O837+Q837</f>
        <v>150</v>
      </c>
      <c r="J837" s="40">
        <v>200</v>
      </c>
      <c r="K837" s="9">
        <v>150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85"/>
      <c r="S837" s="85"/>
    </row>
    <row r="838" spans="1:19" ht="12.75">
      <c r="A838" s="63"/>
      <c r="B838" s="65"/>
      <c r="C838" s="56"/>
      <c r="D838" s="56"/>
      <c r="E838" s="49"/>
      <c r="F838" s="4"/>
      <c r="G838" s="59" t="s">
        <v>77</v>
      </c>
      <c r="H838" s="40">
        <f>J838+L838+N838+P838</f>
        <v>200</v>
      </c>
      <c r="I838" s="9">
        <f>K838+M838+O838+Q838</f>
        <v>150</v>
      </c>
      <c r="J838" s="40">
        <v>200</v>
      </c>
      <c r="K838" s="9">
        <v>150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85"/>
      <c r="S838" s="85"/>
    </row>
    <row r="839" spans="1:19" ht="12.75">
      <c r="A839" s="63"/>
      <c r="B839" s="66"/>
      <c r="C839" s="56"/>
      <c r="D839" s="56"/>
      <c r="E839" s="49"/>
      <c r="F839" s="4"/>
      <c r="G839" s="59" t="s">
        <v>72</v>
      </c>
      <c r="H839" s="40">
        <f>J839+L839+N839+P839</f>
        <v>200</v>
      </c>
      <c r="I839" s="9">
        <f>K839+M839+O839+Q839</f>
        <v>150</v>
      </c>
      <c r="J839" s="40">
        <v>200</v>
      </c>
      <c r="K839" s="9">
        <v>150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85"/>
      <c r="S839" s="85"/>
    </row>
    <row r="840" spans="1:19" ht="12.75">
      <c r="A840" s="63">
        <v>67</v>
      </c>
      <c r="B840" s="64" t="s">
        <v>132</v>
      </c>
      <c r="C840" s="55"/>
      <c r="D840" s="55"/>
      <c r="E840" s="49"/>
      <c r="F840" s="4"/>
      <c r="G840" s="33" t="s">
        <v>9</v>
      </c>
      <c r="H840" s="40">
        <f aca="true" t="shared" si="200" ref="H840:Q840">SUM(H841:H851)</f>
        <v>100</v>
      </c>
      <c r="I840" s="40">
        <f t="shared" si="200"/>
        <v>0</v>
      </c>
      <c r="J840" s="40">
        <f t="shared" si="200"/>
        <v>100</v>
      </c>
      <c r="K840" s="40">
        <f t="shared" si="200"/>
        <v>0</v>
      </c>
      <c r="L840" s="40">
        <f t="shared" si="200"/>
        <v>0</v>
      </c>
      <c r="M840" s="40">
        <f t="shared" si="200"/>
        <v>0</v>
      </c>
      <c r="N840" s="40">
        <f t="shared" si="200"/>
        <v>0</v>
      </c>
      <c r="O840" s="40">
        <f t="shared" si="200"/>
        <v>0</v>
      </c>
      <c r="P840" s="40">
        <f t="shared" si="200"/>
        <v>0</v>
      </c>
      <c r="Q840" s="40">
        <f t="shared" si="200"/>
        <v>0</v>
      </c>
      <c r="R840" s="85" t="s">
        <v>111</v>
      </c>
      <c r="S840" s="85"/>
    </row>
    <row r="841" spans="1:19" ht="12.75">
      <c r="A841" s="63"/>
      <c r="B841" s="65"/>
      <c r="C841" s="56"/>
      <c r="D841" s="56"/>
      <c r="E841" s="49"/>
      <c r="F841" s="4"/>
      <c r="G841" s="59" t="s">
        <v>13</v>
      </c>
      <c r="H841" s="40">
        <f aca="true" t="shared" si="201" ref="H841:I846">J841+L841+N841+P841</f>
        <v>0</v>
      </c>
      <c r="I841" s="40">
        <f t="shared" si="201"/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85"/>
      <c r="S841" s="85"/>
    </row>
    <row r="842" spans="1:19" ht="12.75">
      <c r="A842" s="63"/>
      <c r="B842" s="65"/>
      <c r="C842" s="56"/>
      <c r="D842" s="56"/>
      <c r="E842" s="49"/>
      <c r="F842" s="4"/>
      <c r="G842" s="59" t="s">
        <v>11</v>
      </c>
      <c r="H842" s="40">
        <f t="shared" si="201"/>
        <v>0</v>
      </c>
      <c r="I842" s="40">
        <f t="shared" si="201"/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85"/>
      <c r="S842" s="85"/>
    </row>
    <row r="843" spans="1:19" ht="12.75">
      <c r="A843" s="63"/>
      <c r="B843" s="65"/>
      <c r="C843" s="56"/>
      <c r="D843" s="56"/>
      <c r="E843" s="49"/>
      <c r="F843" s="4"/>
      <c r="G843" s="59" t="s">
        <v>12</v>
      </c>
      <c r="H843" s="40">
        <f t="shared" si="201"/>
        <v>0</v>
      </c>
      <c r="I843" s="40">
        <f t="shared" si="201"/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85"/>
      <c r="S843" s="85"/>
    </row>
    <row r="844" spans="1:19" ht="12.75">
      <c r="A844" s="63"/>
      <c r="B844" s="65"/>
      <c r="C844" s="56"/>
      <c r="D844" s="56"/>
      <c r="E844" s="49"/>
      <c r="F844" s="4"/>
      <c r="G844" s="59" t="s">
        <v>14</v>
      </c>
      <c r="H844" s="40">
        <f t="shared" si="201"/>
        <v>0</v>
      </c>
      <c r="I844" s="40">
        <f t="shared" si="201"/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v>0</v>
      </c>
      <c r="R844" s="85"/>
      <c r="S844" s="85"/>
    </row>
    <row r="845" spans="1:19" ht="12.75">
      <c r="A845" s="63"/>
      <c r="B845" s="65"/>
      <c r="C845" s="56"/>
      <c r="D845" s="56"/>
      <c r="E845" s="49"/>
      <c r="F845" s="4"/>
      <c r="G845" s="59" t="s">
        <v>15</v>
      </c>
      <c r="H845" s="40">
        <f t="shared" si="201"/>
        <v>0</v>
      </c>
      <c r="I845" s="40">
        <f t="shared" si="201"/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85"/>
      <c r="S845" s="85"/>
    </row>
    <row r="846" spans="1:19" ht="12.75">
      <c r="A846" s="63"/>
      <c r="B846" s="65"/>
      <c r="C846" s="56"/>
      <c r="D846" s="56"/>
      <c r="E846" s="49"/>
      <c r="F846" s="4"/>
      <c r="G846" s="59" t="s">
        <v>61</v>
      </c>
      <c r="H846" s="40">
        <f t="shared" si="201"/>
        <v>0</v>
      </c>
      <c r="I846" s="40">
        <f t="shared" si="201"/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85"/>
      <c r="S846" s="85"/>
    </row>
    <row r="847" spans="1:19" ht="12.75">
      <c r="A847" s="63"/>
      <c r="B847" s="65"/>
      <c r="C847" s="50" t="s">
        <v>122</v>
      </c>
      <c r="D847" s="50" t="s">
        <v>123</v>
      </c>
      <c r="E847" s="52" t="s">
        <v>127</v>
      </c>
      <c r="F847" s="4"/>
      <c r="G847" s="59" t="s">
        <v>74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85"/>
      <c r="S847" s="85"/>
    </row>
    <row r="848" spans="1:19" ht="12.75">
      <c r="A848" s="63"/>
      <c r="B848" s="65"/>
      <c r="C848" s="56"/>
      <c r="D848" s="56"/>
      <c r="E848" s="49"/>
      <c r="F848" s="4"/>
      <c r="G848" s="59" t="s">
        <v>75</v>
      </c>
      <c r="H848" s="40">
        <f aca="true" t="shared" si="202" ref="H848:I851">J848+L848+N848+P848</f>
        <v>100</v>
      </c>
      <c r="I848" s="40">
        <f t="shared" si="202"/>
        <v>0</v>
      </c>
      <c r="J848" s="40">
        <v>100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85"/>
      <c r="S848" s="85"/>
    </row>
    <row r="849" spans="1:19" ht="12.75">
      <c r="A849" s="63"/>
      <c r="B849" s="65"/>
      <c r="C849" s="56"/>
      <c r="D849" s="56"/>
      <c r="E849" s="49"/>
      <c r="F849" s="4"/>
      <c r="G849" s="59" t="s">
        <v>76</v>
      </c>
      <c r="H849" s="40">
        <f t="shared" si="202"/>
        <v>0</v>
      </c>
      <c r="I849" s="40">
        <f t="shared" si="202"/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85"/>
      <c r="S849" s="85"/>
    </row>
    <row r="850" spans="1:19" ht="12.75">
      <c r="A850" s="63"/>
      <c r="B850" s="65"/>
      <c r="C850" s="56"/>
      <c r="D850" s="56"/>
      <c r="E850" s="49"/>
      <c r="F850" s="4"/>
      <c r="G850" s="59" t="s">
        <v>77</v>
      </c>
      <c r="H850" s="40">
        <f t="shared" si="202"/>
        <v>0</v>
      </c>
      <c r="I850" s="40">
        <f t="shared" si="202"/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85"/>
      <c r="S850" s="85"/>
    </row>
    <row r="851" spans="1:19" ht="12.75">
      <c r="A851" s="63"/>
      <c r="B851" s="66"/>
      <c r="C851" s="56"/>
      <c r="D851" s="56"/>
      <c r="E851" s="49"/>
      <c r="F851" s="4"/>
      <c r="G851" s="59" t="s">
        <v>72</v>
      </c>
      <c r="H851" s="40">
        <f t="shared" si="202"/>
        <v>0</v>
      </c>
      <c r="I851" s="40">
        <f t="shared" si="202"/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85"/>
      <c r="S851" s="85"/>
    </row>
    <row r="852" spans="1:19" ht="12.75">
      <c r="A852" s="63">
        <v>68</v>
      </c>
      <c r="B852" s="64" t="s">
        <v>137</v>
      </c>
      <c r="C852" s="55"/>
      <c r="D852" s="55"/>
      <c r="E852" s="49"/>
      <c r="F852" s="4"/>
      <c r="G852" s="33" t="s">
        <v>9</v>
      </c>
      <c r="H852" s="40">
        <f aca="true" t="shared" si="203" ref="H852:Q852">SUM(H853:H863)</f>
        <v>29993.4</v>
      </c>
      <c r="I852" s="40">
        <f t="shared" si="203"/>
        <v>29993.3</v>
      </c>
      <c r="J852" s="40">
        <f t="shared" si="203"/>
        <v>29993.4</v>
      </c>
      <c r="K852" s="40">
        <f t="shared" si="203"/>
        <v>29993.3</v>
      </c>
      <c r="L852" s="40">
        <f t="shared" si="203"/>
        <v>0</v>
      </c>
      <c r="M852" s="40">
        <f t="shared" si="203"/>
        <v>0</v>
      </c>
      <c r="N852" s="40">
        <f t="shared" si="203"/>
        <v>0</v>
      </c>
      <c r="O852" s="40">
        <f t="shared" si="203"/>
        <v>0</v>
      </c>
      <c r="P852" s="40">
        <f t="shared" si="203"/>
        <v>0</v>
      </c>
      <c r="Q852" s="40">
        <f t="shared" si="203"/>
        <v>0</v>
      </c>
      <c r="R852" s="85" t="s">
        <v>139</v>
      </c>
      <c r="S852" s="85"/>
    </row>
    <row r="853" spans="1:19" ht="12.75">
      <c r="A853" s="63"/>
      <c r="B853" s="65"/>
      <c r="C853" s="56"/>
      <c r="D853" s="56"/>
      <c r="E853" s="49"/>
      <c r="F853" s="4"/>
      <c r="G853" s="59" t="s">
        <v>13</v>
      </c>
      <c r="H853" s="40">
        <f aca="true" t="shared" si="204" ref="H853:I858">J853+L853+N853+P853</f>
        <v>0</v>
      </c>
      <c r="I853" s="40">
        <f t="shared" si="204"/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85"/>
      <c r="S853" s="85"/>
    </row>
    <row r="854" spans="1:19" ht="12.75">
      <c r="A854" s="63"/>
      <c r="B854" s="65"/>
      <c r="C854" s="56"/>
      <c r="D854" s="56"/>
      <c r="E854" s="49"/>
      <c r="F854" s="4"/>
      <c r="G854" s="59" t="s">
        <v>11</v>
      </c>
      <c r="H854" s="40">
        <f t="shared" si="204"/>
        <v>0</v>
      </c>
      <c r="I854" s="40">
        <f t="shared" si="204"/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85"/>
      <c r="S854" s="85"/>
    </row>
    <row r="855" spans="1:19" ht="12.75">
      <c r="A855" s="63"/>
      <c r="B855" s="65"/>
      <c r="C855" s="56"/>
      <c r="D855" s="56"/>
      <c r="E855" s="49"/>
      <c r="F855" s="4"/>
      <c r="G855" s="59" t="s">
        <v>12</v>
      </c>
      <c r="H855" s="40">
        <f t="shared" si="204"/>
        <v>0</v>
      </c>
      <c r="I855" s="40">
        <f t="shared" si="204"/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85"/>
      <c r="S855" s="85"/>
    </row>
    <row r="856" spans="1:19" ht="12.75">
      <c r="A856" s="63"/>
      <c r="B856" s="65"/>
      <c r="C856" s="56"/>
      <c r="D856" s="56"/>
      <c r="E856" s="49"/>
      <c r="F856" s="4"/>
      <c r="G856" s="59" t="s">
        <v>14</v>
      </c>
      <c r="H856" s="40">
        <f t="shared" si="204"/>
        <v>0</v>
      </c>
      <c r="I856" s="40">
        <f t="shared" si="204"/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85"/>
      <c r="S856" s="85"/>
    </row>
    <row r="857" spans="1:19" ht="12.75">
      <c r="A857" s="63"/>
      <c r="B857" s="65"/>
      <c r="C857" s="56"/>
      <c r="D857" s="56"/>
      <c r="E857" s="49"/>
      <c r="F857" s="4"/>
      <c r="G857" s="59" t="s">
        <v>15</v>
      </c>
      <c r="H857" s="40">
        <f t="shared" si="204"/>
        <v>0</v>
      </c>
      <c r="I857" s="40">
        <f t="shared" si="204"/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85"/>
      <c r="S857" s="85"/>
    </row>
    <row r="858" spans="1:19" ht="12.75">
      <c r="A858" s="63"/>
      <c r="B858" s="65"/>
      <c r="C858" s="56"/>
      <c r="D858" s="56"/>
      <c r="E858" s="49"/>
      <c r="F858" s="4"/>
      <c r="G858" s="59" t="s">
        <v>61</v>
      </c>
      <c r="H858" s="40">
        <f t="shared" si="204"/>
        <v>0</v>
      </c>
      <c r="I858" s="40">
        <f t="shared" si="204"/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>
        <v>0</v>
      </c>
      <c r="R858" s="85"/>
      <c r="S858" s="85"/>
    </row>
    <row r="859" spans="1:19" ht="12.75">
      <c r="A859" s="63"/>
      <c r="B859" s="65"/>
      <c r="C859" s="50" t="s">
        <v>122</v>
      </c>
      <c r="D859" s="50" t="s">
        <v>123</v>
      </c>
      <c r="E859" s="52" t="s">
        <v>127</v>
      </c>
      <c r="F859" s="4"/>
      <c r="G859" s="59" t="s">
        <v>74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85"/>
      <c r="S859" s="85"/>
    </row>
    <row r="860" spans="1:19" ht="12.75">
      <c r="A860" s="63"/>
      <c r="B860" s="65"/>
      <c r="C860" s="56"/>
      <c r="D860" s="56"/>
      <c r="E860" s="49"/>
      <c r="F860" s="4"/>
      <c r="G860" s="59" t="s">
        <v>75</v>
      </c>
      <c r="H860" s="40">
        <f aca="true" t="shared" si="205" ref="H860:I863">J860+L860+N860+P860</f>
        <v>9993.4</v>
      </c>
      <c r="I860" s="40">
        <f t="shared" si="205"/>
        <v>9993.3</v>
      </c>
      <c r="J860" s="40">
        <v>9993.4</v>
      </c>
      <c r="K860" s="40">
        <v>9993.3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0</v>
      </c>
      <c r="R860" s="85"/>
      <c r="S860" s="85"/>
    </row>
    <row r="861" spans="1:19" ht="12.75">
      <c r="A861" s="63"/>
      <c r="B861" s="65"/>
      <c r="C861" s="56"/>
      <c r="D861" s="56"/>
      <c r="E861" s="49"/>
      <c r="F861" s="4"/>
      <c r="G861" s="59" t="s">
        <v>76</v>
      </c>
      <c r="H861" s="40">
        <f t="shared" si="205"/>
        <v>20000</v>
      </c>
      <c r="I861" s="40">
        <f t="shared" si="205"/>
        <v>20000</v>
      </c>
      <c r="J861" s="40">
        <v>20000</v>
      </c>
      <c r="K861" s="40">
        <v>20000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85"/>
      <c r="S861" s="85"/>
    </row>
    <row r="862" spans="1:19" ht="12.75">
      <c r="A862" s="63"/>
      <c r="B862" s="65"/>
      <c r="C862" s="56"/>
      <c r="D862" s="56"/>
      <c r="E862" s="49"/>
      <c r="F862" s="4"/>
      <c r="G862" s="59" t="s">
        <v>77</v>
      </c>
      <c r="H862" s="40">
        <f t="shared" si="205"/>
        <v>0</v>
      </c>
      <c r="I862" s="40">
        <f t="shared" si="205"/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85"/>
      <c r="S862" s="85"/>
    </row>
    <row r="863" spans="1:19" ht="12.75">
      <c r="A863" s="63"/>
      <c r="B863" s="66"/>
      <c r="C863" s="56"/>
      <c r="D863" s="56"/>
      <c r="E863" s="49"/>
      <c r="F863" s="4"/>
      <c r="G863" s="59" t="s">
        <v>72</v>
      </c>
      <c r="H863" s="40">
        <f t="shared" si="205"/>
        <v>0</v>
      </c>
      <c r="I863" s="40">
        <f t="shared" si="205"/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85"/>
      <c r="S863" s="85"/>
    </row>
    <row r="864" spans="1:19" ht="12.75">
      <c r="A864" s="71"/>
      <c r="B864" s="74" t="s">
        <v>41</v>
      </c>
      <c r="C864" s="49"/>
      <c r="D864" s="49"/>
      <c r="E864" s="74"/>
      <c r="F864" s="4"/>
      <c r="G864" s="28" t="s">
        <v>9</v>
      </c>
      <c r="H864" s="6">
        <f>SUM(H865:H875)</f>
        <v>243471.14699999994</v>
      </c>
      <c r="I864" s="6">
        <f aca="true" t="shared" si="206" ref="I864:Q864">SUM(I865:I875)</f>
        <v>95136.537</v>
      </c>
      <c r="J864" s="6">
        <f t="shared" si="206"/>
        <v>233401.24699999992</v>
      </c>
      <c r="K864" s="6">
        <f t="shared" si="206"/>
        <v>96032.937</v>
      </c>
      <c r="L864" s="6">
        <f t="shared" si="206"/>
        <v>0</v>
      </c>
      <c r="M864" s="6">
        <f t="shared" si="206"/>
        <v>0</v>
      </c>
      <c r="N864" s="6">
        <f t="shared" si="206"/>
        <v>10069.9</v>
      </c>
      <c r="O864" s="6">
        <f t="shared" si="206"/>
        <v>9546.9</v>
      </c>
      <c r="P864" s="6">
        <f t="shared" si="206"/>
        <v>0</v>
      </c>
      <c r="Q864" s="6">
        <f t="shared" si="206"/>
        <v>0</v>
      </c>
      <c r="R864" s="67"/>
      <c r="S864" s="68"/>
    </row>
    <row r="865" spans="1:19" ht="12.75">
      <c r="A865" s="72"/>
      <c r="B865" s="75"/>
      <c r="C865" s="50"/>
      <c r="D865" s="50"/>
      <c r="E865" s="75"/>
      <c r="F865" s="4"/>
      <c r="G865" s="29" t="s">
        <v>13</v>
      </c>
      <c r="H865" s="9">
        <f aca="true" t="shared" si="207" ref="H865:Q865">H361+H385+H373+H397+H409+H421+H433+H445+H601+H457+H469+H481+H625+H493+H505+H517+H529+H541+H553+H589+H577+H565+H745+H733+H721+H709+H697+H685+H673+H661+H649+H637+H613+H769</f>
        <v>10953</v>
      </c>
      <c r="I865" s="9">
        <f t="shared" si="207"/>
        <v>6111.7</v>
      </c>
      <c r="J865" s="9">
        <f t="shared" si="207"/>
        <v>8484.6</v>
      </c>
      <c r="K865" s="9">
        <f t="shared" si="207"/>
        <v>3643.2999999999997</v>
      </c>
      <c r="L865" s="9">
        <f t="shared" si="207"/>
        <v>0</v>
      </c>
      <c r="M865" s="9">
        <f t="shared" si="207"/>
        <v>0</v>
      </c>
      <c r="N865" s="9">
        <f t="shared" si="207"/>
        <v>2468.4</v>
      </c>
      <c r="O865" s="9">
        <f t="shared" si="207"/>
        <v>2468.4</v>
      </c>
      <c r="P865" s="9">
        <f t="shared" si="207"/>
        <v>0</v>
      </c>
      <c r="Q865" s="9">
        <f t="shared" si="207"/>
        <v>0</v>
      </c>
      <c r="R865" s="69"/>
      <c r="S865" s="70"/>
    </row>
    <row r="866" spans="1:19" ht="12.75">
      <c r="A866" s="72"/>
      <c r="B866" s="75"/>
      <c r="C866" s="50"/>
      <c r="D866" s="50"/>
      <c r="E866" s="75"/>
      <c r="F866" s="4"/>
      <c r="G866" s="29" t="s">
        <v>11</v>
      </c>
      <c r="H866" s="9">
        <f aca="true" t="shared" si="208" ref="H866:Q866">H362+H386+H374+H398+H410+H422+H434+H446+H602+H458+H470+H482+H626+H494+H506+H518+H530+H542+H554+H590+H578+H566+H746+H734+H722+H710+H698+H686+H674+H662+H650+H638+H614+H770</f>
        <v>19210.300000000003</v>
      </c>
      <c r="I866" s="9">
        <f t="shared" si="208"/>
        <v>8159.1</v>
      </c>
      <c r="J866" s="9">
        <f t="shared" si="208"/>
        <v>15538.900000000001</v>
      </c>
      <c r="K866" s="9">
        <f t="shared" si="208"/>
        <v>4487.7</v>
      </c>
      <c r="L866" s="9">
        <f t="shared" si="208"/>
        <v>0</v>
      </c>
      <c r="M866" s="9">
        <f t="shared" si="208"/>
        <v>0</v>
      </c>
      <c r="N866" s="9">
        <f t="shared" si="208"/>
        <v>3671.4</v>
      </c>
      <c r="O866" s="9">
        <f t="shared" si="208"/>
        <v>3671.4</v>
      </c>
      <c r="P866" s="9">
        <f t="shared" si="208"/>
        <v>0</v>
      </c>
      <c r="Q866" s="9">
        <f t="shared" si="208"/>
        <v>0</v>
      </c>
      <c r="R866" s="69"/>
      <c r="S866" s="70"/>
    </row>
    <row r="867" spans="1:19" ht="12.75">
      <c r="A867" s="72"/>
      <c r="B867" s="75"/>
      <c r="C867" s="50"/>
      <c r="D867" s="50"/>
      <c r="E867" s="75"/>
      <c r="F867" s="4"/>
      <c r="G867" s="29" t="s">
        <v>12</v>
      </c>
      <c r="H867" s="9">
        <f aca="true" t="shared" si="209" ref="H867:Q867">H363+H387+H375+H399+H411+H423+H435+H447+H603+H459+H471+H483+H627+H495+H507+H519+H531+H543+H555+H591+H579+H567+H747+H735+H723+H711+H699+H687+H675+H663+H651+H639+H615+H771</f>
        <v>21131.2</v>
      </c>
      <c r="I867" s="9">
        <f t="shared" si="209"/>
        <v>6362.8</v>
      </c>
      <c r="J867" s="9">
        <f t="shared" si="209"/>
        <v>17724.1</v>
      </c>
      <c r="K867" s="9">
        <f t="shared" si="209"/>
        <v>2955.6999999999994</v>
      </c>
      <c r="L867" s="9">
        <f t="shared" si="209"/>
        <v>0</v>
      </c>
      <c r="M867" s="9">
        <f t="shared" si="209"/>
        <v>0</v>
      </c>
      <c r="N867" s="9">
        <f t="shared" si="209"/>
        <v>3407.1</v>
      </c>
      <c r="O867" s="9">
        <f t="shared" si="209"/>
        <v>3407.1</v>
      </c>
      <c r="P867" s="9">
        <f t="shared" si="209"/>
        <v>0</v>
      </c>
      <c r="Q867" s="9">
        <f t="shared" si="209"/>
        <v>0</v>
      </c>
      <c r="R867" s="69"/>
      <c r="S867" s="70"/>
    </row>
    <row r="868" spans="1:19" ht="12.75">
      <c r="A868" s="72"/>
      <c r="B868" s="75"/>
      <c r="C868" s="50"/>
      <c r="D868" s="50"/>
      <c r="E868" s="75"/>
      <c r="F868" s="4"/>
      <c r="G868" s="29" t="s">
        <v>14</v>
      </c>
      <c r="H868" s="9">
        <f aca="true" t="shared" si="210" ref="H868:Q868">H364+H388+H376+H400+H412+H424+H436+H448+H604+H460+H472+H484+H628+H496+H508+H520+H532+H544+H556+H592+H580+H568+H748+H736+H724+H712+H700+H688+H676+H664+H652+H640+H616+H772</f>
        <v>19267.199999999997</v>
      </c>
      <c r="I868" s="9">
        <f t="shared" si="210"/>
        <v>4026</v>
      </c>
      <c r="J868" s="9">
        <f t="shared" si="210"/>
        <v>18744.199999999997</v>
      </c>
      <c r="K868" s="9">
        <f t="shared" si="210"/>
        <v>4026</v>
      </c>
      <c r="L868" s="9">
        <f t="shared" si="210"/>
        <v>0</v>
      </c>
      <c r="M868" s="9">
        <f t="shared" si="210"/>
        <v>0</v>
      </c>
      <c r="N868" s="9">
        <f t="shared" si="210"/>
        <v>523</v>
      </c>
      <c r="O868" s="9">
        <f t="shared" si="210"/>
        <v>0</v>
      </c>
      <c r="P868" s="9">
        <f t="shared" si="210"/>
        <v>0</v>
      </c>
      <c r="Q868" s="9">
        <f t="shared" si="210"/>
        <v>0</v>
      </c>
      <c r="R868" s="69"/>
      <c r="S868" s="70"/>
    </row>
    <row r="869" spans="1:19" ht="12.75">
      <c r="A869" s="72"/>
      <c r="B869" s="75"/>
      <c r="C869" s="50"/>
      <c r="D869" s="50"/>
      <c r="E869" s="75"/>
      <c r="F869" s="4"/>
      <c r="G869" s="29" t="s">
        <v>15</v>
      </c>
      <c r="H869" s="9">
        <f aca="true" t="shared" si="211" ref="H869:Q869">H365+H389+H377+H401+H413+H425+H437+H449+H605+H461+H473+H485+H629+H497+H509+H521+H533+H545+H557+H593+H581+H569+H749+H737+H725+H713+H701+H689+H677+H665+H653+H641+H617+H773</f>
        <v>25675</v>
      </c>
      <c r="I869" s="9">
        <f t="shared" si="211"/>
        <v>6552.1</v>
      </c>
      <c r="J869" s="9">
        <f t="shared" si="211"/>
        <v>25675</v>
      </c>
      <c r="K869" s="9">
        <f t="shared" si="211"/>
        <v>6552.1</v>
      </c>
      <c r="L869" s="9">
        <f t="shared" si="211"/>
        <v>0</v>
      </c>
      <c r="M869" s="9">
        <f t="shared" si="211"/>
        <v>0</v>
      </c>
      <c r="N869" s="9">
        <f t="shared" si="211"/>
        <v>0</v>
      </c>
      <c r="O869" s="9">
        <f t="shared" si="211"/>
        <v>0</v>
      </c>
      <c r="P869" s="9">
        <f t="shared" si="211"/>
        <v>0</v>
      </c>
      <c r="Q869" s="9">
        <f t="shared" si="211"/>
        <v>0</v>
      </c>
      <c r="R869" s="69"/>
      <c r="S869" s="70"/>
    </row>
    <row r="870" spans="1:19" ht="12.75">
      <c r="A870" s="72"/>
      <c r="B870" s="75"/>
      <c r="C870" s="50"/>
      <c r="D870" s="50"/>
      <c r="E870" s="75"/>
      <c r="F870" s="4"/>
      <c r="G870" s="8" t="s">
        <v>61</v>
      </c>
      <c r="H870" s="9">
        <f aca="true" t="shared" si="212" ref="H870:Q870">H366+H390+H378+H402+H414+H426+H438+H450+H606+H462+H474+H486+H630+H498+H510+H522+H534+H546+H558+H594+H582+H570+H750+H738+H726+H714+H702+H690+H678+H666+H654+H642+H618</f>
        <v>17441.4</v>
      </c>
      <c r="I870" s="9">
        <f t="shared" si="212"/>
        <v>3443.9</v>
      </c>
      <c r="J870" s="9">
        <f t="shared" si="212"/>
        <v>17441.4</v>
      </c>
      <c r="K870" s="9">
        <f t="shared" si="212"/>
        <v>3443.9</v>
      </c>
      <c r="L870" s="9">
        <f t="shared" si="212"/>
        <v>0</v>
      </c>
      <c r="M870" s="9">
        <f t="shared" si="212"/>
        <v>0</v>
      </c>
      <c r="N870" s="9">
        <f t="shared" si="212"/>
        <v>0</v>
      </c>
      <c r="O870" s="9">
        <f t="shared" si="212"/>
        <v>0</v>
      </c>
      <c r="P870" s="9">
        <f t="shared" si="212"/>
        <v>0</v>
      </c>
      <c r="Q870" s="9">
        <f t="shared" si="212"/>
        <v>0</v>
      </c>
      <c r="R870" s="69"/>
      <c r="S870" s="70"/>
    </row>
    <row r="871" spans="1:19" ht="12.75">
      <c r="A871" s="72"/>
      <c r="B871" s="75"/>
      <c r="C871" s="50"/>
      <c r="D871" s="50"/>
      <c r="E871" s="75"/>
      <c r="F871" s="8"/>
      <c r="G871" s="29" t="s">
        <v>74</v>
      </c>
      <c r="H871" s="9">
        <f>J871+L871+N871+P871</f>
        <v>8408.067000000001</v>
      </c>
      <c r="I871" s="9">
        <f>I787+I799+I367+I391+I379+I403+I415+I427+I439+I451+I607+I463+I475+I487+I631+I499+I511+I523+I535+I547+I559+I595+I583+I571+I751+I739+I727+I715+I703+I691+I679+I667+I655+I643+I619+I763+I775+I811+I823</f>
        <v>8406.967</v>
      </c>
      <c r="J871" s="9">
        <f>J859+J847+J835+J823+J811+J799+J787+J775+J763+J751+J739+J727+J715+J703+J691+J679+J667+J655+J643+J631+J619+J607+J595+J583+J571+J559+J547+J535+J523+J511+J499+J487+J475+J463+J451+J439+J427+J415+J403+J391+J379+J367</f>
        <v>8408.067000000001</v>
      </c>
      <c r="K871" s="9">
        <f>K751+K739+K727+K715+K607+K367+K823+K811</f>
        <v>8406.967</v>
      </c>
      <c r="L871" s="9">
        <f aca="true" t="shared" si="213" ref="L871:Q871">L787+L799+L367+L391+L379+L403+L415+L427+L439+L451+L607+L463+L475+L487+L631+L499+L511+L523+L535+L547+L559+L595+L583+L571+L751+L739+L727+L715+L703+L691+L679+L667+L655+L643+L619+L763+L775</f>
        <v>0</v>
      </c>
      <c r="M871" s="9">
        <f t="shared" si="213"/>
        <v>0</v>
      </c>
      <c r="N871" s="9">
        <f t="shared" si="213"/>
        <v>0</v>
      </c>
      <c r="O871" s="9">
        <f t="shared" si="213"/>
        <v>0</v>
      </c>
      <c r="P871" s="9">
        <f t="shared" si="213"/>
        <v>0</v>
      </c>
      <c r="Q871" s="9">
        <f t="shared" si="213"/>
        <v>0</v>
      </c>
      <c r="R871" s="69"/>
      <c r="S871" s="70"/>
    </row>
    <row r="872" spans="1:19" ht="12.75">
      <c r="A872" s="72"/>
      <c r="B872" s="75"/>
      <c r="C872" s="50"/>
      <c r="D872" s="50"/>
      <c r="E872" s="75"/>
      <c r="F872" s="8"/>
      <c r="G872" s="29" t="s">
        <v>75</v>
      </c>
      <c r="H872" s="9">
        <f>J872</f>
        <v>26437.78</v>
      </c>
      <c r="I872" s="9">
        <f>I368+I392+I380+I404+I416+I428+I440+I452+I608+I464+I476+I488+I632+I500+I512+I524+I536+I548+I560+I596+I584+I572+I752+I740+I728+I716+I704+I692+I680+I668+I656+I644+I620</f>
        <v>7136.07</v>
      </c>
      <c r="J872" s="9">
        <f>J860+J848+J836+J824+J812+J800+J788+J776+J764+J752+J740+J728+J716+J704+J692+J680+J668+J656+J644+J632+J620+J608+J596+J584+J572+J560+J548+J536+J524+J512+J500+J488+J476+J464+J452+J440+J428+J416+J404+J392+J380+J368</f>
        <v>26437.78</v>
      </c>
      <c r="K872" s="9">
        <f>K860+K752+K728+K608+K368+K836</f>
        <v>17279.37</v>
      </c>
      <c r="L872" s="9">
        <f aca="true" t="shared" si="214" ref="L872:Q872">L368+L392+L380+L404+L416+L428+L440+L452+L608+L464+L476+L488+L632+L500+L512+L524+L536+L548+L560+L596+L584+L572+L752+L740+L728+L716+L704+L692+L680+L668+L656+L644+L620</f>
        <v>0</v>
      </c>
      <c r="M872" s="9">
        <f t="shared" si="214"/>
        <v>0</v>
      </c>
      <c r="N872" s="9">
        <f t="shared" si="214"/>
        <v>0</v>
      </c>
      <c r="O872" s="9">
        <f t="shared" si="214"/>
        <v>0</v>
      </c>
      <c r="P872" s="9">
        <f t="shared" si="214"/>
        <v>0</v>
      </c>
      <c r="Q872" s="9">
        <f t="shared" si="214"/>
        <v>0</v>
      </c>
      <c r="R872" s="69"/>
      <c r="S872" s="70"/>
    </row>
    <row r="873" spans="1:19" ht="12.75">
      <c r="A873" s="72"/>
      <c r="B873" s="75"/>
      <c r="C873" s="50"/>
      <c r="D873" s="50"/>
      <c r="E873" s="75"/>
      <c r="F873" s="8"/>
      <c r="G873" s="29" t="s">
        <v>76</v>
      </c>
      <c r="H873" s="9">
        <f>H861+H837+H801+H777+H789+H765+H753+H741+H729+H705+H693+H681+H669+H609+H465+H369</f>
        <v>34934.8</v>
      </c>
      <c r="I873" s="9">
        <f>I861+I837+I801+I777+I789+I765+I753+I741+I729+I705+I693+I681+I669+I609+I465+I369</f>
        <v>29479.3</v>
      </c>
      <c r="J873" s="9">
        <f>J861+J837+J801+J777+J789+J765+J753+J741+J729+J705+J693+J681+J669+J609+J465+J369</f>
        <v>34934.8</v>
      </c>
      <c r="K873" s="9">
        <f>K861+K837+K801+K777+K789+K765+K753+K741+K729+K705+K693+K681+K669+K609+K465+K369</f>
        <v>29479.3</v>
      </c>
      <c r="L873" s="9">
        <f>L861+L837+L801+L777+L789+L765+L753+L741+L729+L705+L693+L681+L669+L609+L465+L369</f>
        <v>0</v>
      </c>
      <c r="M873" s="9">
        <f aca="true" t="shared" si="215" ref="M873:Q875">M369+M393+M381+M405+M417+M429+M441+M453+M609+M465+M477+M489+M633+M501+M513+M525+M537+M549+M561+M597+M585+M573+M753+M741+M729+M717+M705+M693+M681+M669+M657+M645+M621</f>
        <v>0</v>
      </c>
      <c r="N873" s="9">
        <f t="shared" si="215"/>
        <v>0</v>
      </c>
      <c r="O873" s="9">
        <f t="shared" si="215"/>
        <v>0</v>
      </c>
      <c r="P873" s="9">
        <f t="shared" si="215"/>
        <v>0</v>
      </c>
      <c r="Q873" s="9">
        <f t="shared" si="215"/>
        <v>0</v>
      </c>
      <c r="R873" s="69"/>
      <c r="S873" s="70"/>
    </row>
    <row r="874" spans="1:19" ht="12.75">
      <c r="A874" s="72"/>
      <c r="B874" s="75"/>
      <c r="C874" s="50"/>
      <c r="D874" s="50"/>
      <c r="E874" s="75"/>
      <c r="F874" s="8"/>
      <c r="G874" s="8" t="s">
        <v>77</v>
      </c>
      <c r="H874" s="9">
        <f>H862+H838+H802+H778+H790+H766+H754+H742+H730+H706+H694+H682+H670+H610+H466+H370</f>
        <v>14934.8</v>
      </c>
      <c r="I874" s="9">
        <f>I370+I394+I382+I406+I418+I430+I442+I454+I610+I466+I478+I490+I634+I502+I514+I526+I538+I550+I562+I598+I586+I574+I754+I742+I730+I718+I706+I694+I682+I670+I658+I646+I622</f>
        <v>7729.300000000001</v>
      </c>
      <c r="J874" s="9">
        <f>J862+J838+J802+J778+J790+J766+J754+J742+J730+J706+J694+J682+J670+J610+J466+J370</f>
        <v>14934.8</v>
      </c>
      <c r="K874" s="9">
        <f>K862+K838+K754+K730+K610+K370</f>
        <v>7879.3</v>
      </c>
      <c r="L874" s="9">
        <f>L370+L394+L382+L406+L418+L430+L442+L454+L610+L466+L478+L490+L634+L502+L514+L526+L538+L550+L562+L598+L586+L574+L754+L742+L730+L718+L706+L694+L682+L670+L658+L646+L622</f>
        <v>0</v>
      </c>
      <c r="M874" s="9">
        <f t="shared" si="215"/>
        <v>0</v>
      </c>
      <c r="N874" s="9">
        <f t="shared" si="215"/>
        <v>0</v>
      </c>
      <c r="O874" s="9">
        <f t="shared" si="215"/>
        <v>0</v>
      </c>
      <c r="P874" s="9">
        <f t="shared" si="215"/>
        <v>0</v>
      </c>
      <c r="Q874" s="9">
        <f t="shared" si="215"/>
        <v>0</v>
      </c>
      <c r="R874" s="69"/>
      <c r="S874" s="70"/>
    </row>
    <row r="875" spans="1:19" ht="12.75">
      <c r="A875" s="73"/>
      <c r="B875" s="76"/>
      <c r="C875" s="51"/>
      <c r="D875" s="51"/>
      <c r="E875" s="76"/>
      <c r="F875" s="8"/>
      <c r="G875" s="29" t="s">
        <v>72</v>
      </c>
      <c r="H875" s="9">
        <f>H863+H839+H803+H779+H791+H767+H755+H743+H731+H707+H695+H683+H671+H611+H467+H371</f>
        <v>45077.599999999984</v>
      </c>
      <c r="I875" s="9">
        <f>I371+I395+I383+I407+I419+I431+I443+I455+I611+I467+I479+I491+I635+I503+I515+I527+I539+I551+I563+I599+I587+I575+I755+I743+I731+I719+I707+I695+I683+I671+I659+I647+I623</f>
        <v>7729.300000000001</v>
      </c>
      <c r="J875" s="9">
        <f>J863+J839+J803+J779+J791+J767+J755+J743+J731+J707+J695+J683+J671+J611+J467+J371</f>
        <v>45077.599999999984</v>
      </c>
      <c r="K875" s="9">
        <f>K863+K839+K755+K731+K611+K371</f>
        <v>7879.3</v>
      </c>
      <c r="L875" s="9">
        <f>L371+L395+L383+L407+L419+L431+L443+L455+L611+L467+L479+L491+L635+L503+L515+L527+L539+L551+L563+L599+L587+L575+L755+L743+L731+L719+L707+L695+L683+L671+L659+L647+L623</f>
        <v>0</v>
      </c>
      <c r="M875" s="9">
        <f t="shared" si="215"/>
        <v>0</v>
      </c>
      <c r="N875" s="9">
        <f t="shared" si="215"/>
        <v>0</v>
      </c>
      <c r="O875" s="9">
        <f t="shared" si="215"/>
        <v>0</v>
      </c>
      <c r="P875" s="9">
        <f t="shared" si="215"/>
        <v>0</v>
      </c>
      <c r="Q875" s="9">
        <f t="shared" si="215"/>
        <v>0</v>
      </c>
      <c r="R875" s="83"/>
      <c r="S875" s="84"/>
    </row>
    <row r="876" spans="1:19" ht="12.75">
      <c r="A876" s="105"/>
      <c r="B876" s="102" t="s">
        <v>10</v>
      </c>
      <c r="C876" s="34"/>
      <c r="D876" s="34"/>
      <c r="E876" s="99"/>
      <c r="F876" s="8"/>
      <c r="G876" s="6" t="s">
        <v>9</v>
      </c>
      <c r="H876" s="6">
        <f>H877+H878+H879+H880+H881+H882+H883+H884+H885+H886+H887</f>
        <v>1725514.702</v>
      </c>
      <c r="I876" s="6">
        <f>I877+I878+I879+I880+I881+I882+I883+I884+I885+I886+I887</f>
        <v>893754.37393</v>
      </c>
      <c r="J876" s="6">
        <f>J877+J878+J879+J880+J881+J882+J883+J884+J885+J886+J887</f>
        <v>1707614.902</v>
      </c>
      <c r="K876" s="6">
        <f>K877+K878+K879+K880+K881+K882+K883+K884+K885+K886+K887</f>
        <v>876377.5009999999</v>
      </c>
      <c r="L876" s="6">
        <v>0</v>
      </c>
      <c r="M876" s="6">
        <v>0</v>
      </c>
      <c r="N876" s="6">
        <f>N877+N878+N879+N880+N881</f>
        <v>17899.8</v>
      </c>
      <c r="O876" s="6">
        <f>O877+O878+O879+O880+O881</f>
        <v>17376.8</v>
      </c>
      <c r="P876" s="6">
        <v>0</v>
      </c>
      <c r="Q876" s="6">
        <v>0</v>
      </c>
      <c r="R876" s="92"/>
      <c r="S876" s="93"/>
    </row>
    <row r="877" spans="1:19" ht="12.75">
      <c r="A877" s="106"/>
      <c r="B877" s="103"/>
      <c r="C877" s="35"/>
      <c r="D877" s="35"/>
      <c r="E877" s="100"/>
      <c r="F877" s="8"/>
      <c r="G877" s="31" t="s">
        <v>13</v>
      </c>
      <c r="H877" s="9">
        <v>118075</v>
      </c>
      <c r="I877" s="9">
        <v>43029.3</v>
      </c>
      <c r="J877" s="9">
        <v>112606.6</v>
      </c>
      <c r="K877" s="9">
        <v>37560.899999999994</v>
      </c>
      <c r="L877" s="9">
        <v>0</v>
      </c>
      <c r="M877" s="9">
        <v>0</v>
      </c>
      <c r="N877" s="9">
        <v>5468.4</v>
      </c>
      <c r="O877" s="9">
        <v>5468.4</v>
      </c>
      <c r="P877" s="9">
        <v>0</v>
      </c>
      <c r="Q877" s="9">
        <v>0</v>
      </c>
      <c r="R877" s="94"/>
      <c r="S877" s="95"/>
    </row>
    <row r="878" spans="1:19" ht="12.75">
      <c r="A878" s="106"/>
      <c r="B878" s="103"/>
      <c r="C878" s="35"/>
      <c r="D878" s="35"/>
      <c r="E878" s="100"/>
      <c r="F878" s="8"/>
      <c r="G878" s="31" t="s">
        <v>11</v>
      </c>
      <c r="H878" s="9">
        <v>136941.90000000002</v>
      </c>
      <c r="I878" s="9">
        <v>59297.799999999996</v>
      </c>
      <c r="J878" s="9">
        <v>133270.5</v>
      </c>
      <c r="K878" s="9">
        <v>55626.399999999994</v>
      </c>
      <c r="L878" s="9">
        <v>0</v>
      </c>
      <c r="M878" s="9">
        <v>0</v>
      </c>
      <c r="N878" s="9">
        <v>3671.4</v>
      </c>
      <c r="O878" s="9">
        <v>3671.4</v>
      </c>
      <c r="P878" s="9">
        <v>0</v>
      </c>
      <c r="Q878" s="9">
        <v>0</v>
      </c>
      <c r="R878" s="94"/>
      <c r="S878" s="95"/>
    </row>
    <row r="879" spans="1:19" ht="12.75">
      <c r="A879" s="106"/>
      <c r="B879" s="103"/>
      <c r="C879" s="35"/>
      <c r="D879" s="35"/>
      <c r="E879" s="100"/>
      <c r="F879" s="8"/>
      <c r="G879" s="31" t="s">
        <v>12</v>
      </c>
      <c r="H879" s="9">
        <v>141425.6</v>
      </c>
      <c r="I879" s="9">
        <v>47717.8</v>
      </c>
      <c r="J879" s="9">
        <v>138018.5</v>
      </c>
      <c r="K879" s="9">
        <v>44310.7</v>
      </c>
      <c r="L879" s="9">
        <v>0</v>
      </c>
      <c r="M879" s="9">
        <v>0</v>
      </c>
      <c r="N879" s="9">
        <v>3407.1</v>
      </c>
      <c r="O879" s="9">
        <v>3407.1</v>
      </c>
      <c r="P879" s="9">
        <v>0</v>
      </c>
      <c r="Q879" s="9">
        <v>0</v>
      </c>
      <c r="R879" s="94"/>
      <c r="S879" s="95"/>
    </row>
    <row r="880" spans="1:19" ht="12.75">
      <c r="A880" s="106"/>
      <c r="B880" s="103"/>
      <c r="C880" s="35"/>
      <c r="D880" s="35"/>
      <c r="E880" s="100"/>
      <c r="F880" s="8"/>
      <c r="G880" s="31" t="s">
        <v>14</v>
      </c>
      <c r="H880" s="9">
        <v>134147.4</v>
      </c>
      <c r="I880" s="9">
        <v>60346.7</v>
      </c>
      <c r="J880" s="9">
        <v>133624.4</v>
      </c>
      <c r="K880" s="9">
        <v>60346.7</v>
      </c>
      <c r="L880" s="9">
        <v>0</v>
      </c>
      <c r="M880" s="9">
        <v>0</v>
      </c>
      <c r="N880" s="9">
        <v>523</v>
      </c>
      <c r="O880" s="9">
        <v>0</v>
      </c>
      <c r="P880" s="9">
        <v>0</v>
      </c>
      <c r="Q880" s="9">
        <v>0</v>
      </c>
      <c r="R880" s="94"/>
      <c r="S880" s="95"/>
    </row>
    <row r="881" spans="1:19" ht="12.75">
      <c r="A881" s="106"/>
      <c r="B881" s="103"/>
      <c r="C881" s="35"/>
      <c r="D881" s="35"/>
      <c r="E881" s="100"/>
      <c r="F881" s="8"/>
      <c r="G881" s="31" t="s">
        <v>15</v>
      </c>
      <c r="H881" s="9">
        <v>142954.5</v>
      </c>
      <c r="I881" s="9">
        <v>76889</v>
      </c>
      <c r="J881" s="9">
        <v>138124.6</v>
      </c>
      <c r="K881" s="9">
        <v>72059.1</v>
      </c>
      <c r="L881" s="9">
        <v>0</v>
      </c>
      <c r="M881" s="9">
        <v>0</v>
      </c>
      <c r="N881" s="9">
        <v>4829.9</v>
      </c>
      <c r="O881" s="9">
        <v>4829.9</v>
      </c>
      <c r="P881" s="9">
        <v>0</v>
      </c>
      <c r="Q881" s="9">
        <v>0</v>
      </c>
      <c r="R881" s="94"/>
      <c r="S881" s="95"/>
    </row>
    <row r="882" spans="1:19" ht="12.75">
      <c r="A882" s="106"/>
      <c r="B882" s="103"/>
      <c r="C882" s="35"/>
      <c r="D882" s="35"/>
      <c r="E882" s="100"/>
      <c r="F882" s="8"/>
      <c r="G882" s="6" t="s">
        <v>61</v>
      </c>
      <c r="H882" s="9">
        <v>179799.44400000002</v>
      </c>
      <c r="I882" s="9">
        <v>81757.32393</v>
      </c>
      <c r="J882" s="9">
        <v>179799.44400000002</v>
      </c>
      <c r="K882" s="9">
        <v>81757.254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4"/>
      <c r="S882" s="95"/>
    </row>
    <row r="883" spans="1:19" ht="12.75">
      <c r="A883" s="106"/>
      <c r="B883" s="103"/>
      <c r="C883" s="35"/>
      <c r="D883" s="35"/>
      <c r="E883" s="100"/>
      <c r="F883" s="30"/>
      <c r="G883" s="6" t="s">
        <v>74</v>
      </c>
      <c r="H883" s="9">
        <f>J883</f>
        <v>95200.767</v>
      </c>
      <c r="I883" s="9">
        <v>94136.1</v>
      </c>
      <c r="J883" s="9">
        <f aca="true" t="shared" si="216" ref="J883:K887">J871+J354+J257</f>
        <v>95200.767</v>
      </c>
      <c r="K883" s="9">
        <f t="shared" si="216"/>
        <v>94136.09699999998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4"/>
      <c r="S883" s="95"/>
    </row>
    <row r="884" spans="1:19" ht="12.75">
      <c r="A884" s="106"/>
      <c r="B884" s="103"/>
      <c r="C884" s="35"/>
      <c r="D884" s="35"/>
      <c r="E884" s="100"/>
      <c r="F884" s="30"/>
      <c r="G884" s="6" t="s">
        <v>75</v>
      </c>
      <c r="H884" s="9">
        <f>J884</f>
        <v>176438.5</v>
      </c>
      <c r="I884" s="9">
        <f>K884</f>
        <v>112579.18</v>
      </c>
      <c r="J884" s="9">
        <f t="shared" si="216"/>
        <v>176438.5</v>
      </c>
      <c r="K884" s="9">
        <f t="shared" si="216"/>
        <v>112579.18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4"/>
      <c r="S884" s="95"/>
    </row>
    <row r="885" spans="1:19" ht="12.75">
      <c r="A885" s="106"/>
      <c r="B885" s="103"/>
      <c r="C885" s="35"/>
      <c r="D885" s="35"/>
      <c r="E885" s="100"/>
      <c r="F885" s="30"/>
      <c r="G885" s="6" t="s">
        <v>76</v>
      </c>
      <c r="H885" s="9">
        <f>J885</f>
        <v>207792.31700000004</v>
      </c>
      <c r="I885" s="9">
        <f>K885</f>
        <v>145365.97</v>
      </c>
      <c r="J885" s="9">
        <f t="shared" si="216"/>
        <v>207792.31700000004</v>
      </c>
      <c r="K885" s="9">
        <f t="shared" si="216"/>
        <v>145365.97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4"/>
      <c r="S885" s="95"/>
    </row>
    <row r="886" spans="1:19" ht="12.75">
      <c r="A886" s="106"/>
      <c r="B886" s="103"/>
      <c r="C886" s="35"/>
      <c r="D886" s="35"/>
      <c r="E886" s="100"/>
      <c r="F886" s="30"/>
      <c r="G886" s="6" t="s">
        <v>77</v>
      </c>
      <c r="H886" s="9">
        <f>J886</f>
        <v>184411.277</v>
      </c>
      <c r="I886" s="9">
        <f>K886</f>
        <v>86317.6</v>
      </c>
      <c r="J886" s="9">
        <f t="shared" si="216"/>
        <v>184411.277</v>
      </c>
      <c r="K886" s="9">
        <f t="shared" si="216"/>
        <v>86317.6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4"/>
      <c r="S886" s="95"/>
    </row>
    <row r="887" spans="1:19" ht="12.75">
      <c r="A887" s="107"/>
      <c r="B887" s="104"/>
      <c r="C887" s="36"/>
      <c r="D887" s="36"/>
      <c r="E887" s="101"/>
      <c r="F887" s="30"/>
      <c r="G887" s="6" t="s">
        <v>72</v>
      </c>
      <c r="H887" s="9">
        <f>J887</f>
        <v>208327.99699999997</v>
      </c>
      <c r="I887" s="9">
        <f>K887</f>
        <v>86317.6</v>
      </c>
      <c r="J887" s="9">
        <f t="shared" si="216"/>
        <v>208327.99699999997</v>
      </c>
      <c r="K887" s="9">
        <f t="shared" si="216"/>
        <v>86317.6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6"/>
      <c r="S887" s="97"/>
    </row>
    <row r="888" spans="1:19" ht="31.5" customHeight="1">
      <c r="A888" s="98" t="s">
        <v>113</v>
      </c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</row>
    <row r="891" spans="8:11" ht="12.75">
      <c r="H891" s="3"/>
      <c r="J891" s="3"/>
      <c r="K891" s="3"/>
    </row>
    <row r="892" ht="12.75">
      <c r="I892" s="3"/>
    </row>
    <row r="894" spans="10:11" ht="12.75">
      <c r="J894" s="3"/>
      <c r="K894" s="3"/>
    </row>
    <row r="895" spans="10:11" ht="12.75">
      <c r="J895" s="3"/>
      <c r="K895" s="3"/>
    </row>
    <row r="896" spans="10:11" ht="12.75">
      <c r="J896" s="3"/>
      <c r="K896" s="3"/>
    </row>
    <row r="897" ht="12.75">
      <c r="K897" s="3"/>
    </row>
    <row r="901" spans="10:11" ht="12.75">
      <c r="J901" s="3"/>
      <c r="K901" s="3"/>
    </row>
    <row r="902" spans="10:11" ht="12.75">
      <c r="J902" s="3"/>
      <c r="K902" s="3"/>
    </row>
    <row r="903" spans="10:11" ht="12.75">
      <c r="J903" s="3"/>
      <c r="K903" s="3"/>
    </row>
    <row r="907" spans="10:11" ht="12.75">
      <c r="J907" s="3"/>
      <c r="K907" s="3"/>
    </row>
    <row r="908" spans="10:11" ht="12.75">
      <c r="J908" s="3"/>
      <c r="K908" s="3"/>
    </row>
    <row r="909" spans="10:11" ht="12.75">
      <c r="J909" s="3"/>
      <c r="K909" s="3"/>
    </row>
    <row r="911" ht="12.75">
      <c r="J911" s="62"/>
    </row>
    <row r="913" spans="10:11" ht="12.75">
      <c r="J913" s="3"/>
      <c r="K913" s="3"/>
    </row>
    <row r="914" spans="10:11" ht="12.75">
      <c r="J914" s="3"/>
      <c r="K914" s="3"/>
    </row>
    <row r="915" spans="10:11" ht="12.75">
      <c r="J915" s="3"/>
      <c r="K915" s="3"/>
    </row>
  </sheetData>
  <sheetProtection/>
  <mergeCells count="281">
    <mergeCell ref="A118:A129"/>
    <mergeCell ref="E130:E141"/>
    <mergeCell ref="B130:B141"/>
    <mergeCell ref="B202:B213"/>
    <mergeCell ref="A130:A141"/>
    <mergeCell ref="E118:E129"/>
    <mergeCell ref="A190:A201"/>
    <mergeCell ref="A178:A189"/>
    <mergeCell ref="B190:B201"/>
    <mergeCell ref="A70:A81"/>
    <mergeCell ref="E82:E93"/>
    <mergeCell ref="B82:B93"/>
    <mergeCell ref="A82:A93"/>
    <mergeCell ref="E70:E81"/>
    <mergeCell ref="A166:A177"/>
    <mergeCell ref="A154:A165"/>
    <mergeCell ref="B70:B81"/>
    <mergeCell ref="B106:B117"/>
    <mergeCell ref="A106:A117"/>
    <mergeCell ref="R166:S177"/>
    <mergeCell ref="R142:S153"/>
    <mergeCell ref="E263:E274"/>
    <mergeCell ref="B214:B225"/>
    <mergeCell ref="E46:E57"/>
    <mergeCell ref="B46:B57"/>
    <mergeCell ref="R238:S249"/>
    <mergeCell ref="E202:E213"/>
    <mergeCell ref="E94:E105"/>
    <mergeCell ref="R250:S261"/>
    <mergeCell ref="R22:S33"/>
    <mergeCell ref="E34:E45"/>
    <mergeCell ref="A8:S8"/>
    <mergeCell ref="A21:S21"/>
    <mergeCell ref="F4:F6"/>
    <mergeCell ref="C4:C6"/>
    <mergeCell ref="D4:D6"/>
    <mergeCell ref="R9:S20"/>
    <mergeCell ref="E22:E33"/>
    <mergeCell ref="B22:B33"/>
    <mergeCell ref="E275:E286"/>
    <mergeCell ref="A94:A105"/>
    <mergeCell ref="A142:A153"/>
    <mergeCell ref="B142:B153"/>
    <mergeCell ref="R214:S225"/>
    <mergeCell ref="R118:S129"/>
    <mergeCell ref="A214:A225"/>
    <mergeCell ref="A202:A213"/>
    <mergeCell ref="R130:S141"/>
    <mergeCell ref="R202:S213"/>
    <mergeCell ref="N1:S2"/>
    <mergeCell ref="A3:S3"/>
    <mergeCell ref="A4:A6"/>
    <mergeCell ref="B4:B6"/>
    <mergeCell ref="E4:E6"/>
    <mergeCell ref="G4:G6"/>
    <mergeCell ref="R4:S6"/>
    <mergeCell ref="J4:Q4"/>
    <mergeCell ref="P5:Q5"/>
    <mergeCell ref="A9:E20"/>
    <mergeCell ref="A34:A45"/>
    <mergeCell ref="B58:B69"/>
    <mergeCell ref="A58:A69"/>
    <mergeCell ref="H4:I5"/>
    <mergeCell ref="A22:A33"/>
    <mergeCell ref="B34:B45"/>
    <mergeCell ref="A46:A57"/>
    <mergeCell ref="E58:E69"/>
    <mergeCell ref="R34:S45"/>
    <mergeCell ref="R58:S69"/>
    <mergeCell ref="E106:E117"/>
    <mergeCell ref="R82:S93"/>
    <mergeCell ref="J5:K5"/>
    <mergeCell ref="L5:M5"/>
    <mergeCell ref="N5:O5"/>
    <mergeCell ref="R70:S81"/>
    <mergeCell ref="R46:S57"/>
    <mergeCell ref="R94:S105"/>
    <mergeCell ref="R226:S237"/>
    <mergeCell ref="R106:S117"/>
    <mergeCell ref="B118:B129"/>
    <mergeCell ref="R263:S274"/>
    <mergeCell ref="E166:E177"/>
    <mergeCell ref="B178:B189"/>
    <mergeCell ref="R178:S189"/>
    <mergeCell ref="B154:B165"/>
    <mergeCell ref="R154:S165"/>
    <mergeCell ref="R190:S201"/>
    <mergeCell ref="E190:E201"/>
    <mergeCell ref="B166:B177"/>
    <mergeCell ref="E178:E189"/>
    <mergeCell ref="E142:E153"/>
    <mergeCell ref="B94:B105"/>
    <mergeCell ref="E154:E165"/>
    <mergeCell ref="B275:B286"/>
    <mergeCell ref="E250:E261"/>
    <mergeCell ref="B226:B237"/>
    <mergeCell ref="B250:B261"/>
    <mergeCell ref="B238:B249"/>
    <mergeCell ref="A250:A261"/>
    <mergeCell ref="A238:A249"/>
    <mergeCell ref="A226:A237"/>
    <mergeCell ref="E226:E237"/>
    <mergeCell ref="A262:S262"/>
    <mergeCell ref="E299:E310"/>
    <mergeCell ref="B504:B515"/>
    <mergeCell ref="B468:B479"/>
    <mergeCell ref="A444:A455"/>
    <mergeCell ref="B347:B358"/>
    <mergeCell ref="E347:E358"/>
    <mergeCell ref="A360:A371"/>
    <mergeCell ref="A335:A346"/>
    <mergeCell ref="B335:B346"/>
    <mergeCell ref="B372:B383"/>
    <mergeCell ref="A864:A875"/>
    <mergeCell ref="A588:A599"/>
    <mergeCell ref="R864:S875"/>
    <mergeCell ref="E684:E695"/>
    <mergeCell ref="A696:A707"/>
    <mergeCell ref="R492:S503"/>
    <mergeCell ref="A492:A503"/>
    <mergeCell ref="B672:B683"/>
    <mergeCell ref="R588:S599"/>
    <mergeCell ref="B588:B599"/>
    <mergeCell ref="B756:B767"/>
    <mergeCell ref="B516:B527"/>
    <mergeCell ref="B612:B623"/>
    <mergeCell ref="R576:S587"/>
    <mergeCell ref="R648:S659"/>
    <mergeCell ref="B636:B647"/>
    <mergeCell ref="E672:E683"/>
    <mergeCell ref="B744:B755"/>
    <mergeCell ref="R600:S611"/>
    <mergeCell ref="R637:S647"/>
    <mergeCell ref="A287:A298"/>
    <mergeCell ref="R323:S334"/>
    <mergeCell ref="R299:S310"/>
    <mergeCell ref="A299:A310"/>
    <mergeCell ref="E384:E395"/>
    <mergeCell ref="B287:B298"/>
    <mergeCell ref="E323:E334"/>
    <mergeCell ref="A347:A358"/>
    <mergeCell ref="A384:A395"/>
    <mergeCell ref="A372:A383"/>
    <mergeCell ref="B360:B371"/>
    <mergeCell ref="B299:B310"/>
    <mergeCell ref="A275:A286"/>
    <mergeCell ref="A359:S359"/>
    <mergeCell ref="E360:E371"/>
    <mergeCell ref="R275:S286"/>
    <mergeCell ref="R360:S371"/>
    <mergeCell ref="B323:B334"/>
    <mergeCell ref="A323:A334"/>
    <mergeCell ref="R287:S298"/>
    <mergeCell ref="R372:S383"/>
    <mergeCell ref="E287:E298"/>
    <mergeCell ref="A888:S888"/>
    <mergeCell ref="E876:E887"/>
    <mergeCell ref="B876:B887"/>
    <mergeCell ref="A876:A887"/>
    <mergeCell ref="R516:S527"/>
    <mergeCell ref="A600:A611"/>
    <mergeCell ref="A528:A539"/>
    <mergeCell ref="B864:B875"/>
    <mergeCell ref="E864:E875"/>
    <mergeCell ref="R612:S623"/>
    <mergeCell ref="R876:S887"/>
    <mergeCell ref="A720:A731"/>
    <mergeCell ref="A396:A407"/>
    <mergeCell ref="A263:A274"/>
    <mergeCell ref="E311:E322"/>
    <mergeCell ref="B311:B322"/>
    <mergeCell ref="A311:A322"/>
    <mergeCell ref="R347:S358"/>
    <mergeCell ref="A456:A467"/>
    <mergeCell ref="E420:E431"/>
    <mergeCell ref="R432:S443"/>
    <mergeCell ref="A432:A443"/>
    <mergeCell ref="B552:B563"/>
    <mergeCell ref="A516:A527"/>
    <mergeCell ref="A480:A491"/>
    <mergeCell ref="B480:B491"/>
    <mergeCell ref="A468:A479"/>
    <mergeCell ref="A504:A515"/>
    <mergeCell ref="R552:S563"/>
    <mergeCell ref="B456:B467"/>
    <mergeCell ref="E444:E450"/>
    <mergeCell ref="B396:B407"/>
    <mergeCell ref="B444:B455"/>
    <mergeCell ref="B408:B419"/>
    <mergeCell ref="B420:B431"/>
    <mergeCell ref="R540:S551"/>
    <mergeCell ref="B540:B551"/>
    <mergeCell ref="R468:S479"/>
    <mergeCell ref="R311:S322"/>
    <mergeCell ref="R528:S539"/>
    <mergeCell ref="E408:E419"/>
    <mergeCell ref="E396:E407"/>
    <mergeCell ref="R396:S407"/>
    <mergeCell ref="E372:E383"/>
    <mergeCell ref="R408:S419"/>
    <mergeCell ref="R420:S431"/>
    <mergeCell ref="R480:S491"/>
    <mergeCell ref="R384:S395"/>
    <mergeCell ref="B384:B395"/>
    <mergeCell ref="B432:B443"/>
    <mergeCell ref="B263:B274"/>
    <mergeCell ref="A576:A587"/>
    <mergeCell ref="B648:B659"/>
    <mergeCell ref="R444:S455"/>
    <mergeCell ref="R564:S575"/>
    <mergeCell ref="R456:S467"/>
    <mergeCell ref="R504:S515"/>
    <mergeCell ref="A648:A659"/>
    <mergeCell ref="A708:A719"/>
    <mergeCell ref="B708:B719"/>
    <mergeCell ref="B720:B731"/>
    <mergeCell ref="A732:A743"/>
    <mergeCell ref="A672:A683"/>
    <mergeCell ref="B600:B611"/>
    <mergeCell ref="A612:A623"/>
    <mergeCell ref="A636:A647"/>
    <mergeCell ref="A624:A635"/>
    <mergeCell ref="B624:B635"/>
    <mergeCell ref="R720:S731"/>
    <mergeCell ref="R744:S755"/>
    <mergeCell ref="R732:S743"/>
    <mergeCell ref="B732:B743"/>
    <mergeCell ref="R684:S695"/>
    <mergeCell ref="B564:B575"/>
    <mergeCell ref="R708:S719"/>
    <mergeCell ref="R624:S635"/>
    <mergeCell ref="B528:B539"/>
    <mergeCell ref="A420:A431"/>
    <mergeCell ref="B660:B671"/>
    <mergeCell ref="E660:E671"/>
    <mergeCell ref="B696:B707"/>
    <mergeCell ref="A684:A695"/>
    <mergeCell ref="A564:A575"/>
    <mergeCell ref="B492:B503"/>
    <mergeCell ref="A552:A563"/>
    <mergeCell ref="A540:A551"/>
    <mergeCell ref="B792:B803"/>
    <mergeCell ref="A780:A791"/>
    <mergeCell ref="A792:A803"/>
    <mergeCell ref="B768:B779"/>
    <mergeCell ref="R7:S7"/>
    <mergeCell ref="E335:E346"/>
    <mergeCell ref="R335:S346"/>
    <mergeCell ref="R660:S671"/>
    <mergeCell ref="R672:S683"/>
    <mergeCell ref="A408:A419"/>
    <mergeCell ref="A840:A851"/>
    <mergeCell ref="B840:B851"/>
    <mergeCell ref="R840:S851"/>
    <mergeCell ref="A804:A815"/>
    <mergeCell ref="B804:B815"/>
    <mergeCell ref="B576:B587"/>
    <mergeCell ref="A660:A671"/>
    <mergeCell ref="B684:B695"/>
    <mergeCell ref="E696:E707"/>
    <mergeCell ref="R792:S803"/>
    <mergeCell ref="A768:A779"/>
    <mergeCell ref="R696:S707"/>
    <mergeCell ref="A744:A755"/>
    <mergeCell ref="A756:A767"/>
    <mergeCell ref="R768:S779"/>
    <mergeCell ref="R780:S791"/>
    <mergeCell ref="C768:C779"/>
    <mergeCell ref="D768:D779"/>
    <mergeCell ref="B780:B791"/>
    <mergeCell ref="R756:S767"/>
    <mergeCell ref="A852:A863"/>
    <mergeCell ref="B852:B863"/>
    <mergeCell ref="R852:S863"/>
    <mergeCell ref="A828:A839"/>
    <mergeCell ref="B828:B839"/>
    <mergeCell ref="R804:S815"/>
    <mergeCell ref="A816:A827"/>
    <mergeCell ref="B816:B827"/>
    <mergeCell ref="R816:S827"/>
    <mergeCell ref="R828:S839"/>
  </mergeCells>
  <printOptions/>
  <pageMargins left="0" right="0" top="0.3937007874015748" bottom="0.3937007874015748" header="0" footer="0"/>
  <pageSetup fitToHeight="0" fitToWidth="1" horizontalDpi="600" verticalDpi="600" orientation="landscape" paperSize="9" scale="58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 Елена Александровна</cp:lastModifiedBy>
  <cp:lastPrinted>2023-07-20T02:52:41Z</cp:lastPrinted>
  <dcterms:created xsi:type="dcterms:W3CDTF">2014-04-28T07:48:47Z</dcterms:created>
  <dcterms:modified xsi:type="dcterms:W3CDTF">2023-07-20T02:52:47Z</dcterms:modified>
  <cp:category/>
  <cp:version/>
  <cp:contentType/>
  <cp:contentStatus/>
</cp:coreProperties>
</file>