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Обеспечение МФ" sheetId="1" r:id="rId1"/>
  </sheets>
  <definedNames>
    <definedName name="_xlnm.Print_Area" localSheetId="0">'Обеспечение МФ'!$A$1:$Q$163</definedName>
  </definedNames>
  <calcPr calcId="145621"/>
</workbook>
</file>

<file path=xl/calcChain.xml><?xml version="1.0" encoding="utf-8"?>
<calcChain xmlns="http://schemas.openxmlformats.org/spreadsheetml/2006/main">
  <c r="G46" i="1" l="1"/>
  <c r="H46" i="1"/>
  <c r="G47" i="1"/>
  <c r="H47" i="1"/>
  <c r="G48" i="1"/>
  <c r="J48" i="1"/>
  <c r="H48" i="1" s="1"/>
  <c r="G49" i="1"/>
  <c r="H49" i="1"/>
  <c r="G50" i="1"/>
  <c r="G51" i="1"/>
  <c r="G52" i="1"/>
  <c r="G53" i="1"/>
  <c r="I53" i="1"/>
  <c r="G54" i="1"/>
  <c r="H54" i="1"/>
  <c r="G55" i="1"/>
  <c r="H55" i="1"/>
  <c r="G56" i="1"/>
  <c r="H56" i="1"/>
  <c r="I133" i="1" l="1"/>
  <c r="I129" i="1"/>
  <c r="I125" i="1"/>
  <c r="I85" i="1"/>
  <c r="I90" i="1"/>
  <c r="I95" i="1"/>
  <c r="I99" i="1"/>
  <c r="I117" i="1" l="1"/>
  <c r="J117" i="1"/>
  <c r="J133" i="1"/>
  <c r="G131" i="1" l="1"/>
  <c r="G132" i="1"/>
  <c r="H97" i="1"/>
  <c r="H98" i="1"/>
  <c r="G97" i="1"/>
  <c r="G98" i="1"/>
  <c r="G130" i="1" l="1"/>
  <c r="G133" i="1" s="1"/>
  <c r="O99" i="1" l="1"/>
  <c r="M99" i="1" s="1"/>
  <c r="K99" i="1" s="1"/>
  <c r="G99" i="1" s="1"/>
  <c r="P99" i="1"/>
  <c r="N99" i="1" s="1"/>
  <c r="L99" i="1" s="1"/>
  <c r="J99" i="1" s="1"/>
  <c r="H96" i="1"/>
  <c r="G96" i="1"/>
  <c r="H99" i="1" l="1"/>
  <c r="J95" i="1"/>
  <c r="J127" i="1"/>
  <c r="J129" i="1" s="1"/>
  <c r="H83" i="1"/>
  <c r="G81" i="1"/>
  <c r="G93" i="1" l="1"/>
  <c r="H94" i="1"/>
  <c r="G94" i="1"/>
  <c r="H93" i="1"/>
  <c r="H92" i="1"/>
  <c r="G92" i="1"/>
  <c r="H91" i="1"/>
  <c r="G91" i="1"/>
  <c r="G129" i="1"/>
  <c r="G128" i="1"/>
  <c r="H128" i="1"/>
  <c r="H127" i="1"/>
  <c r="G127" i="1"/>
  <c r="H126" i="1"/>
  <c r="G126" i="1"/>
  <c r="H129" i="1" l="1"/>
  <c r="H116" i="1" l="1"/>
  <c r="J123" i="1" l="1"/>
  <c r="J125" i="1" s="1"/>
  <c r="H120" i="1"/>
  <c r="J119" i="1"/>
  <c r="H81" i="1"/>
  <c r="H76" i="1"/>
  <c r="H119" i="1" l="1"/>
  <c r="J71" i="1"/>
  <c r="J75" i="1" l="1"/>
  <c r="J110" i="1" l="1"/>
  <c r="J109" i="1" l="1"/>
  <c r="I78" i="1" l="1"/>
  <c r="G123" i="1" l="1"/>
  <c r="G122" i="1"/>
  <c r="H123" i="1"/>
  <c r="H124" i="1"/>
  <c r="H122" i="1"/>
  <c r="G124" i="1"/>
  <c r="L125" i="1"/>
  <c r="L100" i="1" s="1"/>
  <c r="M125" i="1"/>
  <c r="M100" i="1" s="1"/>
  <c r="N125" i="1"/>
  <c r="N100" i="1" s="1"/>
  <c r="O125" i="1"/>
  <c r="O100" i="1" s="1"/>
  <c r="P125" i="1"/>
  <c r="P100" i="1" s="1"/>
  <c r="K125" i="1"/>
  <c r="K100" i="1" s="1"/>
  <c r="H87" i="1"/>
  <c r="H88" i="1"/>
  <c r="H89" i="1"/>
  <c r="G87" i="1"/>
  <c r="G89" i="1"/>
  <c r="K90" i="1"/>
  <c r="L90" i="1"/>
  <c r="M90" i="1"/>
  <c r="N90" i="1"/>
  <c r="O90" i="1"/>
  <c r="P90" i="1"/>
  <c r="J90" i="1"/>
  <c r="G125" i="1" l="1"/>
  <c r="H125" i="1"/>
  <c r="H90" i="1"/>
  <c r="G90" i="1"/>
  <c r="I113" i="1" l="1"/>
  <c r="J113" i="1"/>
  <c r="H110" i="1"/>
  <c r="G110" i="1"/>
  <c r="K85" i="1" l="1"/>
  <c r="L85" i="1"/>
  <c r="M85" i="1"/>
  <c r="N85" i="1"/>
  <c r="O85" i="1"/>
  <c r="P85" i="1"/>
  <c r="H77" i="1"/>
  <c r="I70" i="1" l="1"/>
  <c r="I107" i="1" l="1"/>
  <c r="J107" i="1"/>
  <c r="J68" i="1" l="1"/>
  <c r="J70" i="1" s="1"/>
  <c r="H138" i="1" l="1"/>
  <c r="H134" i="1" s="1"/>
  <c r="G138" i="1"/>
  <c r="G134" i="1" s="1"/>
  <c r="J134" i="1"/>
  <c r="I134" i="1"/>
  <c r="G120" i="1"/>
  <c r="G119" i="1"/>
  <c r="I80" i="1"/>
  <c r="J80" i="1"/>
  <c r="I75" i="1"/>
  <c r="H74" i="1"/>
  <c r="H73" i="1"/>
  <c r="H71" i="1"/>
  <c r="H72" i="1"/>
  <c r="G74" i="1"/>
  <c r="G73" i="1"/>
  <c r="G72" i="1"/>
  <c r="H84" i="1"/>
  <c r="G84" i="1"/>
  <c r="G83" i="1"/>
  <c r="G82" i="1"/>
  <c r="H79" i="1"/>
  <c r="G79" i="1"/>
  <c r="H78" i="1"/>
  <c r="G78" i="1"/>
  <c r="G85" i="1" l="1"/>
  <c r="H80" i="1"/>
  <c r="G75" i="1"/>
  <c r="G80" i="1"/>
  <c r="H75" i="1"/>
  <c r="G115" i="1" l="1"/>
  <c r="H115" i="1"/>
  <c r="G114" i="1"/>
  <c r="H114" i="1"/>
  <c r="G111" i="1"/>
  <c r="G112" i="1"/>
  <c r="H111" i="1"/>
  <c r="H112" i="1"/>
  <c r="G109" i="1"/>
  <c r="H109" i="1"/>
  <c r="G117" i="1" l="1"/>
  <c r="G113" i="1"/>
  <c r="H117" i="1"/>
  <c r="H113" i="1"/>
  <c r="I108" i="1" l="1"/>
  <c r="J108" i="1"/>
  <c r="H108" i="1" s="1"/>
  <c r="G106" i="1"/>
  <c r="H106" i="1"/>
  <c r="G105" i="1"/>
  <c r="H105" i="1"/>
  <c r="H86" i="1"/>
  <c r="H95" i="1"/>
  <c r="G77" i="1"/>
  <c r="G86" i="1"/>
  <c r="G95" i="1"/>
  <c r="G69" i="1"/>
  <c r="H69" i="1"/>
  <c r="G108" i="1" l="1"/>
  <c r="H70" i="1"/>
  <c r="G70" i="1"/>
  <c r="I35" i="1"/>
  <c r="I36" i="1"/>
  <c r="I37" i="1"/>
  <c r="I38" i="1"/>
  <c r="I39" i="1"/>
  <c r="I40" i="1"/>
  <c r="I41" i="1"/>
  <c r="I42" i="1"/>
  <c r="I43" i="1"/>
  <c r="I24" i="1"/>
  <c r="I34" i="1" s="1"/>
  <c r="G26" i="1"/>
  <c r="G36" i="1" s="1"/>
  <c r="G27" i="1"/>
  <c r="G37" i="1" s="1"/>
  <c r="G28" i="1"/>
  <c r="G38" i="1" s="1"/>
  <c r="G29" i="1"/>
  <c r="G39" i="1" s="1"/>
  <c r="G30" i="1"/>
  <c r="G40" i="1" s="1"/>
  <c r="G31" i="1"/>
  <c r="G41" i="1" s="1"/>
  <c r="G32" i="1"/>
  <c r="G42" i="1" s="1"/>
  <c r="G33" i="1"/>
  <c r="G43" i="1" s="1"/>
  <c r="G25" i="1"/>
  <c r="G35" i="1" s="1"/>
  <c r="H107" i="1"/>
  <c r="G107" i="1"/>
  <c r="I104" i="1"/>
  <c r="J103" i="1"/>
  <c r="J104" i="1" s="1"/>
  <c r="G103" i="1"/>
  <c r="H102" i="1"/>
  <c r="G102" i="1"/>
  <c r="H101" i="1"/>
  <c r="G101" i="1"/>
  <c r="H68" i="1"/>
  <c r="G68" i="1"/>
  <c r="J67" i="1"/>
  <c r="I67" i="1"/>
  <c r="H66" i="1"/>
  <c r="G66" i="1"/>
  <c r="H65" i="1"/>
  <c r="G65" i="1"/>
  <c r="H64" i="1"/>
  <c r="G64" i="1"/>
  <c r="H63" i="1"/>
  <c r="G63" i="1"/>
  <c r="J62" i="1"/>
  <c r="I62" i="1"/>
  <c r="I57" i="1" s="1"/>
  <c r="H61" i="1"/>
  <c r="G61" i="1"/>
  <c r="H60" i="1"/>
  <c r="G60" i="1"/>
  <c r="H59" i="1"/>
  <c r="G59" i="1"/>
  <c r="H58" i="1"/>
  <c r="G58" i="1"/>
  <c r="G104" i="1" l="1"/>
  <c r="G67" i="1"/>
  <c r="H67" i="1"/>
  <c r="G62" i="1"/>
  <c r="H62" i="1"/>
  <c r="G24" i="1"/>
  <c r="G34" i="1" s="1"/>
  <c r="H104" i="1"/>
  <c r="H103" i="1"/>
  <c r="G57" i="1" l="1"/>
</calcChain>
</file>

<file path=xl/sharedStrings.xml><?xml version="1.0" encoding="utf-8"?>
<sst xmlns="http://schemas.openxmlformats.org/spreadsheetml/2006/main" count="163" uniqueCount="63">
  <si>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</si>
  <si>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</si>
  <si>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</si>
  <si>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</si>
  <si>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</si>
  <si>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</si>
  <si>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</si>
  <si>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</si>
  <si>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</si>
  <si>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</si>
  <si>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</si>
  <si>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</si>
  <si>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</si>
  <si>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</si>
  <si>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</si>
  <si>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</si>
  <si>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</si>
  <si>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</si>
  <si>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</si>
  <si>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</si>
  <si>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</si>
  <si>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</si>
  <si>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</si>
  <si>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</si>
  <si>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</si>
  <si>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</si>
  <si>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</si>
  <si>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</si>
  <si>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</si>
  <si>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</si>
  <si>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</si>
  <si>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</si>
  <si>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</si>
  <si>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</si>
  <si>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</si>
  <si>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</si>
  <si>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</si>
  <si>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</si>
  <si>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</si>
  <si>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</si>
  <si>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</si>
  <si>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</si>
  <si>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</si>
  <si>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</si>
  <si>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</si>
  <si>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</si>
  <si>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</si>
  <si>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</si>
  <si>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</si>
  <si>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</si>
  <si>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</si>
  <si>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</si>
  <si>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</si>
  <si>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</si>
  <si>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</si>
  <si>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</si>
  <si>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</si>
  <si>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</si>
  <si>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</si>
  <si>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</si>
  <si>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Итого в 2024</t>
  </si>
  <si>
    <t>Итого в 2025</t>
  </si>
  <si>
    <t>Приложение 15 к постановлению администрации Города Томска от 28.08.2023 №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</si>
</sst>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view="pageBreakPreview" zoomScale="90" zoomScaleNormal="100" zoomScaleSheetLayoutView="90" workbookViewId="0">
      <selection activeCell="G1" sqref="G1:Q1"/>
    </sheetView>
  </sheetViews>
  <sheetFormatPr defaultColWidth="9.109375" defaultRowHeight="13.8" x14ac:dyDescent="0.25"/>
  <cols>
    <col min="1" max="1" width="5.44140625" style="1" customWidth="1"/>
    <col min="2" max="2" width="22.44140625" style="1" customWidth="1"/>
    <col min="3" max="3" width="7.5546875" style="1" customWidth="1"/>
    <col min="4" max="4" width="5.6640625" style="1" customWidth="1"/>
    <col min="5" max="5" width="6.6640625" style="1" customWidth="1"/>
    <col min="6" max="6" width="8" style="1" customWidth="1"/>
    <col min="7" max="10" width="9.109375" style="1"/>
    <col min="11" max="11" width="5.5546875" style="1" customWidth="1"/>
    <col min="12" max="12" width="5.88671875" style="1" customWidth="1"/>
    <col min="13" max="13" width="6.44140625" style="1" customWidth="1"/>
    <col min="14" max="14" width="5.5546875" style="1" customWidth="1"/>
    <col min="15" max="15" width="6.5546875" style="1" customWidth="1"/>
    <col min="16" max="16" width="5.109375" style="1" customWidth="1"/>
    <col min="17" max="17" width="22.5546875" style="1" customWidth="1"/>
    <col min="18" max="16384" width="9.109375" style="1"/>
  </cols>
  <sheetData>
    <row r="1" spans="1:17" ht="14.4" x14ac:dyDescent="0.3">
      <c r="G1" s="45" t="s">
        <v>62</v>
      </c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8.25" customHeight="1" x14ac:dyDescent="0.25">
      <c r="L2" s="8"/>
    </row>
    <row r="3" spans="1:17" ht="14.4" x14ac:dyDescent="0.3">
      <c r="A3" s="9"/>
      <c r="F3" s="45" t="s">
        <v>37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5">
      <c r="A4" s="9"/>
    </row>
    <row r="5" spans="1:17" ht="15" customHeight="1" x14ac:dyDescent="0.25">
      <c r="A5" s="47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5">
      <c r="A7" s="10"/>
    </row>
    <row r="8" spans="1:17" ht="12.75" customHeight="1" x14ac:dyDescent="0.25">
      <c r="A8" s="28" t="s">
        <v>45</v>
      </c>
      <c r="B8" s="28" t="s">
        <v>0</v>
      </c>
      <c r="C8" s="29" t="s">
        <v>1</v>
      </c>
      <c r="D8" s="48" t="s">
        <v>46</v>
      </c>
      <c r="E8" s="48" t="s">
        <v>47</v>
      </c>
      <c r="F8" s="48" t="s">
        <v>2</v>
      </c>
      <c r="G8" s="28" t="s">
        <v>3</v>
      </c>
      <c r="H8" s="28"/>
      <c r="I8" s="28" t="s">
        <v>4</v>
      </c>
      <c r="J8" s="28"/>
      <c r="K8" s="28"/>
      <c r="L8" s="28"/>
      <c r="M8" s="28"/>
      <c r="N8" s="28"/>
      <c r="O8" s="28"/>
      <c r="P8" s="28"/>
      <c r="Q8" s="28" t="s">
        <v>54</v>
      </c>
    </row>
    <row r="9" spans="1:17" ht="42.75" customHeight="1" x14ac:dyDescent="0.25">
      <c r="A9" s="28"/>
      <c r="B9" s="28"/>
      <c r="C9" s="29"/>
      <c r="D9" s="48"/>
      <c r="E9" s="48"/>
      <c r="F9" s="48"/>
      <c r="G9" s="28"/>
      <c r="H9" s="28"/>
      <c r="I9" s="28" t="s">
        <v>5</v>
      </c>
      <c r="J9" s="28"/>
      <c r="K9" s="28" t="s">
        <v>6</v>
      </c>
      <c r="L9" s="28"/>
      <c r="M9" s="28" t="s">
        <v>7</v>
      </c>
      <c r="N9" s="28"/>
      <c r="O9" s="28" t="s">
        <v>8</v>
      </c>
      <c r="P9" s="28"/>
      <c r="Q9" s="28"/>
    </row>
    <row r="10" spans="1:17" ht="60.75" customHeight="1" x14ac:dyDescent="0.25">
      <c r="A10" s="28"/>
      <c r="B10" s="28"/>
      <c r="C10" s="29"/>
      <c r="D10" s="48"/>
      <c r="E10" s="48"/>
      <c r="F10" s="48"/>
      <c r="G10" s="20" t="s">
        <v>9</v>
      </c>
      <c r="H10" s="20" t="s">
        <v>10</v>
      </c>
      <c r="I10" s="20" t="s">
        <v>9</v>
      </c>
      <c r="J10" s="20" t="s">
        <v>10</v>
      </c>
      <c r="K10" s="20" t="s">
        <v>9</v>
      </c>
      <c r="L10" s="20" t="s">
        <v>10</v>
      </c>
      <c r="M10" s="20" t="s">
        <v>9</v>
      </c>
      <c r="N10" s="20" t="s">
        <v>10</v>
      </c>
      <c r="O10" s="20" t="s">
        <v>9</v>
      </c>
      <c r="P10" s="20" t="s">
        <v>11</v>
      </c>
      <c r="Q10" s="28"/>
    </row>
    <row r="11" spans="1:17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</row>
    <row r="12" spans="1:17" x14ac:dyDescent="0.25">
      <c r="A12" s="28">
        <v>1</v>
      </c>
      <c r="B12" s="28" t="s">
        <v>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.75" customHeight="1" x14ac:dyDescent="0.25">
      <c r="A13" s="28"/>
      <c r="B13" s="30" t="s">
        <v>48</v>
      </c>
      <c r="C13" s="31"/>
      <c r="D13" s="34" t="s">
        <v>53</v>
      </c>
      <c r="E13" s="34" t="s">
        <v>53</v>
      </c>
      <c r="F13" s="22" t="s">
        <v>12</v>
      </c>
      <c r="G13" s="2">
        <v>971345.98668000009</v>
      </c>
      <c r="H13" s="2">
        <v>27398.3</v>
      </c>
      <c r="I13" s="2">
        <v>971345.98668000009</v>
      </c>
      <c r="J13" s="2">
        <v>27398.3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32"/>
    </row>
    <row r="14" spans="1:17" x14ac:dyDescent="0.25">
      <c r="A14" s="28"/>
      <c r="B14" s="30"/>
      <c r="C14" s="31"/>
      <c r="D14" s="35"/>
      <c r="E14" s="35"/>
      <c r="F14" s="22">
        <v>2017</v>
      </c>
      <c r="G14" s="2">
        <v>61432.6</v>
      </c>
      <c r="H14" s="2">
        <v>8547.4</v>
      </c>
      <c r="I14" s="2">
        <v>61432.6</v>
      </c>
      <c r="J14" s="2">
        <v>8547.4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2"/>
    </row>
    <row r="15" spans="1:17" x14ac:dyDescent="0.25">
      <c r="A15" s="28"/>
      <c r="B15" s="30"/>
      <c r="C15" s="31"/>
      <c r="D15" s="35"/>
      <c r="E15" s="35"/>
      <c r="F15" s="22">
        <v>2018</v>
      </c>
      <c r="G15" s="2">
        <v>41747.199999999997</v>
      </c>
      <c r="H15" s="2">
        <v>3762.6</v>
      </c>
      <c r="I15" s="2">
        <v>41747.199999999997</v>
      </c>
      <c r="J15" s="2">
        <v>3762.6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2"/>
    </row>
    <row r="16" spans="1:17" x14ac:dyDescent="0.25">
      <c r="A16" s="28"/>
      <c r="B16" s="30"/>
      <c r="C16" s="31"/>
      <c r="D16" s="35"/>
      <c r="E16" s="35"/>
      <c r="F16" s="22">
        <v>2019</v>
      </c>
      <c r="G16" s="2">
        <v>60755.8</v>
      </c>
      <c r="H16" s="2">
        <v>1195.5999999999999</v>
      </c>
      <c r="I16" s="2">
        <v>60755.8</v>
      </c>
      <c r="J16" s="2">
        <v>1195.5999999999999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2"/>
    </row>
    <row r="17" spans="1:17" x14ac:dyDescent="0.25">
      <c r="A17" s="28"/>
      <c r="B17" s="30"/>
      <c r="C17" s="31"/>
      <c r="D17" s="35"/>
      <c r="E17" s="35"/>
      <c r="F17" s="22">
        <v>2020</v>
      </c>
      <c r="G17" s="2">
        <v>99244.7</v>
      </c>
      <c r="H17" s="2">
        <v>2537.8999999999996</v>
      </c>
      <c r="I17" s="2">
        <v>99244.7</v>
      </c>
      <c r="J17" s="2">
        <v>2537.8999999999996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32"/>
    </row>
    <row r="18" spans="1:17" x14ac:dyDescent="0.25">
      <c r="A18" s="28"/>
      <c r="B18" s="30"/>
      <c r="C18" s="31"/>
      <c r="D18" s="35"/>
      <c r="E18" s="35"/>
      <c r="F18" s="22">
        <v>2021</v>
      </c>
      <c r="G18" s="2">
        <v>156255.20000000001</v>
      </c>
      <c r="H18" s="2">
        <v>2017.3000000000002</v>
      </c>
      <c r="I18" s="2">
        <v>156255.20000000001</v>
      </c>
      <c r="J18" s="2">
        <v>2017.3000000000002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32"/>
    </row>
    <row r="19" spans="1:17" x14ac:dyDescent="0.25">
      <c r="A19" s="28"/>
      <c r="B19" s="30"/>
      <c r="C19" s="31"/>
      <c r="D19" s="35"/>
      <c r="E19" s="35"/>
      <c r="F19" s="22">
        <v>2022</v>
      </c>
      <c r="G19" s="2">
        <v>267717.98668000003</v>
      </c>
      <c r="H19" s="2">
        <v>3369.5</v>
      </c>
      <c r="I19" s="2">
        <v>267717.98668000003</v>
      </c>
      <c r="J19" s="2">
        <v>3369.5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32"/>
    </row>
    <row r="20" spans="1:17" x14ac:dyDescent="0.25">
      <c r="A20" s="28"/>
      <c r="B20" s="30"/>
      <c r="C20" s="31"/>
      <c r="D20" s="35"/>
      <c r="E20" s="35"/>
      <c r="F20" s="22">
        <v>2023</v>
      </c>
      <c r="G20" s="2">
        <v>274739.89999999997</v>
      </c>
      <c r="H20" s="2">
        <v>2984</v>
      </c>
      <c r="I20" s="2">
        <v>274739.89999999997</v>
      </c>
      <c r="J20" s="2">
        <v>2984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32"/>
    </row>
    <row r="21" spans="1:17" x14ac:dyDescent="0.25">
      <c r="A21" s="28"/>
      <c r="B21" s="30"/>
      <c r="C21" s="31"/>
      <c r="D21" s="35"/>
      <c r="E21" s="35"/>
      <c r="F21" s="22">
        <v>2024</v>
      </c>
      <c r="G21" s="2">
        <v>4722.3</v>
      </c>
      <c r="H21" s="2">
        <v>2984</v>
      </c>
      <c r="I21" s="2">
        <v>4722.3</v>
      </c>
      <c r="J21" s="2">
        <v>2984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2"/>
    </row>
    <row r="22" spans="1:17" x14ac:dyDescent="0.25">
      <c r="A22" s="28"/>
      <c r="B22" s="30"/>
      <c r="C22" s="31"/>
      <c r="D22" s="36"/>
      <c r="E22" s="36"/>
      <c r="F22" s="22">
        <v>2025</v>
      </c>
      <c r="G22" s="2">
        <v>4730.3</v>
      </c>
      <c r="H22" s="2">
        <v>0</v>
      </c>
      <c r="I22" s="2">
        <v>4730.3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2"/>
    </row>
    <row r="23" spans="1:17" ht="29.25" customHeight="1" x14ac:dyDescent="0.25">
      <c r="A23" s="11" t="s">
        <v>25</v>
      </c>
      <c r="B23" s="49" t="s">
        <v>13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1:17" ht="18.75" customHeight="1" x14ac:dyDescent="0.25">
      <c r="A24" s="27" t="s">
        <v>26</v>
      </c>
      <c r="B24" s="28" t="s">
        <v>40</v>
      </c>
      <c r="C24" s="28" t="s">
        <v>55</v>
      </c>
      <c r="D24" s="34" t="s">
        <v>51</v>
      </c>
      <c r="E24" s="34" t="s">
        <v>50</v>
      </c>
      <c r="F24" s="21" t="s">
        <v>12</v>
      </c>
      <c r="G24" s="3">
        <f>I24+K24+M24+O24</f>
        <v>920002.7</v>
      </c>
      <c r="H24" s="3">
        <v>0</v>
      </c>
      <c r="I24" s="3">
        <f>SUM(I25:I33)</f>
        <v>920002.7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3" t="s">
        <v>14</v>
      </c>
    </row>
    <row r="25" spans="1:17" x14ac:dyDescent="0.25">
      <c r="A25" s="27"/>
      <c r="B25" s="28"/>
      <c r="C25" s="28"/>
      <c r="D25" s="35"/>
      <c r="E25" s="35"/>
      <c r="F25" s="21">
        <v>2017</v>
      </c>
      <c r="G25" s="3">
        <f>I25+K25+M25+O25</f>
        <v>50000</v>
      </c>
      <c r="H25" s="3">
        <v>0</v>
      </c>
      <c r="I25" s="3">
        <v>50000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3"/>
    </row>
    <row r="26" spans="1:17" x14ac:dyDescent="0.25">
      <c r="A26" s="27"/>
      <c r="B26" s="28"/>
      <c r="C26" s="28"/>
      <c r="D26" s="35"/>
      <c r="E26" s="35"/>
      <c r="F26" s="21">
        <v>2018</v>
      </c>
      <c r="G26" s="3">
        <f t="shared" ref="G26:G33" si="0">I26+K26+M26+O26</f>
        <v>36961.599999999999</v>
      </c>
      <c r="H26" s="3">
        <v>0</v>
      </c>
      <c r="I26" s="3">
        <v>36961.599999999999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3"/>
    </row>
    <row r="27" spans="1:17" x14ac:dyDescent="0.25">
      <c r="A27" s="27"/>
      <c r="B27" s="28"/>
      <c r="C27" s="28"/>
      <c r="D27" s="35"/>
      <c r="E27" s="35"/>
      <c r="F27" s="21">
        <v>2019</v>
      </c>
      <c r="G27" s="3">
        <f t="shared" si="0"/>
        <v>58328.4</v>
      </c>
      <c r="H27" s="3">
        <v>0</v>
      </c>
      <c r="I27" s="3">
        <v>58328.4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3"/>
    </row>
    <row r="28" spans="1:17" x14ac:dyDescent="0.25">
      <c r="A28" s="27"/>
      <c r="B28" s="28"/>
      <c r="C28" s="28"/>
      <c r="D28" s="35"/>
      <c r="E28" s="35"/>
      <c r="F28" s="21">
        <v>2020</v>
      </c>
      <c r="G28" s="3">
        <f t="shared" si="0"/>
        <v>93367.3</v>
      </c>
      <c r="H28" s="3">
        <v>0</v>
      </c>
      <c r="I28" s="3">
        <v>93367.3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3"/>
    </row>
    <row r="29" spans="1:17" x14ac:dyDescent="0.25">
      <c r="A29" s="27"/>
      <c r="B29" s="28"/>
      <c r="C29" s="28"/>
      <c r="D29" s="35"/>
      <c r="E29" s="35"/>
      <c r="F29" s="21">
        <v>2021</v>
      </c>
      <c r="G29" s="3">
        <f t="shared" si="0"/>
        <v>150476.5</v>
      </c>
      <c r="H29" s="3">
        <v>0</v>
      </c>
      <c r="I29" s="3">
        <v>150476.5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3"/>
    </row>
    <row r="30" spans="1:17" x14ac:dyDescent="0.25">
      <c r="A30" s="27"/>
      <c r="B30" s="28"/>
      <c r="C30" s="28"/>
      <c r="D30" s="35"/>
      <c r="E30" s="35"/>
      <c r="F30" s="21">
        <v>2022</v>
      </c>
      <c r="G30" s="3">
        <f t="shared" si="0"/>
        <v>261658.6</v>
      </c>
      <c r="H30" s="3">
        <v>0</v>
      </c>
      <c r="I30" s="3">
        <v>261658.6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3"/>
    </row>
    <row r="31" spans="1:17" x14ac:dyDescent="0.25">
      <c r="A31" s="27"/>
      <c r="B31" s="28"/>
      <c r="C31" s="28"/>
      <c r="D31" s="35"/>
      <c r="E31" s="35"/>
      <c r="F31" s="21">
        <v>2023</v>
      </c>
      <c r="G31" s="3">
        <f t="shared" si="0"/>
        <v>269210.3</v>
      </c>
      <c r="H31" s="3">
        <v>0</v>
      </c>
      <c r="I31" s="3">
        <v>269210.3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3"/>
    </row>
    <row r="32" spans="1:17" x14ac:dyDescent="0.25">
      <c r="A32" s="27"/>
      <c r="B32" s="28"/>
      <c r="C32" s="28"/>
      <c r="D32" s="35"/>
      <c r="E32" s="35"/>
      <c r="F32" s="21">
        <v>2024</v>
      </c>
      <c r="G32" s="3">
        <f t="shared" si="0"/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3"/>
    </row>
    <row r="33" spans="1:17" x14ac:dyDescent="0.25">
      <c r="A33" s="27"/>
      <c r="B33" s="28"/>
      <c r="C33" s="28"/>
      <c r="D33" s="36"/>
      <c r="E33" s="36"/>
      <c r="F33" s="21">
        <v>2025</v>
      </c>
      <c r="G33" s="3">
        <f t="shared" si="0"/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3"/>
    </row>
    <row r="34" spans="1:17" x14ac:dyDescent="0.25">
      <c r="A34" s="31"/>
      <c r="B34" s="30" t="s">
        <v>15</v>
      </c>
      <c r="C34" s="31"/>
      <c r="D34" s="34" t="s">
        <v>53</v>
      </c>
      <c r="E34" s="34" t="s">
        <v>53</v>
      </c>
      <c r="F34" s="22" t="s">
        <v>12</v>
      </c>
      <c r="G34" s="2">
        <f>G24</f>
        <v>920002.7</v>
      </c>
      <c r="H34" s="2">
        <v>0</v>
      </c>
      <c r="I34" s="2">
        <f>I24</f>
        <v>920002.7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33" t="s">
        <v>14</v>
      </c>
    </row>
    <row r="35" spans="1:17" x14ac:dyDescent="0.25">
      <c r="A35" s="31"/>
      <c r="B35" s="30"/>
      <c r="C35" s="31"/>
      <c r="D35" s="35"/>
      <c r="E35" s="35"/>
      <c r="F35" s="22">
        <v>2017</v>
      </c>
      <c r="G35" s="2">
        <f t="shared" ref="G35:G43" si="1">G25</f>
        <v>50000</v>
      </c>
      <c r="H35" s="2">
        <v>0</v>
      </c>
      <c r="I35" s="2">
        <f t="shared" ref="I35:I43" si="2">I25</f>
        <v>50000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33"/>
    </row>
    <row r="36" spans="1:17" x14ac:dyDescent="0.25">
      <c r="A36" s="31"/>
      <c r="B36" s="30"/>
      <c r="C36" s="31"/>
      <c r="D36" s="35"/>
      <c r="E36" s="35"/>
      <c r="F36" s="22">
        <v>2018</v>
      </c>
      <c r="G36" s="2">
        <f t="shared" si="1"/>
        <v>36961.599999999999</v>
      </c>
      <c r="H36" s="2">
        <v>0</v>
      </c>
      <c r="I36" s="2">
        <f t="shared" si="2"/>
        <v>36961.599999999999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33"/>
    </row>
    <row r="37" spans="1:17" x14ac:dyDescent="0.25">
      <c r="A37" s="31"/>
      <c r="B37" s="30"/>
      <c r="C37" s="31"/>
      <c r="D37" s="35"/>
      <c r="E37" s="35"/>
      <c r="F37" s="22">
        <v>2019</v>
      </c>
      <c r="G37" s="2">
        <f t="shared" si="1"/>
        <v>58328.4</v>
      </c>
      <c r="H37" s="2">
        <v>0</v>
      </c>
      <c r="I37" s="2">
        <f t="shared" si="2"/>
        <v>58328.4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3"/>
    </row>
    <row r="38" spans="1:17" x14ac:dyDescent="0.25">
      <c r="A38" s="31"/>
      <c r="B38" s="30"/>
      <c r="C38" s="31"/>
      <c r="D38" s="35"/>
      <c r="E38" s="35"/>
      <c r="F38" s="22">
        <v>2020</v>
      </c>
      <c r="G38" s="2">
        <f t="shared" si="1"/>
        <v>93367.3</v>
      </c>
      <c r="H38" s="2">
        <v>0</v>
      </c>
      <c r="I38" s="2">
        <f t="shared" si="2"/>
        <v>93367.3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3"/>
    </row>
    <row r="39" spans="1:17" x14ac:dyDescent="0.25">
      <c r="A39" s="31"/>
      <c r="B39" s="30"/>
      <c r="C39" s="31"/>
      <c r="D39" s="35"/>
      <c r="E39" s="35"/>
      <c r="F39" s="22">
        <v>2021</v>
      </c>
      <c r="G39" s="2">
        <f t="shared" si="1"/>
        <v>150476.5</v>
      </c>
      <c r="H39" s="2">
        <v>0</v>
      </c>
      <c r="I39" s="2">
        <f t="shared" si="2"/>
        <v>150476.5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33"/>
    </row>
    <row r="40" spans="1:17" x14ac:dyDescent="0.25">
      <c r="A40" s="31"/>
      <c r="B40" s="30"/>
      <c r="C40" s="31"/>
      <c r="D40" s="35"/>
      <c r="E40" s="35"/>
      <c r="F40" s="22">
        <v>2022</v>
      </c>
      <c r="G40" s="2">
        <f t="shared" si="1"/>
        <v>261658.6</v>
      </c>
      <c r="H40" s="2">
        <v>0</v>
      </c>
      <c r="I40" s="2">
        <f t="shared" si="2"/>
        <v>261658.6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33"/>
    </row>
    <row r="41" spans="1:17" x14ac:dyDescent="0.25">
      <c r="A41" s="31"/>
      <c r="B41" s="30"/>
      <c r="C41" s="31"/>
      <c r="D41" s="35"/>
      <c r="E41" s="35"/>
      <c r="F41" s="22">
        <v>2023</v>
      </c>
      <c r="G41" s="2">
        <f t="shared" si="1"/>
        <v>269210.3</v>
      </c>
      <c r="H41" s="2">
        <v>0</v>
      </c>
      <c r="I41" s="2">
        <f t="shared" si="2"/>
        <v>269210.3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33"/>
    </row>
    <row r="42" spans="1:17" x14ac:dyDescent="0.25">
      <c r="A42" s="31"/>
      <c r="B42" s="30"/>
      <c r="C42" s="31"/>
      <c r="D42" s="35"/>
      <c r="E42" s="35"/>
      <c r="F42" s="22">
        <v>2024</v>
      </c>
      <c r="G42" s="2">
        <f t="shared" si="1"/>
        <v>0</v>
      </c>
      <c r="H42" s="2">
        <v>0</v>
      </c>
      <c r="I42" s="2">
        <f t="shared" si="2"/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33"/>
    </row>
    <row r="43" spans="1:17" x14ac:dyDescent="0.25">
      <c r="A43" s="31"/>
      <c r="B43" s="30"/>
      <c r="C43" s="31"/>
      <c r="D43" s="36"/>
      <c r="E43" s="36"/>
      <c r="F43" s="22">
        <v>2025</v>
      </c>
      <c r="G43" s="2">
        <f t="shared" si="1"/>
        <v>0</v>
      </c>
      <c r="H43" s="2">
        <v>0</v>
      </c>
      <c r="I43" s="2">
        <f t="shared" si="2"/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33"/>
    </row>
    <row r="44" spans="1:17" ht="15.75" customHeight="1" x14ac:dyDescent="0.25">
      <c r="A44" s="11" t="s">
        <v>27</v>
      </c>
      <c r="B44" s="28" t="s">
        <v>49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8.75" customHeight="1" x14ac:dyDescent="0.25">
      <c r="A45" s="27" t="s">
        <v>28</v>
      </c>
      <c r="B45" s="28" t="s">
        <v>41</v>
      </c>
      <c r="C45" s="28" t="s">
        <v>56</v>
      </c>
      <c r="D45" s="34" t="s">
        <v>51</v>
      </c>
      <c r="E45" s="34" t="s">
        <v>52</v>
      </c>
      <c r="F45" s="22" t="s">
        <v>12</v>
      </c>
      <c r="G45" s="12">
        <v>10439.6</v>
      </c>
      <c r="H45" s="12">
        <v>7334.9</v>
      </c>
      <c r="I45" s="12">
        <v>10439.6</v>
      </c>
      <c r="J45" s="12">
        <v>7334.9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3"/>
    </row>
    <row r="46" spans="1:17" ht="26.25" customHeight="1" x14ac:dyDescent="0.25">
      <c r="A46" s="27"/>
      <c r="B46" s="28"/>
      <c r="C46" s="28"/>
      <c r="D46" s="35"/>
      <c r="E46" s="35"/>
      <c r="F46" s="21">
        <v>2017</v>
      </c>
      <c r="G46" s="4">
        <f t="shared" ref="G46:H56" si="3">I46+K46+M46+O46</f>
        <v>7564.2</v>
      </c>
      <c r="H46" s="4">
        <f t="shared" si="3"/>
        <v>5968.6</v>
      </c>
      <c r="I46" s="4">
        <v>7564.2</v>
      </c>
      <c r="J46" s="4">
        <v>5968.6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24" t="s">
        <v>16</v>
      </c>
    </row>
    <row r="47" spans="1:17" ht="25.5" customHeight="1" x14ac:dyDescent="0.25">
      <c r="A47" s="27"/>
      <c r="B47" s="28"/>
      <c r="C47" s="28"/>
      <c r="D47" s="35"/>
      <c r="E47" s="35"/>
      <c r="F47" s="21">
        <v>2018</v>
      </c>
      <c r="G47" s="4">
        <f t="shared" si="3"/>
        <v>586.79999999999995</v>
      </c>
      <c r="H47" s="4">
        <f t="shared" si="3"/>
        <v>475</v>
      </c>
      <c r="I47" s="4">
        <v>586.79999999999995</v>
      </c>
      <c r="J47" s="4">
        <v>475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4" t="s">
        <v>17</v>
      </c>
    </row>
    <row r="48" spans="1:17" ht="21.75" customHeight="1" x14ac:dyDescent="0.25">
      <c r="A48" s="27"/>
      <c r="B48" s="28"/>
      <c r="C48" s="28"/>
      <c r="D48" s="35"/>
      <c r="E48" s="35"/>
      <c r="F48" s="21">
        <v>2019</v>
      </c>
      <c r="G48" s="4">
        <f t="shared" si="3"/>
        <v>500</v>
      </c>
      <c r="H48" s="4">
        <f t="shared" si="3"/>
        <v>191.6</v>
      </c>
      <c r="I48" s="3">
        <v>500</v>
      </c>
      <c r="J48" s="3">
        <f>6+185.6</f>
        <v>191.6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4" t="s">
        <v>17</v>
      </c>
    </row>
    <row r="49" spans="1:17" x14ac:dyDescent="0.25">
      <c r="A49" s="27"/>
      <c r="B49" s="28"/>
      <c r="C49" s="28"/>
      <c r="D49" s="35"/>
      <c r="E49" s="35"/>
      <c r="F49" s="21">
        <v>2020</v>
      </c>
      <c r="G49" s="4">
        <f t="shared" si="3"/>
        <v>0</v>
      </c>
      <c r="H49" s="4">
        <f t="shared" si="3"/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3"/>
    </row>
    <row r="50" spans="1:17" x14ac:dyDescent="0.25">
      <c r="A50" s="27"/>
      <c r="B50" s="28"/>
      <c r="C50" s="28"/>
      <c r="D50" s="35"/>
      <c r="E50" s="35"/>
      <c r="F50" s="21">
        <v>2021</v>
      </c>
      <c r="G50" s="4">
        <f t="shared" si="3"/>
        <v>0</v>
      </c>
      <c r="H50" s="4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4"/>
    </row>
    <row r="51" spans="1:17" ht="20.399999999999999" x14ac:dyDescent="0.25">
      <c r="A51" s="27"/>
      <c r="B51" s="28"/>
      <c r="C51" s="28"/>
      <c r="D51" s="35"/>
      <c r="E51" s="35"/>
      <c r="F51" s="21">
        <v>2022</v>
      </c>
      <c r="G51" s="4">
        <f t="shared" si="3"/>
        <v>592.29999999999995</v>
      </c>
      <c r="H51" s="4">
        <v>0</v>
      </c>
      <c r="I51" s="3">
        <v>592.29999999999995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24" t="s">
        <v>19</v>
      </c>
    </row>
    <row r="52" spans="1:17" ht="20.399999999999999" x14ac:dyDescent="0.25">
      <c r="A52" s="27"/>
      <c r="B52" s="28"/>
      <c r="C52" s="28"/>
      <c r="D52" s="35"/>
      <c r="E52" s="35"/>
      <c r="F52" s="21">
        <v>2022</v>
      </c>
      <c r="G52" s="4">
        <f t="shared" ref="G52" si="4">I52+K52+M52+O52</f>
        <v>714.6</v>
      </c>
      <c r="H52" s="4">
        <v>699.7</v>
      </c>
      <c r="I52" s="3">
        <v>714.6</v>
      </c>
      <c r="J52" s="3">
        <v>699.7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24" t="s">
        <v>16</v>
      </c>
    </row>
    <row r="53" spans="1:17" ht="26.4" x14ac:dyDescent="0.25">
      <c r="A53" s="27"/>
      <c r="B53" s="28"/>
      <c r="C53" s="28"/>
      <c r="D53" s="35"/>
      <c r="E53" s="35"/>
      <c r="F53" s="22" t="s">
        <v>34</v>
      </c>
      <c r="G53" s="12">
        <f>SUM(G51:G52)</f>
        <v>1306.9000000000001</v>
      </c>
      <c r="H53" s="12">
        <v>699.7</v>
      </c>
      <c r="I53" s="2">
        <f>SUM(I51:I52)</f>
        <v>1306.9000000000001</v>
      </c>
      <c r="J53" s="2">
        <v>699.7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8"/>
    </row>
    <row r="54" spans="1:17" ht="20.399999999999999" x14ac:dyDescent="0.25">
      <c r="A54" s="27"/>
      <c r="B54" s="28"/>
      <c r="C54" s="28"/>
      <c r="D54" s="35"/>
      <c r="E54" s="35"/>
      <c r="F54" s="22">
        <v>2023</v>
      </c>
      <c r="G54" s="4">
        <f t="shared" si="3"/>
        <v>481.7</v>
      </c>
      <c r="H54" s="4">
        <f t="shared" si="3"/>
        <v>0</v>
      </c>
      <c r="I54" s="3">
        <v>481.7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24" t="s">
        <v>16</v>
      </c>
    </row>
    <row r="55" spans="1:17" ht="14.4" x14ac:dyDescent="0.25">
      <c r="A55" s="27"/>
      <c r="B55" s="28"/>
      <c r="C55" s="28"/>
      <c r="D55" s="35"/>
      <c r="E55" s="35"/>
      <c r="F55" s="21">
        <v>2024</v>
      </c>
      <c r="G55" s="4">
        <f t="shared" si="3"/>
        <v>0</v>
      </c>
      <c r="H55" s="4">
        <f t="shared" si="3"/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16"/>
    </row>
    <row r="56" spans="1:17" ht="14.4" x14ac:dyDescent="0.25">
      <c r="A56" s="27"/>
      <c r="B56" s="28"/>
      <c r="C56" s="28"/>
      <c r="D56" s="36"/>
      <c r="E56" s="36"/>
      <c r="F56" s="21">
        <v>2025</v>
      </c>
      <c r="G56" s="4">
        <f t="shared" si="3"/>
        <v>0</v>
      </c>
      <c r="H56" s="4">
        <f t="shared" si="3"/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6"/>
    </row>
    <row r="57" spans="1:17" ht="21.75" customHeight="1" x14ac:dyDescent="0.25">
      <c r="A57" s="27" t="s">
        <v>29</v>
      </c>
      <c r="B57" s="28" t="s">
        <v>43</v>
      </c>
      <c r="C57" s="28" t="s">
        <v>57</v>
      </c>
      <c r="D57" s="34" t="s">
        <v>51</v>
      </c>
      <c r="E57" s="34" t="s">
        <v>52</v>
      </c>
      <c r="F57" s="22" t="s">
        <v>12</v>
      </c>
      <c r="G57" s="2">
        <f>G62+G67+G70+G75+G80+G85+G90+G95+G99</f>
        <v>27250.1</v>
      </c>
      <c r="H57" s="2">
        <v>11126.1</v>
      </c>
      <c r="I57" s="2">
        <f>I62+I67+I70+I75+I80+I85+I90+I95+I99</f>
        <v>27250.1</v>
      </c>
      <c r="J57" s="2">
        <v>11126.1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3"/>
    </row>
    <row r="58" spans="1:17" ht="27" customHeight="1" x14ac:dyDescent="0.25">
      <c r="A58" s="27"/>
      <c r="B58" s="28"/>
      <c r="C58" s="28"/>
      <c r="D58" s="41"/>
      <c r="E58" s="41"/>
      <c r="F58" s="21">
        <v>2017</v>
      </c>
      <c r="G58" s="3">
        <f t="shared" ref="G58:H77" si="5">I58+K58+M58+O58</f>
        <v>403.7</v>
      </c>
      <c r="H58" s="3">
        <f t="shared" si="5"/>
        <v>346.9</v>
      </c>
      <c r="I58" s="3">
        <v>403.7</v>
      </c>
      <c r="J58" s="3">
        <v>346.9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24" t="s">
        <v>17</v>
      </c>
    </row>
    <row r="59" spans="1:17" ht="23.25" customHeight="1" x14ac:dyDescent="0.25">
      <c r="A59" s="27"/>
      <c r="B59" s="28"/>
      <c r="C59" s="28"/>
      <c r="D59" s="41"/>
      <c r="E59" s="41"/>
      <c r="F59" s="21">
        <v>2017</v>
      </c>
      <c r="G59" s="3">
        <f t="shared" si="5"/>
        <v>892.2</v>
      </c>
      <c r="H59" s="3">
        <f t="shared" si="5"/>
        <v>871.7</v>
      </c>
      <c r="I59" s="3">
        <v>892.2</v>
      </c>
      <c r="J59" s="3">
        <v>871.7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24" t="s">
        <v>18</v>
      </c>
    </row>
    <row r="60" spans="1:17" ht="23.25" customHeight="1" x14ac:dyDescent="0.25">
      <c r="A60" s="27"/>
      <c r="B60" s="28"/>
      <c r="C60" s="28"/>
      <c r="D60" s="41"/>
      <c r="E60" s="41"/>
      <c r="F60" s="21">
        <v>2017</v>
      </c>
      <c r="G60" s="3">
        <f t="shared" si="5"/>
        <v>1052.2</v>
      </c>
      <c r="H60" s="3">
        <f t="shared" si="5"/>
        <v>1046.8</v>
      </c>
      <c r="I60" s="3">
        <v>1052.2</v>
      </c>
      <c r="J60" s="3">
        <v>1046.8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4" t="s">
        <v>19</v>
      </c>
    </row>
    <row r="61" spans="1:17" ht="21" customHeight="1" x14ac:dyDescent="0.25">
      <c r="A61" s="27"/>
      <c r="B61" s="28"/>
      <c r="C61" s="28"/>
      <c r="D61" s="41"/>
      <c r="E61" s="41"/>
      <c r="F61" s="21">
        <v>2017</v>
      </c>
      <c r="G61" s="3">
        <f t="shared" si="5"/>
        <v>1281.8</v>
      </c>
      <c r="H61" s="3">
        <f t="shared" si="5"/>
        <v>75</v>
      </c>
      <c r="I61" s="3">
        <v>1281.8</v>
      </c>
      <c r="J61" s="3">
        <v>75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24" t="s">
        <v>16</v>
      </c>
    </row>
    <row r="62" spans="1:17" ht="26.4" x14ac:dyDescent="0.25">
      <c r="A62" s="27"/>
      <c r="B62" s="28"/>
      <c r="C62" s="28"/>
      <c r="D62" s="41"/>
      <c r="E62" s="41"/>
      <c r="F62" s="22" t="s">
        <v>20</v>
      </c>
      <c r="G62" s="2">
        <f t="shared" si="5"/>
        <v>3629.9000000000005</v>
      </c>
      <c r="H62" s="2">
        <f t="shared" si="5"/>
        <v>2340.3999999999996</v>
      </c>
      <c r="I62" s="2">
        <f t="shared" ref="I62:J62" si="6">SUM(I58:I61)</f>
        <v>3629.9000000000005</v>
      </c>
      <c r="J62" s="2">
        <f t="shared" si="6"/>
        <v>2340.3999999999996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14"/>
    </row>
    <row r="63" spans="1:17" ht="22.5" customHeight="1" x14ac:dyDescent="0.25">
      <c r="A63" s="27"/>
      <c r="B63" s="28"/>
      <c r="C63" s="28"/>
      <c r="D63" s="41"/>
      <c r="E63" s="41"/>
      <c r="F63" s="21">
        <v>2018</v>
      </c>
      <c r="G63" s="3">
        <f t="shared" si="5"/>
        <v>400</v>
      </c>
      <c r="H63" s="3">
        <f t="shared" si="5"/>
        <v>354.7</v>
      </c>
      <c r="I63" s="3">
        <v>400</v>
      </c>
      <c r="J63" s="3">
        <v>354.7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24" t="s">
        <v>17</v>
      </c>
    </row>
    <row r="64" spans="1:17" ht="21" customHeight="1" x14ac:dyDescent="0.25">
      <c r="A64" s="27"/>
      <c r="B64" s="28"/>
      <c r="C64" s="28"/>
      <c r="D64" s="41"/>
      <c r="E64" s="41"/>
      <c r="F64" s="21">
        <v>2018</v>
      </c>
      <c r="G64" s="3">
        <f t="shared" si="5"/>
        <v>1271.0999999999999</v>
      </c>
      <c r="H64" s="3">
        <f t="shared" si="5"/>
        <v>1122.4000000000001</v>
      </c>
      <c r="I64" s="3">
        <v>1271.0999999999999</v>
      </c>
      <c r="J64" s="3">
        <v>1122.4000000000001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24" t="s">
        <v>18</v>
      </c>
    </row>
    <row r="65" spans="1:17" ht="22.5" customHeight="1" x14ac:dyDescent="0.25">
      <c r="A65" s="27"/>
      <c r="B65" s="28"/>
      <c r="C65" s="28"/>
      <c r="D65" s="41"/>
      <c r="E65" s="41"/>
      <c r="F65" s="21">
        <v>2018</v>
      </c>
      <c r="G65" s="3">
        <f t="shared" si="5"/>
        <v>108.8</v>
      </c>
      <c r="H65" s="3">
        <f t="shared" si="5"/>
        <v>108.8</v>
      </c>
      <c r="I65" s="3">
        <v>108.8</v>
      </c>
      <c r="J65" s="3">
        <v>108.8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4" t="s">
        <v>19</v>
      </c>
    </row>
    <row r="66" spans="1:17" ht="21.75" customHeight="1" x14ac:dyDescent="0.25">
      <c r="A66" s="27"/>
      <c r="B66" s="28"/>
      <c r="C66" s="28"/>
      <c r="D66" s="41"/>
      <c r="E66" s="41"/>
      <c r="F66" s="21">
        <v>2018</v>
      </c>
      <c r="G66" s="3">
        <f t="shared" si="5"/>
        <v>1464.5</v>
      </c>
      <c r="H66" s="3">
        <f t="shared" si="5"/>
        <v>992.6</v>
      </c>
      <c r="I66" s="3">
        <v>1464.5</v>
      </c>
      <c r="J66" s="3">
        <v>992.6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4" t="s">
        <v>16</v>
      </c>
    </row>
    <row r="67" spans="1:17" ht="26.4" x14ac:dyDescent="0.25">
      <c r="A67" s="27"/>
      <c r="B67" s="28"/>
      <c r="C67" s="28"/>
      <c r="D67" s="41"/>
      <c r="E67" s="41"/>
      <c r="F67" s="22" t="s">
        <v>21</v>
      </c>
      <c r="G67" s="2">
        <f t="shared" si="5"/>
        <v>3244.3999999999996</v>
      </c>
      <c r="H67" s="2">
        <f t="shared" si="5"/>
        <v>2578.5</v>
      </c>
      <c r="I67" s="2">
        <f t="shared" ref="I67:J67" si="7">SUM(I63:I66)</f>
        <v>3244.3999999999996</v>
      </c>
      <c r="J67" s="2">
        <f t="shared" si="7"/>
        <v>2578.5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14"/>
    </row>
    <row r="68" spans="1:17" ht="20.399999999999999" x14ac:dyDescent="0.25">
      <c r="A68" s="27"/>
      <c r="B68" s="28"/>
      <c r="C68" s="28"/>
      <c r="D68" s="41"/>
      <c r="E68" s="41"/>
      <c r="F68" s="21">
        <v>2019</v>
      </c>
      <c r="G68" s="3">
        <f t="shared" si="5"/>
        <v>676.5</v>
      </c>
      <c r="H68" s="3">
        <f t="shared" si="5"/>
        <v>351.4</v>
      </c>
      <c r="I68" s="3">
        <v>676.5</v>
      </c>
      <c r="J68" s="3">
        <f>531.4-180</f>
        <v>351.4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4" t="s">
        <v>18</v>
      </c>
    </row>
    <row r="69" spans="1:17" ht="20.399999999999999" x14ac:dyDescent="0.25">
      <c r="A69" s="27"/>
      <c r="B69" s="28"/>
      <c r="C69" s="28"/>
      <c r="D69" s="41"/>
      <c r="E69" s="41"/>
      <c r="F69" s="21">
        <v>2019</v>
      </c>
      <c r="G69" s="3">
        <f t="shared" si="5"/>
        <v>166.7</v>
      </c>
      <c r="H69" s="3">
        <f t="shared" si="5"/>
        <v>113.9</v>
      </c>
      <c r="I69" s="3">
        <v>166.7</v>
      </c>
      <c r="J69" s="3">
        <v>113.9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24" t="s">
        <v>19</v>
      </c>
    </row>
    <row r="70" spans="1:17" ht="26.4" x14ac:dyDescent="0.25">
      <c r="A70" s="27"/>
      <c r="B70" s="28"/>
      <c r="C70" s="28"/>
      <c r="D70" s="41"/>
      <c r="E70" s="41"/>
      <c r="F70" s="22" t="s">
        <v>31</v>
      </c>
      <c r="G70" s="2">
        <f t="shared" si="5"/>
        <v>843.2</v>
      </c>
      <c r="H70" s="2">
        <f t="shared" si="5"/>
        <v>465.29999999999995</v>
      </c>
      <c r="I70" s="2">
        <f>I68+I69</f>
        <v>843.2</v>
      </c>
      <c r="J70" s="2">
        <f>J68+J69</f>
        <v>465.29999999999995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4"/>
    </row>
    <row r="71" spans="1:17" ht="20.399999999999999" x14ac:dyDescent="0.25">
      <c r="A71" s="27"/>
      <c r="B71" s="28"/>
      <c r="C71" s="28"/>
      <c r="D71" s="41"/>
      <c r="E71" s="41"/>
      <c r="F71" s="21">
        <v>2020</v>
      </c>
      <c r="G71" s="3">
        <v>500</v>
      </c>
      <c r="H71" s="3">
        <f t="shared" ref="H71:H75" si="8">J71</f>
        <v>381.09999999999997</v>
      </c>
      <c r="I71" s="3">
        <v>500</v>
      </c>
      <c r="J71" s="3">
        <f>33.4+347.7</f>
        <v>381.09999999999997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24" t="s">
        <v>17</v>
      </c>
    </row>
    <row r="72" spans="1:17" ht="20.399999999999999" x14ac:dyDescent="0.25">
      <c r="A72" s="27"/>
      <c r="B72" s="28"/>
      <c r="C72" s="28"/>
      <c r="D72" s="41"/>
      <c r="E72" s="41"/>
      <c r="F72" s="21">
        <v>2020</v>
      </c>
      <c r="G72" s="3">
        <f t="shared" si="5"/>
        <v>829.6</v>
      </c>
      <c r="H72" s="3">
        <f t="shared" si="8"/>
        <v>475.3</v>
      </c>
      <c r="I72" s="3">
        <v>829.6</v>
      </c>
      <c r="J72" s="3">
        <v>475.3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4" t="s">
        <v>18</v>
      </c>
    </row>
    <row r="73" spans="1:17" ht="20.399999999999999" x14ac:dyDescent="0.25">
      <c r="A73" s="27"/>
      <c r="B73" s="28"/>
      <c r="C73" s="28"/>
      <c r="D73" s="41"/>
      <c r="E73" s="41"/>
      <c r="F73" s="21">
        <v>2020</v>
      </c>
      <c r="G73" s="3">
        <f t="shared" si="5"/>
        <v>1048.9000000000001</v>
      </c>
      <c r="H73" s="3">
        <f t="shared" si="8"/>
        <v>166.7</v>
      </c>
      <c r="I73" s="3">
        <v>1048.9000000000001</v>
      </c>
      <c r="J73" s="3">
        <v>166.7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24" t="s">
        <v>19</v>
      </c>
    </row>
    <row r="74" spans="1:17" ht="20.399999999999999" x14ac:dyDescent="0.25">
      <c r="A74" s="27"/>
      <c r="B74" s="28"/>
      <c r="C74" s="28"/>
      <c r="D74" s="41"/>
      <c r="E74" s="41"/>
      <c r="F74" s="21">
        <v>2020</v>
      </c>
      <c r="G74" s="3">
        <f>I74+K74+M74+O74</f>
        <v>1750</v>
      </c>
      <c r="H74" s="3">
        <f t="shared" si="8"/>
        <v>180.3</v>
      </c>
      <c r="I74" s="3">
        <v>1750</v>
      </c>
      <c r="J74" s="3">
        <v>180.3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24" t="s">
        <v>16</v>
      </c>
    </row>
    <row r="75" spans="1:17" ht="26.4" x14ac:dyDescent="0.25">
      <c r="A75" s="27"/>
      <c r="B75" s="28"/>
      <c r="C75" s="28"/>
      <c r="D75" s="41"/>
      <c r="E75" s="41"/>
      <c r="F75" s="22" t="s">
        <v>32</v>
      </c>
      <c r="G75" s="2">
        <f>I75</f>
        <v>4128.5</v>
      </c>
      <c r="H75" s="2">
        <f t="shared" si="8"/>
        <v>1203.3999999999999</v>
      </c>
      <c r="I75" s="2">
        <f>SUM(I71:I74)</f>
        <v>4128.5</v>
      </c>
      <c r="J75" s="2">
        <f>J71+J72+J73+J74</f>
        <v>1203.3999999999999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4"/>
    </row>
    <row r="76" spans="1:17" ht="20.399999999999999" x14ac:dyDescent="0.25">
      <c r="A76" s="27"/>
      <c r="B76" s="28"/>
      <c r="C76" s="28"/>
      <c r="D76" s="41"/>
      <c r="E76" s="41"/>
      <c r="F76" s="21">
        <v>2021</v>
      </c>
      <c r="G76" s="3">
        <v>410.5</v>
      </c>
      <c r="H76" s="3">
        <f>J76+L76+N76+P76</f>
        <v>410.5</v>
      </c>
      <c r="I76" s="3">
        <v>410.5</v>
      </c>
      <c r="J76" s="3">
        <v>410.5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24" t="s">
        <v>17</v>
      </c>
    </row>
    <row r="77" spans="1:17" ht="20.399999999999999" x14ac:dyDescent="0.25">
      <c r="A77" s="27"/>
      <c r="B77" s="28"/>
      <c r="C77" s="28"/>
      <c r="D77" s="41"/>
      <c r="E77" s="41"/>
      <c r="F77" s="21">
        <v>2021</v>
      </c>
      <c r="G77" s="3">
        <f t="shared" si="5"/>
        <v>270.2</v>
      </c>
      <c r="H77" s="3">
        <f>J77+L77+N77+P77</f>
        <v>253.2</v>
      </c>
      <c r="I77" s="7">
        <v>270.2</v>
      </c>
      <c r="J77" s="3">
        <v>253.2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4" t="s">
        <v>18</v>
      </c>
    </row>
    <row r="78" spans="1:17" ht="20.399999999999999" x14ac:dyDescent="0.25">
      <c r="A78" s="27"/>
      <c r="B78" s="28"/>
      <c r="C78" s="28"/>
      <c r="D78" s="41"/>
      <c r="E78" s="41"/>
      <c r="F78" s="21">
        <v>2021</v>
      </c>
      <c r="G78" s="3">
        <f t="shared" ref="G78:H80" si="9">I78</f>
        <v>2141.1</v>
      </c>
      <c r="H78" s="3">
        <f>J78</f>
        <v>0</v>
      </c>
      <c r="I78" s="7">
        <f>166.7+1974.4</f>
        <v>2141.1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4" t="s">
        <v>19</v>
      </c>
    </row>
    <row r="79" spans="1:17" ht="20.399999999999999" x14ac:dyDescent="0.25">
      <c r="A79" s="27"/>
      <c r="B79" s="28"/>
      <c r="C79" s="28"/>
      <c r="D79" s="41"/>
      <c r="E79" s="41"/>
      <c r="F79" s="21">
        <v>2021</v>
      </c>
      <c r="G79" s="3">
        <f t="shared" si="9"/>
        <v>1620</v>
      </c>
      <c r="H79" s="3">
        <f t="shared" si="9"/>
        <v>420</v>
      </c>
      <c r="I79" s="7">
        <v>1620</v>
      </c>
      <c r="J79" s="3">
        <v>420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4" t="s">
        <v>16</v>
      </c>
    </row>
    <row r="80" spans="1:17" ht="26.4" x14ac:dyDescent="0.25">
      <c r="A80" s="27"/>
      <c r="B80" s="28"/>
      <c r="C80" s="28"/>
      <c r="D80" s="41"/>
      <c r="E80" s="41"/>
      <c r="F80" s="22" t="s">
        <v>33</v>
      </c>
      <c r="G80" s="2">
        <f t="shared" si="9"/>
        <v>4441.8</v>
      </c>
      <c r="H80" s="2">
        <f t="shared" si="9"/>
        <v>1083.7</v>
      </c>
      <c r="I80" s="2">
        <f>SUM(I76:I79)</f>
        <v>4441.8</v>
      </c>
      <c r="J80" s="2">
        <f>SUM(J76:J79)</f>
        <v>1083.7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4"/>
    </row>
    <row r="81" spans="1:17" ht="20.399999999999999" x14ac:dyDescent="0.25">
      <c r="A81" s="27"/>
      <c r="B81" s="28"/>
      <c r="C81" s="28"/>
      <c r="D81" s="41"/>
      <c r="E81" s="41"/>
      <c r="F81" s="21">
        <v>2022</v>
      </c>
      <c r="G81" s="3">
        <f>SUM(I81)</f>
        <v>719.5</v>
      </c>
      <c r="H81" s="3">
        <f>J81+L81+N81+P81</f>
        <v>542</v>
      </c>
      <c r="I81" s="7">
        <v>719.5</v>
      </c>
      <c r="J81" s="3">
        <v>542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24" t="s">
        <v>17</v>
      </c>
    </row>
    <row r="82" spans="1:17" ht="20.399999999999999" x14ac:dyDescent="0.25">
      <c r="A82" s="27"/>
      <c r="B82" s="28"/>
      <c r="C82" s="28"/>
      <c r="D82" s="41"/>
      <c r="E82" s="41"/>
      <c r="F82" s="21">
        <v>2022</v>
      </c>
      <c r="G82" s="3">
        <f>I82+K82+M82+O82</f>
        <v>560.79999999999995</v>
      </c>
      <c r="H82" s="3">
        <v>225.4</v>
      </c>
      <c r="I82" s="4">
        <v>560.79999999999995</v>
      </c>
      <c r="J82" s="3">
        <v>225.4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24" t="s">
        <v>18</v>
      </c>
    </row>
    <row r="83" spans="1:17" ht="20.399999999999999" x14ac:dyDescent="0.25">
      <c r="A83" s="27"/>
      <c r="B83" s="28"/>
      <c r="C83" s="28"/>
      <c r="D83" s="41"/>
      <c r="E83" s="41"/>
      <c r="F83" s="21">
        <v>2022</v>
      </c>
      <c r="G83" s="3">
        <f>I83</f>
        <v>166.7</v>
      </c>
      <c r="H83" s="3">
        <f>J83</f>
        <v>0</v>
      </c>
      <c r="I83" s="7">
        <v>166.7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24" t="s">
        <v>19</v>
      </c>
    </row>
    <row r="84" spans="1:17" ht="20.399999999999999" x14ac:dyDescent="0.25">
      <c r="A84" s="27"/>
      <c r="B84" s="28"/>
      <c r="C84" s="28"/>
      <c r="D84" s="41"/>
      <c r="E84" s="41"/>
      <c r="F84" s="21">
        <v>2022</v>
      </c>
      <c r="G84" s="3">
        <f>I84</f>
        <v>1300</v>
      </c>
      <c r="H84" s="3">
        <f>J84</f>
        <v>0</v>
      </c>
      <c r="I84" s="4">
        <v>1300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24" t="s">
        <v>16</v>
      </c>
    </row>
    <row r="85" spans="1:17" ht="26.4" x14ac:dyDescent="0.25">
      <c r="A85" s="27"/>
      <c r="B85" s="28"/>
      <c r="C85" s="28"/>
      <c r="D85" s="41"/>
      <c r="E85" s="41"/>
      <c r="F85" s="22" t="s">
        <v>34</v>
      </c>
      <c r="G85" s="2">
        <f>SUM(G81:G84)</f>
        <v>2747</v>
      </c>
      <c r="H85" s="2">
        <v>767.4</v>
      </c>
      <c r="I85" s="2">
        <f>SUM(I81:I84)</f>
        <v>2747</v>
      </c>
      <c r="J85" s="2">
        <v>767.4</v>
      </c>
      <c r="K85" s="2">
        <f t="shared" ref="K85:P85" si="10">SUM(K81:K84)</f>
        <v>0</v>
      </c>
      <c r="L85" s="2">
        <f t="shared" si="10"/>
        <v>0</v>
      </c>
      <c r="M85" s="2">
        <f t="shared" si="10"/>
        <v>0</v>
      </c>
      <c r="N85" s="2">
        <f t="shared" si="10"/>
        <v>0</v>
      </c>
      <c r="O85" s="2">
        <f t="shared" si="10"/>
        <v>0</v>
      </c>
      <c r="P85" s="2">
        <f t="shared" si="10"/>
        <v>0</v>
      </c>
      <c r="Q85" s="23"/>
    </row>
    <row r="86" spans="1:17" ht="20.399999999999999" x14ac:dyDescent="0.25">
      <c r="A86" s="27"/>
      <c r="B86" s="28"/>
      <c r="C86" s="28"/>
      <c r="D86" s="41"/>
      <c r="E86" s="41"/>
      <c r="F86" s="21">
        <v>2023</v>
      </c>
      <c r="G86" s="3">
        <f t="shared" ref="G86:H95" si="11">I86+K86+M86+O86</f>
        <v>656.6</v>
      </c>
      <c r="H86" s="3">
        <f t="shared" si="11"/>
        <v>542</v>
      </c>
      <c r="I86" s="3">
        <v>656.6</v>
      </c>
      <c r="J86" s="3">
        <v>542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24" t="s">
        <v>17</v>
      </c>
    </row>
    <row r="87" spans="1:17" ht="20.399999999999999" x14ac:dyDescent="0.25">
      <c r="A87" s="27"/>
      <c r="B87" s="28"/>
      <c r="C87" s="28"/>
      <c r="D87" s="41"/>
      <c r="E87" s="41"/>
      <c r="F87" s="21">
        <v>2023</v>
      </c>
      <c r="G87" s="3">
        <f t="shared" si="11"/>
        <v>850</v>
      </c>
      <c r="H87" s="3">
        <f t="shared" si="11"/>
        <v>270.2</v>
      </c>
      <c r="I87" s="7">
        <v>850</v>
      </c>
      <c r="J87" s="3">
        <v>270.2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24" t="s">
        <v>18</v>
      </c>
    </row>
    <row r="88" spans="1:17" ht="20.399999999999999" x14ac:dyDescent="0.25">
      <c r="A88" s="27"/>
      <c r="B88" s="28"/>
      <c r="C88" s="28"/>
      <c r="D88" s="41"/>
      <c r="E88" s="41"/>
      <c r="F88" s="21">
        <v>2023</v>
      </c>
      <c r="G88" s="3">
        <v>166.7</v>
      </c>
      <c r="H88" s="3">
        <f t="shared" si="11"/>
        <v>0</v>
      </c>
      <c r="I88" s="7">
        <v>166.7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24" t="s">
        <v>19</v>
      </c>
    </row>
    <row r="89" spans="1:17" ht="20.399999999999999" x14ac:dyDescent="0.25">
      <c r="A89" s="27"/>
      <c r="B89" s="28"/>
      <c r="C89" s="28"/>
      <c r="D89" s="41"/>
      <c r="E89" s="41"/>
      <c r="F89" s="21">
        <v>2023</v>
      </c>
      <c r="G89" s="3">
        <f t="shared" si="11"/>
        <v>1250</v>
      </c>
      <c r="H89" s="3">
        <f t="shared" si="11"/>
        <v>531.5</v>
      </c>
      <c r="I89" s="4">
        <v>1250</v>
      </c>
      <c r="J89" s="3">
        <v>531.5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24" t="s">
        <v>16</v>
      </c>
    </row>
    <row r="90" spans="1:17" ht="26.4" x14ac:dyDescent="0.25">
      <c r="A90" s="27"/>
      <c r="B90" s="28"/>
      <c r="C90" s="28"/>
      <c r="D90" s="41"/>
      <c r="E90" s="41"/>
      <c r="F90" s="22" t="s">
        <v>44</v>
      </c>
      <c r="G90" s="2">
        <f>I90+K90+M90+O90</f>
        <v>2923.3</v>
      </c>
      <c r="H90" s="2">
        <f>J90+L90+N90+P90</f>
        <v>1343.7</v>
      </c>
      <c r="I90" s="2">
        <f>I86+I87+I88+I89</f>
        <v>2923.3</v>
      </c>
      <c r="J90" s="2">
        <f>J86+J87+J88+J89</f>
        <v>1343.7</v>
      </c>
      <c r="K90" s="2">
        <f t="shared" ref="K90:P90" si="12">K86+K87+K88+K89</f>
        <v>0</v>
      </c>
      <c r="L90" s="2">
        <f t="shared" si="12"/>
        <v>0</v>
      </c>
      <c r="M90" s="2">
        <f t="shared" si="12"/>
        <v>0</v>
      </c>
      <c r="N90" s="2">
        <f t="shared" si="12"/>
        <v>0</v>
      </c>
      <c r="O90" s="2">
        <f t="shared" si="12"/>
        <v>0</v>
      </c>
      <c r="P90" s="2">
        <f t="shared" si="12"/>
        <v>0</v>
      </c>
      <c r="Q90" s="15"/>
    </row>
    <row r="91" spans="1:17" ht="20.399999999999999" x14ac:dyDescent="0.25">
      <c r="A91" s="27"/>
      <c r="B91" s="28"/>
      <c r="C91" s="28"/>
      <c r="D91" s="41"/>
      <c r="E91" s="41"/>
      <c r="F91" s="21">
        <v>2024</v>
      </c>
      <c r="G91" s="3">
        <f t="shared" ref="G91:G94" si="13">I91+K91+M91+O91</f>
        <v>542</v>
      </c>
      <c r="H91" s="3">
        <f t="shared" ref="H91:H94" si="14">J91+L91+N91+P91</f>
        <v>542</v>
      </c>
      <c r="I91" s="3">
        <v>542</v>
      </c>
      <c r="J91" s="3">
        <v>542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4" t="s">
        <v>17</v>
      </c>
    </row>
    <row r="92" spans="1:17" ht="20.399999999999999" x14ac:dyDescent="0.25">
      <c r="A92" s="27"/>
      <c r="B92" s="28"/>
      <c r="C92" s="28"/>
      <c r="D92" s="41"/>
      <c r="E92" s="41"/>
      <c r="F92" s="21">
        <v>2024</v>
      </c>
      <c r="G92" s="3">
        <f t="shared" si="13"/>
        <v>850</v>
      </c>
      <c r="H92" s="3">
        <f t="shared" si="14"/>
        <v>270.2</v>
      </c>
      <c r="I92" s="4">
        <v>850</v>
      </c>
      <c r="J92" s="3">
        <v>270.2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24" t="s">
        <v>18</v>
      </c>
    </row>
    <row r="93" spans="1:17" ht="20.399999999999999" x14ac:dyDescent="0.25">
      <c r="A93" s="27"/>
      <c r="B93" s="28"/>
      <c r="C93" s="28"/>
      <c r="D93" s="41"/>
      <c r="E93" s="41"/>
      <c r="F93" s="21">
        <v>2024</v>
      </c>
      <c r="G93" s="3">
        <f t="shared" si="13"/>
        <v>0</v>
      </c>
      <c r="H93" s="3">
        <f t="shared" si="14"/>
        <v>0</v>
      </c>
      <c r="I93" s="4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24" t="s">
        <v>19</v>
      </c>
    </row>
    <row r="94" spans="1:17" ht="20.399999999999999" x14ac:dyDescent="0.25">
      <c r="A94" s="27"/>
      <c r="B94" s="28"/>
      <c r="C94" s="28"/>
      <c r="D94" s="41"/>
      <c r="E94" s="41"/>
      <c r="F94" s="21">
        <v>2024</v>
      </c>
      <c r="G94" s="3">
        <f t="shared" si="13"/>
        <v>1250</v>
      </c>
      <c r="H94" s="3">
        <f t="shared" si="14"/>
        <v>531.5</v>
      </c>
      <c r="I94" s="4">
        <v>1250</v>
      </c>
      <c r="J94" s="3">
        <v>531.5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4" t="s">
        <v>16</v>
      </c>
    </row>
    <row r="95" spans="1:17" ht="26.4" x14ac:dyDescent="0.25">
      <c r="A95" s="27"/>
      <c r="B95" s="28"/>
      <c r="C95" s="28"/>
      <c r="D95" s="41"/>
      <c r="E95" s="41"/>
      <c r="F95" s="22" t="s">
        <v>60</v>
      </c>
      <c r="G95" s="2">
        <f t="shared" si="11"/>
        <v>2642</v>
      </c>
      <c r="H95" s="2">
        <f t="shared" si="11"/>
        <v>1343.7</v>
      </c>
      <c r="I95" s="2">
        <f>SUM(I91:I94)</f>
        <v>2642</v>
      </c>
      <c r="J95" s="2">
        <f>SUM(J91:J94)</f>
        <v>1343.7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16"/>
    </row>
    <row r="96" spans="1:17" ht="20.399999999999999" x14ac:dyDescent="0.25">
      <c r="A96" s="27"/>
      <c r="B96" s="28"/>
      <c r="C96" s="28"/>
      <c r="D96" s="41"/>
      <c r="E96" s="41"/>
      <c r="F96" s="21">
        <v>2025</v>
      </c>
      <c r="G96" s="3">
        <f t="shared" ref="G96:G99" si="15">I96+K96+M96+O96</f>
        <v>550</v>
      </c>
      <c r="H96" s="3">
        <f t="shared" ref="H96:H98" si="16">J96+L96+N96+P96</f>
        <v>0</v>
      </c>
      <c r="I96" s="3">
        <v>550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24" t="s">
        <v>17</v>
      </c>
    </row>
    <row r="97" spans="1:17" ht="20.399999999999999" x14ac:dyDescent="0.25">
      <c r="A97" s="27"/>
      <c r="B97" s="28"/>
      <c r="C97" s="28"/>
      <c r="D97" s="41"/>
      <c r="E97" s="41"/>
      <c r="F97" s="21">
        <v>2025</v>
      </c>
      <c r="G97" s="3">
        <f t="shared" si="15"/>
        <v>850</v>
      </c>
      <c r="H97" s="3">
        <f t="shared" si="16"/>
        <v>0</v>
      </c>
      <c r="I97" s="4">
        <v>850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24" t="s">
        <v>18</v>
      </c>
    </row>
    <row r="98" spans="1:17" ht="20.399999999999999" x14ac:dyDescent="0.25">
      <c r="A98" s="27"/>
      <c r="B98" s="28"/>
      <c r="C98" s="28"/>
      <c r="D98" s="41"/>
      <c r="E98" s="41"/>
      <c r="F98" s="21">
        <v>2025</v>
      </c>
      <c r="G98" s="3">
        <f t="shared" si="15"/>
        <v>1250</v>
      </c>
      <c r="H98" s="3">
        <f t="shared" si="16"/>
        <v>0</v>
      </c>
      <c r="I98" s="4">
        <v>1250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24" t="s">
        <v>16</v>
      </c>
    </row>
    <row r="99" spans="1:17" ht="26.4" x14ac:dyDescent="0.25">
      <c r="A99" s="27"/>
      <c r="B99" s="28"/>
      <c r="C99" s="28"/>
      <c r="D99" s="42"/>
      <c r="E99" s="42"/>
      <c r="F99" s="22" t="s">
        <v>61</v>
      </c>
      <c r="G99" s="3">
        <f t="shared" si="15"/>
        <v>2650</v>
      </c>
      <c r="H99" s="2">
        <f t="shared" ref="H99:P99" si="17">J99+L99+N99+P99+SUM(H96)</f>
        <v>0</v>
      </c>
      <c r="I99" s="2">
        <f>SUM(I96:I98)</f>
        <v>2650</v>
      </c>
      <c r="J99" s="2">
        <f t="shared" si="17"/>
        <v>0</v>
      </c>
      <c r="K99" s="2">
        <f t="shared" si="17"/>
        <v>0</v>
      </c>
      <c r="L99" s="2">
        <f t="shared" si="17"/>
        <v>0</v>
      </c>
      <c r="M99" s="2">
        <f t="shared" si="17"/>
        <v>0</v>
      </c>
      <c r="N99" s="2">
        <f t="shared" si="17"/>
        <v>0</v>
      </c>
      <c r="O99" s="2">
        <f t="shared" si="17"/>
        <v>0</v>
      </c>
      <c r="P99" s="2">
        <f t="shared" si="17"/>
        <v>0</v>
      </c>
      <c r="Q99" s="16"/>
    </row>
    <row r="100" spans="1:17" x14ac:dyDescent="0.25">
      <c r="A100" s="27" t="s">
        <v>30</v>
      </c>
      <c r="B100" s="28" t="s">
        <v>42</v>
      </c>
      <c r="C100" s="28" t="s">
        <v>58</v>
      </c>
      <c r="D100" s="34" t="s">
        <v>51</v>
      </c>
      <c r="E100" s="34" t="s">
        <v>50</v>
      </c>
      <c r="F100" s="22" t="s">
        <v>12</v>
      </c>
      <c r="G100" s="2">
        <v>13492.7</v>
      </c>
      <c r="H100" s="2">
        <v>8782.2999999999993</v>
      </c>
      <c r="I100" s="2">
        <v>13492.7</v>
      </c>
      <c r="J100" s="2">
        <v>8782.2999999999993</v>
      </c>
      <c r="K100" s="2">
        <f t="shared" ref="K100:P100" si="18">K101+K104+K108+K113+K117+K121+K125+K129+K133</f>
        <v>0</v>
      </c>
      <c r="L100" s="2">
        <f t="shared" si="18"/>
        <v>0</v>
      </c>
      <c r="M100" s="2">
        <f t="shared" si="18"/>
        <v>0</v>
      </c>
      <c r="N100" s="2">
        <f t="shared" si="18"/>
        <v>0</v>
      </c>
      <c r="O100" s="2">
        <f t="shared" si="18"/>
        <v>0</v>
      </c>
      <c r="P100" s="2">
        <f t="shared" si="18"/>
        <v>0</v>
      </c>
      <c r="Q100" s="23"/>
    </row>
    <row r="101" spans="1:17" ht="20.399999999999999" x14ac:dyDescent="0.25">
      <c r="A101" s="27"/>
      <c r="B101" s="28"/>
      <c r="C101" s="28"/>
      <c r="D101" s="35"/>
      <c r="E101" s="35"/>
      <c r="F101" s="21">
        <v>2017</v>
      </c>
      <c r="G101" s="3">
        <f t="shared" ref="G101:H104" si="19">I101+K101+M101+O101</f>
        <v>238.5</v>
      </c>
      <c r="H101" s="3">
        <f t="shared" si="19"/>
        <v>238.4</v>
      </c>
      <c r="I101" s="3">
        <v>238.5</v>
      </c>
      <c r="J101" s="3">
        <v>238.4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24" t="s">
        <v>16</v>
      </c>
    </row>
    <row r="102" spans="1:17" ht="20.399999999999999" x14ac:dyDescent="0.25">
      <c r="A102" s="27"/>
      <c r="B102" s="28"/>
      <c r="C102" s="28"/>
      <c r="D102" s="35"/>
      <c r="E102" s="35"/>
      <c r="F102" s="21">
        <v>2018</v>
      </c>
      <c r="G102" s="3">
        <f t="shared" si="19"/>
        <v>277.8</v>
      </c>
      <c r="H102" s="3">
        <f t="shared" si="19"/>
        <v>37.5</v>
      </c>
      <c r="I102" s="3">
        <v>277.8</v>
      </c>
      <c r="J102" s="3">
        <v>37.5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24" t="s">
        <v>19</v>
      </c>
    </row>
    <row r="103" spans="1:17" ht="20.399999999999999" x14ac:dyDescent="0.25">
      <c r="A103" s="27"/>
      <c r="B103" s="28"/>
      <c r="C103" s="28"/>
      <c r="D103" s="35"/>
      <c r="E103" s="35"/>
      <c r="F103" s="21">
        <v>2018</v>
      </c>
      <c r="G103" s="3">
        <f t="shared" si="19"/>
        <v>676.6</v>
      </c>
      <c r="H103" s="3">
        <f t="shared" si="19"/>
        <v>671.6</v>
      </c>
      <c r="I103" s="3">
        <v>676.6</v>
      </c>
      <c r="J103" s="3">
        <f>676.6-5</f>
        <v>671.6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24" t="s">
        <v>16</v>
      </c>
    </row>
    <row r="104" spans="1:17" ht="26.4" x14ac:dyDescent="0.25">
      <c r="A104" s="27"/>
      <c r="B104" s="28"/>
      <c r="C104" s="28"/>
      <c r="D104" s="35"/>
      <c r="E104" s="35"/>
      <c r="F104" s="22" t="s">
        <v>21</v>
      </c>
      <c r="G104" s="2">
        <f t="shared" si="19"/>
        <v>954.40000000000009</v>
      </c>
      <c r="H104" s="2">
        <f t="shared" si="19"/>
        <v>709.1</v>
      </c>
      <c r="I104" s="2">
        <f>I102+I103</f>
        <v>954.40000000000009</v>
      </c>
      <c r="J104" s="2">
        <f>J102+J103</f>
        <v>709.1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14"/>
    </row>
    <row r="105" spans="1:17" ht="20.399999999999999" x14ac:dyDescent="0.25">
      <c r="A105" s="27"/>
      <c r="B105" s="28"/>
      <c r="C105" s="28"/>
      <c r="D105" s="35"/>
      <c r="E105" s="35"/>
      <c r="F105" s="21">
        <v>2019</v>
      </c>
      <c r="G105" s="4">
        <f t="shared" ref="G105:H109" si="20">I105+K105+M105+O105</f>
        <v>202.6</v>
      </c>
      <c r="H105" s="4">
        <f t="shared" si="20"/>
        <v>168.6</v>
      </c>
      <c r="I105" s="5">
        <v>202.6</v>
      </c>
      <c r="J105" s="5">
        <v>168.6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24" t="s">
        <v>17</v>
      </c>
    </row>
    <row r="106" spans="1:17" ht="20.399999999999999" x14ac:dyDescent="0.25">
      <c r="A106" s="27"/>
      <c r="B106" s="28"/>
      <c r="C106" s="28"/>
      <c r="D106" s="35"/>
      <c r="E106" s="35"/>
      <c r="F106" s="21">
        <v>2019</v>
      </c>
      <c r="G106" s="3">
        <f t="shared" si="20"/>
        <v>219.9</v>
      </c>
      <c r="H106" s="3">
        <f t="shared" si="20"/>
        <v>219.9</v>
      </c>
      <c r="I106" s="3">
        <v>219.9</v>
      </c>
      <c r="J106" s="3">
        <v>219.9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24" t="s">
        <v>19</v>
      </c>
    </row>
    <row r="107" spans="1:17" ht="20.399999999999999" x14ac:dyDescent="0.25">
      <c r="A107" s="27"/>
      <c r="B107" s="28"/>
      <c r="C107" s="28"/>
      <c r="D107" s="35"/>
      <c r="E107" s="35"/>
      <c r="F107" s="21">
        <v>2019</v>
      </c>
      <c r="G107" s="3">
        <f t="shared" si="20"/>
        <v>661.7</v>
      </c>
      <c r="H107" s="3">
        <f t="shared" si="20"/>
        <v>150.20000000000002</v>
      </c>
      <c r="I107" s="3">
        <f>661.7</f>
        <v>661.7</v>
      </c>
      <c r="J107" s="3">
        <f>122.4+27.8</f>
        <v>150.20000000000002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24" t="s">
        <v>16</v>
      </c>
    </row>
    <row r="108" spans="1:17" ht="26.4" x14ac:dyDescent="0.25">
      <c r="A108" s="27"/>
      <c r="B108" s="28"/>
      <c r="C108" s="28"/>
      <c r="D108" s="35"/>
      <c r="E108" s="35"/>
      <c r="F108" s="22" t="s">
        <v>31</v>
      </c>
      <c r="G108" s="2">
        <f t="shared" si="20"/>
        <v>1084.2</v>
      </c>
      <c r="H108" s="2">
        <f t="shared" si="20"/>
        <v>538.70000000000005</v>
      </c>
      <c r="I108" s="2">
        <f>I105+I106+I107</f>
        <v>1084.2</v>
      </c>
      <c r="J108" s="2">
        <f>J105+J106+J107</f>
        <v>538.70000000000005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4"/>
    </row>
    <row r="109" spans="1:17" ht="20.399999999999999" x14ac:dyDescent="0.25">
      <c r="A109" s="27"/>
      <c r="B109" s="28"/>
      <c r="C109" s="28"/>
      <c r="D109" s="35"/>
      <c r="E109" s="35"/>
      <c r="F109" s="21">
        <v>2020</v>
      </c>
      <c r="G109" s="4">
        <f t="shared" si="20"/>
        <v>611.4</v>
      </c>
      <c r="H109" s="4">
        <f t="shared" si="20"/>
        <v>402.9</v>
      </c>
      <c r="I109" s="5">
        <v>611.4</v>
      </c>
      <c r="J109" s="6">
        <f>611.4-208.5</f>
        <v>402.9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24" t="s">
        <v>17</v>
      </c>
    </row>
    <row r="110" spans="1:17" ht="20.399999999999999" x14ac:dyDescent="0.25">
      <c r="A110" s="27"/>
      <c r="B110" s="28"/>
      <c r="C110" s="28"/>
      <c r="D110" s="35"/>
      <c r="E110" s="35"/>
      <c r="F110" s="21">
        <v>2020</v>
      </c>
      <c r="G110" s="4">
        <f>I110+K110+M110+O110</f>
        <v>42.3</v>
      </c>
      <c r="H110" s="4">
        <f>J110+L110+N110+P110</f>
        <v>83.5</v>
      </c>
      <c r="I110" s="5">
        <v>42.3</v>
      </c>
      <c r="J110" s="6">
        <f>42.3+41.2</f>
        <v>83.5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24" t="s">
        <v>18</v>
      </c>
    </row>
    <row r="111" spans="1:17" ht="20.399999999999999" x14ac:dyDescent="0.25">
      <c r="A111" s="27"/>
      <c r="B111" s="28"/>
      <c r="C111" s="28"/>
      <c r="D111" s="35"/>
      <c r="E111" s="35"/>
      <c r="F111" s="21">
        <v>2020</v>
      </c>
      <c r="G111" s="4">
        <f t="shared" ref="G111:G113" si="21">I111+K111+M111+O111</f>
        <v>232.1</v>
      </c>
      <c r="H111" s="4">
        <f t="shared" ref="H111:H112" si="22">J111+L111+N111+P111</f>
        <v>215.3</v>
      </c>
      <c r="I111" s="3">
        <v>232.1</v>
      </c>
      <c r="J111" s="3">
        <v>215.3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24" t="s">
        <v>19</v>
      </c>
    </row>
    <row r="112" spans="1:17" ht="20.399999999999999" x14ac:dyDescent="0.25">
      <c r="A112" s="27"/>
      <c r="B112" s="28"/>
      <c r="C112" s="28"/>
      <c r="D112" s="35"/>
      <c r="E112" s="35"/>
      <c r="F112" s="21">
        <v>2020</v>
      </c>
      <c r="G112" s="4">
        <f t="shared" si="21"/>
        <v>702.2</v>
      </c>
      <c r="H112" s="4">
        <f t="shared" si="22"/>
        <v>477.8</v>
      </c>
      <c r="I112" s="3">
        <v>702.2</v>
      </c>
      <c r="J112" s="3">
        <v>477.8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24" t="s">
        <v>16</v>
      </c>
    </row>
    <row r="113" spans="1:17" ht="26.4" x14ac:dyDescent="0.25">
      <c r="A113" s="27"/>
      <c r="B113" s="28"/>
      <c r="C113" s="28"/>
      <c r="D113" s="35"/>
      <c r="E113" s="35"/>
      <c r="F113" s="22" t="s">
        <v>32</v>
      </c>
      <c r="G113" s="12">
        <f t="shared" si="21"/>
        <v>1588</v>
      </c>
      <c r="H113" s="2">
        <f>J113+L113+N113+P113</f>
        <v>1179.5</v>
      </c>
      <c r="I113" s="2">
        <f>I109+I110+I111+I112</f>
        <v>1588</v>
      </c>
      <c r="J113" s="2">
        <f>J109+J110+J111+J112</f>
        <v>1179.5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4"/>
    </row>
    <row r="114" spans="1:17" ht="20.399999999999999" x14ac:dyDescent="0.25">
      <c r="A114" s="27"/>
      <c r="B114" s="28"/>
      <c r="C114" s="28"/>
      <c r="D114" s="35"/>
      <c r="E114" s="35"/>
      <c r="F114" s="21">
        <v>2021</v>
      </c>
      <c r="G114" s="3">
        <f>I114+K114+M114+O114</f>
        <v>455.3</v>
      </c>
      <c r="H114" s="3">
        <f>J114+L114+N114+P114</f>
        <v>455.3</v>
      </c>
      <c r="I114" s="5">
        <v>455.3</v>
      </c>
      <c r="J114" s="3">
        <v>455.3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24" t="s">
        <v>17</v>
      </c>
    </row>
    <row r="115" spans="1:17" ht="20.399999999999999" x14ac:dyDescent="0.25">
      <c r="A115" s="27"/>
      <c r="B115" s="28"/>
      <c r="C115" s="28"/>
      <c r="D115" s="35"/>
      <c r="E115" s="35"/>
      <c r="F115" s="21">
        <v>2021</v>
      </c>
      <c r="G115" s="3">
        <f t="shared" ref="G115:G117" si="23">I115+K115+M115+O115</f>
        <v>219.9</v>
      </c>
      <c r="H115" s="3">
        <f t="shared" ref="H115:H120" si="24">J115+L115+N115+P115</f>
        <v>215.3</v>
      </c>
      <c r="I115" s="5">
        <v>219.9</v>
      </c>
      <c r="J115" s="3">
        <v>215.3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24" t="s">
        <v>19</v>
      </c>
    </row>
    <row r="116" spans="1:17" ht="20.399999999999999" x14ac:dyDescent="0.25">
      <c r="A116" s="27"/>
      <c r="B116" s="28"/>
      <c r="C116" s="28"/>
      <c r="D116" s="35"/>
      <c r="E116" s="35"/>
      <c r="F116" s="21">
        <v>2021</v>
      </c>
      <c r="G116" s="3">
        <v>661.7</v>
      </c>
      <c r="H116" s="3">
        <f t="shared" si="24"/>
        <v>263</v>
      </c>
      <c r="I116" s="3">
        <v>661.7</v>
      </c>
      <c r="J116" s="3">
        <v>263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24" t="s">
        <v>16</v>
      </c>
    </row>
    <row r="117" spans="1:17" ht="26.4" x14ac:dyDescent="0.25">
      <c r="A117" s="27"/>
      <c r="B117" s="28"/>
      <c r="C117" s="28"/>
      <c r="D117" s="35"/>
      <c r="E117" s="35"/>
      <c r="F117" s="22" t="s">
        <v>33</v>
      </c>
      <c r="G117" s="2">
        <f t="shared" si="23"/>
        <v>1336.9</v>
      </c>
      <c r="H117" s="2">
        <f t="shared" si="24"/>
        <v>933.6</v>
      </c>
      <c r="I117" s="2">
        <f>I114+I115+I116</f>
        <v>1336.9</v>
      </c>
      <c r="J117" s="2">
        <f>J114+J115+J116</f>
        <v>933.6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17"/>
    </row>
    <row r="118" spans="1:17" ht="20.399999999999999" x14ac:dyDescent="0.25">
      <c r="A118" s="27"/>
      <c r="B118" s="28"/>
      <c r="C118" s="28"/>
      <c r="D118" s="35"/>
      <c r="E118" s="35"/>
      <c r="F118" s="21">
        <v>2022</v>
      </c>
      <c r="G118" s="3">
        <v>1123.9000000000001</v>
      </c>
      <c r="H118" s="3">
        <v>1123.9000000000001</v>
      </c>
      <c r="I118" s="3">
        <v>1123.9000000000001</v>
      </c>
      <c r="J118" s="3">
        <v>1123.9000000000001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24" t="s">
        <v>17</v>
      </c>
    </row>
    <row r="119" spans="1:17" ht="20.399999999999999" x14ac:dyDescent="0.25">
      <c r="A119" s="27"/>
      <c r="B119" s="28"/>
      <c r="C119" s="28"/>
      <c r="D119" s="35"/>
      <c r="E119" s="35"/>
      <c r="F119" s="21">
        <v>2022</v>
      </c>
      <c r="G119" s="3">
        <f t="shared" ref="G119:G120" si="25">I119+K119+M119+O119</f>
        <v>219.9</v>
      </c>
      <c r="H119" s="3">
        <f t="shared" si="24"/>
        <v>219.9</v>
      </c>
      <c r="I119" s="5">
        <v>219.9</v>
      </c>
      <c r="J119" s="3">
        <f>146.8+4.6+68.5</f>
        <v>219.9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24" t="s">
        <v>19</v>
      </c>
    </row>
    <row r="120" spans="1:17" ht="20.399999999999999" x14ac:dyDescent="0.25">
      <c r="A120" s="27"/>
      <c r="B120" s="28"/>
      <c r="C120" s="28"/>
      <c r="D120" s="35"/>
      <c r="E120" s="35"/>
      <c r="F120" s="21">
        <v>2022</v>
      </c>
      <c r="G120" s="3">
        <f t="shared" si="25"/>
        <v>661.7</v>
      </c>
      <c r="H120" s="3">
        <f t="shared" si="24"/>
        <v>558.6</v>
      </c>
      <c r="I120" s="3">
        <v>661.7</v>
      </c>
      <c r="J120" s="3">
        <v>558.6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24" t="s">
        <v>16</v>
      </c>
    </row>
    <row r="121" spans="1:17" ht="26.4" x14ac:dyDescent="0.25">
      <c r="A121" s="27"/>
      <c r="B121" s="28"/>
      <c r="C121" s="28"/>
      <c r="D121" s="35"/>
      <c r="E121" s="35"/>
      <c r="F121" s="22" t="s">
        <v>34</v>
      </c>
      <c r="G121" s="2">
        <v>2005.5</v>
      </c>
      <c r="H121" s="2">
        <v>1902.4</v>
      </c>
      <c r="I121" s="2">
        <v>2005.5</v>
      </c>
      <c r="J121" s="2">
        <v>1902.4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4"/>
    </row>
    <row r="122" spans="1:17" ht="20.399999999999999" x14ac:dyDescent="0.25">
      <c r="A122" s="27"/>
      <c r="B122" s="28"/>
      <c r="C122" s="28"/>
      <c r="D122" s="35"/>
      <c r="E122" s="35"/>
      <c r="F122" s="21">
        <v>2023</v>
      </c>
      <c r="G122" s="3">
        <f>I122+K122+M122+O122</f>
        <v>1243</v>
      </c>
      <c r="H122" s="3">
        <f>J122+L122+N122+P122</f>
        <v>861.8</v>
      </c>
      <c r="I122" s="6">
        <v>1243</v>
      </c>
      <c r="J122" s="3">
        <v>861.8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24" t="s">
        <v>17</v>
      </c>
    </row>
    <row r="123" spans="1:17" ht="20.399999999999999" x14ac:dyDescent="0.25">
      <c r="A123" s="27"/>
      <c r="B123" s="28"/>
      <c r="C123" s="28"/>
      <c r="D123" s="35"/>
      <c r="E123" s="35"/>
      <c r="F123" s="21">
        <v>2023</v>
      </c>
      <c r="G123" s="3">
        <f t="shared" ref="G123:G124" si="26">I123+K123+M123+O123</f>
        <v>219.9</v>
      </c>
      <c r="H123" s="3">
        <f t="shared" ref="H123:H124" si="27">J123+L123+N123+P123</f>
        <v>219.9</v>
      </c>
      <c r="I123" s="5">
        <v>219.9</v>
      </c>
      <c r="J123" s="3">
        <f>146.8+4.6+68.5</f>
        <v>219.9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24" t="s">
        <v>19</v>
      </c>
    </row>
    <row r="124" spans="1:17" ht="20.399999999999999" x14ac:dyDescent="0.25">
      <c r="A124" s="27"/>
      <c r="B124" s="28"/>
      <c r="C124" s="28"/>
      <c r="D124" s="35"/>
      <c r="E124" s="35"/>
      <c r="F124" s="21">
        <v>2023</v>
      </c>
      <c r="G124" s="3">
        <f t="shared" si="26"/>
        <v>661.7</v>
      </c>
      <c r="H124" s="3">
        <f t="shared" si="27"/>
        <v>558.6</v>
      </c>
      <c r="I124" s="3">
        <v>661.7</v>
      </c>
      <c r="J124" s="3">
        <v>558.6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24" t="s">
        <v>16</v>
      </c>
    </row>
    <row r="125" spans="1:17" ht="26.4" x14ac:dyDescent="0.25">
      <c r="A125" s="27"/>
      <c r="B125" s="28"/>
      <c r="C125" s="28"/>
      <c r="D125" s="35"/>
      <c r="E125" s="35"/>
      <c r="F125" s="22" t="s">
        <v>44</v>
      </c>
      <c r="G125" s="2">
        <f t="shared" ref="G125:H125" si="28">G122+G123+G124</f>
        <v>2124.6000000000004</v>
      </c>
      <c r="H125" s="2">
        <f t="shared" si="28"/>
        <v>1640.3000000000002</v>
      </c>
      <c r="I125" s="2">
        <f>I122+I123+I124</f>
        <v>2124.6000000000004</v>
      </c>
      <c r="J125" s="2">
        <f>J122+J123+J124</f>
        <v>1640.3000000000002</v>
      </c>
      <c r="K125" s="2">
        <f>K122+K123+K124</f>
        <v>0</v>
      </c>
      <c r="L125" s="2">
        <f t="shared" ref="L125:P125" si="29">L122+L123+L124</f>
        <v>0</v>
      </c>
      <c r="M125" s="2">
        <f t="shared" si="29"/>
        <v>0</v>
      </c>
      <c r="N125" s="2">
        <f t="shared" si="29"/>
        <v>0</v>
      </c>
      <c r="O125" s="2">
        <f t="shared" si="29"/>
        <v>0</v>
      </c>
      <c r="P125" s="2">
        <f t="shared" si="29"/>
        <v>0</v>
      </c>
      <c r="Q125" s="25"/>
    </row>
    <row r="126" spans="1:17" ht="20.399999999999999" x14ac:dyDescent="0.25">
      <c r="A126" s="27"/>
      <c r="B126" s="28"/>
      <c r="C126" s="28"/>
      <c r="D126" s="35"/>
      <c r="E126" s="35"/>
      <c r="F126" s="21">
        <v>2024</v>
      </c>
      <c r="G126" s="3">
        <f>I126+K126+M126+O126</f>
        <v>1198.7</v>
      </c>
      <c r="H126" s="3">
        <f>J126+L126+N126+P126</f>
        <v>861.8</v>
      </c>
      <c r="I126" s="5">
        <v>1198.7</v>
      </c>
      <c r="J126" s="3">
        <v>861.8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24" t="s">
        <v>17</v>
      </c>
    </row>
    <row r="127" spans="1:17" ht="20.399999999999999" x14ac:dyDescent="0.25">
      <c r="A127" s="27"/>
      <c r="B127" s="28"/>
      <c r="C127" s="28"/>
      <c r="D127" s="35"/>
      <c r="E127" s="35"/>
      <c r="F127" s="21">
        <v>2024</v>
      </c>
      <c r="G127" s="3">
        <f t="shared" ref="G127:G129" si="30">I127+K127+M127+O127</f>
        <v>219.9</v>
      </c>
      <c r="H127" s="3">
        <f t="shared" ref="H127:H128" si="31">J127+L127+N127+P127</f>
        <v>219.9</v>
      </c>
      <c r="I127" s="5">
        <v>219.9</v>
      </c>
      <c r="J127" s="3">
        <f>146.8+4.6+68.5</f>
        <v>219.9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24" t="s">
        <v>19</v>
      </c>
    </row>
    <row r="128" spans="1:17" ht="20.399999999999999" x14ac:dyDescent="0.25">
      <c r="A128" s="27"/>
      <c r="B128" s="28"/>
      <c r="C128" s="28"/>
      <c r="D128" s="35"/>
      <c r="E128" s="35"/>
      <c r="F128" s="21">
        <v>2024</v>
      </c>
      <c r="G128" s="3">
        <f t="shared" si="30"/>
        <v>661.7</v>
      </c>
      <c r="H128" s="3">
        <f t="shared" si="31"/>
        <v>558.6</v>
      </c>
      <c r="I128" s="3">
        <v>661.7</v>
      </c>
      <c r="J128" s="3">
        <v>558.6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24" t="s">
        <v>16</v>
      </c>
    </row>
    <row r="129" spans="1:17" ht="26.4" x14ac:dyDescent="0.25">
      <c r="A129" s="27"/>
      <c r="B129" s="28"/>
      <c r="C129" s="28"/>
      <c r="D129" s="35"/>
      <c r="E129" s="35"/>
      <c r="F129" s="22" t="s">
        <v>60</v>
      </c>
      <c r="G129" s="2">
        <f t="shared" si="30"/>
        <v>2080.3000000000002</v>
      </c>
      <c r="H129" s="2">
        <f>SUM(H126:H128)</f>
        <v>1640.3000000000002</v>
      </c>
      <c r="I129" s="2">
        <f>SUM(I126:I128)</f>
        <v>2080.3000000000002</v>
      </c>
      <c r="J129" s="2">
        <f>SUM(J126:J128)</f>
        <v>1640.3000000000002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5"/>
    </row>
    <row r="130" spans="1:17" ht="20.399999999999999" x14ac:dyDescent="0.25">
      <c r="A130" s="27"/>
      <c r="B130" s="28"/>
      <c r="C130" s="28"/>
      <c r="D130" s="35"/>
      <c r="E130" s="35"/>
      <c r="F130" s="21">
        <v>2025</v>
      </c>
      <c r="G130" s="3">
        <f>SUM(I130)</f>
        <v>1198.7</v>
      </c>
      <c r="H130" s="3">
        <v>0</v>
      </c>
      <c r="I130" s="3">
        <v>1198.7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24" t="s">
        <v>17</v>
      </c>
    </row>
    <row r="131" spans="1:17" ht="20.399999999999999" x14ac:dyDescent="0.25">
      <c r="A131" s="27"/>
      <c r="B131" s="28"/>
      <c r="C131" s="28"/>
      <c r="D131" s="35"/>
      <c r="E131" s="35"/>
      <c r="F131" s="21">
        <v>2025</v>
      </c>
      <c r="G131" s="3">
        <f t="shared" ref="G131:G132" si="32">SUM(I131)</f>
        <v>219.9</v>
      </c>
      <c r="H131" s="3">
        <v>0</v>
      </c>
      <c r="I131" s="5">
        <v>219.9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24" t="s">
        <v>19</v>
      </c>
    </row>
    <row r="132" spans="1:17" ht="20.399999999999999" x14ac:dyDescent="0.25">
      <c r="A132" s="27"/>
      <c r="B132" s="28"/>
      <c r="C132" s="28"/>
      <c r="D132" s="35"/>
      <c r="E132" s="35"/>
      <c r="F132" s="21">
        <v>2025</v>
      </c>
      <c r="G132" s="3">
        <f t="shared" si="32"/>
        <v>661.7</v>
      </c>
      <c r="H132" s="3">
        <v>0</v>
      </c>
      <c r="I132" s="3">
        <v>661.7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24" t="s">
        <v>16</v>
      </c>
    </row>
    <row r="133" spans="1:17" ht="26.4" x14ac:dyDescent="0.25">
      <c r="A133" s="27"/>
      <c r="B133" s="28"/>
      <c r="C133" s="28"/>
      <c r="D133" s="36"/>
      <c r="E133" s="36"/>
      <c r="F133" s="22" t="s">
        <v>61</v>
      </c>
      <c r="G133" s="2">
        <f>SUM(G130:G132)</f>
        <v>2080.3000000000002</v>
      </c>
      <c r="H133" s="2">
        <v>0</v>
      </c>
      <c r="I133" s="2">
        <f>SUM(I130:I132)</f>
        <v>2080.3000000000002</v>
      </c>
      <c r="J133" s="2">
        <f>SUM(J130:J132)</f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6"/>
    </row>
    <row r="134" spans="1:17" x14ac:dyDescent="0.25">
      <c r="A134" s="32" t="s">
        <v>35</v>
      </c>
      <c r="B134" s="28" t="s">
        <v>36</v>
      </c>
      <c r="C134" s="34" t="s">
        <v>59</v>
      </c>
      <c r="D134" s="34" t="s">
        <v>51</v>
      </c>
      <c r="E134" s="34" t="s">
        <v>50</v>
      </c>
      <c r="F134" s="22" t="s">
        <v>12</v>
      </c>
      <c r="G134" s="2">
        <f>SUM(G135:G143)</f>
        <v>160.9</v>
      </c>
      <c r="H134" s="2">
        <f>SUM(H135:H143)</f>
        <v>155</v>
      </c>
      <c r="I134" s="2">
        <f>SUM(I135:I143)</f>
        <v>160.9</v>
      </c>
      <c r="J134" s="2">
        <f>SUM(J135:J143)</f>
        <v>155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37"/>
    </row>
    <row r="135" spans="1:17" x14ac:dyDescent="0.25">
      <c r="A135" s="32"/>
      <c r="B135" s="28"/>
      <c r="C135" s="43"/>
      <c r="D135" s="35"/>
      <c r="E135" s="35"/>
      <c r="F135" s="21">
        <v>2017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8"/>
    </row>
    <row r="136" spans="1:17" x14ac:dyDescent="0.25">
      <c r="A136" s="32"/>
      <c r="B136" s="28"/>
      <c r="C136" s="43"/>
      <c r="D136" s="35"/>
      <c r="E136" s="35"/>
      <c r="F136" s="21">
        <v>2018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8"/>
    </row>
    <row r="137" spans="1:17" x14ac:dyDescent="0.25">
      <c r="A137" s="32"/>
      <c r="B137" s="28"/>
      <c r="C137" s="43"/>
      <c r="D137" s="35"/>
      <c r="E137" s="35"/>
      <c r="F137" s="21">
        <v>2019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9"/>
    </row>
    <row r="138" spans="1:17" ht="20.399999999999999" x14ac:dyDescent="0.25">
      <c r="A138" s="32"/>
      <c r="B138" s="28"/>
      <c r="C138" s="43"/>
      <c r="D138" s="35"/>
      <c r="E138" s="35"/>
      <c r="F138" s="21">
        <v>2020</v>
      </c>
      <c r="G138" s="3">
        <f>I138</f>
        <v>160.9</v>
      </c>
      <c r="H138" s="3">
        <f>J138</f>
        <v>155</v>
      </c>
      <c r="I138" s="3">
        <v>160.9</v>
      </c>
      <c r="J138" s="3">
        <v>155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24" t="s">
        <v>16</v>
      </c>
    </row>
    <row r="139" spans="1:17" x14ac:dyDescent="0.25">
      <c r="A139" s="32"/>
      <c r="B139" s="28"/>
      <c r="C139" s="43"/>
      <c r="D139" s="35"/>
      <c r="E139" s="35"/>
      <c r="F139" s="21">
        <v>2021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40"/>
    </row>
    <row r="140" spans="1:17" x14ac:dyDescent="0.25">
      <c r="A140" s="32"/>
      <c r="B140" s="28"/>
      <c r="C140" s="43"/>
      <c r="D140" s="35"/>
      <c r="E140" s="35"/>
      <c r="F140" s="21">
        <v>2022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41"/>
    </row>
    <row r="141" spans="1:17" x14ac:dyDescent="0.25">
      <c r="A141" s="32"/>
      <c r="B141" s="28"/>
      <c r="C141" s="43"/>
      <c r="D141" s="35"/>
      <c r="E141" s="35"/>
      <c r="F141" s="21">
        <v>2023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41"/>
    </row>
    <row r="142" spans="1:17" x14ac:dyDescent="0.25">
      <c r="A142" s="32"/>
      <c r="B142" s="28"/>
      <c r="C142" s="43"/>
      <c r="D142" s="35"/>
      <c r="E142" s="35"/>
      <c r="F142" s="21">
        <v>2024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41"/>
    </row>
    <row r="143" spans="1:17" x14ac:dyDescent="0.25">
      <c r="A143" s="32"/>
      <c r="B143" s="28"/>
      <c r="C143" s="44"/>
      <c r="D143" s="36"/>
      <c r="E143" s="36"/>
      <c r="F143" s="21">
        <v>2025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42"/>
    </row>
    <row r="144" spans="1:17" x14ac:dyDescent="0.25">
      <c r="A144" s="31"/>
      <c r="B144" s="30" t="s">
        <v>22</v>
      </c>
      <c r="C144" s="31"/>
      <c r="D144" s="34" t="s">
        <v>53</v>
      </c>
      <c r="E144" s="34" t="s">
        <v>53</v>
      </c>
      <c r="F144" s="22" t="s">
        <v>12</v>
      </c>
      <c r="G144" s="2">
        <v>51343.286680000005</v>
      </c>
      <c r="H144" s="2">
        <v>27398.3</v>
      </c>
      <c r="I144" s="2">
        <v>51343.286680000005</v>
      </c>
      <c r="J144" s="2">
        <v>27398.3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8" t="s">
        <v>23</v>
      </c>
    </row>
    <row r="145" spans="1:17" x14ac:dyDescent="0.25">
      <c r="A145" s="31"/>
      <c r="B145" s="30"/>
      <c r="C145" s="31"/>
      <c r="D145" s="35"/>
      <c r="E145" s="35"/>
      <c r="F145" s="22">
        <v>2017</v>
      </c>
      <c r="G145" s="2">
        <v>11432.6</v>
      </c>
      <c r="H145" s="2">
        <v>8547.4</v>
      </c>
      <c r="I145" s="2">
        <v>11432.6</v>
      </c>
      <c r="J145" s="2">
        <v>8547.4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8"/>
    </row>
    <row r="146" spans="1:17" x14ac:dyDescent="0.25">
      <c r="A146" s="31"/>
      <c r="B146" s="30"/>
      <c r="C146" s="31"/>
      <c r="D146" s="35"/>
      <c r="E146" s="35"/>
      <c r="F146" s="22">
        <v>2018</v>
      </c>
      <c r="G146" s="2">
        <v>4785.6000000000004</v>
      </c>
      <c r="H146" s="2">
        <v>3762.6</v>
      </c>
      <c r="I146" s="2">
        <v>4785.6000000000004</v>
      </c>
      <c r="J146" s="2">
        <v>3762.6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8"/>
    </row>
    <row r="147" spans="1:17" x14ac:dyDescent="0.25">
      <c r="A147" s="31"/>
      <c r="B147" s="30"/>
      <c r="C147" s="31"/>
      <c r="D147" s="35"/>
      <c r="E147" s="35"/>
      <c r="F147" s="22">
        <v>2019</v>
      </c>
      <c r="G147" s="2">
        <v>2427.4</v>
      </c>
      <c r="H147" s="2">
        <v>1195.5999999999999</v>
      </c>
      <c r="I147" s="2">
        <v>2427.4</v>
      </c>
      <c r="J147" s="2">
        <v>1195.5999999999999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8"/>
    </row>
    <row r="148" spans="1:17" x14ac:dyDescent="0.25">
      <c r="A148" s="31"/>
      <c r="B148" s="30"/>
      <c r="C148" s="31"/>
      <c r="D148" s="35"/>
      <c r="E148" s="35"/>
      <c r="F148" s="22">
        <v>2020</v>
      </c>
      <c r="G148" s="2">
        <v>5877.4</v>
      </c>
      <c r="H148" s="2">
        <v>2537.8999999999996</v>
      </c>
      <c r="I148" s="2">
        <v>5877.4</v>
      </c>
      <c r="J148" s="2">
        <v>2537.8999999999996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8"/>
    </row>
    <row r="149" spans="1:17" x14ac:dyDescent="0.25">
      <c r="A149" s="31"/>
      <c r="B149" s="30"/>
      <c r="C149" s="31"/>
      <c r="D149" s="35"/>
      <c r="E149" s="35"/>
      <c r="F149" s="22">
        <v>2021</v>
      </c>
      <c r="G149" s="2">
        <v>5778.7000000000007</v>
      </c>
      <c r="H149" s="2">
        <v>2017.3000000000002</v>
      </c>
      <c r="I149" s="2">
        <v>5778.7000000000007</v>
      </c>
      <c r="J149" s="2">
        <v>2017.3000000000002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8"/>
    </row>
    <row r="150" spans="1:17" x14ac:dyDescent="0.25">
      <c r="A150" s="31"/>
      <c r="B150" s="30"/>
      <c r="C150" s="31"/>
      <c r="D150" s="35"/>
      <c r="E150" s="35"/>
      <c r="F150" s="22">
        <v>2022</v>
      </c>
      <c r="G150" s="2">
        <v>6059.3866800000005</v>
      </c>
      <c r="H150" s="2">
        <v>3369.5</v>
      </c>
      <c r="I150" s="2">
        <v>6059.3866800000005</v>
      </c>
      <c r="J150" s="2">
        <v>3369.5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8"/>
    </row>
    <row r="151" spans="1:17" x14ac:dyDescent="0.25">
      <c r="A151" s="31"/>
      <c r="B151" s="30"/>
      <c r="C151" s="31"/>
      <c r="D151" s="35"/>
      <c r="E151" s="35"/>
      <c r="F151" s="22">
        <v>2023</v>
      </c>
      <c r="G151" s="2">
        <v>5529.6</v>
      </c>
      <c r="H151" s="2">
        <v>2984</v>
      </c>
      <c r="I151" s="2">
        <v>5529.6</v>
      </c>
      <c r="J151" s="2">
        <v>2984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8"/>
    </row>
    <row r="152" spans="1:17" x14ac:dyDescent="0.25">
      <c r="A152" s="31"/>
      <c r="B152" s="30"/>
      <c r="C152" s="31"/>
      <c r="D152" s="35"/>
      <c r="E152" s="35"/>
      <c r="F152" s="22">
        <v>2024</v>
      </c>
      <c r="G152" s="2">
        <v>4722.3</v>
      </c>
      <c r="H152" s="2">
        <v>2984</v>
      </c>
      <c r="I152" s="2">
        <v>4722.3</v>
      </c>
      <c r="J152" s="2">
        <v>2984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8"/>
    </row>
    <row r="153" spans="1:17" x14ac:dyDescent="0.25">
      <c r="A153" s="31"/>
      <c r="B153" s="30"/>
      <c r="C153" s="31"/>
      <c r="D153" s="36"/>
      <c r="E153" s="36"/>
      <c r="F153" s="22">
        <v>2025</v>
      </c>
      <c r="G153" s="2">
        <v>4730.3</v>
      </c>
      <c r="H153" s="2">
        <v>0</v>
      </c>
      <c r="I153" s="2">
        <v>4730.3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8"/>
    </row>
    <row r="154" spans="1:17" x14ac:dyDescent="0.25">
      <c r="A154" s="31"/>
      <c r="B154" s="30" t="s">
        <v>24</v>
      </c>
      <c r="C154" s="31"/>
      <c r="D154" s="34" t="s">
        <v>53</v>
      </c>
      <c r="E154" s="34" t="s">
        <v>53</v>
      </c>
      <c r="F154" s="22" t="s">
        <v>12</v>
      </c>
      <c r="G154" s="2">
        <v>971345.98668000009</v>
      </c>
      <c r="H154" s="2">
        <v>27398.3</v>
      </c>
      <c r="I154" s="2">
        <v>971345.98668000009</v>
      </c>
      <c r="J154" s="2">
        <v>27398.3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32"/>
    </row>
    <row r="155" spans="1:17" x14ac:dyDescent="0.25">
      <c r="A155" s="31"/>
      <c r="B155" s="30"/>
      <c r="C155" s="31"/>
      <c r="D155" s="35"/>
      <c r="E155" s="35"/>
      <c r="F155" s="22">
        <v>2017</v>
      </c>
      <c r="G155" s="2">
        <v>61432.6</v>
      </c>
      <c r="H155" s="2">
        <v>8547.4</v>
      </c>
      <c r="I155" s="2">
        <v>61432.6</v>
      </c>
      <c r="J155" s="2">
        <v>8547.4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32"/>
    </row>
    <row r="156" spans="1:17" x14ac:dyDescent="0.25">
      <c r="A156" s="31"/>
      <c r="B156" s="30"/>
      <c r="C156" s="31"/>
      <c r="D156" s="35"/>
      <c r="E156" s="35"/>
      <c r="F156" s="22">
        <v>2018</v>
      </c>
      <c r="G156" s="2">
        <v>41747.199999999997</v>
      </c>
      <c r="H156" s="2">
        <v>3762.6</v>
      </c>
      <c r="I156" s="2">
        <v>41747.199999999997</v>
      </c>
      <c r="J156" s="2">
        <v>3762.6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32"/>
    </row>
    <row r="157" spans="1:17" x14ac:dyDescent="0.25">
      <c r="A157" s="31"/>
      <c r="B157" s="30"/>
      <c r="C157" s="31"/>
      <c r="D157" s="35"/>
      <c r="E157" s="35"/>
      <c r="F157" s="22">
        <v>2019</v>
      </c>
      <c r="G157" s="2">
        <v>60755.8</v>
      </c>
      <c r="H157" s="2">
        <v>1195.5999999999999</v>
      </c>
      <c r="I157" s="2">
        <v>60755.8</v>
      </c>
      <c r="J157" s="2">
        <v>1195.5999999999999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32"/>
    </row>
    <row r="158" spans="1:17" x14ac:dyDescent="0.25">
      <c r="A158" s="31"/>
      <c r="B158" s="30"/>
      <c r="C158" s="31"/>
      <c r="D158" s="35"/>
      <c r="E158" s="35"/>
      <c r="F158" s="22">
        <v>2020</v>
      </c>
      <c r="G158" s="2">
        <v>99244.7</v>
      </c>
      <c r="H158" s="2">
        <v>2537.8999999999996</v>
      </c>
      <c r="I158" s="2">
        <v>99244.7</v>
      </c>
      <c r="J158" s="2">
        <v>2537.8999999999996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32"/>
    </row>
    <row r="159" spans="1:17" ht="15" customHeight="1" x14ac:dyDescent="0.25">
      <c r="A159" s="31"/>
      <c r="B159" s="30"/>
      <c r="C159" s="31"/>
      <c r="D159" s="35"/>
      <c r="E159" s="35"/>
      <c r="F159" s="22">
        <v>2021</v>
      </c>
      <c r="G159" s="2">
        <v>156255.20000000001</v>
      </c>
      <c r="H159" s="2">
        <v>2017.3000000000002</v>
      </c>
      <c r="I159" s="2">
        <v>156255.20000000001</v>
      </c>
      <c r="J159" s="2">
        <v>2017.3000000000002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32"/>
    </row>
    <row r="160" spans="1:17" x14ac:dyDescent="0.25">
      <c r="A160" s="31"/>
      <c r="B160" s="30"/>
      <c r="C160" s="31"/>
      <c r="D160" s="35"/>
      <c r="E160" s="35"/>
      <c r="F160" s="22">
        <v>2022</v>
      </c>
      <c r="G160" s="2">
        <v>267717.98668000003</v>
      </c>
      <c r="H160" s="2">
        <v>3369.5</v>
      </c>
      <c r="I160" s="2">
        <v>267717.98668000003</v>
      </c>
      <c r="J160" s="2">
        <v>3369.5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32"/>
    </row>
    <row r="161" spans="1:17" x14ac:dyDescent="0.25">
      <c r="A161" s="31"/>
      <c r="B161" s="30"/>
      <c r="C161" s="31"/>
      <c r="D161" s="35"/>
      <c r="E161" s="35"/>
      <c r="F161" s="22">
        <v>2023</v>
      </c>
      <c r="G161" s="2">
        <v>274739.89999999997</v>
      </c>
      <c r="H161" s="2">
        <v>2984</v>
      </c>
      <c r="I161" s="2">
        <v>274739.89999999997</v>
      </c>
      <c r="J161" s="2">
        <v>2984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32"/>
    </row>
    <row r="162" spans="1:17" x14ac:dyDescent="0.25">
      <c r="A162" s="31"/>
      <c r="B162" s="30"/>
      <c r="C162" s="31"/>
      <c r="D162" s="35"/>
      <c r="E162" s="35"/>
      <c r="F162" s="22">
        <v>2024</v>
      </c>
      <c r="G162" s="2">
        <v>4722.3</v>
      </c>
      <c r="H162" s="2">
        <v>2984</v>
      </c>
      <c r="I162" s="2">
        <v>4722.3</v>
      </c>
      <c r="J162" s="2">
        <v>2984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32"/>
    </row>
    <row r="163" spans="1:17" x14ac:dyDescent="0.25">
      <c r="A163" s="31"/>
      <c r="B163" s="30"/>
      <c r="C163" s="31"/>
      <c r="D163" s="36"/>
      <c r="E163" s="36"/>
      <c r="F163" s="22">
        <v>2025</v>
      </c>
      <c r="G163" s="2">
        <v>4730.3</v>
      </c>
      <c r="H163" s="2">
        <v>0</v>
      </c>
      <c r="I163" s="2">
        <v>4730.3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32"/>
    </row>
    <row r="169" spans="1:17" ht="15" customHeight="1" x14ac:dyDescent="0.25"/>
  </sheetData>
  <mergeCells count="71">
    <mergeCell ref="E34:E43"/>
    <mergeCell ref="B23:Q23"/>
    <mergeCell ref="B24:B33"/>
    <mergeCell ref="D24:D33"/>
    <mergeCell ref="E24:E33"/>
    <mergeCell ref="Q24:Q33"/>
    <mergeCell ref="C24:C33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I8:P8"/>
    <mergeCell ref="A12:A22"/>
    <mergeCell ref="A34:A43"/>
    <mergeCell ref="B34:B43"/>
    <mergeCell ref="C34:C43"/>
    <mergeCell ref="A24:A33"/>
    <mergeCell ref="D154:D163"/>
    <mergeCell ref="E154:E163"/>
    <mergeCell ref="D45:D56"/>
    <mergeCell ref="E45:E56"/>
    <mergeCell ref="B45:B56"/>
    <mergeCell ref="C45:C56"/>
    <mergeCell ref="D57:D99"/>
    <mergeCell ref="E57:E99"/>
    <mergeCell ref="B57:B99"/>
    <mergeCell ref="C57:C99"/>
    <mergeCell ref="D100:D133"/>
    <mergeCell ref="E100:E133"/>
    <mergeCell ref="D134:D143"/>
    <mergeCell ref="E134:E143"/>
    <mergeCell ref="B134:B143"/>
    <mergeCell ref="C134:C143"/>
    <mergeCell ref="A154:A163"/>
    <mergeCell ref="B154:B163"/>
    <mergeCell ref="C154:C163"/>
    <mergeCell ref="Q154:Q163"/>
    <mergeCell ref="A100:A133"/>
    <mergeCell ref="B100:B133"/>
    <mergeCell ref="C100:C133"/>
    <mergeCell ref="A144:A153"/>
    <mergeCell ref="B144:B153"/>
    <mergeCell ref="C144:C153"/>
    <mergeCell ref="Q144:Q153"/>
    <mergeCell ref="Q134:Q137"/>
    <mergeCell ref="Q139:Q143"/>
    <mergeCell ref="D144:D153"/>
    <mergeCell ref="E144:E153"/>
    <mergeCell ref="A134:A143"/>
    <mergeCell ref="A45:A56"/>
    <mergeCell ref="A57:A99"/>
    <mergeCell ref="A8:A10"/>
    <mergeCell ref="C8:C10"/>
    <mergeCell ref="B12:Q12"/>
    <mergeCell ref="B13:B22"/>
    <mergeCell ref="C13:C22"/>
    <mergeCell ref="Q13:Q22"/>
    <mergeCell ref="B8:B10"/>
    <mergeCell ref="Q8:Q10"/>
    <mergeCell ref="I9:J9"/>
    <mergeCell ref="K9:L9"/>
    <mergeCell ref="M9:N9"/>
    <mergeCell ref="O9:P9"/>
    <mergeCell ref="Q34:Q43"/>
    <mergeCell ref="D34:D43"/>
  </mergeCells>
  <pageMargins left="0.39370078740157483" right="0.19685039370078741" top="0.19685039370078741" bottom="0.19685039370078741" header="0.11811023622047245" footer="0.11811023622047245"/>
  <pageSetup paperSize="9" scale="92" orientation="landscape" r:id="rId1"/>
  <rowBreaks count="1" manualBreakCount="1"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Обеспечение МФ</vt:lpstr>
      <vt:lpstr>'Обеспечение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2023-08-29T05:36:55Z</dcterms:modified>
</cp:coreProperties>
</file>