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Прил.1" sheetId="1" r:id="rId1"/>
    <sheet name="Прил.2" sheetId="2" r:id="rId2"/>
    <sheet name="Лист1" sheetId="3" state="hidden" r:id="rId3"/>
  </sheets>
  <definedNames>
    <definedName name="_xlnm._FilterDatabase" localSheetId="0" hidden="1">Прил.1!$A$10:$AJ$54</definedName>
    <definedName name="_xlnm._FilterDatabase" localSheetId="1" hidden="1">Прил.2!$A$12:$AE$12</definedName>
    <definedName name="_xlnm.Print_Area" localSheetId="0">Прил.1!$A$1:$AB$77</definedName>
    <definedName name="_xlnm.Print_Area" localSheetId="1">Прил.2!$A$1:$S$486</definedName>
  </definedNames>
  <calcPr calcId="145621"/>
</workbook>
</file>

<file path=xl/calcChain.xml><?xml version="1.0" encoding="utf-8"?>
<calcChain xmlns="http://schemas.openxmlformats.org/spreadsheetml/2006/main">
  <c r="G475" i="2" l="1"/>
  <c r="N475" i="2"/>
  <c r="M475" i="2"/>
  <c r="J475" i="2"/>
  <c r="I475" i="2"/>
  <c r="H475" i="2"/>
  <c r="Z20" i="1" l="1"/>
  <c r="G273" i="2" l="1"/>
  <c r="I411" i="2" l="1"/>
  <c r="AA486" i="3" l="1"/>
  <c r="Z486" i="3"/>
  <c r="Y486" i="3"/>
  <c r="L486" i="3"/>
  <c r="X486" i="3" s="1"/>
  <c r="K486" i="3"/>
  <c r="AA485" i="3"/>
  <c r="Z485" i="3"/>
  <c r="Y485" i="3"/>
  <c r="L485" i="3"/>
  <c r="K485" i="3"/>
  <c r="AA484" i="3"/>
  <c r="Z484" i="3"/>
  <c r="Y484" i="3"/>
  <c r="L484" i="3"/>
  <c r="K484" i="3"/>
  <c r="AA483" i="3"/>
  <c r="Z483" i="3"/>
  <c r="Y483" i="3"/>
  <c r="L483" i="3"/>
  <c r="K483" i="3"/>
  <c r="W483" i="3" s="1"/>
  <c r="AA482" i="3"/>
  <c r="Z482" i="3"/>
  <c r="Y482" i="3"/>
  <c r="L482" i="3"/>
  <c r="X482" i="3" s="1"/>
  <c r="K482" i="3"/>
  <c r="AA481" i="3"/>
  <c r="Z481" i="3"/>
  <c r="Y481" i="3"/>
  <c r="L481" i="3"/>
  <c r="K481" i="3"/>
  <c r="AA480" i="3"/>
  <c r="Z480" i="3"/>
  <c r="Y480" i="3"/>
  <c r="L480" i="3"/>
  <c r="K480" i="3"/>
  <c r="AA479" i="3"/>
  <c r="Z479" i="3"/>
  <c r="Y479" i="3"/>
  <c r="L479" i="3"/>
  <c r="K479" i="3"/>
  <c r="W479" i="3" s="1"/>
  <c r="AA478" i="3"/>
  <c r="Z478" i="3"/>
  <c r="Y478" i="3"/>
  <c r="L478" i="3"/>
  <c r="X478" i="3" s="1"/>
  <c r="K478" i="3"/>
  <c r="AA477" i="3"/>
  <c r="Z477" i="3"/>
  <c r="Y477" i="3"/>
  <c r="L477" i="3"/>
  <c r="K477" i="3"/>
  <c r="AA476" i="3"/>
  <c r="AA487" i="3" s="1"/>
  <c r="Z476" i="3"/>
  <c r="Z487" i="3" s="1"/>
  <c r="Y476" i="3"/>
  <c r="Y487" i="3" s="1"/>
  <c r="L476" i="3"/>
  <c r="K476" i="3"/>
  <c r="H474" i="3"/>
  <c r="G474" i="3"/>
  <c r="F474" i="3"/>
  <c r="E474" i="3"/>
  <c r="H473" i="3"/>
  <c r="G473" i="3"/>
  <c r="F473" i="3"/>
  <c r="E473" i="3"/>
  <c r="H472" i="3"/>
  <c r="G472" i="3"/>
  <c r="F472" i="3"/>
  <c r="E472" i="3"/>
  <c r="H471" i="3"/>
  <c r="G471" i="3"/>
  <c r="F471" i="3"/>
  <c r="E471" i="3"/>
  <c r="H470" i="3"/>
  <c r="G470" i="3"/>
  <c r="F470" i="3"/>
  <c r="E470" i="3"/>
  <c r="H469" i="3"/>
  <c r="G469" i="3"/>
  <c r="F469" i="3"/>
  <c r="E469" i="3"/>
  <c r="H468" i="3"/>
  <c r="G468" i="3"/>
  <c r="F468" i="3"/>
  <c r="F480" i="3" s="1"/>
  <c r="E468" i="3"/>
  <c r="H467" i="3"/>
  <c r="G467" i="3"/>
  <c r="F467" i="3"/>
  <c r="E467" i="3"/>
  <c r="H466" i="3"/>
  <c r="H478" i="3" s="1"/>
  <c r="G466" i="3"/>
  <c r="F466" i="3"/>
  <c r="E466" i="3"/>
  <c r="H465" i="3"/>
  <c r="H477" i="3" s="1"/>
  <c r="T477" i="3" s="1"/>
  <c r="G465" i="3"/>
  <c r="F465" i="3"/>
  <c r="E465" i="3"/>
  <c r="H464" i="3"/>
  <c r="H476" i="3" s="1"/>
  <c r="G464" i="3"/>
  <c r="F464" i="3"/>
  <c r="E464" i="3"/>
  <c r="H463" i="3"/>
  <c r="G463" i="3"/>
  <c r="F463" i="3"/>
  <c r="E463" i="3"/>
  <c r="H451" i="3"/>
  <c r="G451" i="3"/>
  <c r="F451" i="3"/>
  <c r="E451" i="3"/>
  <c r="H439" i="3"/>
  <c r="G439" i="3"/>
  <c r="F439" i="3"/>
  <c r="E439" i="3"/>
  <c r="H427" i="3"/>
  <c r="G427" i="3"/>
  <c r="F427" i="3"/>
  <c r="E427" i="3"/>
  <c r="H426" i="3"/>
  <c r="G426" i="3"/>
  <c r="F426" i="3"/>
  <c r="E426" i="3"/>
  <c r="H425" i="3"/>
  <c r="G425" i="3"/>
  <c r="F425" i="3"/>
  <c r="E425" i="3"/>
  <c r="H424" i="3"/>
  <c r="G424" i="3"/>
  <c r="F424" i="3"/>
  <c r="E424" i="3"/>
  <c r="H423" i="3"/>
  <c r="G423" i="3"/>
  <c r="F423" i="3"/>
  <c r="E423" i="3"/>
  <c r="H422" i="3"/>
  <c r="G422" i="3"/>
  <c r="F422" i="3"/>
  <c r="E422" i="3"/>
  <c r="H421" i="3"/>
  <c r="G421" i="3"/>
  <c r="F421" i="3"/>
  <c r="E421" i="3"/>
  <c r="H420" i="3"/>
  <c r="G420" i="3"/>
  <c r="F420" i="3"/>
  <c r="E420" i="3"/>
  <c r="H419" i="3"/>
  <c r="G419" i="3"/>
  <c r="F419" i="3"/>
  <c r="E419" i="3"/>
  <c r="H418" i="3"/>
  <c r="G418" i="3"/>
  <c r="F418" i="3"/>
  <c r="E418" i="3"/>
  <c r="H417" i="3"/>
  <c r="G417" i="3"/>
  <c r="F417" i="3"/>
  <c r="E417" i="3"/>
  <c r="H416" i="3"/>
  <c r="G416" i="3"/>
  <c r="F416" i="3"/>
  <c r="E416" i="3"/>
  <c r="H415" i="3"/>
  <c r="G415" i="3"/>
  <c r="F415" i="3"/>
  <c r="E415" i="3"/>
  <c r="L413" i="3"/>
  <c r="K413" i="3"/>
  <c r="H413" i="3"/>
  <c r="G413" i="3"/>
  <c r="L412" i="3"/>
  <c r="K412" i="3"/>
  <c r="H412" i="3"/>
  <c r="G412" i="3"/>
  <c r="L411" i="3"/>
  <c r="K411" i="3"/>
  <c r="H411" i="3"/>
  <c r="G411" i="3"/>
  <c r="L410" i="3"/>
  <c r="K410" i="3"/>
  <c r="H410" i="3"/>
  <c r="G410" i="3"/>
  <c r="L409" i="3"/>
  <c r="K409" i="3"/>
  <c r="H409" i="3"/>
  <c r="G409" i="3"/>
  <c r="F409" i="3"/>
  <c r="E409" i="3"/>
  <c r="L408" i="3"/>
  <c r="K408" i="3"/>
  <c r="G408" i="3"/>
  <c r="E408" i="3" s="1"/>
  <c r="L407" i="3"/>
  <c r="K407" i="3"/>
  <c r="H407" i="3"/>
  <c r="F407" i="3"/>
  <c r="L406" i="3"/>
  <c r="K406" i="3"/>
  <c r="H406" i="3"/>
  <c r="F406" i="3" s="1"/>
  <c r="G406" i="3"/>
  <c r="E406" i="3" s="1"/>
  <c r="L405" i="3"/>
  <c r="K405" i="3"/>
  <c r="H405" i="3"/>
  <c r="G405" i="3"/>
  <c r="L404" i="3"/>
  <c r="K404" i="3"/>
  <c r="H404" i="3"/>
  <c r="G404" i="3"/>
  <c r="L403" i="3"/>
  <c r="L402" i="3" s="1"/>
  <c r="K403" i="3"/>
  <c r="K402" i="3" s="1"/>
  <c r="H403" i="3"/>
  <c r="G403" i="3"/>
  <c r="H396" i="3"/>
  <c r="H390" i="3"/>
  <c r="G390" i="3"/>
  <c r="F390" i="3"/>
  <c r="E390" i="3"/>
  <c r="H378" i="3"/>
  <c r="G378" i="3"/>
  <c r="F378" i="3"/>
  <c r="E378" i="3"/>
  <c r="L366" i="3"/>
  <c r="K366" i="3"/>
  <c r="F366" i="3"/>
  <c r="E366" i="3"/>
  <c r="H354" i="3"/>
  <c r="G354" i="3"/>
  <c r="F354" i="3"/>
  <c r="E354" i="3"/>
  <c r="E343" i="3"/>
  <c r="H342" i="3"/>
  <c r="G342" i="3"/>
  <c r="F342" i="3"/>
  <c r="E342" i="3"/>
  <c r="H330" i="3"/>
  <c r="G330" i="3"/>
  <c r="F330" i="3"/>
  <c r="E330" i="3"/>
  <c r="E329" i="3"/>
  <c r="E328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9" i="3"/>
  <c r="E319" i="3"/>
  <c r="E318" i="3" s="1"/>
  <c r="L318" i="3"/>
  <c r="K318" i="3"/>
  <c r="H318" i="3"/>
  <c r="G318" i="3"/>
  <c r="F318" i="3"/>
  <c r="H306" i="3"/>
  <c r="G306" i="3"/>
  <c r="F306" i="3"/>
  <c r="E306" i="3"/>
  <c r="F305" i="3"/>
  <c r="F413" i="3" s="1"/>
  <c r="E305" i="3"/>
  <c r="E413" i="3" s="1"/>
  <c r="F304" i="3"/>
  <c r="F412" i="3" s="1"/>
  <c r="E304" i="3"/>
  <c r="E412" i="3" s="1"/>
  <c r="F303" i="3"/>
  <c r="F411" i="3" s="1"/>
  <c r="E303" i="3"/>
  <c r="E411" i="3" s="1"/>
  <c r="F302" i="3"/>
  <c r="F410" i="3" s="1"/>
  <c r="E302" i="3"/>
  <c r="E410" i="3" s="1"/>
  <c r="F301" i="3"/>
  <c r="E301" i="3"/>
  <c r="F300" i="3"/>
  <c r="E300" i="3"/>
  <c r="E298" i="3"/>
  <c r="F297" i="3"/>
  <c r="F405" i="3" s="1"/>
  <c r="E297" i="3"/>
  <c r="F296" i="3"/>
  <c r="F404" i="3" s="1"/>
  <c r="E296" i="3"/>
  <c r="F295" i="3"/>
  <c r="F403" i="3" s="1"/>
  <c r="E295" i="3"/>
  <c r="E403" i="3" s="1"/>
  <c r="L294" i="3"/>
  <c r="K294" i="3"/>
  <c r="H294" i="3"/>
  <c r="G294" i="3"/>
  <c r="H274" i="3"/>
  <c r="G274" i="3"/>
  <c r="F274" i="3"/>
  <c r="E274" i="3"/>
  <c r="G267" i="3"/>
  <c r="G262" i="3" s="1"/>
  <c r="E267" i="3"/>
  <c r="E266" i="3"/>
  <c r="E265" i="3"/>
  <c r="E405" i="3" s="1"/>
  <c r="E264" i="3"/>
  <c r="E404" i="3" s="1"/>
  <c r="H262" i="3"/>
  <c r="F262" i="3"/>
  <c r="E262" i="3"/>
  <c r="H249" i="3"/>
  <c r="G249" i="3"/>
  <c r="F249" i="3"/>
  <c r="E249" i="3"/>
  <c r="H237" i="3"/>
  <c r="G237" i="3"/>
  <c r="F237" i="3"/>
  <c r="E237" i="3"/>
  <c r="Q231" i="3"/>
  <c r="H231" i="3"/>
  <c r="H408" i="3" s="1"/>
  <c r="G225" i="3"/>
  <c r="F225" i="3"/>
  <c r="E225" i="3"/>
  <c r="H213" i="3"/>
  <c r="G213" i="3"/>
  <c r="F213" i="3"/>
  <c r="E213" i="3"/>
  <c r="H201" i="3"/>
  <c r="G201" i="3"/>
  <c r="F201" i="3"/>
  <c r="E201" i="3"/>
  <c r="H189" i="3"/>
  <c r="G189" i="3"/>
  <c r="F189" i="3"/>
  <c r="E189" i="3"/>
  <c r="H166" i="3"/>
  <c r="G166" i="3"/>
  <c r="F166" i="3"/>
  <c r="E166" i="3"/>
  <c r="H154" i="3"/>
  <c r="G154" i="3"/>
  <c r="F154" i="3"/>
  <c r="E154" i="3"/>
  <c r="H142" i="3"/>
  <c r="G142" i="3"/>
  <c r="F142" i="3"/>
  <c r="E142" i="3"/>
  <c r="H130" i="3"/>
  <c r="G130" i="3"/>
  <c r="F130" i="3"/>
  <c r="E130" i="3"/>
  <c r="H118" i="3"/>
  <c r="G118" i="3"/>
  <c r="F118" i="3"/>
  <c r="E118" i="3"/>
  <c r="H106" i="3"/>
  <c r="G106" i="3"/>
  <c r="F106" i="3"/>
  <c r="E106" i="3"/>
  <c r="L105" i="3"/>
  <c r="K105" i="3"/>
  <c r="H105" i="3"/>
  <c r="G105" i="3"/>
  <c r="F105" i="3"/>
  <c r="E105" i="3"/>
  <c r="L104" i="3"/>
  <c r="K104" i="3"/>
  <c r="H104" i="3"/>
  <c r="G104" i="3"/>
  <c r="F104" i="3"/>
  <c r="E104" i="3"/>
  <c r="L103" i="3"/>
  <c r="K103" i="3"/>
  <c r="H103" i="3"/>
  <c r="G103" i="3"/>
  <c r="F103" i="3"/>
  <c r="E103" i="3"/>
  <c r="L102" i="3"/>
  <c r="K102" i="3"/>
  <c r="H102" i="3"/>
  <c r="G102" i="3"/>
  <c r="F102" i="3"/>
  <c r="E102" i="3"/>
  <c r="L101" i="3"/>
  <c r="K101" i="3"/>
  <c r="H101" i="3"/>
  <c r="F101" i="3" s="1"/>
  <c r="G101" i="3"/>
  <c r="E101" i="3"/>
  <c r="L100" i="3"/>
  <c r="K100" i="3"/>
  <c r="H100" i="3"/>
  <c r="G100" i="3"/>
  <c r="E100" i="3" s="1"/>
  <c r="F100" i="3"/>
  <c r="L99" i="3"/>
  <c r="K99" i="3"/>
  <c r="H99" i="3"/>
  <c r="F99" i="3" s="1"/>
  <c r="G99" i="3"/>
  <c r="E99" i="3"/>
  <c r="L98" i="3"/>
  <c r="K98" i="3"/>
  <c r="H98" i="3"/>
  <c r="G98" i="3"/>
  <c r="F98" i="3"/>
  <c r="E98" i="3"/>
  <c r="L97" i="3"/>
  <c r="K97" i="3"/>
  <c r="H97" i="3"/>
  <c r="G97" i="3"/>
  <c r="F97" i="3"/>
  <c r="E97" i="3"/>
  <c r="L96" i="3"/>
  <c r="K96" i="3"/>
  <c r="H96" i="3"/>
  <c r="G96" i="3"/>
  <c r="F96" i="3"/>
  <c r="E96" i="3"/>
  <c r="L95" i="3"/>
  <c r="K95" i="3"/>
  <c r="K94" i="3" s="1"/>
  <c r="H95" i="3"/>
  <c r="H94" i="3" s="1"/>
  <c r="G95" i="3"/>
  <c r="F95" i="3"/>
  <c r="E95" i="3"/>
  <c r="E94" i="3" s="1"/>
  <c r="L94" i="3"/>
  <c r="G94" i="3"/>
  <c r="H92" i="3"/>
  <c r="H486" i="3" s="1"/>
  <c r="G92" i="3"/>
  <c r="G486" i="3" s="1"/>
  <c r="F92" i="3"/>
  <c r="F486" i="3" s="1"/>
  <c r="E92" i="3"/>
  <c r="H91" i="3"/>
  <c r="H485" i="3" s="1"/>
  <c r="T485" i="3" s="1"/>
  <c r="G91" i="3"/>
  <c r="G485" i="3" s="1"/>
  <c r="F91" i="3"/>
  <c r="F485" i="3" s="1"/>
  <c r="E91" i="3"/>
  <c r="E485" i="3" s="1"/>
  <c r="H90" i="3"/>
  <c r="H484" i="3" s="1"/>
  <c r="G90" i="3"/>
  <c r="G484" i="3" s="1"/>
  <c r="F90" i="3"/>
  <c r="F484" i="3" s="1"/>
  <c r="E90" i="3"/>
  <c r="H89" i="3"/>
  <c r="H483" i="3" s="1"/>
  <c r="T483" i="3" s="1"/>
  <c r="G89" i="3"/>
  <c r="G483" i="3" s="1"/>
  <c r="F89" i="3"/>
  <c r="F483" i="3" s="1"/>
  <c r="E89" i="3"/>
  <c r="E483" i="3" s="1"/>
  <c r="H88" i="3"/>
  <c r="H482" i="3" s="1"/>
  <c r="G88" i="3"/>
  <c r="G482" i="3" s="1"/>
  <c r="F88" i="3"/>
  <c r="F482" i="3" s="1"/>
  <c r="E88" i="3"/>
  <c r="E482" i="3" s="1"/>
  <c r="H87" i="3"/>
  <c r="H481" i="3" s="1"/>
  <c r="G87" i="3"/>
  <c r="G481" i="3" s="1"/>
  <c r="F87" i="3"/>
  <c r="E87" i="3"/>
  <c r="H86" i="3"/>
  <c r="H480" i="3" s="1"/>
  <c r="G86" i="3"/>
  <c r="F86" i="3"/>
  <c r="E86" i="3"/>
  <c r="H85" i="3"/>
  <c r="H479" i="3" s="1"/>
  <c r="G85" i="3"/>
  <c r="G479" i="3" s="1"/>
  <c r="F85" i="3"/>
  <c r="E85" i="3"/>
  <c r="H84" i="3"/>
  <c r="G84" i="3"/>
  <c r="G478" i="3" s="1"/>
  <c r="F84" i="3"/>
  <c r="E84" i="3"/>
  <c r="E478" i="3" s="1"/>
  <c r="H83" i="3"/>
  <c r="G83" i="3"/>
  <c r="G477" i="3" s="1"/>
  <c r="F83" i="3"/>
  <c r="E83" i="3"/>
  <c r="E477" i="3" s="1"/>
  <c r="H82" i="3"/>
  <c r="G82" i="3"/>
  <c r="G476" i="3" s="1"/>
  <c r="F82" i="3"/>
  <c r="E82" i="3"/>
  <c r="E476" i="3" s="1"/>
  <c r="H81" i="3"/>
  <c r="G81" i="3"/>
  <c r="F81" i="3"/>
  <c r="E81" i="3"/>
  <c r="H25" i="3"/>
  <c r="G25" i="3"/>
  <c r="F25" i="3"/>
  <c r="E25" i="3"/>
  <c r="H24" i="3"/>
  <c r="G24" i="3"/>
  <c r="F24" i="3"/>
  <c r="E24" i="3"/>
  <c r="H23" i="3"/>
  <c r="G23" i="3"/>
  <c r="F23" i="3"/>
  <c r="E23" i="3"/>
  <c r="H22" i="3"/>
  <c r="G22" i="3"/>
  <c r="F22" i="3"/>
  <c r="E22" i="3"/>
  <c r="H21" i="3"/>
  <c r="G21" i="3"/>
  <c r="F21" i="3"/>
  <c r="E21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6" i="3"/>
  <c r="G16" i="3"/>
  <c r="F16" i="3"/>
  <c r="E16" i="3"/>
  <c r="H15" i="3"/>
  <c r="G15" i="3"/>
  <c r="F15" i="3"/>
  <c r="E15" i="3"/>
  <c r="H14" i="3"/>
  <c r="G14" i="3"/>
  <c r="F14" i="3"/>
  <c r="E14" i="3"/>
  <c r="H13" i="3"/>
  <c r="G13" i="3"/>
  <c r="F13" i="3"/>
  <c r="E13" i="3"/>
  <c r="L486" i="2"/>
  <c r="V486" i="3" s="1"/>
  <c r="K486" i="2"/>
  <c r="U486" i="3" s="1"/>
  <c r="L485" i="2"/>
  <c r="V485" i="3" s="1"/>
  <c r="K485" i="2"/>
  <c r="U485" i="3" s="1"/>
  <c r="L484" i="2"/>
  <c r="V484" i="3" s="1"/>
  <c r="K484" i="2"/>
  <c r="U484" i="3" s="1"/>
  <c r="L483" i="2"/>
  <c r="V483" i="3" s="1"/>
  <c r="K483" i="2"/>
  <c r="U483" i="3" s="1"/>
  <c r="L482" i="2"/>
  <c r="V482" i="3" s="1"/>
  <c r="K482" i="2"/>
  <c r="U482" i="3" s="1"/>
  <c r="L481" i="2"/>
  <c r="V481" i="3" s="1"/>
  <c r="K481" i="2"/>
  <c r="U481" i="3" s="1"/>
  <c r="L480" i="2"/>
  <c r="V480" i="3" s="1"/>
  <c r="K480" i="2"/>
  <c r="U480" i="3" s="1"/>
  <c r="L479" i="2"/>
  <c r="V479" i="3" s="1"/>
  <c r="K479" i="2"/>
  <c r="U479" i="3" s="1"/>
  <c r="L478" i="2"/>
  <c r="V478" i="3" s="1"/>
  <c r="K478" i="2"/>
  <c r="U478" i="3" s="1"/>
  <c r="L477" i="2"/>
  <c r="V477" i="3" s="1"/>
  <c r="K477" i="2"/>
  <c r="U477" i="3" s="1"/>
  <c r="L476" i="2"/>
  <c r="V476" i="3" s="1"/>
  <c r="V487" i="3" s="1"/>
  <c r="K476" i="2"/>
  <c r="K475" i="2" s="1"/>
  <c r="L475" i="2"/>
  <c r="J474" i="2"/>
  <c r="I474" i="2"/>
  <c r="H474" i="2"/>
  <c r="J473" i="2"/>
  <c r="I473" i="2"/>
  <c r="H473" i="2"/>
  <c r="J472" i="2"/>
  <c r="H472" i="2"/>
  <c r="G472" i="2"/>
  <c r="J471" i="2"/>
  <c r="I471" i="2"/>
  <c r="H471" i="2"/>
  <c r="G471" i="2"/>
  <c r="H470" i="2"/>
  <c r="G470" i="2"/>
  <c r="J469" i="2"/>
  <c r="H469" i="2"/>
  <c r="J468" i="2"/>
  <c r="I468" i="2"/>
  <c r="H468" i="2"/>
  <c r="G468" i="2"/>
  <c r="J467" i="2"/>
  <c r="I467" i="2"/>
  <c r="H467" i="2"/>
  <c r="G467" i="2"/>
  <c r="J466" i="2"/>
  <c r="I466" i="2"/>
  <c r="H466" i="2"/>
  <c r="G466" i="2"/>
  <c r="J465" i="2"/>
  <c r="I465" i="2"/>
  <c r="H465" i="2"/>
  <c r="G465" i="2"/>
  <c r="J464" i="2"/>
  <c r="I464" i="2"/>
  <c r="H464" i="2"/>
  <c r="G464" i="2"/>
  <c r="H463" i="2"/>
  <c r="J451" i="2"/>
  <c r="I451" i="2"/>
  <c r="H451" i="2"/>
  <c r="G451" i="2"/>
  <c r="H445" i="2"/>
  <c r="G445" i="2"/>
  <c r="G439" i="2" s="1"/>
  <c r="P439" i="2"/>
  <c r="O439" i="2"/>
  <c r="N439" i="2"/>
  <c r="M439" i="2"/>
  <c r="L439" i="2"/>
  <c r="K439" i="2"/>
  <c r="J439" i="2"/>
  <c r="I439" i="2"/>
  <c r="H439" i="2"/>
  <c r="G438" i="2"/>
  <c r="G474" i="2" s="1"/>
  <c r="G437" i="2"/>
  <c r="G473" i="2" s="1"/>
  <c r="I436" i="2"/>
  <c r="I472" i="2" s="1"/>
  <c r="I435" i="2"/>
  <c r="J434" i="2"/>
  <c r="J470" i="2" s="1"/>
  <c r="J463" i="2" s="1"/>
  <c r="I434" i="2"/>
  <c r="I470" i="2" s="1"/>
  <c r="I433" i="2"/>
  <c r="H433" i="2"/>
  <c r="G433" i="2"/>
  <c r="P427" i="2"/>
  <c r="O427" i="2"/>
  <c r="N427" i="2"/>
  <c r="M427" i="2"/>
  <c r="L427" i="2"/>
  <c r="K427" i="2"/>
  <c r="J427" i="2"/>
  <c r="H427" i="2"/>
  <c r="G427" i="2"/>
  <c r="N426" i="2"/>
  <c r="M426" i="2"/>
  <c r="J426" i="2"/>
  <c r="H426" i="2" s="1"/>
  <c r="I426" i="2"/>
  <c r="G426" i="2" s="1"/>
  <c r="N425" i="2"/>
  <c r="M425" i="2"/>
  <c r="G425" i="2" s="1"/>
  <c r="J425" i="2"/>
  <c r="I425" i="2"/>
  <c r="H425" i="2"/>
  <c r="N424" i="2"/>
  <c r="M424" i="2"/>
  <c r="J424" i="2"/>
  <c r="H424" i="2" s="1"/>
  <c r="I424" i="2"/>
  <c r="G424" i="2" s="1"/>
  <c r="N423" i="2"/>
  <c r="M423" i="2"/>
  <c r="J423" i="2"/>
  <c r="I423" i="2"/>
  <c r="H423" i="2"/>
  <c r="G423" i="2"/>
  <c r="N422" i="2"/>
  <c r="M422" i="2"/>
  <c r="J422" i="2"/>
  <c r="H422" i="2" s="1"/>
  <c r="I422" i="2"/>
  <c r="G422" i="2" s="1"/>
  <c r="N421" i="2"/>
  <c r="M421" i="2"/>
  <c r="M415" i="2" s="1"/>
  <c r="J421" i="2"/>
  <c r="H421" i="2"/>
  <c r="N420" i="2"/>
  <c r="M420" i="2"/>
  <c r="J420" i="2"/>
  <c r="H420" i="2" s="1"/>
  <c r="I420" i="2"/>
  <c r="G420" i="2" s="1"/>
  <c r="N419" i="2"/>
  <c r="H419" i="2" s="1"/>
  <c r="M419" i="2"/>
  <c r="J419" i="2"/>
  <c r="I419" i="2"/>
  <c r="G419" i="2"/>
  <c r="N418" i="2"/>
  <c r="M418" i="2"/>
  <c r="J418" i="2"/>
  <c r="H418" i="2" s="1"/>
  <c r="I418" i="2"/>
  <c r="G418" i="2" s="1"/>
  <c r="N417" i="2"/>
  <c r="M417" i="2"/>
  <c r="J417" i="2"/>
  <c r="I417" i="2"/>
  <c r="H417" i="2"/>
  <c r="G417" i="2"/>
  <c r="N416" i="2"/>
  <c r="M416" i="2"/>
  <c r="J416" i="2"/>
  <c r="H416" i="2" s="1"/>
  <c r="H415" i="2" s="1"/>
  <c r="I416" i="2"/>
  <c r="G416" i="2" s="1"/>
  <c r="N415" i="2"/>
  <c r="N413" i="2"/>
  <c r="N486" i="2" s="1"/>
  <c r="M413" i="2"/>
  <c r="M486" i="2" s="1"/>
  <c r="J413" i="2"/>
  <c r="H413" i="2" s="1"/>
  <c r="I413" i="2"/>
  <c r="I486" i="2" s="1"/>
  <c r="G413" i="2"/>
  <c r="N412" i="2"/>
  <c r="N485" i="2" s="1"/>
  <c r="M412" i="2"/>
  <c r="M485" i="2" s="1"/>
  <c r="J412" i="2"/>
  <c r="I412" i="2"/>
  <c r="H412" i="2"/>
  <c r="G412" i="2"/>
  <c r="N411" i="2"/>
  <c r="N484" i="2" s="1"/>
  <c r="M411" i="2"/>
  <c r="M484" i="2" s="1"/>
  <c r="J411" i="2"/>
  <c r="H411" i="2" s="1"/>
  <c r="N410" i="2"/>
  <c r="N483" i="2" s="1"/>
  <c r="M410" i="2"/>
  <c r="M483" i="2" s="1"/>
  <c r="J410" i="2"/>
  <c r="N409" i="2"/>
  <c r="N482" i="2" s="1"/>
  <c r="J409" i="2"/>
  <c r="H409" i="2" s="1"/>
  <c r="N408" i="2"/>
  <c r="N481" i="2" s="1"/>
  <c r="M408" i="2"/>
  <c r="M481" i="2" s="1"/>
  <c r="N407" i="2"/>
  <c r="N480" i="2" s="1"/>
  <c r="M407" i="2"/>
  <c r="M480" i="2" s="1"/>
  <c r="J407" i="2"/>
  <c r="H407" i="2" s="1"/>
  <c r="N406" i="2"/>
  <c r="N479" i="2" s="1"/>
  <c r="M406" i="2"/>
  <c r="M479" i="2" s="1"/>
  <c r="J406" i="2"/>
  <c r="I406" i="2"/>
  <c r="G406" i="2" s="1"/>
  <c r="H406" i="2"/>
  <c r="N405" i="2"/>
  <c r="N478" i="2" s="1"/>
  <c r="M405" i="2"/>
  <c r="M478" i="2" s="1"/>
  <c r="J405" i="2"/>
  <c r="I405" i="2"/>
  <c r="N404" i="2"/>
  <c r="N477" i="2" s="1"/>
  <c r="M404" i="2"/>
  <c r="M477" i="2" s="1"/>
  <c r="J404" i="2"/>
  <c r="I404" i="2"/>
  <c r="H404" i="2"/>
  <c r="N403" i="2"/>
  <c r="N476" i="2" s="1"/>
  <c r="M403" i="2"/>
  <c r="M476" i="2" s="1"/>
  <c r="J403" i="2"/>
  <c r="I403" i="2"/>
  <c r="N402" i="2"/>
  <c r="G401" i="2"/>
  <c r="G400" i="2"/>
  <c r="G398" i="2"/>
  <c r="G397" i="2"/>
  <c r="J396" i="2"/>
  <c r="G396" i="2"/>
  <c r="I396" i="2" s="1"/>
  <c r="G395" i="2"/>
  <c r="G394" i="2"/>
  <c r="G390" i="2" s="1"/>
  <c r="G393" i="2"/>
  <c r="J390" i="2"/>
  <c r="H390" i="2"/>
  <c r="G389" i="2"/>
  <c r="G388" i="2"/>
  <c r="G387" i="2"/>
  <c r="G386" i="2"/>
  <c r="G385" i="2"/>
  <c r="J378" i="2"/>
  <c r="I378" i="2"/>
  <c r="H378" i="2"/>
  <c r="G378" i="2"/>
  <c r="N366" i="2"/>
  <c r="M366" i="2"/>
  <c r="H366" i="2"/>
  <c r="G366" i="2"/>
  <c r="J354" i="2"/>
  <c r="I354" i="2"/>
  <c r="H354" i="2"/>
  <c r="G354" i="2"/>
  <c r="G343" i="2"/>
  <c r="J342" i="2"/>
  <c r="I342" i="2"/>
  <c r="H342" i="2"/>
  <c r="G342" i="2"/>
  <c r="J330" i="2"/>
  <c r="I330" i="2"/>
  <c r="H330" i="2"/>
  <c r="G330" i="2"/>
  <c r="H329" i="2"/>
  <c r="G329" i="2"/>
  <c r="H328" i="2"/>
  <c r="G328" i="2"/>
  <c r="H327" i="2"/>
  <c r="G327" i="2"/>
  <c r="H326" i="2"/>
  <c r="H410" i="2" s="1"/>
  <c r="G326" i="2"/>
  <c r="M325" i="2"/>
  <c r="M409" i="2" s="1"/>
  <c r="H325" i="2"/>
  <c r="G325" i="2"/>
  <c r="H324" i="2"/>
  <c r="G324" i="2"/>
  <c r="H323" i="2"/>
  <c r="G323" i="2"/>
  <c r="H322" i="2"/>
  <c r="G322" i="2"/>
  <c r="H321" i="2"/>
  <c r="G321" i="2"/>
  <c r="H320" i="2"/>
  <c r="G320" i="2"/>
  <c r="H319" i="2"/>
  <c r="H318" i="2" s="1"/>
  <c r="G319" i="2"/>
  <c r="G318" i="2" s="1"/>
  <c r="N318" i="2"/>
  <c r="M318" i="2"/>
  <c r="J318" i="2"/>
  <c r="I318" i="2"/>
  <c r="J306" i="2"/>
  <c r="I306" i="2"/>
  <c r="H306" i="2"/>
  <c r="G306" i="2"/>
  <c r="G305" i="2"/>
  <c r="G304" i="2"/>
  <c r="G303" i="2"/>
  <c r="G302" i="2"/>
  <c r="G301" i="2"/>
  <c r="H300" i="2"/>
  <c r="G300" i="2"/>
  <c r="G298" i="2"/>
  <c r="H297" i="2"/>
  <c r="H405" i="2" s="1"/>
  <c r="G297" i="2"/>
  <c r="G97" i="2" s="1"/>
  <c r="H296" i="2"/>
  <c r="G296" i="2"/>
  <c r="H295" i="2"/>
  <c r="H294" i="2" s="1"/>
  <c r="G295" i="2"/>
  <c r="G95" i="2" s="1"/>
  <c r="N294" i="2"/>
  <c r="M294" i="2"/>
  <c r="J294" i="2"/>
  <c r="I294" i="2"/>
  <c r="G293" i="2"/>
  <c r="G292" i="2"/>
  <c r="G290" i="2"/>
  <c r="G289" i="2"/>
  <c r="J274" i="2"/>
  <c r="I274" i="2"/>
  <c r="H274" i="2"/>
  <c r="G274" i="2"/>
  <c r="G272" i="2"/>
  <c r="I269" i="2"/>
  <c r="J268" i="2"/>
  <c r="I267" i="2"/>
  <c r="I407" i="2" s="1"/>
  <c r="G407" i="2" s="1"/>
  <c r="G267" i="2"/>
  <c r="G262" i="2" s="1"/>
  <c r="G266" i="2"/>
  <c r="G265" i="2"/>
  <c r="G405" i="2" s="1"/>
  <c r="G264" i="2"/>
  <c r="G404" i="2" s="1"/>
  <c r="J262" i="2"/>
  <c r="H262" i="2"/>
  <c r="G260" i="2"/>
  <c r="G249" i="2" s="1"/>
  <c r="G259" i="2"/>
  <c r="J255" i="2"/>
  <c r="J249" i="2"/>
  <c r="I249" i="2"/>
  <c r="H249" i="2"/>
  <c r="G248" i="2"/>
  <c r="G247" i="2"/>
  <c r="H246" i="2"/>
  <c r="G246" i="2"/>
  <c r="I244" i="2"/>
  <c r="I409" i="2" s="1"/>
  <c r="G409" i="2" s="1"/>
  <c r="J243" i="2"/>
  <c r="J237" i="2" s="1"/>
  <c r="H237" i="2"/>
  <c r="G237" i="2"/>
  <c r="G236" i="2"/>
  <c r="I234" i="2"/>
  <c r="H234" i="2"/>
  <c r="H225" i="2" s="1"/>
  <c r="G234" i="2"/>
  <c r="I233" i="2"/>
  <c r="G233" i="2" s="1"/>
  <c r="G225" i="2" s="1"/>
  <c r="J231" i="2"/>
  <c r="J100" i="2" s="1"/>
  <c r="H100" i="2" s="1"/>
  <c r="J225" i="2"/>
  <c r="I225" i="2"/>
  <c r="J213" i="2"/>
  <c r="I213" i="2"/>
  <c r="H213" i="2"/>
  <c r="G213" i="2"/>
  <c r="J201" i="2"/>
  <c r="I201" i="2"/>
  <c r="H201" i="2"/>
  <c r="G201" i="2"/>
  <c r="G200" i="2"/>
  <c r="G189" i="2" s="1"/>
  <c r="G199" i="2"/>
  <c r="J195" i="2"/>
  <c r="J408" i="2" s="1"/>
  <c r="H408" i="2" s="1"/>
  <c r="J189" i="2"/>
  <c r="I189" i="2"/>
  <c r="H189" i="2"/>
  <c r="H188" i="2"/>
  <c r="G188" i="2"/>
  <c r="H187" i="2"/>
  <c r="G187" i="2"/>
  <c r="H186" i="2"/>
  <c r="H105" i="2" s="1"/>
  <c r="G186" i="2"/>
  <c r="G105" i="2" s="1"/>
  <c r="H185" i="2"/>
  <c r="G185" i="2"/>
  <c r="H184" i="2"/>
  <c r="H103" i="2" s="1"/>
  <c r="G184" i="2"/>
  <c r="G103" i="2" s="1"/>
  <c r="H183" i="2"/>
  <c r="G183" i="2"/>
  <c r="I182" i="2"/>
  <c r="I181" i="2"/>
  <c r="I166" i="2" s="1"/>
  <c r="J166" i="2"/>
  <c r="H166" i="2"/>
  <c r="G166" i="2"/>
  <c r="J154" i="2"/>
  <c r="I154" i="2"/>
  <c r="H154" i="2"/>
  <c r="G154" i="2"/>
  <c r="G153" i="2"/>
  <c r="G152" i="2"/>
  <c r="J142" i="2"/>
  <c r="I142" i="2"/>
  <c r="H142" i="2"/>
  <c r="G142" i="2"/>
  <c r="G141" i="2"/>
  <c r="G140" i="2"/>
  <c r="G104" i="2" s="1"/>
  <c r="J130" i="2"/>
  <c r="I130" i="2"/>
  <c r="H130" i="2"/>
  <c r="G130" i="2"/>
  <c r="J118" i="2"/>
  <c r="I118" i="2"/>
  <c r="H118" i="2"/>
  <c r="G118" i="2"/>
  <c r="G117" i="2"/>
  <c r="I115" i="2"/>
  <c r="G411" i="2" s="1"/>
  <c r="G115" i="2"/>
  <c r="I114" i="2"/>
  <c r="G114" i="2" s="1"/>
  <c r="J106" i="2"/>
  <c r="H106" i="2"/>
  <c r="N105" i="2"/>
  <c r="M105" i="2"/>
  <c r="J105" i="2"/>
  <c r="I105" i="2"/>
  <c r="N104" i="2"/>
  <c r="M104" i="2"/>
  <c r="J104" i="2"/>
  <c r="I104" i="2"/>
  <c r="H104" i="2"/>
  <c r="N103" i="2"/>
  <c r="M103" i="2"/>
  <c r="J103" i="2"/>
  <c r="I103" i="2"/>
  <c r="N102" i="2"/>
  <c r="M102" i="2"/>
  <c r="J102" i="2"/>
  <c r="H102" i="2"/>
  <c r="N101" i="2"/>
  <c r="M101" i="2"/>
  <c r="J101" i="2"/>
  <c r="H101" i="2" s="1"/>
  <c r="N100" i="2"/>
  <c r="M100" i="2"/>
  <c r="N99" i="2"/>
  <c r="M99" i="2"/>
  <c r="J99" i="2"/>
  <c r="H99" i="2" s="1"/>
  <c r="N98" i="2"/>
  <c r="M98" i="2"/>
  <c r="J98" i="2"/>
  <c r="I98" i="2"/>
  <c r="H98" i="2"/>
  <c r="G98" i="2"/>
  <c r="N97" i="2"/>
  <c r="M97" i="2"/>
  <c r="J97" i="2"/>
  <c r="I97" i="2"/>
  <c r="N96" i="2"/>
  <c r="M96" i="2"/>
  <c r="J96" i="2"/>
  <c r="I96" i="2"/>
  <c r="H96" i="2"/>
  <c r="N95" i="2"/>
  <c r="M95" i="2"/>
  <c r="M94" i="2" s="1"/>
  <c r="J95" i="2"/>
  <c r="J94" i="2" s="1"/>
  <c r="I95" i="2"/>
  <c r="N94" i="2"/>
  <c r="J92" i="2"/>
  <c r="H92" i="2"/>
  <c r="G92" i="2"/>
  <c r="G486" i="2" s="1"/>
  <c r="R486" i="2" s="1"/>
  <c r="J91" i="2"/>
  <c r="J485" i="2" s="1"/>
  <c r="I91" i="2"/>
  <c r="I485" i="2" s="1"/>
  <c r="H91" i="2"/>
  <c r="G91" i="2"/>
  <c r="G485" i="2" s="1"/>
  <c r="R485" i="2" s="1"/>
  <c r="J90" i="2"/>
  <c r="I90" i="2"/>
  <c r="H90" i="2"/>
  <c r="G90" i="2"/>
  <c r="J89" i="2"/>
  <c r="J483" i="2" s="1"/>
  <c r="I89" i="2"/>
  <c r="H89" i="2"/>
  <c r="G89" i="2"/>
  <c r="J88" i="2"/>
  <c r="I88" i="2"/>
  <c r="H88" i="2"/>
  <c r="G88" i="2"/>
  <c r="J87" i="2"/>
  <c r="I87" i="2"/>
  <c r="H87" i="2"/>
  <c r="G87" i="2"/>
  <c r="J86" i="2"/>
  <c r="I86" i="2"/>
  <c r="H86" i="2"/>
  <c r="G86" i="2"/>
  <c r="J85" i="2"/>
  <c r="J479" i="2" s="1"/>
  <c r="I85" i="2"/>
  <c r="I479" i="2" s="1"/>
  <c r="H85" i="2"/>
  <c r="G85" i="2"/>
  <c r="J84" i="2"/>
  <c r="I84" i="2"/>
  <c r="I478" i="2" s="1"/>
  <c r="H84" i="2"/>
  <c r="G84" i="2"/>
  <c r="J83" i="2"/>
  <c r="J477" i="2" s="1"/>
  <c r="I83" i="2"/>
  <c r="I477" i="2" s="1"/>
  <c r="H83" i="2"/>
  <c r="G83" i="2"/>
  <c r="J82" i="2"/>
  <c r="I82" i="2"/>
  <c r="I476" i="2" s="1"/>
  <c r="H82" i="2"/>
  <c r="G82" i="2"/>
  <c r="J81" i="2"/>
  <c r="I81" i="2"/>
  <c r="H81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1" i="2"/>
  <c r="I21" i="2"/>
  <c r="H21" i="2"/>
  <c r="G21" i="2"/>
  <c r="J20" i="2"/>
  <c r="I20" i="2"/>
  <c r="H20" i="2"/>
  <c r="G20" i="2"/>
  <c r="J19" i="2"/>
  <c r="I19" i="2"/>
  <c r="H19" i="2"/>
  <c r="G19" i="2"/>
  <c r="J18" i="2"/>
  <c r="I18" i="2"/>
  <c r="H18" i="2"/>
  <c r="G18" i="2"/>
  <c r="J17" i="2"/>
  <c r="I17" i="2"/>
  <c r="H17" i="2"/>
  <c r="G17" i="2"/>
  <c r="J16" i="2"/>
  <c r="I16" i="2"/>
  <c r="H16" i="2"/>
  <c r="G16" i="2"/>
  <c r="J15" i="2"/>
  <c r="I15" i="2"/>
  <c r="H15" i="2"/>
  <c r="G15" i="2"/>
  <c r="J14" i="2"/>
  <c r="I14" i="2"/>
  <c r="H14" i="2"/>
  <c r="G14" i="2"/>
  <c r="J13" i="2"/>
  <c r="I13" i="2"/>
  <c r="H13" i="2"/>
  <c r="G13" i="2"/>
  <c r="AB27" i="1"/>
  <c r="AA27" i="1"/>
  <c r="Z27" i="1"/>
  <c r="Z11" i="1" s="1"/>
  <c r="Y27" i="1"/>
  <c r="Y20" i="1" s="1"/>
  <c r="Y11" i="1" s="1"/>
  <c r="X27" i="1"/>
  <c r="W27" i="1"/>
  <c r="V27" i="1"/>
  <c r="V20" i="1" s="1"/>
  <c r="V11" i="1" s="1"/>
  <c r="U27" i="1"/>
  <c r="U20" i="1" s="1"/>
  <c r="U11" i="1" s="1"/>
  <c r="T27" i="1"/>
  <c r="S27" i="1"/>
  <c r="R27" i="1"/>
  <c r="R20" i="1" s="1"/>
  <c r="R11" i="1" s="1"/>
  <c r="Q27" i="1"/>
  <c r="Q20" i="1" s="1"/>
  <c r="Q11" i="1" s="1"/>
  <c r="P27" i="1"/>
  <c r="O27" i="1"/>
  <c r="AB20" i="1"/>
  <c r="AA20" i="1"/>
  <c r="AA11" i="1" s="1"/>
  <c r="X20" i="1"/>
  <c r="W20" i="1"/>
  <c r="W11" i="1" s="1"/>
  <c r="T20" i="1"/>
  <c r="S20" i="1"/>
  <c r="P20" i="1"/>
  <c r="O20" i="1"/>
  <c r="M20" i="1"/>
  <c r="L20" i="1"/>
  <c r="K20" i="1"/>
  <c r="J20" i="1"/>
  <c r="I20" i="1"/>
  <c r="H20" i="1"/>
  <c r="G20" i="1"/>
  <c r="F20" i="1"/>
  <c r="AB13" i="1"/>
  <c r="AA13" i="1"/>
  <c r="Z13" i="1"/>
  <c r="Y13" i="1"/>
  <c r="X13" i="1"/>
  <c r="W13" i="1"/>
  <c r="V13" i="1"/>
  <c r="U13" i="1"/>
  <c r="T13" i="1"/>
  <c r="R13" i="1"/>
  <c r="Q13" i="1"/>
  <c r="AB12" i="1"/>
  <c r="AA12" i="1"/>
  <c r="Z12" i="1"/>
  <c r="Y12" i="1"/>
  <c r="X12" i="1"/>
  <c r="W12" i="1"/>
  <c r="V12" i="1"/>
  <c r="U12" i="1"/>
  <c r="T12" i="1"/>
  <c r="S12" i="1"/>
  <c r="R12" i="1"/>
  <c r="Q12" i="1"/>
  <c r="AB11" i="1"/>
  <c r="X11" i="1"/>
  <c r="G81" i="2" l="1"/>
  <c r="G410" i="2"/>
  <c r="G106" i="2"/>
  <c r="G102" i="2"/>
  <c r="M482" i="2"/>
  <c r="M402" i="2"/>
  <c r="I390" i="2"/>
  <c r="I100" i="2"/>
  <c r="G100" i="2" s="1"/>
  <c r="I408" i="2"/>
  <c r="G408" i="2" s="1"/>
  <c r="J402" i="2"/>
  <c r="G403" i="2"/>
  <c r="I410" i="2"/>
  <c r="I469" i="2"/>
  <c r="I427" i="2"/>
  <c r="I421" i="2"/>
  <c r="E481" i="3"/>
  <c r="E484" i="3"/>
  <c r="Q485" i="3"/>
  <c r="E486" i="3"/>
  <c r="Q486" i="3" s="1"/>
  <c r="F94" i="3"/>
  <c r="H402" i="3"/>
  <c r="F408" i="3"/>
  <c r="W476" i="3"/>
  <c r="X479" i="3"/>
  <c r="W480" i="3"/>
  <c r="X483" i="3"/>
  <c r="W484" i="3"/>
  <c r="G477" i="2"/>
  <c r="R477" i="2" s="1"/>
  <c r="G479" i="2"/>
  <c r="R479" i="2" s="1"/>
  <c r="G482" i="2"/>
  <c r="G484" i="2"/>
  <c r="T479" i="3"/>
  <c r="F479" i="3"/>
  <c r="H475" i="3"/>
  <c r="H478" i="2"/>
  <c r="H480" i="2"/>
  <c r="H483" i="2"/>
  <c r="S483" i="2" s="1"/>
  <c r="I102" i="2"/>
  <c r="I106" i="2"/>
  <c r="I480" i="2"/>
  <c r="I481" i="2"/>
  <c r="G481" i="2" s="1"/>
  <c r="R481" i="2" s="1"/>
  <c r="I482" i="2"/>
  <c r="I483" i="2"/>
  <c r="I484" i="2"/>
  <c r="J486" i="2"/>
  <c r="H95" i="2"/>
  <c r="H97" i="2"/>
  <c r="I237" i="2"/>
  <c r="G294" i="2"/>
  <c r="H403" i="2"/>
  <c r="H402" i="2" s="1"/>
  <c r="J415" i="2"/>
  <c r="F481" i="3"/>
  <c r="R483" i="3"/>
  <c r="F476" i="3"/>
  <c r="F477" i="3"/>
  <c r="F478" i="3"/>
  <c r="R478" i="3" s="1"/>
  <c r="R480" i="3"/>
  <c r="X476" i="3"/>
  <c r="W477" i="3"/>
  <c r="X480" i="3"/>
  <c r="W481" i="3"/>
  <c r="X484" i="3"/>
  <c r="W485" i="3"/>
  <c r="G476" i="2"/>
  <c r="G478" i="2"/>
  <c r="R478" i="2" s="1"/>
  <c r="G480" i="2"/>
  <c r="R480" i="2" s="1"/>
  <c r="G483" i="2"/>
  <c r="R483" i="2" s="1"/>
  <c r="T486" i="3"/>
  <c r="F402" i="3"/>
  <c r="H477" i="2"/>
  <c r="S477" i="2" s="1"/>
  <c r="H479" i="2"/>
  <c r="S479" i="2" s="1"/>
  <c r="H482" i="2"/>
  <c r="H484" i="2"/>
  <c r="H485" i="2"/>
  <c r="S485" i="2" s="1"/>
  <c r="H486" i="2"/>
  <c r="S486" i="2" s="1"/>
  <c r="J476" i="2"/>
  <c r="J478" i="2"/>
  <c r="T478" i="3" s="1"/>
  <c r="J480" i="2"/>
  <c r="T480" i="3" s="1"/>
  <c r="J481" i="2"/>
  <c r="H481" i="2" s="1"/>
  <c r="S481" i="2" s="1"/>
  <c r="J482" i="2"/>
  <c r="T482" i="3" s="1"/>
  <c r="J484" i="2"/>
  <c r="T484" i="3" s="1"/>
  <c r="G96" i="2"/>
  <c r="I99" i="2"/>
  <c r="I101" i="2"/>
  <c r="G101" i="2" s="1"/>
  <c r="I262" i="2"/>
  <c r="S476" i="3"/>
  <c r="S477" i="3"/>
  <c r="S478" i="3"/>
  <c r="S479" i="3"/>
  <c r="E479" i="3"/>
  <c r="Q479" i="3" s="1"/>
  <c r="S481" i="3"/>
  <c r="S482" i="3"/>
  <c r="S483" i="3"/>
  <c r="S484" i="3"/>
  <c r="S485" i="3"/>
  <c r="S486" i="3"/>
  <c r="X477" i="3"/>
  <c r="W478" i="3"/>
  <c r="X481" i="3"/>
  <c r="W482" i="3"/>
  <c r="X485" i="3"/>
  <c r="W486" i="3"/>
  <c r="H225" i="3"/>
  <c r="E294" i="3"/>
  <c r="G407" i="3"/>
  <c r="K475" i="3"/>
  <c r="U476" i="3"/>
  <c r="U487" i="3" s="1"/>
  <c r="F294" i="3"/>
  <c r="L475" i="3"/>
  <c r="S484" i="2" l="1"/>
  <c r="R476" i="2"/>
  <c r="R475" i="2"/>
  <c r="R485" i="3"/>
  <c r="R481" i="3"/>
  <c r="H476" i="2"/>
  <c r="T481" i="3"/>
  <c r="R482" i="2"/>
  <c r="Q481" i="3"/>
  <c r="G469" i="2"/>
  <c r="G463" i="2" s="1"/>
  <c r="I463" i="2"/>
  <c r="E407" i="3"/>
  <c r="G402" i="3"/>
  <c r="G480" i="3"/>
  <c r="S482" i="2"/>
  <c r="R477" i="3"/>
  <c r="R484" i="3"/>
  <c r="R479" i="3"/>
  <c r="Q484" i="3"/>
  <c r="Q476" i="3"/>
  <c r="I94" i="2"/>
  <c r="G99" i="2"/>
  <c r="G94" i="2" s="1"/>
  <c r="X487" i="3"/>
  <c r="R476" i="3"/>
  <c r="F475" i="3"/>
  <c r="S480" i="2"/>
  <c r="Q483" i="3"/>
  <c r="Q478" i="3"/>
  <c r="G421" i="2"/>
  <c r="G415" i="2" s="1"/>
  <c r="I415" i="2"/>
  <c r="I402" i="2"/>
  <c r="R486" i="3"/>
  <c r="R482" i="3"/>
  <c r="H94" i="2"/>
  <c r="S478" i="2"/>
  <c r="T476" i="3"/>
  <c r="T487" i="3" s="1"/>
  <c r="R484" i="2"/>
  <c r="W487" i="3"/>
  <c r="Q482" i="3"/>
  <c r="Q477" i="3"/>
  <c r="G402" i="2"/>
  <c r="S480" i="3" l="1"/>
  <c r="S487" i="3" s="1"/>
  <c r="G475" i="3"/>
  <c r="R487" i="3"/>
  <c r="S475" i="2"/>
  <c r="S476" i="2"/>
  <c r="E402" i="3"/>
  <c r="E480" i="3"/>
  <c r="Q480" i="3" l="1"/>
  <c r="Q487" i="3" s="1"/>
  <c r="E475" i="3"/>
</calcChain>
</file>

<file path=xl/comments1.xml><?xml version="1.0" encoding="utf-8"?>
<comments xmlns="http://schemas.openxmlformats.org/spreadsheetml/2006/main">
  <authors>
    <author>tc={009C0057-0019-484C-8DAC-003D00CC0042}</author>
  </authors>
  <commentList>
    <comment ref="V33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в 2022 году 11
</t>
        </r>
      </text>
    </comment>
  </commentList>
</comments>
</file>

<file path=xl/comments2.xml><?xml version="1.0" encoding="utf-8"?>
<comments xmlns="http://schemas.openxmlformats.org/spreadsheetml/2006/main">
  <authors>
    <author>tc={0018005A-00B4-4C01-8BEA-001D001400A4}</author>
    <author>tc={00F400B5-0034-4ECC-8BF0-00BA000D0088}</author>
    <author>tc={00C00058-00CD-448C-81B4-00EA0067009D}</author>
    <author>tc={00530079-00B5-456E-8668-0067002A008D}</author>
    <author>tc={00E800E1-00DF-44AA-B848-002E007E00F8}</author>
    <author>tc={009900F4-0078-4BFB-8E81-0062006300D9}</author>
    <author>tc={00CC008B-00E3-4A23-BE14-004300920005}</author>
    <author>tc={00C900B6-00B8-4F9E-8D0E-00F3002C0027}</author>
  </authors>
  <commentList>
    <comment ref="H181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22-23 гг. 1139,3
</t>
        </r>
      </text>
    </comment>
    <comment ref="J181" authorId="1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22-23 гг. 1139,3
</t>
        </r>
      </text>
    </comment>
    <comment ref="H182" authorId="2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2022-2023гг. 700
</t>
        </r>
      </text>
    </comment>
    <comment ref="J182" authorId="3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2022-2023гг. 700
</t>
        </r>
      </text>
    </comment>
    <comment ref="H269" authorId="4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скорректировать 2474,5
(пок-ль коррект-ть не надо)
</t>
        </r>
      </text>
    </comment>
    <comment ref="B286" authorId="5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актуалдьное
</t>
        </r>
      </text>
    </comment>
    <comment ref="H303" authorId="6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д/б 13200 с 2023-2025гг
</t>
        </r>
      </text>
    </comment>
    <comment ref="G397" authorId="7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21-23гг 2625,9 увеличение тарифа с 0,5 до 0,9%
</t>
        </r>
      </text>
    </comment>
  </commentList>
</comments>
</file>

<file path=xl/sharedStrings.xml><?xml version="1.0" encoding="utf-8"?>
<sst xmlns="http://schemas.openxmlformats.org/spreadsheetml/2006/main" count="2129" uniqueCount="239">
  <si>
    <t>Приложение 1</t>
  </si>
  <si>
    <t>ПОКАЗАТЕЛИ ЦЕЛИ, ЗАДАЧ, МЕРОПРИЯТИЙ ПОДПРОГРАММЫ</t>
  </si>
  <si>
    <t xml:space="preserve">«Оказание социальной помощи и услуг» </t>
  </si>
  <si>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</si>
  <si>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</si>
  <si>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</si>
  <si>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</si>
  <si>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</si>
  <si>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Год разработки программы - 2014 год</t>
  </si>
  <si>
    <t>Плановые значения показателей по годам реализации муниципальной программы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</si>
  <si>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</si>
  <si>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</si>
  <si>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</si>
  <si>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</si>
  <si>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</si>
  <si>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</si>
  <si>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</si>
  <si>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</si>
  <si>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</si>
  <si>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</si>
  <si>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</si>
  <si>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 соответствии с потребностью</t>
  </si>
  <si>
    <t>в соответствии с утвержденным финансированием</t>
  </si>
  <si>
    <t xml:space="preserve">Цель. 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</si>
  <si>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отдельных категорий граждан, получивших меры социальной  поддержки, от общей численности населения МО «Город Томск» (% )**</t>
  </si>
  <si>
    <t>Ведомственная статистика</t>
  </si>
  <si>
    <t>Управление социальной политики администрации Города Томска</t>
  </si>
  <si>
    <t>6,9*</t>
  </si>
  <si>
    <r>
      <t>17,9</t>
    </r>
    <r>
      <rPr>
        <b/>
        <sz val="11"/>
        <rFont val="Calibri"/>
        <family val="2"/>
        <charset val="204"/>
      </rPr>
      <t>¹</t>
    </r>
  </si>
  <si>
    <r>
      <t>15,9</t>
    </r>
    <r>
      <rPr>
        <b/>
        <sz val="11"/>
        <rFont val="Calibri"/>
        <family val="2"/>
        <charset val="204"/>
      </rPr>
      <t>¹</t>
    </r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</si>
  <si>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помощью, %**********
</t>
  </si>
  <si>
    <t>Показатель введен с 2020 года</t>
  </si>
  <si>
    <t>1.1.</t>
  </si>
  <si>
    <t xml:space="preserve">Задача 1. Реализация местных социальных гарантий  </t>
  </si>
  <si>
    <t>Количество граждан, получающих местные социальные гарантии (человек)</t>
  </si>
  <si>
    <t>1.1.1.</t>
  </si>
  <si>
    <t>Права и льготы, предоставляемые лицам, удостоенным звания  «Почетный гражданин Города Томска» в том числе:</t>
  </si>
  <si>
    <t>Количество граждан получающих местные социальные гарантии (человек)</t>
  </si>
  <si>
    <t>─ ежемесячная денежная выплата для проезда на всех видах городского пассажирского транспорта (кроме такси)¹</t>
  </si>
  <si>
    <t>─ ежемесячная доплата к пенсии, назначенной на основании федеральных законов</t>
  </si>
  <si>
    <t>─ приобретение товаров, работ, услуг в пользу граждан</t>
  </si>
  <si>
    <t>─ предоставление компенсации расходов по оплате жилого помещения и коммунальных услуг в размере 100% ежеквартально¹</t>
  </si>
  <si>
    <t>─ ежемесячная компенсация затрат, понесенных при заключении договора добровольного медицинского страхования</t>
  </si>
  <si>
    <t>1.2.</t>
  </si>
  <si>
    <t>Задача 2. Предоставление социальной (материальной) поддержки отдельным категориям граждан</t>
  </si>
  <si>
    <t>Количество отдельных категорий граждан, получивших социальную (материальную) поддержку (человек)</t>
  </si>
  <si>
    <t>Управление социальной политики администрации Города Томска, администрация Советского района Города Томска</t>
  </si>
  <si>
    <t>1.2.1.</t>
  </si>
  <si>
    <t>Освобождение граждан от оплаты за обслуживание в общих отделениях бань</t>
  </si>
  <si>
    <t>Количество граждан (человек)****</t>
  </si>
  <si>
    <t>1.2.2.</t>
  </si>
  <si>
    <t>Муниципальное социальное пособие</t>
  </si>
  <si>
    <t>Количество граждан (человек)*****</t>
  </si>
  <si>
    <t>1.2.3.</t>
  </si>
  <si>
    <t>Единовременная материальная помощь пострадавшим от пожаров</t>
  </si>
  <si>
    <t>Количество граждан (человек)******</t>
  </si>
  <si>
    <t>1.2.4.</t>
  </si>
  <si>
    <t>Материальной помощи гражданам, оказавшимся в трудной жизненной ситуации</t>
  </si>
  <si>
    <t>Количество граждан (человек)</t>
  </si>
  <si>
    <t>1.2.5.</t>
  </si>
  <si>
    <t>Срочная единовременная материальная помощь, в т.ч.                                                       срочная единовременная материальная помощь за счет безвозмездных поступлений от физических и юридических лиц</t>
  </si>
  <si>
    <t>─</t>
  </si>
  <si>
    <t>1.2.6.</t>
  </si>
  <si>
    <t>Муниципальная денежная выплата (компенсационная выплата) на отплату жилищно-коммунальных услуг, в том числе:</t>
  </si>
  <si>
    <t>Количество граждан (семей)*******</t>
  </si>
  <si>
    <t>ветераны боевых действий</t>
  </si>
  <si>
    <t xml:space="preserve">конкретизация показателя введена с 01.01.2019 </t>
  </si>
  <si>
    <t>многодетные семьи</t>
  </si>
  <si>
    <t>1.2.7.</t>
  </si>
  <si>
    <t>Предоставление льгот (скидок) по оплате коммунальных услуг</t>
  </si>
  <si>
    <t>Количество лицевых счетов (штук)</t>
  </si>
  <si>
    <t>1.2.8.</t>
  </si>
  <si>
    <t>Предоставление бесплатного проезда на пригородном железнодорожном транспорте и водном транспорте городского сообщения</t>
  </si>
  <si>
    <t>1.2.9.</t>
  </si>
  <si>
    <t>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</si>
  <si>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1.2.10.</t>
  </si>
  <si>
    <t>Предоставление мер социальной поддержки многодетным семьям при присвоении им статуса «Семейная группа присмотра и ухода за детьми», в том числе:</t>
  </si>
  <si>
    <t>─ ежемесячные социальные выплаты родителю в многодетной семьи (неполной многодетной семьи) при присвоении статуса «Семейные группы присмотра и ухода за детьми»</t>
  </si>
  <si>
    <t>─ 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образовательные учреждения, при присвоении статуса «Семейные группы присмотра и ухода за детьми»</t>
  </si>
  <si>
    <t>─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«Семейная группа присмотра и ухода за детьми»</t>
  </si>
  <si>
    <t>1.2.11.</t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</si>
  <si>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</si>
  <si>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Количество детей, родители  (законные представители) которых получают компенсацию (человек)********</t>
  </si>
  <si>
    <t xml:space="preserve">Наименование изменено с 2020 </t>
  </si>
  <si>
    <t>1.2.12.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</si>
  <si>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</si>
  <si>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Количество детей, родители  (законные представители) которых получают денежные выплаты (человек)*********</t>
  </si>
  <si>
    <t>1.2.13.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</si>
  <si>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</si>
  <si>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</si>
  <si>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1.2.14.</t>
  </si>
  <si>
    <t>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</si>
  <si>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1.2.15.</t>
  </si>
  <si>
    <t>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</si>
  <si>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Количество отремонтированных жилых помещений (штук)</t>
  </si>
  <si>
    <t>Администрация Советского района Города Томска, Администрация Ленинского района Города Томска***********</t>
  </si>
  <si>
    <t>1.2.16.</t>
  </si>
  <si>
    <t>Услуги почты при оказании мер социальной поддержки</t>
  </si>
  <si>
    <t>Размер перечисленных средств на оплату услуг почты при оказании мер социальной поддержки, в том числе на приобретение государственных знаков почтовой оплаты (тыс. руб.)</t>
  </si>
  <si>
    <t>Показатель введен с 01.01.2019</t>
  </si>
  <si>
    <t>1.2.17.</t>
  </si>
  <si>
    <t>Услуги банка при оказании мер социальной поддержки</t>
  </si>
  <si>
    <t>Размер перечисленных средств на оплату услуг банка при оказании мер социальной поддержки (тыс. руб.)</t>
  </si>
  <si>
    <t>1.3.</t>
  </si>
  <si>
    <t>Задача 3. Оказание социальных услуг населению</t>
  </si>
  <si>
    <t xml:space="preserve">Охват граждан, которым оказаны социальные услуги, от  количества обратившихся (%)
</t>
  </si>
  <si>
    <t>Управление социальной политики администрации Городв Томска, управление социальной политики администрации Города Томска (МАУ ЦПСА «Семья»)</t>
  </si>
  <si>
    <t>Показатель не используется с 2021</t>
  </si>
  <si>
    <t xml:space="preserve">Охват граждан, которым оказаны социальные услуги, от количества граждан, на которых доведено муниципальное задание  (%)
</t>
  </si>
  <si>
    <t>Показатель введен с 2021</t>
  </si>
  <si>
    <t>1.3.1.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</si>
  <si>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</si>
  <si>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Численность граждан, получивших социальные услуги (человек)</t>
  </si>
  <si>
    <t>Управление социальной политики администрации Городв Томска (МАУ ЦПСА «Семья»)</t>
  </si>
  <si>
    <t>Показатель введен с 01.01.2017</t>
  </si>
  <si>
    <t>Количество граждан, обратившихся за получением муниципальных мер социальной поддержки (человек)</t>
  </si>
  <si>
    <t>Показатели не используются с 01.01.2017</t>
  </si>
  <si>
    <t xml:space="preserve">Количество граждан, получающих  социально-психологическую помощь (человек) 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</si>
  <si>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(штук) 
</t>
  </si>
  <si>
    <t>Не менее 3 форм</t>
  </si>
  <si>
    <t>Доля граждан, получающих социальные услуги, от общего числа населения муниципального образования «Город Томск» (%)***</t>
  </si>
  <si>
    <t>1.3.2.</t>
  </si>
  <si>
    <t>Укрепление материально - технической базы</t>
  </si>
  <si>
    <t>Количество учреждений (единиц)</t>
  </si>
  <si>
    <t>1.3.3.</t>
  </si>
  <si>
    <t xml:space="preserve">Приобретение услуг в целях реализации отдельных мер социальной поддержки </t>
  </si>
  <si>
    <t>Количество жалоб на оказание услуг по реализации нормативных правовых актов муниципального образования «Город Томск» в целях оказания мер социальной поддержки отдельным категориям граждан (штук)</t>
  </si>
  <si>
    <t>* расчет показателя рассчитывается как 39672*100/578596 = 6,9%, где 39672 - фактический показатель за 2014 год по задачам  2,3, 100 - это 100%, 578596 - общая численность населения на территории МО «Город Томск»по итогам 2013 года.</t>
  </si>
  <si>
    <t>586350 - общая численность населения на территории МО «Город Томск» по итогам 2014 года (по данным паспорта МО «Город Томск» (по состоянию на 01.01.2015).</t>
  </si>
  <si>
    <t>* расчет показателя в 2016 году  расчитывается как: 43453*100/590690 = 7,4%, где 43453 - фактический показатель за 2016 год по задачам  2,3, 100 - это 100%, 590690 - общая численность населения на территории МО «Город Томск» по итогам 2015 года (по состоянию на 01.01.2016).</t>
  </si>
  <si>
    <t xml:space="preserve"> Расчет показателей на 2017 -2025 годы производится аналогично, на основании фактических показателей за конкретный год.</t>
  </si>
  <si>
    <t>** расчет показателя с 2018 года исправлен в соответствии с замечанием Счетной палаты Города Томска. В расчете использована численность населения (среднегодовая) из прогноза СЭР (1ый вариант) до 2030 годов: 2018 год - 596,523 тыс. чел., 2019 год - 598,896 тыс. руб., 2020 год - 601,005 тыс. чел., 2021 год - 603,122 тыс. чел., 2022 год - 600,734 тыс. чел., 2023 год - 601,438 тыс. чел., 2024 год - 602,084 тыс. чел., 2025 год - 602,673 тыс. чел.</t>
  </si>
  <si>
    <t>*** расчет показателя с 2018 года исправлен, в соответствии с замечанием Счетной палаты Города Томска:</t>
  </si>
  <si>
    <t>в расчете использована численность населения (среднегодовая) из прогноза СЭР (1ый вариант) до 2030 годов: 2018 год - 596,523 тыс. чел., 2019 год - 598,896 тыс. руб., 2020 год - 601,005 тыс. чел., 2021 год - 603,122 тыс. чел., 2022 год - 600,3 тыс. чел., 2023 год - 601,0 тыс. чел., 2024 год - 601,6 тыс. чел., 2025 год - 602,2 тыс. чел.</t>
  </si>
  <si>
    <t>****Изменена единица измерения натурального показателя: в период 2015-2018 годы  – обращения, 2019-2025 годы – человек.</t>
  </si>
  <si>
    <t>*****Изменена единица измерения натурального показателя: в период 2015-2018 годы  – семей, 2019-2025 годы – человек.</t>
  </si>
  <si>
    <t>******Изменена единица измерения натурального показателя: в период 2015-2018 годы  – семей, 2019-2025 годы – человек</t>
  </si>
  <si>
    <t>*******Изменена единица измерения натурального показателя: в период 2015-2018 годы  – человек, 2019-2025 годы – семей. Также С 2019 г. по 2025 г. введена конкретизация натурального показателя мероприятия (ветераны боевых действий, многодетные семьи). В период с 2015 г. по 2018 г. использовалось суммарное значение показателя.</t>
  </si>
  <si>
    <t>Изменение показателей в натуральном виде происходит в соответствии со вносимыми изменениями ассигнований.</t>
  </si>
  <si>
    <t>Для расчета показателя цели подпрограммы использованы следующие значения численности населения (среднегодовой) из прогноза СЭР до 2030 года (1ый вариант), в соответствии с постановлением администрации Города Томска от 16.09.2021 № 805: 2022 год - 585,9 тыс. чел., 2023 год - 586,6 чел., 2024 год - 587,7 тыс. чел., 2025 год - 582,6 чел.</t>
  </si>
  <si>
    <t>¹ В соответствии с Решением Думы Города Томска от 09.12.2014 № 1202 с 01.06.2019  данные меры социальной поддержки лиц, удостоенных звания «Почетный гражданин Города Томска», исключены;</t>
  </si>
  <si>
    <t>********</t>
  </si>
  <si>
    <t>Изменена единица измерения натурального показателя с 2020 -2025 гг. Расчёт производится, как среднегодовое количество детей, родители  (законные представители) которых получают компенсацию (человек);</t>
  </si>
  <si>
    <t>********* Изменена единица измерения натурального показателя с 2020 -2025 гг. Расчёт производится, как среднегодовое количество детей, родители  (законные представители) которых получают денежные выплаты (человек).</t>
  </si>
  <si>
    <t>**********Показатель введен с 2020 года в соответствии со Стратегией, а также замечанием Счётной палаты Города Томска. Расчет показателя (800+22)/4 134*100 = 19,9%, где 800 - количество многодетных семей, 22 - многодетные семьи со статусом «Семейная группа присмотра и ухода за детьми», 4 134 -Число многодетных семей, обратившихся в органы социальной защиты за социальной помощью (по данным паспорта МО "Города Томска" на 2018 год)  100 - 100%;</t>
  </si>
  <si>
    <t>*********** Ответственный орган (подразделение) за достижение значение показателя изменен в соответствии с решением Думы Города Томска от 06.07.2021 № 201.</t>
  </si>
  <si>
    <t xml:space="preserve"> ¹ С 2021 года значение показателя "Доля отдельных категорий граждан, получивших меры социальной поддержки, от общей численности населения МО "Город Томск" (%) рассичитывается с учетом сведенй из письма от управления экономического развития администрации Города Томска ( для 2021 года  - Вх. от 02.09.2021 № 1940, для 2022 года - Вх. от 09.09.2022 №1295) с предоставленной информацией от ИФНС России по г.Томску о количестве получателей налоговой льготы в разрезе налоговых расходов, по формуле: (Задача 2 + Задача 3 + количество получателей налоговой льготы в разрезе налоговых расходов)*100%/общая численность населния на территории МО "Город Томск".</t>
  </si>
  <si>
    <t>Приложение 2</t>
  </si>
  <si>
    <t>к подпрограмме «Оказание социальной помощи и услуг»</t>
  </si>
  <si>
    <t>ПЕРЕЧЕНЬ 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</si>
  <si>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</si>
  <si>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</si>
  <si>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</si>
  <si>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(тыс.рублей)</t>
  </si>
  <si>
    <t>В том числе, за счет средств</t>
  </si>
  <si>
    <t>Уровень приоритетности мероприятий</t>
  </si>
  <si>
    <t>Критерий уровня приоритетности мероприятий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</si>
  <si>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</si>
  <si>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</si>
  <si>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</si>
  <si>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</si>
  <si>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соисполнители, участники</t>
  </si>
  <si>
    <t>потребность</t>
  </si>
  <si>
    <t>утверждено</t>
  </si>
  <si>
    <t>план</t>
  </si>
  <si>
    <t xml:space="preserve">Цель.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</si>
  <si>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2015-2025 годы</t>
  </si>
  <si>
    <t>Задача 1. Реализация местных социальных гарантий</t>
  </si>
  <si>
    <t>Основное мероприятие «Реализация местных социальных гарантий»</t>
  </si>
  <si>
    <t>Всего</t>
  </si>
  <si>
    <t>1730100000, 000</t>
  </si>
  <si>
    <t>Права и льготы, предоставляемые лицам, удостоенным звания «Почетный гражданин Города Томска» в том числе:</t>
  </si>
  <si>
    <t>1730110410, 313                                 1730110400, 313                       1730110650, 313
1730199990, 323</t>
  </si>
  <si>
    <t>I</t>
  </si>
  <si>
    <t>Г</t>
  </si>
  <si>
    <t>─ ежемесячная денежная выплата для проезда на всех видах городского пассажирского транспорта (кроме такси)</t>
  </si>
  <si>
    <t>─ предоставление компенсации расходов по оплате жилого помещения и коммунальных услуг в размере 100% ежеквартально</t>
  </si>
  <si>
    <t>─ ежемесячная доплата к пенсии назначенной на основании федеральных законов</t>
  </si>
  <si>
    <t>-</t>
  </si>
  <si>
    <t>─предоставление компенсации расходов по оплате жилого помещения и коммунальных услуг в размере 100% ежеквартально</t>
  </si>
  <si>
    <t>Итого по задаче 1</t>
  </si>
  <si>
    <t>Основное мероприятие «Предоставление социальной (материальной) поддержки отдельным категориям граждан»</t>
  </si>
  <si>
    <t>1730200000, 000</t>
  </si>
  <si>
    <t>1730299990, 323</t>
  </si>
  <si>
    <t>1730210500, 313</t>
  </si>
  <si>
    <t>1730210510, 313</t>
  </si>
  <si>
    <t>Материальная помощь гражданам, оказавшимся в трудной жизненной ситуации</t>
  </si>
  <si>
    <t>1730210520, 313</t>
  </si>
  <si>
    <t>1.2.4.1.</t>
  </si>
  <si>
    <t>Услуги почты при оказании материальной помощи</t>
  </si>
  <si>
    <t>Срочная единовременная материальная помощь, в т.ч. срочная единовременная материальная помощь за счет безвозмездных поступлений от физических и юридических лиц</t>
  </si>
  <si>
    <t>1730210530, 313</t>
  </si>
  <si>
    <t>Муниципальная денежная выплата (компенсационная выплата) на отплату жилищно-коммунальных услуг</t>
  </si>
  <si>
    <t>1730210550, 313</t>
  </si>
  <si>
    <t>1.2.6.1.</t>
  </si>
  <si>
    <t>Муниципальная денежная выплата (компенсационная выплата) на оплату жилищно-коммунальных услуг (оплата услуг почты)</t>
  </si>
  <si>
    <t>1730299990, 244</t>
  </si>
  <si>
    <t>1.2.6.2.</t>
  </si>
  <si>
    <t>Муниципальная денежная выплата (компенсационная выплата) на оплату жилищно-коммунальных услуг (оплата услуг банка)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</si>
  <si>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</si>
  <si>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1730299990, 321</t>
  </si>
  <si>
    <t>─ ежемесячные социальные выплаты родителю многодетной семьи (неполной многодетной семьи) при присвоении статуса «Семейная группа присмотра и ухода за детьми»</t>
  </si>
  <si>
    <t>1730210620, 313</t>
  </si>
  <si>
    <t>─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при присвоении статуса «Семейная группа присмотра и ухода за детьми»</t>
  </si>
  <si>
    <t>1730210630, 313</t>
  </si>
  <si>
    <t xml:space="preserve"> ─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«Семейная группа присмотра и ухода за детьми»</t>
  </si>
  <si>
    <t>1730210480, 313</t>
  </si>
  <si>
    <t>1730210580, 313</t>
  </si>
  <si>
    <t>1.2.11.1.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</si>
  <si>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</si>
  <si>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1730210580, 323</t>
  </si>
  <si>
    <t>1730240550, 313               1730210590, 313</t>
  </si>
  <si>
    <t>1.2.12.1.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</si>
  <si>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</si>
  <si>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t>1730210590, 323</t>
  </si>
  <si>
    <t>1730210300, 313</t>
  </si>
  <si>
    <t>1730210470, 313</t>
  </si>
  <si>
    <t>1730240750, 323</t>
  </si>
  <si>
    <t xml:space="preserve">Администрация Советского района Города Томска, Администрация Ленинского района Города Томска. </t>
  </si>
  <si>
    <t>1730299990, 323,244</t>
  </si>
  <si>
    <t>Итого по задаче 2</t>
  </si>
  <si>
    <t>Основное мероприятие «Оказание социальных услуг населению»</t>
  </si>
  <si>
    <t>1730300000, 000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</si>
  <si>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</t>
  </si>
  <si>
    <t>1730300590, 621</t>
  </si>
  <si>
    <t>Управление социальной политики администрации Города Томска (МАУ ЦПСА «Семья»)</t>
  </si>
  <si>
    <t>Е</t>
  </si>
  <si>
    <t>Укрепление материально технической базы</t>
  </si>
  <si>
    <t>1730300590, 622</t>
  </si>
  <si>
    <t>1730399990, 244</t>
  </si>
  <si>
    <t>Ж</t>
  </si>
  <si>
    <t>Итого по задаче 3</t>
  </si>
  <si>
    <t>Всего по подпрограмме</t>
  </si>
  <si>
    <t>з</t>
  </si>
  <si>
    <t>Наименование целей, задач, ведомственных целевых программ, мероприятий подпрограммы</t>
  </si>
  <si>
    <t>Ответственный исполнитель, соисполнители</t>
  </si>
  <si>
    <t>1730240540, 313                 1730210580, 313</t>
  </si>
  <si>
    <t>Администрация Советского района Города Томска</t>
  </si>
  <si>
    <t>к  подпрограмме «Оказание социальной помощи и услуг»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</si>
</sst>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-* #,##0_р_._-;\-* #,##0_р_._-;_-* &quot;-&quot;_р_._-;_-@_-"/>
    <numFmt numFmtId="166" formatCode="0.0"/>
    <numFmt numFmtId="167" formatCode="0.0%"/>
    <numFmt numFmtId="168" formatCode="0.0_ ;\-0.0\ "/>
    <numFmt numFmtId="169" formatCode="_-* #,##0.0_р_._-;\-* #,##0.0_р_._-;_-* &quot;-&quot;??_р_._-;_-@_-"/>
    <numFmt numFmtId="170" formatCode="_-* #,##0.0\ _₽_-;\-* #,##0.0\ _₽_-;_-* &quot;-&quot;?\ _₽_-;_-@_-"/>
    <numFmt numFmtId="171" formatCode="_-* #,##0.0_р_._-;\-* #,##0.0_р_._-;_-* &quot;-&quot;?_р_._-;_-@_-"/>
    <numFmt numFmtId="172" formatCode="#,##0.0_р_."/>
    <numFmt numFmtId="173" formatCode="#,##0.000_р_."/>
  </numFmts>
  <fonts count="14" x14ac:knownFonts="1">
    <font>
      <sz val="11"/>
      <color theme="1"/>
      <name val="Calibri"/>
      <scheme val="minor"/>
    </font>
    <font>
      <sz val="11"/>
      <name val="Calibri"/>
      <family val="2"/>
      <charset val="204"/>
    </font>
    <font>
      <u/>
      <sz val="8.25"/>
      <color indexed="2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indexed="65"/>
      </patternFill>
    </fill>
    <fill>
      <patternFill patternType="solid">
        <fgColor indexed="50"/>
        <bgColor indexed="50"/>
      </patternFill>
    </fill>
    <fill>
      <patternFill patternType="solid">
        <fgColor theme="0"/>
        <bgColor indexed="5"/>
      </patternFill>
    </fill>
    <fill>
      <patternFill patternType="solid">
        <fgColor rgb="FFFFFF00"/>
        <bgColor theme="0"/>
      </patternFill>
    </fill>
  </fills>
  <borders count="1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>
      <alignment vertical="top"/>
    </xf>
    <xf numFmtId="0" fontId="3" fillId="0" borderId="1"/>
    <xf numFmtId="165" fontId="1" fillId="0" borderId="0"/>
    <xf numFmtId="164" fontId="1" fillId="0" borderId="0"/>
    <xf numFmtId="0" fontId="4" fillId="2" borderId="0"/>
  </cellStyleXfs>
  <cellXfs count="303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166" fontId="5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167" fontId="1" fillId="3" borderId="0" xfId="2" applyNumberFormat="1" applyFont="1" applyFill="1" applyBorder="1"/>
    <xf numFmtId="1" fontId="1" fillId="3" borderId="0" xfId="0" applyNumberFormat="1" applyFont="1" applyFill="1"/>
    <xf numFmtId="9" fontId="1" fillId="3" borderId="0" xfId="2" applyNumberFormat="1" applyFont="1" applyFill="1" applyBorder="1"/>
    <xf numFmtId="0" fontId="8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vertical="top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166" fontId="1" fillId="3" borderId="0" xfId="0" applyNumberFormat="1" applyFont="1" applyFill="1"/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" fillId="4" borderId="0" xfId="0" applyFont="1" applyFill="1"/>
    <xf numFmtId="166" fontId="7" fillId="3" borderId="3" xfId="0" applyNumberFormat="1" applyFont="1" applyFill="1" applyBorder="1" applyAlignment="1">
      <alignment horizontal="center" vertical="center" wrapText="1"/>
    </xf>
    <xf numFmtId="166" fontId="7" fillId="3" borderId="3" xfId="5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/>
    </xf>
    <xf numFmtId="1" fontId="7" fillId="3" borderId="0" xfId="0" applyNumberFormat="1" applyFont="1" applyFill="1"/>
    <xf numFmtId="164" fontId="1" fillId="3" borderId="0" xfId="0" applyNumberFormat="1" applyFont="1" applyFill="1"/>
    <xf numFmtId="164" fontId="5" fillId="3" borderId="0" xfId="0" applyNumberFormat="1" applyFont="1" applyFill="1"/>
    <xf numFmtId="0" fontId="7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166" fontId="7" fillId="3" borderId="3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wrapText="1"/>
    </xf>
    <xf numFmtId="0" fontId="8" fillId="3" borderId="7" xfId="0" applyFont="1" applyFill="1" applyBorder="1" applyAlignment="1">
      <alignment vertical="center" wrapText="1"/>
    </xf>
    <xf numFmtId="166" fontId="8" fillId="3" borderId="3" xfId="5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166" fontId="7" fillId="3" borderId="3" xfId="5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6" fontId="7" fillId="3" borderId="2" xfId="5" applyNumberFormat="1" applyFont="1" applyFill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164" fontId="7" fillId="3" borderId="3" xfId="5" applyNumberFormat="1" applyFont="1" applyFill="1" applyBorder="1"/>
    <xf numFmtId="168" fontId="8" fillId="3" borderId="3" xfId="5" applyNumberFormat="1" applyFont="1" applyFill="1" applyBorder="1" applyAlignment="1">
      <alignment horizontal="center" vertical="center"/>
    </xf>
    <xf numFmtId="168" fontId="7" fillId="3" borderId="3" xfId="5" applyNumberFormat="1" applyFont="1" applyFill="1" applyBorder="1" applyAlignment="1">
      <alignment horizontal="center"/>
    </xf>
    <xf numFmtId="168" fontId="7" fillId="3" borderId="3" xfId="5" applyNumberFormat="1" applyFont="1" applyFill="1" applyBorder="1" applyAlignment="1">
      <alignment horizontal="center" vertical="center"/>
    </xf>
    <xf numFmtId="169" fontId="7" fillId="3" borderId="3" xfId="5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168" fontId="1" fillId="3" borderId="0" xfId="0" applyNumberFormat="1" applyFont="1" applyFill="1"/>
    <xf numFmtId="168" fontId="1" fillId="3" borderId="9" xfId="0" applyNumberFormat="1" applyFont="1" applyFill="1" applyBorder="1" applyAlignment="1">
      <alignment vertical="top" wrapText="1"/>
    </xf>
    <xf numFmtId="168" fontId="1" fillId="3" borderId="0" xfId="0" applyNumberFormat="1" applyFont="1" applyFill="1" applyAlignment="1">
      <alignment vertical="top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/>
    </xf>
    <xf numFmtId="169" fontId="7" fillId="3" borderId="3" xfId="5" applyNumberFormat="1" applyFont="1" applyFill="1" applyBorder="1"/>
    <xf numFmtId="0" fontId="1" fillId="3" borderId="9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7" fillId="3" borderId="12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/>
    </xf>
    <xf numFmtId="169" fontId="1" fillId="3" borderId="0" xfId="0" applyNumberFormat="1" applyFont="1" applyFill="1"/>
    <xf numFmtId="0" fontId="7" fillId="3" borderId="12" xfId="0" applyFont="1" applyFill="1" applyBorder="1" applyAlignment="1">
      <alignment horizontal="center" wrapText="1"/>
    </xf>
    <xf numFmtId="164" fontId="1" fillId="3" borderId="0" xfId="3" applyNumberFormat="1" applyFont="1" applyFill="1"/>
    <xf numFmtId="169" fontId="7" fillId="3" borderId="3" xfId="5" applyNumberFormat="1" applyFont="1" applyFill="1" applyBorder="1" applyAlignment="1">
      <alignment horizontal="center"/>
    </xf>
    <xf numFmtId="166" fontId="7" fillId="3" borderId="3" xfId="5" applyNumberFormat="1" applyFont="1" applyFill="1" applyBorder="1" applyAlignment="1">
      <alignment horizontal="center"/>
    </xf>
    <xf numFmtId="166" fontId="7" fillId="3" borderId="3" xfId="5" applyNumberFormat="1" applyFont="1" applyFill="1" applyBorder="1"/>
    <xf numFmtId="166" fontId="7" fillId="3" borderId="3" xfId="0" applyNumberFormat="1" applyFont="1" applyFill="1" applyBorder="1"/>
    <xf numFmtId="170" fontId="1" fillId="3" borderId="0" xfId="0" applyNumberFormat="1" applyFont="1" applyFill="1"/>
    <xf numFmtId="164" fontId="8" fillId="3" borderId="3" xfId="0" applyNumberFormat="1" applyFont="1" applyFill="1" applyBorder="1"/>
    <xf numFmtId="0" fontId="7" fillId="3" borderId="16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/>
    <xf numFmtId="168" fontId="8" fillId="3" borderId="3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/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9" fontId="1" fillId="3" borderId="0" xfId="3" applyNumberFormat="1" applyFont="1" applyFill="1"/>
    <xf numFmtId="0" fontId="9" fillId="3" borderId="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71" fontId="10" fillId="3" borderId="0" xfId="0" applyNumberFormat="1" applyFont="1" applyFill="1" applyAlignment="1">
      <alignment horizontal="left" vertical="center"/>
    </xf>
    <xf numFmtId="172" fontId="1" fillId="3" borderId="0" xfId="0" applyNumberFormat="1" applyFont="1" applyFill="1"/>
    <xf numFmtId="169" fontId="10" fillId="3" borderId="0" xfId="0" applyNumberFormat="1" applyFont="1" applyFill="1" applyAlignment="1">
      <alignment horizontal="left" vertical="center"/>
    </xf>
    <xf numFmtId="173" fontId="1" fillId="3" borderId="0" xfId="0" applyNumberFormat="1" applyFont="1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5" borderId="0" xfId="0" applyFont="1" applyFill="1"/>
    <xf numFmtId="164" fontId="1" fillId="5" borderId="0" xfId="0" applyNumberFormat="1" applyFont="1" applyFill="1"/>
    <xf numFmtId="0" fontId="5" fillId="5" borderId="0" xfId="0" applyFont="1" applyFill="1"/>
    <xf numFmtId="0" fontId="5" fillId="4" borderId="0" xfId="0" applyFont="1" applyFill="1"/>
    <xf numFmtId="164" fontId="5" fillId="5" borderId="0" xfId="0" applyNumberFormat="1" applyFont="1" applyFill="1"/>
    <xf numFmtId="0" fontId="7" fillId="5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6" fontId="8" fillId="5" borderId="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166" fontId="7" fillId="5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wrapText="1"/>
    </xf>
    <xf numFmtId="0" fontId="7" fillId="5" borderId="3" xfId="0" applyFont="1" applyFill="1" applyBorder="1" applyAlignment="1">
      <alignment horizontal="left" vertical="center" wrapText="1"/>
    </xf>
    <xf numFmtId="166" fontId="8" fillId="4" borderId="3" xfId="5" applyNumberFormat="1" applyFont="1" applyFill="1" applyBorder="1" applyAlignment="1">
      <alignment horizontal="center" vertical="center"/>
    </xf>
    <xf numFmtId="166" fontId="8" fillId="5" borderId="3" xfId="5" applyNumberFormat="1" applyFont="1" applyFill="1" applyBorder="1" applyAlignment="1">
      <alignment horizontal="center" vertical="center"/>
    </xf>
    <xf numFmtId="0" fontId="7" fillId="5" borderId="3" xfId="0" applyFont="1" applyFill="1" applyBorder="1"/>
    <xf numFmtId="166" fontId="7" fillId="4" borderId="3" xfId="5" applyNumberFormat="1" applyFont="1" applyFill="1" applyBorder="1" applyAlignment="1">
      <alignment horizontal="center" vertical="center"/>
    </xf>
    <xf numFmtId="166" fontId="7" fillId="5" borderId="3" xfId="5" applyNumberFormat="1" applyFont="1" applyFill="1" applyBorder="1" applyAlignment="1">
      <alignment horizontal="center" vertical="center"/>
    </xf>
    <xf numFmtId="166" fontId="1" fillId="5" borderId="0" xfId="0" applyNumberFormat="1" applyFont="1" applyFill="1"/>
    <xf numFmtId="0" fontId="7" fillId="5" borderId="2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66" fontId="7" fillId="4" borderId="2" xfId="5" applyNumberFormat="1" applyFont="1" applyFill="1" applyBorder="1" applyAlignment="1">
      <alignment horizontal="center" vertical="center"/>
    </xf>
    <xf numFmtId="166" fontId="7" fillId="5" borderId="2" xfId="5" applyNumberFormat="1" applyFont="1" applyFill="1" applyBorder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/>
    <xf numFmtId="166" fontId="8" fillId="5" borderId="2" xfId="0" applyNumberFormat="1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 wrapText="1"/>
    </xf>
    <xf numFmtId="166" fontId="8" fillId="5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166" fontId="7" fillId="4" borderId="3" xfId="0" applyNumberFormat="1" applyFont="1" applyFill="1" applyBorder="1" applyAlignment="1">
      <alignment horizontal="center" vertical="center" wrapText="1"/>
    </xf>
    <xf numFmtId="166" fontId="7" fillId="5" borderId="3" xfId="0" applyNumberFormat="1" applyFont="1" applyFill="1" applyBorder="1" applyAlignment="1">
      <alignment horizontal="center" vertical="center" wrapText="1"/>
    </xf>
    <xf numFmtId="164" fontId="7" fillId="5" borderId="3" xfId="5" applyNumberFormat="1" applyFont="1" applyFill="1" applyBorder="1"/>
    <xf numFmtId="0" fontId="7" fillId="4" borderId="3" xfId="0" applyFont="1" applyFill="1" applyBorder="1"/>
    <xf numFmtId="168" fontId="8" fillId="4" borderId="3" xfId="5" applyNumberFormat="1" applyFont="1" applyFill="1" applyBorder="1" applyAlignment="1">
      <alignment horizontal="center" vertical="center"/>
    </xf>
    <xf numFmtId="168" fontId="8" fillId="5" borderId="3" xfId="5" applyNumberFormat="1" applyFont="1" applyFill="1" applyBorder="1" applyAlignment="1">
      <alignment horizontal="center" vertical="center"/>
    </xf>
    <xf numFmtId="168" fontId="7" fillId="4" borderId="3" xfId="5" applyNumberFormat="1" applyFont="1" applyFill="1" applyBorder="1" applyAlignment="1">
      <alignment horizontal="center"/>
    </xf>
    <xf numFmtId="168" fontId="7" fillId="5" borderId="3" xfId="5" applyNumberFormat="1" applyFont="1" applyFill="1" applyBorder="1" applyAlignment="1">
      <alignment horizontal="center"/>
    </xf>
    <xf numFmtId="168" fontId="7" fillId="4" borderId="3" xfId="5" applyNumberFormat="1" applyFont="1" applyFill="1" applyBorder="1" applyAlignment="1">
      <alignment horizontal="center" vertical="center"/>
    </xf>
    <xf numFmtId="168" fontId="7" fillId="5" borderId="3" xfId="5" applyNumberFormat="1" applyFont="1" applyFill="1" applyBorder="1" applyAlignment="1">
      <alignment horizontal="center" vertical="center"/>
    </xf>
    <xf numFmtId="169" fontId="7" fillId="4" borderId="3" xfId="5" applyNumberFormat="1" applyFont="1" applyFill="1" applyBorder="1" applyAlignment="1">
      <alignment horizontal="center" vertical="center"/>
    </xf>
    <xf numFmtId="169" fontId="7" fillId="5" borderId="3" xfId="5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top" wrapText="1"/>
    </xf>
    <xf numFmtId="0" fontId="1" fillId="5" borderId="0" xfId="0" applyFont="1" applyFill="1" applyAlignment="1">
      <alignment vertical="top" wrapText="1"/>
    </xf>
    <xf numFmtId="168" fontId="1" fillId="5" borderId="0" xfId="0" applyNumberFormat="1" applyFont="1" applyFill="1" applyAlignment="1">
      <alignment vertical="top" wrapText="1"/>
    </xf>
    <xf numFmtId="0" fontId="7" fillId="5" borderId="6" xfId="0" applyFont="1" applyFill="1" applyBorder="1" applyAlignment="1">
      <alignment horizontal="center"/>
    </xf>
    <xf numFmtId="169" fontId="7" fillId="4" borderId="3" xfId="5" applyNumberFormat="1" applyFont="1" applyFill="1" applyBorder="1"/>
    <xf numFmtId="169" fontId="7" fillId="5" borderId="3" xfId="5" applyNumberFormat="1" applyFont="1" applyFill="1" applyBorder="1"/>
    <xf numFmtId="0" fontId="7" fillId="5" borderId="12" xfId="0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/>
    </xf>
    <xf numFmtId="169" fontId="1" fillId="5" borderId="0" xfId="0" applyNumberFormat="1" applyFont="1" applyFill="1"/>
    <xf numFmtId="0" fontId="7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wrapText="1"/>
    </xf>
    <xf numFmtId="169" fontId="7" fillId="4" borderId="3" xfId="5" applyNumberFormat="1" applyFont="1" applyFill="1" applyBorder="1" applyAlignment="1">
      <alignment horizontal="center"/>
    </xf>
    <xf numFmtId="169" fontId="7" fillId="5" borderId="3" xfId="5" applyNumberFormat="1" applyFont="1" applyFill="1" applyBorder="1" applyAlignment="1">
      <alignment horizontal="center"/>
    </xf>
    <xf numFmtId="166" fontId="7" fillId="4" borderId="3" xfId="5" applyNumberFormat="1" applyFont="1" applyFill="1" applyBorder="1" applyAlignment="1">
      <alignment horizontal="center"/>
    </xf>
    <xf numFmtId="166" fontId="7" fillId="5" borderId="3" xfId="5" applyNumberFormat="1" applyFont="1" applyFill="1" applyBorder="1" applyAlignment="1">
      <alignment horizontal="center"/>
    </xf>
    <xf numFmtId="166" fontId="7" fillId="5" borderId="3" xfId="5" applyNumberFormat="1" applyFont="1" applyFill="1" applyBorder="1"/>
    <xf numFmtId="166" fontId="7" fillId="5" borderId="3" xfId="0" applyNumberFormat="1" applyFont="1" applyFill="1" applyBorder="1"/>
    <xf numFmtId="170" fontId="1" fillId="5" borderId="0" xfId="0" applyNumberFormat="1" applyFont="1" applyFill="1"/>
    <xf numFmtId="166" fontId="7" fillId="4" borderId="3" xfId="5" applyNumberFormat="1" applyFont="1" applyFill="1" applyBorder="1"/>
    <xf numFmtId="164" fontId="8" fillId="5" borderId="3" xfId="0" applyNumberFormat="1" applyFont="1" applyFill="1" applyBorder="1"/>
    <xf numFmtId="164" fontId="7" fillId="5" borderId="3" xfId="0" applyNumberFormat="1" applyFont="1" applyFill="1" applyBorder="1"/>
    <xf numFmtId="168" fontId="8" fillId="4" borderId="3" xfId="0" applyNumberFormat="1" applyFont="1" applyFill="1" applyBorder="1" applyAlignment="1">
      <alignment horizontal="center" vertical="center"/>
    </xf>
    <xf numFmtId="168" fontId="8" fillId="5" borderId="3" xfId="0" applyNumberFormat="1" applyFont="1" applyFill="1" applyBorder="1" applyAlignment="1">
      <alignment horizontal="center" vertical="center"/>
    </xf>
    <xf numFmtId="168" fontId="7" fillId="4" borderId="3" xfId="0" applyNumberFormat="1" applyFont="1" applyFill="1" applyBorder="1" applyAlignment="1">
      <alignment horizontal="center" vertical="center"/>
    </xf>
    <xf numFmtId="168" fontId="7" fillId="5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171" fontId="10" fillId="5" borderId="0" xfId="0" applyNumberFormat="1" applyFont="1" applyFill="1" applyAlignment="1">
      <alignment horizontal="left" vertical="center"/>
    </xf>
    <xf numFmtId="172" fontId="1" fillId="4" borderId="0" xfId="0" applyNumberFormat="1" applyFont="1" applyFill="1"/>
    <xf numFmtId="173" fontId="1" fillId="5" borderId="0" xfId="0" applyNumberFormat="1" applyFont="1" applyFill="1"/>
    <xf numFmtId="173" fontId="1" fillId="4" borderId="0" xfId="0" applyNumberFormat="1" applyFont="1" applyFill="1"/>
    <xf numFmtId="172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169" fontId="10" fillId="5" borderId="0" xfId="0" applyNumberFormat="1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1" fillId="7" borderId="0" xfId="0" applyFont="1" applyFill="1"/>
    <xf numFmtId="0" fontId="7" fillId="3" borderId="3" xfId="0" applyFont="1" applyFill="1" applyBorder="1" applyAlignment="1">
      <alignment horizontal="center" vertical="center" wrapText="1"/>
    </xf>
    <xf numFmtId="1" fontId="8" fillId="8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top"/>
    </xf>
    <xf numFmtId="166" fontId="7" fillId="3" borderId="5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6" fontId="7" fillId="3" borderId="6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top" wrapText="1"/>
    </xf>
    <xf numFmtId="16" fontId="7" fillId="3" borderId="2" xfId="0" applyNumberFormat="1" applyFont="1" applyFill="1" applyBorder="1" applyAlignment="1">
      <alignment horizontal="center" vertical="center"/>
    </xf>
    <xf numFmtId="16" fontId="7" fillId="3" borderId="4" xfId="0" applyNumberFormat="1" applyFont="1" applyFill="1" applyBorder="1" applyAlignment="1">
      <alignment horizontal="center" vertical="center"/>
    </xf>
    <xf numFmtId="16" fontId="7" fillId="3" borderId="7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1" fontId="7" fillId="3" borderId="3" xfId="1" applyNumberFormat="1" applyFont="1" applyFill="1" applyBorder="1" applyAlignment="1" applyProtection="1">
      <alignment horizontal="left" vertical="top" wrapText="1"/>
      <protection locked="0"/>
    </xf>
    <xf numFmtId="0" fontId="7" fillId="3" borderId="9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16" fontId="8" fillId="3" borderId="2" xfId="0" applyNumberFormat="1" applyFont="1" applyFill="1" applyBorder="1" applyAlignment="1">
      <alignment horizontal="center" vertical="center"/>
    </xf>
    <xf numFmtId="16" fontId="8" fillId="3" borderId="4" xfId="0" applyNumberFormat="1" applyFont="1" applyFill="1" applyBorder="1" applyAlignment="1">
      <alignment horizontal="center" vertical="center"/>
    </xf>
    <xf numFmtId="16" fontId="8" fillId="3" borderId="7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</cellXfs>
  <cellStyles count="6">
    <cellStyle name="Обычный" xfId="0" builtinId="0"/>
    <cellStyle name="Открывавшаяся гиперссылка" xfId="1" builtinId="9"/>
    <cellStyle name="Связанная ячейка" xfId="2" builtinId="24"/>
    <cellStyle name="Финансовый [0]" xfId="3" builtinId="6"/>
    <cellStyle name="Финансовый 2" xfId="4"/>
    <cellStyle name="Хороший" xfId="5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Автор" id="{57E98773-813E-5C87-9B6D-A1B50AB32B6E}"/>
</personList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33" personId="{57E98773-813E-5C87-9B6D-A1B50AB32B6E}" id="{009C0057-0019-484C-8DAC-003D00CC0042}" done="0">
    <text xml:space="preserve">в 2022 году 11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86" personId="{57E98773-813E-5C87-9B6D-A1B50AB32B6E}" id="{009900F4-0078-4BFB-8E81-0062006300D9}" done="0">
    <text xml:space="preserve">актуалдьное
</text>
  </threadedComment>
  <threadedComment ref="H269" personId="{57E98773-813E-5C87-9B6D-A1B50AB32B6E}" id="{00E800E1-00DF-44AA-B848-002E007E00F8}" done="0">
    <text xml:space="preserve">скорректировать 2474,5
(пок-ль коррект-ть не надо)
</text>
  </threadedComment>
  <threadedComment ref="H181" personId="{57E98773-813E-5C87-9B6D-A1B50AB32B6E}" id="{0018005A-00B4-4C01-8BEA-001D001400A4}" done="0">
    <text xml:space="preserve">22-23 гг. 1139,3
</text>
  </threadedComment>
  <threadedComment ref="H182" personId="{57E98773-813E-5C87-9B6D-A1B50AB32B6E}" id="{00C00058-00CD-448C-81B4-00EA0067009D}" done="0">
    <text xml:space="preserve">2022-2023гг. 700
</text>
  </threadedComment>
  <threadedComment ref="G397" personId="{57E98773-813E-5C87-9B6D-A1B50AB32B6E}" id="{00C900B6-00B8-4F9E-8D0E-00F3002C0027}" done="0">
    <text xml:space="preserve">21-23гг 2625,9 увеличение тарифа с 0,5 до 0,9%
</text>
  </threadedComment>
  <threadedComment ref="J181" personId="{57E98773-813E-5C87-9B6D-A1B50AB32B6E}" id="{00F400B5-0034-4ECC-8BF0-00BA000D0088}" done="0">
    <text xml:space="preserve">22-23 гг. 1139,3
</text>
  </threadedComment>
  <threadedComment ref="J182" personId="{57E98773-813E-5C87-9B6D-A1B50AB32B6E}" id="{00530079-00B5-456E-8668-0067002A008D}" done="0">
    <text xml:space="preserve">2022-2023гг. 700
</text>
  </threadedComment>
  <threadedComment ref="H303" personId="{57E98773-813E-5C87-9B6D-A1B50AB32B6E}" id="{00CC008B-00E3-4A23-BE14-004300920005}" done="0">
    <text xml:space="preserve">д/б 13200 с 2023-2025гг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77"/>
  <sheetViews>
    <sheetView tabSelected="1" topLeftCell="A42" zoomScale="70" zoomScaleNormal="70" workbookViewId="0">
      <selection activeCell="Z45" sqref="Z45"/>
    </sheetView>
  </sheetViews>
  <sheetFormatPr defaultRowHeight="15" customHeight="1" x14ac:dyDescent="0.3"/>
  <cols>
    <col min="1" max="1" width="9.109375" style="1" customWidth="1"/>
    <col min="2" max="2" width="41.44140625" style="1" customWidth="1"/>
    <col min="3" max="3" width="36" style="1" customWidth="1"/>
    <col min="4" max="4" width="20.33203125" style="1" customWidth="1"/>
    <col min="5" max="5" width="22.33203125" style="1" customWidth="1"/>
    <col min="6" max="6" width="7.88671875" style="2" customWidth="1"/>
    <col min="7" max="7" width="7.5546875" style="1" customWidth="1"/>
    <col min="8" max="8" width="9.33203125" style="1" customWidth="1"/>
    <col min="9" max="9" width="9.6640625" style="1" customWidth="1"/>
    <col min="10" max="10" width="9.88671875" style="1" customWidth="1"/>
    <col min="11" max="11" width="10" style="1" customWidth="1"/>
    <col min="12" max="12" width="9.5546875" style="1" customWidth="1"/>
    <col min="13" max="13" width="9.6640625" style="1" customWidth="1"/>
    <col min="14" max="14" width="10.33203125" style="1" customWidth="1"/>
    <col min="15" max="15" width="9.33203125" style="1" customWidth="1"/>
    <col min="16" max="16" width="10.33203125" style="1" customWidth="1"/>
    <col min="17" max="18" width="9.5546875" style="1" customWidth="1"/>
    <col min="19" max="20" width="9.44140625" style="1" customWidth="1"/>
    <col min="21" max="21" width="10" style="1" customWidth="1"/>
    <col min="22" max="24" width="9.6640625" style="1" customWidth="1"/>
    <col min="25" max="25" width="9.44140625" style="1" customWidth="1"/>
    <col min="26" max="26" width="10.33203125" style="1" customWidth="1"/>
    <col min="27" max="27" width="9.88671875" style="1" customWidth="1"/>
    <col min="28" max="28" width="10" style="1" customWidth="1"/>
    <col min="29" max="34" width="9.109375" style="1" customWidth="1"/>
    <col min="35" max="35" width="14.109375" style="1" bestFit="1" customWidth="1"/>
    <col min="36" max="257" width="9.109375" style="1" customWidth="1"/>
  </cols>
  <sheetData>
    <row r="1" spans="1:36" ht="18" customHeight="1" x14ac:dyDescent="0.3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5"/>
      <c r="M1" s="5"/>
      <c r="N1" s="5"/>
      <c r="O1" s="5"/>
      <c r="P1" s="5"/>
      <c r="Q1" s="6"/>
      <c r="R1" s="6"/>
      <c r="S1" s="3"/>
      <c r="T1" s="3"/>
      <c r="U1" s="3"/>
      <c r="V1" s="3"/>
      <c r="W1" s="259" t="s">
        <v>0</v>
      </c>
      <c r="X1" s="259"/>
      <c r="Y1" s="259"/>
      <c r="Z1" s="259"/>
      <c r="AA1" s="259"/>
      <c r="AB1" s="259"/>
    </row>
    <row r="2" spans="1:36" ht="17.25" customHeight="1" x14ac:dyDescent="0.3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7"/>
      <c r="S2" s="3"/>
      <c r="T2" s="3"/>
      <c r="U2" s="3"/>
      <c r="V2" s="3"/>
      <c r="W2" s="260" t="s">
        <v>238</v>
      </c>
      <c r="X2" s="260"/>
      <c r="Y2" s="260"/>
      <c r="Z2" s="260"/>
      <c r="AA2" s="260"/>
      <c r="AB2" s="260"/>
    </row>
    <row r="3" spans="1:36" ht="15.6" x14ac:dyDescent="0.3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"/>
      <c r="S3" s="3"/>
      <c r="T3" s="3"/>
      <c r="U3" s="3"/>
      <c r="V3" s="3"/>
      <c r="W3" s="208"/>
      <c r="X3" s="208"/>
      <c r="Y3" s="208"/>
      <c r="Z3" s="208"/>
      <c r="AA3" s="208"/>
      <c r="AB3" s="208"/>
    </row>
    <row r="4" spans="1:36" ht="15.6" x14ac:dyDescent="0.3">
      <c r="A4" s="261" t="s">
        <v>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</row>
    <row r="5" spans="1:36" ht="15.6" x14ac:dyDescent="0.3">
      <c r="A5" s="262" t="s">
        <v>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</row>
    <row r="6" spans="1:36" ht="14.4" x14ac:dyDescent="0.3">
      <c r="A6" s="8"/>
      <c r="B6" s="8"/>
      <c r="C6" s="8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36" ht="27.75" customHeight="1" x14ac:dyDescent="0.3">
      <c r="A7" s="222" t="s">
        <v>3</v>
      </c>
      <c r="B7" s="238" t="s">
        <v>4</v>
      </c>
      <c r="C7" s="238" t="s">
        <v>5</v>
      </c>
      <c r="D7" s="238" t="s">
        <v>6</v>
      </c>
      <c r="E7" s="238" t="s">
        <v>7</v>
      </c>
      <c r="F7" s="263" t="s">
        <v>8</v>
      </c>
      <c r="G7" s="266" t="s">
        <v>9</v>
      </c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</row>
    <row r="8" spans="1:36" ht="14.4" x14ac:dyDescent="0.3">
      <c r="A8" s="223"/>
      <c r="B8" s="239"/>
      <c r="C8" s="239"/>
      <c r="D8" s="239"/>
      <c r="E8" s="239"/>
      <c r="F8" s="264"/>
      <c r="G8" s="267" t="s">
        <v>10</v>
      </c>
      <c r="H8" s="268"/>
      <c r="I8" s="267" t="s">
        <v>11</v>
      </c>
      <c r="J8" s="268"/>
      <c r="K8" s="267" t="s">
        <v>12</v>
      </c>
      <c r="L8" s="268"/>
      <c r="M8" s="267" t="s">
        <v>13</v>
      </c>
      <c r="N8" s="268"/>
      <c r="O8" s="267" t="s">
        <v>14</v>
      </c>
      <c r="P8" s="268"/>
      <c r="Q8" s="267" t="s">
        <v>15</v>
      </c>
      <c r="R8" s="268"/>
      <c r="S8" s="267" t="s">
        <v>16</v>
      </c>
      <c r="T8" s="268"/>
      <c r="U8" s="267" t="s">
        <v>17</v>
      </c>
      <c r="V8" s="268"/>
      <c r="W8" s="267" t="s">
        <v>18</v>
      </c>
      <c r="X8" s="268"/>
      <c r="Y8" s="267" t="s">
        <v>19</v>
      </c>
      <c r="Z8" s="268"/>
      <c r="AA8" s="267" t="s">
        <v>20</v>
      </c>
      <c r="AB8" s="268"/>
    </row>
    <row r="9" spans="1:36" ht="108" customHeight="1" x14ac:dyDescent="0.3">
      <c r="A9" s="224"/>
      <c r="B9" s="240"/>
      <c r="C9" s="240"/>
      <c r="D9" s="240"/>
      <c r="E9" s="240"/>
      <c r="F9" s="265"/>
      <c r="G9" s="16" t="s">
        <v>21</v>
      </c>
      <c r="H9" s="16" t="s">
        <v>22</v>
      </c>
      <c r="I9" s="16" t="s">
        <v>21</v>
      </c>
      <c r="J9" s="16" t="s">
        <v>22</v>
      </c>
      <c r="K9" s="16" t="s">
        <v>21</v>
      </c>
      <c r="L9" s="16" t="s">
        <v>22</v>
      </c>
      <c r="M9" s="16" t="s">
        <v>21</v>
      </c>
      <c r="N9" s="16" t="s">
        <v>22</v>
      </c>
      <c r="O9" s="16" t="s">
        <v>21</v>
      </c>
      <c r="P9" s="16" t="s">
        <v>22</v>
      </c>
      <c r="Q9" s="16" t="s">
        <v>21</v>
      </c>
      <c r="R9" s="16" t="s">
        <v>22</v>
      </c>
      <c r="S9" s="16" t="s">
        <v>21</v>
      </c>
      <c r="T9" s="16" t="s">
        <v>22</v>
      </c>
      <c r="U9" s="16" t="s">
        <v>21</v>
      </c>
      <c r="V9" s="16" t="s">
        <v>22</v>
      </c>
      <c r="W9" s="16" t="s">
        <v>21</v>
      </c>
      <c r="X9" s="16" t="s">
        <v>22</v>
      </c>
      <c r="Y9" s="16" t="s">
        <v>21</v>
      </c>
      <c r="Z9" s="16" t="s">
        <v>22</v>
      </c>
      <c r="AA9" s="16" t="s">
        <v>21</v>
      </c>
      <c r="AB9" s="16" t="s">
        <v>22</v>
      </c>
    </row>
    <row r="10" spans="1:36" ht="14.4" x14ac:dyDescent="0.3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  <c r="Y10" s="12">
        <v>25</v>
      </c>
      <c r="Z10" s="12">
        <v>26</v>
      </c>
      <c r="AA10" s="12">
        <v>27</v>
      </c>
      <c r="AB10" s="12">
        <v>28</v>
      </c>
    </row>
    <row r="11" spans="1:36" ht="83.25" customHeight="1" x14ac:dyDescent="0.3">
      <c r="A11" s="251">
        <v>1</v>
      </c>
      <c r="B11" s="253" t="s">
        <v>23</v>
      </c>
      <c r="C11" s="20" t="s">
        <v>24</v>
      </c>
      <c r="D11" s="20" t="s">
        <v>25</v>
      </c>
      <c r="E11" s="20" t="s">
        <v>26</v>
      </c>
      <c r="F11" s="21" t="s">
        <v>27</v>
      </c>
      <c r="G11" s="21">
        <v>7</v>
      </c>
      <c r="H11" s="21">
        <v>7</v>
      </c>
      <c r="I11" s="21">
        <v>8</v>
      </c>
      <c r="J11" s="21">
        <v>7.4</v>
      </c>
      <c r="K11" s="21">
        <v>7.6</v>
      </c>
      <c r="L11" s="21">
        <v>7.3</v>
      </c>
      <c r="M11" s="21">
        <v>7.8</v>
      </c>
      <c r="N11" s="21">
        <v>7.4</v>
      </c>
      <c r="O11" s="22">
        <v>8.1</v>
      </c>
      <c r="P11" s="22">
        <v>8</v>
      </c>
      <c r="Q11" s="22">
        <f>(Q20+Q48)*100/597819</f>
        <v>8.5310102221575423</v>
      </c>
      <c r="R11" s="22">
        <f>(R20+R48)*100/597819</f>
        <v>8.0571209680522031</v>
      </c>
      <c r="S11" s="22" t="s">
        <v>28</v>
      </c>
      <c r="T11" s="22" t="s">
        <v>29</v>
      </c>
      <c r="U11" s="22">
        <f>(U20+U48+51752)*100/591604</f>
        <v>17.770163825802396</v>
      </c>
      <c r="V11" s="22">
        <f>(V20+V48+51752)*100/585900</f>
        <v>15.513056835637482</v>
      </c>
      <c r="W11" s="22">
        <f>(W20+W48)*100/586600</f>
        <v>9.0883054892601436</v>
      </c>
      <c r="X11" s="22">
        <f>(X20+X48)*100/586600</f>
        <v>5.7840095465393793</v>
      </c>
      <c r="Y11" s="22">
        <f>(Y20+Y48)*100/587700</f>
        <v>5.8509443593670243</v>
      </c>
      <c r="Z11" s="22">
        <f>(Z20+Z48)*100/587700</f>
        <v>5.8012591458226987</v>
      </c>
      <c r="AA11" s="22">
        <f>(AA20+AA48)*100/582600</f>
        <v>5.8834534843803636</v>
      </c>
      <c r="AB11" s="22">
        <f>(AB20+AB48)*100/582600</f>
        <v>5.8520425677995194</v>
      </c>
      <c r="AC11" s="23"/>
      <c r="AD11" s="23"/>
      <c r="AF11" s="24"/>
      <c r="AI11" s="25"/>
    </row>
    <row r="12" spans="1:36" ht="141.75" customHeight="1" x14ac:dyDescent="0.3">
      <c r="A12" s="252"/>
      <c r="B12" s="254"/>
      <c r="C12" s="20" t="s">
        <v>30</v>
      </c>
      <c r="D12" s="20" t="s">
        <v>25</v>
      </c>
      <c r="E12" s="20" t="s">
        <v>26</v>
      </c>
      <c r="F12" s="255" t="s">
        <v>31</v>
      </c>
      <c r="G12" s="256"/>
      <c r="H12" s="256"/>
      <c r="I12" s="256"/>
      <c r="J12" s="256"/>
      <c r="K12" s="256"/>
      <c r="L12" s="256"/>
      <c r="M12" s="256"/>
      <c r="N12" s="256"/>
      <c r="O12" s="256"/>
      <c r="P12" s="257"/>
      <c r="Q12" s="22">
        <f>822/3528*100</f>
        <v>23.299319727891156</v>
      </c>
      <c r="R12" s="22">
        <f>(R29+R33)/3528*100</f>
        <v>23.270975056689341</v>
      </c>
      <c r="S12" s="22">
        <f>(S29+S33)/3677*100</f>
        <v>25.809083491977152</v>
      </c>
      <c r="T12" s="22">
        <f>(T29+T33)/3677*100</f>
        <v>25.781887408213215</v>
      </c>
      <c r="U12" s="22">
        <f>(U29+U33)/3888*100</f>
        <v>26.105967078189302</v>
      </c>
      <c r="V12" s="22">
        <f>(V29+V33)/3888*100</f>
        <v>24.974279835390949</v>
      </c>
      <c r="W12" s="22">
        <f t="shared" ref="W12:AB12" si="0">(W29+W33)/3641*100</f>
        <v>27.876956879978028</v>
      </c>
      <c r="X12" s="22">
        <f t="shared" si="0"/>
        <v>26.586102719033235</v>
      </c>
      <c r="Y12" s="22">
        <f t="shared" si="0"/>
        <v>27.876956879978028</v>
      </c>
      <c r="Z12" s="22">
        <f t="shared" si="0"/>
        <v>26.586102719033235</v>
      </c>
      <c r="AA12" s="22">
        <f t="shared" si="0"/>
        <v>26.668497665476515</v>
      </c>
      <c r="AB12" s="22">
        <f t="shared" si="0"/>
        <v>26.586102719033235</v>
      </c>
      <c r="AJ12" s="24"/>
    </row>
    <row r="13" spans="1:36" ht="76.5" customHeight="1" x14ac:dyDescent="0.3">
      <c r="A13" s="26" t="s">
        <v>32</v>
      </c>
      <c r="B13" s="20" t="s">
        <v>33</v>
      </c>
      <c r="C13" s="20" t="s">
        <v>34</v>
      </c>
      <c r="D13" s="20" t="s">
        <v>25</v>
      </c>
      <c r="E13" s="20" t="s">
        <v>26</v>
      </c>
      <c r="F13" s="21">
        <v>15</v>
      </c>
      <c r="G13" s="21">
        <v>15</v>
      </c>
      <c r="H13" s="21">
        <v>13</v>
      </c>
      <c r="I13" s="21">
        <v>16</v>
      </c>
      <c r="J13" s="21">
        <v>13</v>
      </c>
      <c r="K13" s="21">
        <v>17</v>
      </c>
      <c r="L13" s="21">
        <v>13</v>
      </c>
      <c r="M13" s="21">
        <v>15</v>
      </c>
      <c r="N13" s="21">
        <v>15</v>
      </c>
      <c r="O13" s="21">
        <v>15</v>
      </c>
      <c r="P13" s="21">
        <v>15</v>
      </c>
      <c r="Q13" s="21">
        <f>Q14</f>
        <v>15</v>
      </c>
      <c r="R13" s="21">
        <f>R14</f>
        <v>13</v>
      </c>
      <c r="S13" s="21">
        <v>15</v>
      </c>
      <c r="T13" s="21">
        <f>T14</f>
        <v>13</v>
      </c>
      <c r="U13" s="21">
        <f t="shared" ref="U13:AB13" si="1">U14</f>
        <v>12</v>
      </c>
      <c r="V13" s="21">
        <f t="shared" si="1"/>
        <v>11</v>
      </c>
      <c r="W13" s="21">
        <f t="shared" si="1"/>
        <v>13</v>
      </c>
      <c r="X13" s="21">
        <f t="shared" si="1"/>
        <v>13</v>
      </c>
      <c r="Y13" s="21">
        <f t="shared" si="1"/>
        <v>13</v>
      </c>
      <c r="Z13" s="21">
        <f t="shared" si="1"/>
        <v>13</v>
      </c>
      <c r="AA13" s="21">
        <f t="shared" si="1"/>
        <v>13</v>
      </c>
      <c r="AB13" s="21">
        <f t="shared" si="1"/>
        <v>13</v>
      </c>
    </row>
    <row r="14" spans="1:36" ht="93.75" customHeight="1" x14ac:dyDescent="0.3">
      <c r="A14" s="251" t="s">
        <v>35</v>
      </c>
      <c r="B14" s="27" t="s">
        <v>36</v>
      </c>
      <c r="C14" s="225" t="s">
        <v>37</v>
      </c>
      <c r="D14" s="225" t="s">
        <v>25</v>
      </c>
      <c r="E14" s="225" t="s">
        <v>26</v>
      </c>
      <c r="F14" s="238">
        <v>15</v>
      </c>
      <c r="G14" s="238">
        <v>15</v>
      </c>
      <c r="H14" s="238">
        <v>13</v>
      </c>
      <c r="I14" s="238">
        <v>16</v>
      </c>
      <c r="J14" s="238">
        <v>13</v>
      </c>
      <c r="K14" s="238">
        <v>17</v>
      </c>
      <c r="L14" s="238">
        <v>13</v>
      </c>
      <c r="M14" s="238">
        <v>15</v>
      </c>
      <c r="N14" s="238">
        <v>15</v>
      </c>
      <c r="O14" s="238">
        <v>15</v>
      </c>
      <c r="P14" s="238">
        <v>15</v>
      </c>
      <c r="Q14" s="238">
        <v>15</v>
      </c>
      <c r="R14" s="238">
        <v>13</v>
      </c>
      <c r="S14" s="238">
        <v>15</v>
      </c>
      <c r="T14" s="238">
        <v>13</v>
      </c>
      <c r="U14" s="238">
        <v>12</v>
      </c>
      <c r="V14" s="238">
        <v>11</v>
      </c>
      <c r="W14" s="238">
        <v>13</v>
      </c>
      <c r="X14" s="238">
        <v>13</v>
      </c>
      <c r="Y14" s="238">
        <v>13</v>
      </c>
      <c r="Z14" s="238">
        <v>13</v>
      </c>
      <c r="AA14" s="238">
        <v>13</v>
      </c>
      <c r="AB14" s="238">
        <v>13</v>
      </c>
    </row>
    <row r="15" spans="1:36" ht="83.25" customHeight="1" x14ac:dyDescent="0.3">
      <c r="A15" s="258"/>
      <c r="B15" s="27" t="s">
        <v>38</v>
      </c>
      <c r="C15" s="226"/>
      <c r="D15" s="226"/>
      <c r="E15" s="226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</row>
    <row r="16" spans="1:36" ht="65.25" customHeight="1" x14ac:dyDescent="0.3">
      <c r="A16" s="258"/>
      <c r="B16" s="27" t="s">
        <v>39</v>
      </c>
      <c r="C16" s="226"/>
      <c r="D16" s="226"/>
      <c r="E16" s="226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</row>
    <row r="17" spans="1:36" ht="54" customHeight="1" x14ac:dyDescent="0.3">
      <c r="A17" s="258"/>
      <c r="B17" s="27" t="s">
        <v>40</v>
      </c>
      <c r="C17" s="226"/>
      <c r="D17" s="226"/>
      <c r="E17" s="226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</row>
    <row r="18" spans="1:36" ht="98.25" customHeight="1" x14ac:dyDescent="0.3">
      <c r="A18" s="258"/>
      <c r="B18" s="27" t="s">
        <v>41</v>
      </c>
      <c r="C18" s="226"/>
      <c r="D18" s="226"/>
      <c r="E18" s="226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</row>
    <row r="19" spans="1:36" ht="85.5" customHeight="1" x14ac:dyDescent="0.3">
      <c r="A19" s="252"/>
      <c r="B19" s="27" t="s">
        <v>42</v>
      </c>
      <c r="C19" s="227"/>
      <c r="D19" s="227"/>
      <c r="E19" s="227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</row>
    <row r="20" spans="1:36" ht="119.25" customHeight="1" x14ac:dyDescent="0.3">
      <c r="A20" s="26" t="s">
        <v>43</v>
      </c>
      <c r="B20" s="20" t="s">
        <v>44</v>
      </c>
      <c r="C20" s="20" t="s">
        <v>45</v>
      </c>
      <c r="D20" s="20" t="s">
        <v>25</v>
      </c>
      <c r="E20" s="28" t="s">
        <v>46</v>
      </c>
      <c r="F20" s="29">
        <f>SUM(F21:F41)</f>
        <v>37452</v>
      </c>
      <c r="G20" s="29">
        <f>SUM(G21:G42)</f>
        <v>41016</v>
      </c>
      <c r="H20" s="29">
        <f>SUM(H21:H42)</f>
        <v>39399</v>
      </c>
      <c r="I20" s="29">
        <f>SUM(I21:I42)</f>
        <v>42650</v>
      </c>
      <c r="J20" s="29">
        <f>SUM(J21:J41)</f>
        <v>38483</v>
      </c>
      <c r="K20" s="29">
        <f>SUM(K21:K42)</f>
        <v>42913</v>
      </c>
      <c r="L20" s="29">
        <f>SUM(L21:L42)</f>
        <v>38088</v>
      </c>
      <c r="M20" s="29">
        <f>SUM(M21:M43)</f>
        <v>40822</v>
      </c>
      <c r="N20" s="29">
        <v>38225</v>
      </c>
      <c r="O20" s="29">
        <f>O21+O22+O23+O24+O25+O26+O27+O30+O31+O32+O33+O37+O39+O41+O42+O43</f>
        <v>42483</v>
      </c>
      <c r="P20" s="29">
        <f>P21+P22+P23+P24+P25+P26+P27+P30+P31+P32+P33+P37+P39+P41+P42+P43</f>
        <v>41825</v>
      </c>
      <c r="Q20" s="29">
        <f>Q21+Q22+Q23+Q24+Q25+Q26+Q27+Q30+Q31+Q32+Q33+Q38+Q40+Q41+Q42+Q43</f>
        <v>45000</v>
      </c>
      <c r="R20" s="29">
        <f>R21+R22+R23+R24+R25+R26+R27+R30+R31+R32+R33+R38+R40+R41+R42+R43</f>
        <v>42167</v>
      </c>
      <c r="S20" s="29">
        <f>S21+S22+S23+S24+S25+S26+S27+S30+S31+S32+S33+S38+S40+S41+S42+S43</f>
        <v>47191</v>
      </c>
      <c r="T20" s="29">
        <f>T21+T22+T23+T24+T25+T26+T27+T30+T31+T32+T33+T38+T40+T41+T42+T43</f>
        <v>35683</v>
      </c>
      <c r="U20" s="29">
        <f>U21+U22+U23+U24+U25+U26+U27+U30+U31+U32+U33+U38+U40+U41+U42+U43</f>
        <v>47377</v>
      </c>
      <c r="V20" s="29">
        <f t="shared" ref="V20:AB20" si="2">V21+V22+V23+V24+V25+V26+V27+V30+V31+V32+V33+V38+V40+V41+V42+V43</f>
        <v>33139</v>
      </c>
      <c r="W20" s="29">
        <f>W21+W22+W23+W24+W25+W26+W27+W30+W31+W32+W33+W38+W40+W41+W42+W43</f>
        <v>47312</v>
      </c>
      <c r="X20" s="29">
        <f>X21+X22+X23+X24+X25+X26+X27+X30+X31+X32+X33+X38+X40+X41+X42+X43</f>
        <v>28929</v>
      </c>
      <c r="Y20" s="214">
        <f t="shared" si="2"/>
        <v>29386</v>
      </c>
      <c r="Z20" s="214">
        <f>Z21+Z22+Z23+Z24+Z25+Z26+Z27+Z30+Z31+Z32+Z33+Z38+Z40+Z41+Z42+Z43</f>
        <v>29094</v>
      </c>
      <c r="AA20" s="29">
        <f t="shared" si="2"/>
        <v>29277</v>
      </c>
      <c r="AB20" s="29">
        <f t="shared" si="2"/>
        <v>29094</v>
      </c>
      <c r="AC20" s="249"/>
      <c r="AD20" s="250"/>
      <c r="AE20" s="249"/>
      <c r="AF20" s="250"/>
      <c r="AG20" s="249"/>
      <c r="AH20" s="250"/>
      <c r="AI20" s="249"/>
      <c r="AJ20" s="250"/>
    </row>
    <row r="21" spans="1:36" ht="64.5" customHeight="1" x14ac:dyDescent="0.3">
      <c r="A21" s="17" t="s">
        <v>47</v>
      </c>
      <c r="B21" s="30" t="s">
        <v>48</v>
      </c>
      <c r="C21" s="31" t="s">
        <v>49</v>
      </c>
      <c r="D21" s="30" t="s">
        <v>25</v>
      </c>
      <c r="E21" s="30" t="s">
        <v>26</v>
      </c>
      <c r="F21" s="12">
        <v>5436</v>
      </c>
      <c r="G21" s="12">
        <v>6000</v>
      </c>
      <c r="H21" s="12">
        <v>5930</v>
      </c>
      <c r="I21" s="12">
        <v>6000</v>
      </c>
      <c r="J21" s="12">
        <v>5436</v>
      </c>
      <c r="K21" s="12">
        <v>6000</v>
      </c>
      <c r="L21" s="12">
        <v>4900</v>
      </c>
      <c r="M21" s="12">
        <v>6000</v>
      </c>
      <c r="N21" s="12">
        <v>2507</v>
      </c>
      <c r="O21" s="12">
        <v>2500</v>
      </c>
      <c r="P21" s="12">
        <v>2500</v>
      </c>
      <c r="Q21" s="12">
        <v>2500</v>
      </c>
      <c r="R21" s="12">
        <v>2500</v>
      </c>
      <c r="S21" s="12">
        <v>2500</v>
      </c>
      <c r="T21" s="12">
        <v>2500</v>
      </c>
      <c r="U21" s="12">
        <v>2500</v>
      </c>
      <c r="V21" s="12">
        <v>2000</v>
      </c>
      <c r="W21" s="12">
        <v>2100</v>
      </c>
      <c r="X21" s="12">
        <v>2100</v>
      </c>
      <c r="Y21" s="12">
        <v>2100</v>
      </c>
      <c r="Z21" s="12">
        <v>2100</v>
      </c>
      <c r="AA21" s="12">
        <v>2100</v>
      </c>
      <c r="AB21" s="12">
        <v>2100</v>
      </c>
      <c r="AD21" s="32"/>
      <c r="AE21" s="32"/>
      <c r="AF21" s="32"/>
    </row>
    <row r="22" spans="1:36" ht="63" customHeight="1" x14ac:dyDescent="0.3">
      <c r="A22" s="17" t="s">
        <v>50</v>
      </c>
      <c r="B22" s="30" t="s">
        <v>51</v>
      </c>
      <c r="C22" s="31" t="s">
        <v>52</v>
      </c>
      <c r="D22" s="30" t="s">
        <v>25</v>
      </c>
      <c r="E22" s="30" t="s">
        <v>26</v>
      </c>
      <c r="F22" s="12">
        <v>100</v>
      </c>
      <c r="G22" s="12">
        <v>100</v>
      </c>
      <c r="H22" s="12">
        <v>82</v>
      </c>
      <c r="I22" s="12">
        <v>100</v>
      </c>
      <c r="J22" s="12">
        <v>82</v>
      </c>
      <c r="K22" s="12">
        <v>140</v>
      </c>
      <c r="L22" s="12">
        <v>90</v>
      </c>
      <c r="M22" s="12">
        <v>140</v>
      </c>
      <c r="N22" s="12">
        <v>21</v>
      </c>
      <c r="O22" s="12">
        <v>19</v>
      </c>
      <c r="P22" s="12">
        <v>19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</row>
    <row r="23" spans="1:36" ht="55.2" x14ac:dyDescent="0.3">
      <c r="A23" s="17" t="s">
        <v>53</v>
      </c>
      <c r="B23" s="30" t="s">
        <v>54</v>
      </c>
      <c r="C23" s="31" t="s">
        <v>55</v>
      </c>
      <c r="D23" s="30" t="s">
        <v>25</v>
      </c>
      <c r="E23" s="30" t="s">
        <v>26</v>
      </c>
      <c r="F23" s="12">
        <v>150</v>
      </c>
      <c r="G23" s="12">
        <v>150</v>
      </c>
      <c r="H23" s="12">
        <v>148</v>
      </c>
      <c r="I23" s="12">
        <v>180</v>
      </c>
      <c r="J23" s="12">
        <v>180</v>
      </c>
      <c r="K23" s="12">
        <v>150</v>
      </c>
      <c r="L23" s="12">
        <v>100</v>
      </c>
      <c r="M23" s="12">
        <v>190</v>
      </c>
      <c r="N23" s="12">
        <v>190</v>
      </c>
      <c r="O23" s="12">
        <v>398</v>
      </c>
      <c r="P23" s="12">
        <v>376</v>
      </c>
      <c r="Q23" s="12">
        <v>403</v>
      </c>
      <c r="R23" s="12">
        <v>403</v>
      </c>
      <c r="S23" s="12">
        <v>403</v>
      </c>
      <c r="T23" s="12">
        <v>378</v>
      </c>
      <c r="U23" s="12">
        <v>415</v>
      </c>
      <c r="V23" s="12">
        <v>415</v>
      </c>
      <c r="W23" s="12">
        <v>403</v>
      </c>
      <c r="X23" s="12">
        <v>320</v>
      </c>
      <c r="Y23" s="12">
        <v>406</v>
      </c>
      <c r="Z23" s="12">
        <v>320</v>
      </c>
      <c r="AA23" s="12">
        <v>427</v>
      </c>
      <c r="AB23" s="12">
        <v>320</v>
      </c>
    </row>
    <row r="24" spans="1:36" ht="67.5" customHeight="1" x14ac:dyDescent="0.3">
      <c r="A24" s="17" t="s">
        <v>56</v>
      </c>
      <c r="B24" s="30" t="s">
        <v>57</v>
      </c>
      <c r="C24" s="31" t="s">
        <v>58</v>
      </c>
      <c r="D24" s="30" t="s">
        <v>25</v>
      </c>
      <c r="E24" s="30" t="s">
        <v>26</v>
      </c>
      <c r="F24" s="12">
        <v>250</v>
      </c>
      <c r="G24" s="12">
        <v>310</v>
      </c>
      <c r="H24" s="12">
        <v>304</v>
      </c>
      <c r="I24" s="12">
        <v>250</v>
      </c>
      <c r="J24" s="12">
        <v>250</v>
      </c>
      <c r="K24" s="12">
        <v>250</v>
      </c>
      <c r="L24" s="12">
        <v>250</v>
      </c>
      <c r="M24" s="12">
        <v>274</v>
      </c>
      <c r="N24" s="12">
        <v>274</v>
      </c>
      <c r="O24" s="12">
        <v>247</v>
      </c>
      <c r="P24" s="12">
        <v>247</v>
      </c>
      <c r="Q24" s="12">
        <v>247</v>
      </c>
      <c r="R24" s="12">
        <v>247</v>
      </c>
      <c r="S24" s="12">
        <v>247</v>
      </c>
      <c r="T24" s="12">
        <v>247</v>
      </c>
      <c r="U24" s="12">
        <v>347</v>
      </c>
      <c r="V24" s="12">
        <v>347</v>
      </c>
      <c r="W24" s="12">
        <v>347</v>
      </c>
      <c r="X24" s="12">
        <v>347</v>
      </c>
      <c r="Y24" s="12">
        <v>347</v>
      </c>
      <c r="Z24" s="12">
        <v>347</v>
      </c>
      <c r="AA24" s="12">
        <v>347</v>
      </c>
      <c r="AB24" s="12">
        <v>347</v>
      </c>
      <c r="AC24" s="2"/>
      <c r="AD24" s="2"/>
      <c r="AE24" s="2"/>
      <c r="AF24" s="2"/>
      <c r="AG24" s="2"/>
    </row>
    <row r="25" spans="1:36" ht="65.25" customHeight="1" x14ac:dyDescent="0.3">
      <c r="A25" s="222" t="s">
        <v>59</v>
      </c>
      <c r="B25" s="225" t="s">
        <v>60</v>
      </c>
      <c r="C25" s="241" t="s">
        <v>58</v>
      </c>
      <c r="D25" s="30" t="s">
        <v>25</v>
      </c>
      <c r="E25" s="225" t="s">
        <v>26</v>
      </c>
      <c r="F25" s="12">
        <v>50</v>
      </c>
      <c r="G25" s="12">
        <v>65</v>
      </c>
      <c r="H25" s="12">
        <v>65</v>
      </c>
      <c r="I25" s="12">
        <v>50</v>
      </c>
      <c r="J25" s="12">
        <v>50</v>
      </c>
      <c r="K25" s="12">
        <v>50</v>
      </c>
      <c r="L25" s="12">
        <v>50</v>
      </c>
      <c r="M25" s="12">
        <v>50</v>
      </c>
      <c r="N25" s="12">
        <v>50</v>
      </c>
      <c r="O25" s="12">
        <v>40</v>
      </c>
      <c r="P25" s="12">
        <v>40</v>
      </c>
      <c r="Q25" s="12">
        <v>138</v>
      </c>
      <c r="R25" s="12">
        <v>138</v>
      </c>
      <c r="S25" s="12">
        <v>50</v>
      </c>
      <c r="T25" s="12">
        <v>40</v>
      </c>
      <c r="U25" s="12">
        <v>50</v>
      </c>
      <c r="V25" s="12">
        <v>50</v>
      </c>
      <c r="W25" s="12">
        <v>50</v>
      </c>
      <c r="X25" s="12">
        <v>46</v>
      </c>
      <c r="Y25" s="12">
        <v>50</v>
      </c>
      <c r="Z25" s="12">
        <v>46</v>
      </c>
      <c r="AA25" s="12">
        <v>50</v>
      </c>
      <c r="AB25" s="12">
        <v>46</v>
      </c>
    </row>
    <row r="26" spans="1:36" ht="69.75" customHeight="1" x14ac:dyDescent="0.3">
      <c r="A26" s="224"/>
      <c r="B26" s="227"/>
      <c r="C26" s="246"/>
      <c r="D26" s="30" t="s">
        <v>25</v>
      </c>
      <c r="E26" s="227"/>
      <c r="F26" s="12" t="s">
        <v>61</v>
      </c>
      <c r="G26" s="12">
        <v>200</v>
      </c>
      <c r="H26" s="12">
        <v>173</v>
      </c>
      <c r="I26" s="12">
        <v>50</v>
      </c>
      <c r="J26" s="12">
        <v>50</v>
      </c>
      <c r="K26" s="12">
        <v>50</v>
      </c>
      <c r="L26" s="12">
        <v>18</v>
      </c>
      <c r="M26" s="12">
        <v>50</v>
      </c>
      <c r="N26" s="12">
        <v>40</v>
      </c>
      <c r="O26" s="12">
        <v>150</v>
      </c>
      <c r="P26" s="12">
        <v>150</v>
      </c>
      <c r="Q26" s="12">
        <v>79</v>
      </c>
      <c r="R26" s="12">
        <v>79</v>
      </c>
      <c r="S26" s="12">
        <v>50</v>
      </c>
      <c r="T26" s="12">
        <v>37</v>
      </c>
      <c r="U26" s="12">
        <v>44</v>
      </c>
      <c r="V26" s="12">
        <v>44</v>
      </c>
      <c r="W26" s="12">
        <v>50</v>
      </c>
      <c r="X26" s="12">
        <v>40</v>
      </c>
      <c r="Y26" s="12">
        <v>50</v>
      </c>
      <c r="Z26" s="12">
        <v>40</v>
      </c>
      <c r="AA26" s="12">
        <v>50</v>
      </c>
      <c r="AB26" s="12">
        <v>40</v>
      </c>
    </row>
    <row r="27" spans="1:36" ht="82.5" customHeight="1" x14ac:dyDescent="0.3">
      <c r="A27" s="222" t="s">
        <v>62</v>
      </c>
      <c r="B27" s="30" t="s">
        <v>63</v>
      </c>
      <c r="C27" s="241" t="s">
        <v>64</v>
      </c>
      <c r="D27" s="225" t="s">
        <v>25</v>
      </c>
      <c r="E27" s="225" t="s">
        <v>26</v>
      </c>
      <c r="F27" s="21">
        <v>2700</v>
      </c>
      <c r="G27" s="21">
        <v>2800</v>
      </c>
      <c r="H27" s="21">
        <v>2786</v>
      </c>
      <c r="I27" s="21">
        <v>2700</v>
      </c>
      <c r="J27" s="21">
        <v>2700</v>
      </c>
      <c r="K27" s="21">
        <v>2700</v>
      </c>
      <c r="L27" s="21">
        <v>2700</v>
      </c>
      <c r="M27" s="21">
        <v>2900</v>
      </c>
      <c r="N27" s="21">
        <v>2700</v>
      </c>
      <c r="O27" s="21">
        <f>SUM(O28:O29)</f>
        <v>2600</v>
      </c>
      <c r="P27" s="21">
        <f>SUM(P28:P29)</f>
        <v>2600</v>
      </c>
      <c r="Q27" s="21">
        <f t="shared" ref="Q27:AB27" si="3">SUM(Q28:Q29)</f>
        <v>2600</v>
      </c>
      <c r="R27" s="21">
        <f t="shared" si="3"/>
        <v>2600</v>
      </c>
      <c r="S27" s="21">
        <f>SUM(S28:S29)</f>
        <v>2673</v>
      </c>
      <c r="T27" s="21">
        <f t="shared" si="3"/>
        <v>2673</v>
      </c>
      <c r="U27" s="21">
        <f t="shared" si="3"/>
        <v>2885</v>
      </c>
      <c r="V27" s="21">
        <f t="shared" si="3"/>
        <v>2701</v>
      </c>
      <c r="W27" s="21">
        <f>SUM(W28:W29)</f>
        <v>2885</v>
      </c>
      <c r="X27" s="21">
        <f>SUM(X28:X29)</f>
        <v>2701</v>
      </c>
      <c r="Y27" s="21">
        <f>SUM(Y28:Y29)</f>
        <v>2885</v>
      </c>
      <c r="Z27" s="21">
        <f t="shared" si="3"/>
        <v>2701</v>
      </c>
      <c r="AA27" s="21">
        <f t="shared" si="3"/>
        <v>2760</v>
      </c>
      <c r="AB27" s="21">
        <f t="shared" si="3"/>
        <v>2701</v>
      </c>
    </row>
    <row r="28" spans="1:36" ht="14.4" x14ac:dyDescent="0.3">
      <c r="A28" s="223"/>
      <c r="B28" s="30" t="s">
        <v>65</v>
      </c>
      <c r="C28" s="242"/>
      <c r="D28" s="226"/>
      <c r="E28" s="226"/>
      <c r="F28" s="232" t="s">
        <v>66</v>
      </c>
      <c r="G28" s="233"/>
      <c r="H28" s="233"/>
      <c r="I28" s="233"/>
      <c r="J28" s="233"/>
      <c r="K28" s="233"/>
      <c r="L28" s="233"/>
      <c r="M28" s="233"/>
      <c r="N28" s="234"/>
      <c r="O28" s="12">
        <v>1800</v>
      </c>
      <c r="P28" s="12">
        <v>1800</v>
      </c>
      <c r="Q28" s="12">
        <v>1800</v>
      </c>
      <c r="R28" s="12">
        <v>1800</v>
      </c>
      <c r="S28" s="12">
        <v>1741</v>
      </c>
      <c r="T28" s="12">
        <v>1741</v>
      </c>
      <c r="U28" s="12">
        <v>1886</v>
      </c>
      <c r="V28" s="12">
        <v>1741</v>
      </c>
      <c r="W28" s="12">
        <v>1886</v>
      </c>
      <c r="X28" s="12">
        <v>1741</v>
      </c>
      <c r="Y28" s="12">
        <v>1886</v>
      </c>
      <c r="Z28" s="12">
        <v>1741</v>
      </c>
      <c r="AA28" s="12">
        <v>1800</v>
      </c>
      <c r="AB28" s="12">
        <v>1741</v>
      </c>
    </row>
    <row r="29" spans="1:36" ht="14.4" x14ac:dyDescent="0.3">
      <c r="A29" s="224"/>
      <c r="B29" s="30" t="s">
        <v>67</v>
      </c>
      <c r="C29" s="243"/>
      <c r="D29" s="227"/>
      <c r="E29" s="227"/>
      <c r="F29" s="235"/>
      <c r="G29" s="236"/>
      <c r="H29" s="236"/>
      <c r="I29" s="236"/>
      <c r="J29" s="236"/>
      <c r="K29" s="236"/>
      <c r="L29" s="236"/>
      <c r="M29" s="236"/>
      <c r="N29" s="237"/>
      <c r="O29" s="12">
        <v>800</v>
      </c>
      <c r="P29" s="12">
        <v>800</v>
      </c>
      <c r="Q29" s="12">
        <v>800</v>
      </c>
      <c r="R29" s="12">
        <v>800</v>
      </c>
      <c r="S29" s="12">
        <v>932</v>
      </c>
      <c r="T29" s="12">
        <v>932</v>
      </c>
      <c r="U29" s="12">
        <v>999</v>
      </c>
      <c r="V29" s="12">
        <v>960</v>
      </c>
      <c r="W29" s="12">
        <v>999</v>
      </c>
      <c r="X29" s="12">
        <v>960</v>
      </c>
      <c r="Y29" s="12">
        <v>999</v>
      </c>
      <c r="Z29" s="12">
        <v>960</v>
      </c>
      <c r="AA29" s="12">
        <v>960</v>
      </c>
      <c r="AB29" s="12">
        <v>960</v>
      </c>
    </row>
    <row r="30" spans="1:36" ht="68.25" customHeight="1" x14ac:dyDescent="0.3">
      <c r="A30" s="17" t="s">
        <v>68</v>
      </c>
      <c r="B30" s="30" t="s">
        <v>69</v>
      </c>
      <c r="C30" s="31" t="s">
        <v>70</v>
      </c>
      <c r="D30" s="30" t="s">
        <v>25</v>
      </c>
      <c r="E30" s="30" t="s">
        <v>26</v>
      </c>
      <c r="F30" s="12">
        <v>19000</v>
      </c>
      <c r="G30" s="12">
        <v>20000</v>
      </c>
      <c r="H30" s="12">
        <v>19887</v>
      </c>
      <c r="I30" s="12">
        <v>20000</v>
      </c>
      <c r="J30" s="12">
        <v>19000</v>
      </c>
      <c r="K30" s="12">
        <v>20000</v>
      </c>
      <c r="L30" s="12">
        <v>19800</v>
      </c>
      <c r="M30" s="12">
        <v>20000</v>
      </c>
      <c r="N30" s="12">
        <v>20000</v>
      </c>
      <c r="O30" s="12">
        <v>26600</v>
      </c>
      <c r="P30" s="12">
        <v>26600</v>
      </c>
      <c r="Q30" s="12">
        <v>28703</v>
      </c>
      <c r="R30" s="12">
        <v>28703</v>
      </c>
      <c r="S30" s="12">
        <v>28703</v>
      </c>
      <c r="T30" s="12">
        <v>21300</v>
      </c>
      <c r="U30" s="12">
        <v>28703</v>
      </c>
      <c r="V30" s="12">
        <v>21453</v>
      </c>
      <c r="W30" s="12">
        <v>28703</v>
      </c>
      <c r="X30" s="12">
        <v>17383</v>
      </c>
      <c r="Y30" s="12">
        <v>17383</v>
      </c>
      <c r="Z30" s="12">
        <v>17383</v>
      </c>
      <c r="AA30" s="12">
        <v>17383</v>
      </c>
      <c r="AB30" s="12">
        <v>17383</v>
      </c>
    </row>
    <row r="31" spans="1:36" ht="119.25" customHeight="1" x14ac:dyDescent="0.3">
      <c r="A31" s="17" t="s">
        <v>71</v>
      </c>
      <c r="B31" s="30" t="s">
        <v>72</v>
      </c>
      <c r="C31" s="31" t="s">
        <v>58</v>
      </c>
      <c r="D31" s="30" t="s">
        <v>25</v>
      </c>
      <c r="E31" s="30" t="s">
        <v>26</v>
      </c>
      <c r="F31" s="12">
        <v>4702</v>
      </c>
      <c r="G31" s="12">
        <v>4702</v>
      </c>
      <c r="H31" s="12">
        <v>4333</v>
      </c>
      <c r="I31" s="12">
        <v>4702</v>
      </c>
      <c r="J31" s="12">
        <v>4702</v>
      </c>
      <c r="K31" s="12">
        <v>4702</v>
      </c>
      <c r="L31" s="12">
        <v>4000</v>
      </c>
      <c r="M31" s="12">
        <v>4000</v>
      </c>
      <c r="N31" s="12">
        <v>4000</v>
      </c>
      <c r="O31" s="12">
        <v>4000</v>
      </c>
      <c r="P31" s="12">
        <v>4000</v>
      </c>
      <c r="Q31" s="12">
        <v>4000</v>
      </c>
      <c r="R31" s="12">
        <v>2911</v>
      </c>
      <c r="S31" s="12">
        <v>4000</v>
      </c>
      <c r="T31" s="12">
        <v>3500</v>
      </c>
      <c r="U31" s="12">
        <v>4000</v>
      </c>
      <c r="V31" s="12">
        <v>2000</v>
      </c>
      <c r="W31" s="12">
        <v>4000</v>
      </c>
      <c r="X31" s="12">
        <v>2006</v>
      </c>
      <c r="Y31" s="12">
        <v>2140</v>
      </c>
      <c r="Z31" s="12">
        <v>2140</v>
      </c>
      <c r="AA31" s="12">
        <v>2140</v>
      </c>
      <c r="AB31" s="12">
        <v>2140</v>
      </c>
    </row>
    <row r="32" spans="1:36" ht="171.75" customHeight="1" x14ac:dyDescent="0.3">
      <c r="A32" s="17" t="s">
        <v>73</v>
      </c>
      <c r="B32" s="30" t="s">
        <v>74</v>
      </c>
      <c r="C32" s="31" t="s">
        <v>58</v>
      </c>
      <c r="D32" s="30" t="s">
        <v>25</v>
      </c>
      <c r="E32" s="30" t="s">
        <v>26</v>
      </c>
      <c r="F32" s="12">
        <v>500</v>
      </c>
      <c r="G32" s="12">
        <v>620</v>
      </c>
      <c r="H32" s="12">
        <v>620</v>
      </c>
      <c r="I32" s="12">
        <v>735</v>
      </c>
      <c r="J32" s="12">
        <v>735</v>
      </c>
      <c r="K32" s="12">
        <v>900</v>
      </c>
      <c r="L32" s="12">
        <v>900</v>
      </c>
      <c r="M32" s="12">
        <v>939</v>
      </c>
      <c r="N32" s="12">
        <v>796</v>
      </c>
      <c r="O32" s="12">
        <v>814</v>
      </c>
      <c r="P32" s="12">
        <v>800</v>
      </c>
      <c r="Q32" s="12">
        <v>987</v>
      </c>
      <c r="R32" s="12">
        <v>987</v>
      </c>
      <c r="S32" s="12">
        <v>1400</v>
      </c>
      <c r="T32" s="12">
        <v>1400</v>
      </c>
      <c r="U32" s="12">
        <v>1700</v>
      </c>
      <c r="V32" s="12">
        <v>1700</v>
      </c>
      <c r="W32" s="12">
        <v>1700</v>
      </c>
      <c r="X32" s="12">
        <v>1700</v>
      </c>
      <c r="Y32" s="12">
        <v>1700</v>
      </c>
      <c r="Z32" s="12">
        <v>1700</v>
      </c>
      <c r="AA32" s="12">
        <v>1700</v>
      </c>
      <c r="AB32" s="12">
        <v>1700</v>
      </c>
    </row>
    <row r="33" spans="1:28" ht="111" customHeight="1" x14ac:dyDescent="0.3">
      <c r="A33" s="244" t="s">
        <v>75</v>
      </c>
      <c r="B33" s="30" t="s">
        <v>76</v>
      </c>
      <c r="C33" s="241" t="s">
        <v>58</v>
      </c>
      <c r="D33" s="225" t="s">
        <v>25</v>
      </c>
      <c r="E33" s="225" t="s">
        <v>26</v>
      </c>
      <c r="F33" s="238">
        <v>70</v>
      </c>
      <c r="G33" s="238">
        <v>70</v>
      </c>
      <c r="H33" s="238">
        <v>56</v>
      </c>
      <c r="I33" s="238">
        <v>66</v>
      </c>
      <c r="J33" s="238">
        <v>66</v>
      </c>
      <c r="K33" s="238">
        <v>53</v>
      </c>
      <c r="L33" s="238">
        <v>49</v>
      </c>
      <c r="M33" s="238">
        <v>35</v>
      </c>
      <c r="N33" s="238">
        <v>31</v>
      </c>
      <c r="O33" s="238">
        <v>27</v>
      </c>
      <c r="P33" s="238">
        <v>27</v>
      </c>
      <c r="Q33" s="238">
        <v>22</v>
      </c>
      <c r="R33" s="238">
        <v>21</v>
      </c>
      <c r="S33" s="238">
        <v>17</v>
      </c>
      <c r="T33" s="238">
        <v>16</v>
      </c>
      <c r="U33" s="238">
        <v>16</v>
      </c>
      <c r="V33" s="238">
        <v>11</v>
      </c>
      <c r="W33" s="238">
        <v>16</v>
      </c>
      <c r="X33" s="238">
        <v>8</v>
      </c>
      <c r="Y33" s="238">
        <v>16</v>
      </c>
      <c r="Z33" s="238">
        <v>8</v>
      </c>
      <c r="AA33" s="238">
        <v>11</v>
      </c>
      <c r="AB33" s="238">
        <v>8</v>
      </c>
    </row>
    <row r="34" spans="1:28" ht="125.25" customHeight="1" x14ac:dyDescent="0.3">
      <c r="A34" s="244"/>
      <c r="B34" s="27" t="s">
        <v>77</v>
      </c>
      <c r="C34" s="245"/>
      <c r="D34" s="226"/>
      <c r="E34" s="226"/>
      <c r="F34" s="247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</row>
    <row r="35" spans="1:28" ht="177" customHeight="1" x14ac:dyDescent="0.3">
      <c r="A35" s="244"/>
      <c r="B35" s="30" t="s">
        <v>78</v>
      </c>
      <c r="C35" s="245"/>
      <c r="D35" s="226"/>
      <c r="E35" s="226"/>
      <c r="F35" s="247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</row>
    <row r="36" spans="1:28" ht="275.25" customHeight="1" x14ac:dyDescent="0.3">
      <c r="A36" s="244"/>
      <c r="B36" s="30" t="s">
        <v>79</v>
      </c>
      <c r="C36" s="246"/>
      <c r="D36" s="227"/>
      <c r="E36" s="227"/>
      <c r="F36" s="248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</row>
    <row r="37" spans="1:28" ht="100.5" customHeight="1" x14ac:dyDescent="0.3">
      <c r="A37" s="17" t="s">
        <v>80</v>
      </c>
      <c r="B37" s="30" t="s">
        <v>81</v>
      </c>
      <c r="C37" s="30" t="s">
        <v>58</v>
      </c>
      <c r="D37" s="30" t="s">
        <v>25</v>
      </c>
      <c r="E37" s="30" t="s">
        <v>26</v>
      </c>
      <c r="F37" s="12">
        <v>2108</v>
      </c>
      <c r="G37" s="12">
        <v>2166</v>
      </c>
      <c r="H37" s="12">
        <v>2099</v>
      </c>
      <c r="I37" s="12">
        <v>2166</v>
      </c>
      <c r="J37" s="12">
        <v>1599</v>
      </c>
      <c r="K37" s="12">
        <v>2000</v>
      </c>
      <c r="L37" s="12">
        <v>876</v>
      </c>
      <c r="M37" s="12">
        <v>1000</v>
      </c>
      <c r="N37" s="12">
        <v>549</v>
      </c>
      <c r="O37" s="12">
        <v>1281</v>
      </c>
      <c r="P37" s="12">
        <v>698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00.5" customHeight="1" x14ac:dyDescent="0.3">
      <c r="A38" s="17" t="s">
        <v>80</v>
      </c>
      <c r="B38" s="30" t="s">
        <v>81</v>
      </c>
      <c r="C38" s="30" t="s">
        <v>82</v>
      </c>
      <c r="D38" s="30" t="s">
        <v>25</v>
      </c>
      <c r="E38" s="30" t="s">
        <v>26</v>
      </c>
      <c r="F38" s="229" t="s">
        <v>83</v>
      </c>
      <c r="G38" s="230"/>
      <c r="H38" s="230"/>
      <c r="I38" s="230"/>
      <c r="J38" s="230"/>
      <c r="K38" s="230"/>
      <c r="L38" s="230"/>
      <c r="M38" s="230"/>
      <c r="N38" s="230"/>
      <c r="O38" s="230"/>
      <c r="P38" s="231"/>
      <c r="Q38" s="12">
        <v>1799</v>
      </c>
      <c r="R38" s="12">
        <v>773</v>
      </c>
      <c r="S38" s="12">
        <v>2123</v>
      </c>
      <c r="T38" s="12">
        <v>641</v>
      </c>
      <c r="U38" s="12">
        <v>952</v>
      </c>
      <c r="V38" s="12">
        <v>403</v>
      </c>
      <c r="W38" s="12">
        <v>952</v>
      </c>
      <c r="X38" s="12">
        <v>550</v>
      </c>
      <c r="Y38" s="12">
        <v>450</v>
      </c>
      <c r="Z38" s="12">
        <v>450</v>
      </c>
      <c r="AA38" s="12">
        <v>450</v>
      </c>
      <c r="AB38" s="12">
        <v>450</v>
      </c>
    </row>
    <row r="39" spans="1:28" ht="215.25" customHeight="1" x14ac:dyDescent="0.3">
      <c r="A39" s="17" t="s">
        <v>84</v>
      </c>
      <c r="B39" s="30" t="s">
        <v>85</v>
      </c>
      <c r="C39" s="30" t="s">
        <v>58</v>
      </c>
      <c r="D39" s="30" t="s">
        <v>25</v>
      </c>
      <c r="E39" s="30" t="s">
        <v>26</v>
      </c>
      <c r="F39" s="12">
        <v>646</v>
      </c>
      <c r="G39" s="12">
        <v>1146</v>
      </c>
      <c r="H39" s="12">
        <v>874</v>
      </c>
      <c r="I39" s="12">
        <v>2618</v>
      </c>
      <c r="J39" s="12">
        <v>1500</v>
      </c>
      <c r="K39" s="12">
        <v>2618</v>
      </c>
      <c r="L39" s="12">
        <v>2180</v>
      </c>
      <c r="M39" s="12">
        <v>2618</v>
      </c>
      <c r="N39" s="12">
        <v>2618</v>
      </c>
      <c r="O39" s="12">
        <v>3284</v>
      </c>
      <c r="P39" s="12">
        <v>3284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71.75" customHeight="1" x14ac:dyDescent="0.3">
      <c r="A40" s="17" t="s">
        <v>84</v>
      </c>
      <c r="B40" s="30" t="s">
        <v>85</v>
      </c>
      <c r="C40" s="30" t="s">
        <v>86</v>
      </c>
      <c r="D40" s="30" t="s">
        <v>25</v>
      </c>
      <c r="E40" s="30" t="s">
        <v>26</v>
      </c>
      <c r="F40" s="229" t="s">
        <v>83</v>
      </c>
      <c r="G40" s="230"/>
      <c r="H40" s="230"/>
      <c r="I40" s="230"/>
      <c r="J40" s="230"/>
      <c r="K40" s="230"/>
      <c r="L40" s="230"/>
      <c r="M40" s="230"/>
      <c r="N40" s="230"/>
      <c r="O40" s="230"/>
      <c r="P40" s="231"/>
      <c r="Q40" s="12">
        <v>3294</v>
      </c>
      <c r="R40" s="12">
        <v>2594</v>
      </c>
      <c r="S40" s="12">
        <v>4797</v>
      </c>
      <c r="T40" s="12">
        <v>2723</v>
      </c>
      <c r="U40" s="12">
        <v>5491</v>
      </c>
      <c r="V40" s="12">
        <v>1769</v>
      </c>
      <c r="W40" s="12">
        <v>5832</v>
      </c>
      <c r="X40" s="12">
        <v>1500</v>
      </c>
      <c r="Y40" s="12">
        <v>1632</v>
      </c>
      <c r="Z40" s="12">
        <v>1632</v>
      </c>
      <c r="AA40" s="12">
        <v>1632</v>
      </c>
      <c r="AB40" s="12">
        <v>1632</v>
      </c>
    </row>
    <row r="41" spans="1:28" ht="99" customHeight="1" x14ac:dyDescent="0.3">
      <c r="A41" s="17" t="s">
        <v>87</v>
      </c>
      <c r="B41" s="30" t="s">
        <v>88</v>
      </c>
      <c r="C41" s="30" t="s">
        <v>89</v>
      </c>
      <c r="D41" s="30" t="s">
        <v>25</v>
      </c>
      <c r="E41" s="30" t="s">
        <v>26</v>
      </c>
      <c r="F41" s="12">
        <v>1740</v>
      </c>
      <c r="G41" s="12">
        <v>1787</v>
      </c>
      <c r="H41" s="12">
        <v>1787</v>
      </c>
      <c r="I41" s="12">
        <v>2133</v>
      </c>
      <c r="J41" s="12">
        <v>2133</v>
      </c>
      <c r="K41" s="12">
        <v>2400</v>
      </c>
      <c r="L41" s="12">
        <v>1950</v>
      </c>
      <c r="M41" s="12">
        <v>2400</v>
      </c>
      <c r="N41" s="12">
        <v>1775</v>
      </c>
      <c r="O41" s="12">
        <v>295</v>
      </c>
      <c r="P41" s="12">
        <v>295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</row>
    <row r="42" spans="1:28" ht="121.5" customHeight="1" x14ac:dyDescent="0.3">
      <c r="A42" s="17" t="s">
        <v>90</v>
      </c>
      <c r="B42" s="30" t="s">
        <v>91</v>
      </c>
      <c r="C42" s="31" t="s">
        <v>58</v>
      </c>
      <c r="D42" s="30" t="s">
        <v>25</v>
      </c>
      <c r="E42" s="30" t="s">
        <v>26</v>
      </c>
      <c r="F42" s="12" t="s">
        <v>61</v>
      </c>
      <c r="G42" s="12">
        <v>900</v>
      </c>
      <c r="H42" s="12">
        <v>255</v>
      </c>
      <c r="I42" s="12">
        <v>900</v>
      </c>
      <c r="J42" s="12">
        <v>225</v>
      </c>
      <c r="K42" s="12">
        <v>900</v>
      </c>
      <c r="L42" s="12">
        <v>225</v>
      </c>
      <c r="M42" s="12">
        <v>225</v>
      </c>
      <c r="N42" s="12">
        <v>181</v>
      </c>
      <c r="O42" s="12">
        <v>227</v>
      </c>
      <c r="P42" s="12">
        <v>189</v>
      </c>
      <c r="Q42" s="12">
        <v>227</v>
      </c>
      <c r="R42" s="12">
        <v>211</v>
      </c>
      <c r="S42" s="12">
        <v>227</v>
      </c>
      <c r="T42" s="12">
        <v>227</v>
      </c>
      <c r="U42" s="12">
        <v>273</v>
      </c>
      <c r="V42" s="12">
        <v>245</v>
      </c>
      <c r="W42" s="12">
        <v>273</v>
      </c>
      <c r="X42" s="12">
        <v>227</v>
      </c>
      <c r="Y42" s="12">
        <v>227</v>
      </c>
      <c r="Z42" s="12">
        <v>227</v>
      </c>
      <c r="AA42" s="12">
        <v>227</v>
      </c>
      <c r="AB42" s="12">
        <v>227</v>
      </c>
    </row>
    <row r="43" spans="1:28" ht="104.25" customHeight="1" x14ac:dyDescent="0.3">
      <c r="A43" s="17" t="s">
        <v>92</v>
      </c>
      <c r="B43" s="30" t="s">
        <v>93</v>
      </c>
      <c r="C43" s="30" t="s">
        <v>94</v>
      </c>
      <c r="D43" s="30" t="s">
        <v>25</v>
      </c>
      <c r="E43" s="30" t="s">
        <v>95</v>
      </c>
      <c r="F43" s="12" t="s">
        <v>61</v>
      </c>
      <c r="G43" s="12" t="s">
        <v>61</v>
      </c>
      <c r="H43" s="12" t="s">
        <v>61</v>
      </c>
      <c r="I43" s="12" t="s">
        <v>61</v>
      </c>
      <c r="J43" s="12" t="s">
        <v>61</v>
      </c>
      <c r="K43" s="12">
        <v>1</v>
      </c>
      <c r="L43" s="12">
        <v>0</v>
      </c>
      <c r="M43" s="12">
        <v>1</v>
      </c>
      <c r="N43" s="12">
        <v>0</v>
      </c>
      <c r="O43" s="12">
        <v>1</v>
      </c>
      <c r="P43" s="12">
        <v>0</v>
      </c>
      <c r="Q43" s="12">
        <v>1</v>
      </c>
      <c r="R43" s="12">
        <v>0</v>
      </c>
      <c r="S43" s="12">
        <v>1</v>
      </c>
      <c r="T43" s="12">
        <v>1</v>
      </c>
      <c r="U43" s="12">
        <v>1</v>
      </c>
      <c r="V43" s="12">
        <v>1</v>
      </c>
      <c r="W43" s="12">
        <v>1</v>
      </c>
      <c r="X43" s="12">
        <v>1</v>
      </c>
      <c r="Y43" s="213">
        <v>0</v>
      </c>
      <c r="Z43" s="213">
        <v>0</v>
      </c>
      <c r="AA43" s="12">
        <v>0</v>
      </c>
      <c r="AB43" s="12">
        <v>0</v>
      </c>
    </row>
    <row r="44" spans="1:28" s="212" customFormat="1" ht="104.25" customHeight="1" x14ac:dyDescent="0.3">
      <c r="A44" s="210" t="s">
        <v>96</v>
      </c>
      <c r="B44" s="211" t="s">
        <v>97</v>
      </c>
      <c r="C44" s="211" t="s">
        <v>98</v>
      </c>
      <c r="D44" s="211" t="s">
        <v>25</v>
      </c>
      <c r="E44" s="211" t="s">
        <v>26</v>
      </c>
      <c r="F44" s="229" t="s">
        <v>99</v>
      </c>
      <c r="G44" s="230"/>
      <c r="H44" s="230"/>
      <c r="I44" s="230"/>
      <c r="J44" s="230"/>
      <c r="K44" s="230"/>
      <c r="L44" s="230"/>
      <c r="M44" s="230"/>
      <c r="N44" s="231"/>
      <c r="O44" s="209">
        <v>86.6</v>
      </c>
      <c r="P44" s="209">
        <v>86.6</v>
      </c>
      <c r="Q44" s="209">
        <v>88.6</v>
      </c>
      <c r="R44" s="209">
        <v>17.3</v>
      </c>
      <c r="S44" s="209">
        <v>88.6</v>
      </c>
      <c r="T44" s="209">
        <v>33.6</v>
      </c>
      <c r="U44" s="209">
        <v>88.6</v>
      </c>
      <c r="V44" s="209">
        <v>51.5</v>
      </c>
      <c r="W44" s="209">
        <v>88.6</v>
      </c>
      <c r="X44" s="209">
        <v>68.3</v>
      </c>
      <c r="Y44" s="37">
        <v>97</v>
      </c>
      <c r="Z44" s="37">
        <v>68.3</v>
      </c>
      <c r="AA44" s="37">
        <v>97</v>
      </c>
      <c r="AB44" s="37">
        <v>68.3</v>
      </c>
    </row>
    <row r="45" spans="1:28" s="212" customFormat="1" ht="66" customHeight="1" x14ac:dyDescent="0.3">
      <c r="A45" s="210" t="s">
        <v>100</v>
      </c>
      <c r="B45" s="211" t="s">
        <v>101</v>
      </c>
      <c r="C45" s="211" t="s">
        <v>102</v>
      </c>
      <c r="D45" s="211" t="s">
        <v>25</v>
      </c>
      <c r="E45" s="211" t="s">
        <v>26</v>
      </c>
      <c r="F45" s="229" t="s">
        <v>99</v>
      </c>
      <c r="G45" s="230"/>
      <c r="H45" s="230"/>
      <c r="I45" s="230"/>
      <c r="J45" s="230"/>
      <c r="K45" s="230"/>
      <c r="L45" s="230"/>
      <c r="M45" s="230"/>
      <c r="N45" s="231"/>
      <c r="O45" s="38">
        <v>750.9</v>
      </c>
      <c r="P45" s="38">
        <v>538.9</v>
      </c>
      <c r="Q45" s="38">
        <v>1153.2</v>
      </c>
      <c r="R45" s="38">
        <v>1153.2</v>
      </c>
      <c r="S45" s="38">
        <v>2625.9</v>
      </c>
      <c r="T45" s="38">
        <v>1101.7</v>
      </c>
      <c r="U45" s="38">
        <v>2625.9</v>
      </c>
      <c r="V45" s="38">
        <v>1011.7</v>
      </c>
      <c r="W45" s="38">
        <v>1730.5</v>
      </c>
      <c r="X45" s="38">
        <v>1219.0999999999999</v>
      </c>
      <c r="Y45" s="38">
        <v>1219.0999999999999</v>
      </c>
      <c r="Z45" s="38">
        <v>1219.0999999999999</v>
      </c>
      <c r="AA45" s="38">
        <v>1219.0999999999999</v>
      </c>
      <c r="AB45" s="38">
        <v>1219.0999999999999</v>
      </c>
    </row>
    <row r="46" spans="1:28" ht="176.25" customHeight="1" x14ac:dyDescent="0.3">
      <c r="A46" s="26" t="s">
        <v>103</v>
      </c>
      <c r="B46" s="20" t="s">
        <v>104</v>
      </c>
      <c r="C46" s="20" t="s">
        <v>105</v>
      </c>
      <c r="D46" s="20" t="s">
        <v>25</v>
      </c>
      <c r="E46" s="28" t="s">
        <v>106</v>
      </c>
      <c r="F46" s="22">
        <v>95</v>
      </c>
      <c r="G46" s="22">
        <v>95</v>
      </c>
      <c r="H46" s="22">
        <v>95</v>
      </c>
      <c r="I46" s="22">
        <v>95.2</v>
      </c>
      <c r="J46" s="22">
        <v>95</v>
      </c>
      <c r="K46" s="22">
        <v>95.4</v>
      </c>
      <c r="L46" s="22">
        <v>95</v>
      </c>
      <c r="M46" s="22">
        <v>95.6</v>
      </c>
      <c r="N46" s="22">
        <v>95.6</v>
      </c>
      <c r="O46" s="22">
        <v>95.8</v>
      </c>
      <c r="P46" s="22">
        <v>95.8</v>
      </c>
      <c r="Q46" s="22">
        <v>95.8</v>
      </c>
      <c r="R46" s="22">
        <v>95.8</v>
      </c>
      <c r="S46" s="219" t="s">
        <v>107</v>
      </c>
      <c r="T46" s="220"/>
      <c r="U46" s="220"/>
      <c r="V46" s="220"/>
      <c r="W46" s="220"/>
      <c r="X46" s="220"/>
      <c r="Y46" s="220"/>
      <c r="Z46" s="220"/>
      <c r="AA46" s="220"/>
      <c r="AB46" s="221"/>
    </row>
    <row r="47" spans="1:28" ht="177" customHeight="1" x14ac:dyDescent="0.3">
      <c r="A47" s="26" t="s">
        <v>103</v>
      </c>
      <c r="B47" s="20" t="s">
        <v>104</v>
      </c>
      <c r="C47" s="20" t="s">
        <v>108</v>
      </c>
      <c r="D47" s="20" t="s">
        <v>25</v>
      </c>
      <c r="E47" s="28" t="s">
        <v>106</v>
      </c>
      <c r="F47" s="219" t="s">
        <v>109</v>
      </c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1"/>
      <c r="S47" s="22">
        <v>95.8</v>
      </c>
      <c r="T47" s="22">
        <v>95.8</v>
      </c>
      <c r="U47" s="22">
        <v>95.8</v>
      </c>
      <c r="V47" s="22">
        <v>95.8</v>
      </c>
      <c r="W47" s="22">
        <v>95.8</v>
      </c>
      <c r="X47" s="22">
        <v>95.8</v>
      </c>
      <c r="Y47" s="22">
        <v>95.8</v>
      </c>
      <c r="Z47" s="22">
        <v>95.8</v>
      </c>
      <c r="AA47" s="22">
        <v>95.8</v>
      </c>
      <c r="AB47" s="22">
        <v>95.8</v>
      </c>
    </row>
    <row r="48" spans="1:28" ht="27.6" x14ac:dyDescent="0.3">
      <c r="A48" s="222" t="s">
        <v>110</v>
      </c>
      <c r="B48" s="225" t="s">
        <v>111</v>
      </c>
      <c r="C48" s="39" t="s">
        <v>112</v>
      </c>
      <c r="D48" s="228" t="s">
        <v>25</v>
      </c>
      <c r="E48" s="225" t="s">
        <v>113</v>
      </c>
      <c r="F48" s="229" t="s">
        <v>114</v>
      </c>
      <c r="G48" s="230"/>
      <c r="H48" s="230"/>
      <c r="I48" s="230"/>
      <c r="J48" s="231"/>
      <c r="K48" s="40">
        <v>4986</v>
      </c>
      <c r="L48" s="40">
        <v>4986</v>
      </c>
      <c r="M48" s="40">
        <v>6000</v>
      </c>
      <c r="N48" s="40">
        <v>6000</v>
      </c>
      <c r="O48" s="40">
        <v>6000</v>
      </c>
      <c r="P48" s="40">
        <v>6000</v>
      </c>
      <c r="Q48" s="40">
        <v>6000</v>
      </c>
      <c r="R48" s="40">
        <v>6000</v>
      </c>
      <c r="S48" s="40">
        <v>6000</v>
      </c>
      <c r="T48" s="40">
        <v>6000</v>
      </c>
      <c r="U48" s="40">
        <v>6000</v>
      </c>
      <c r="V48" s="40">
        <v>6000</v>
      </c>
      <c r="W48" s="40">
        <v>6000</v>
      </c>
      <c r="X48" s="40">
        <v>5000</v>
      </c>
      <c r="Y48" s="40">
        <v>5000</v>
      </c>
      <c r="Z48" s="40">
        <v>5000</v>
      </c>
      <c r="AA48" s="40">
        <v>5000</v>
      </c>
      <c r="AB48" s="40">
        <v>5000</v>
      </c>
    </row>
    <row r="49" spans="1:28" ht="41.4" x14ac:dyDescent="0.3">
      <c r="A49" s="223"/>
      <c r="B49" s="226"/>
      <c r="C49" s="30" t="s">
        <v>115</v>
      </c>
      <c r="D49" s="228"/>
      <c r="E49" s="226"/>
      <c r="F49" s="12">
        <v>1500</v>
      </c>
      <c r="G49" s="12">
        <v>1500</v>
      </c>
      <c r="H49" s="12">
        <v>1500</v>
      </c>
      <c r="I49" s="12">
        <v>4000</v>
      </c>
      <c r="J49" s="12">
        <v>4000</v>
      </c>
      <c r="K49" s="232" t="s">
        <v>116</v>
      </c>
      <c r="L49" s="233"/>
      <c r="M49" s="233"/>
      <c r="N49" s="233"/>
      <c r="O49" s="233"/>
      <c r="P49" s="233"/>
      <c r="Q49" s="233"/>
      <c r="R49" s="234"/>
      <c r="S49" s="12" t="s">
        <v>61</v>
      </c>
      <c r="T49" s="12" t="s">
        <v>61</v>
      </c>
      <c r="U49" s="12" t="s">
        <v>61</v>
      </c>
      <c r="V49" s="12" t="s">
        <v>61</v>
      </c>
      <c r="W49" s="12" t="s">
        <v>61</v>
      </c>
      <c r="X49" s="12" t="s">
        <v>61</v>
      </c>
      <c r="Y49" s="12" t="s">
        <v>61</v>
      </c>
      <c r="Z49" s="12" t="s">
        <v>61</v>
      </c>
      <c r="AA49" s="12" t="s">
        <v>61</v>
      </c>
      <c r="AB49" s="12" t="s">
        <v>61</v>
      </c>
    </row>
    <row r="50" spans="1:28" ht="41.4" x14ac:dyDescent="0.3">
      <c r="A50" s="223"/>
      <c r="B50" s="226"/>
      <c r="C50" s="30" t="s">
        <v>117</v>
      </c>
      <c r="D50" s="228"/>
      <c r="E50" s="226"/>
      <c r="F50" s="12">
        <v>700</v>
      </c>
      <c r="G50" s="12">
        <v>700</v>
      </c>
      <c r="H50" s="12">
        <v>700</v>
      </c>
      <c r="I50" s="12">
        <v>1000</v>
      </c>
      <c r="J50" s="12">
        <v>1000</v>
      </c>
      <c r="K50" s="235"/>
      <c r="L50" s="236"/>
      <c r="M50" s="236"/>
      <c r="N50" s="236"/>
      <c r="O50" s="236"/>
      <c r="P50" s="236"/>
      <c r="Q50" s="236"/>
      <c r="R50" s="237"/>
      <c r="S50" s="12" t="s">
        <v>61</v>
      </c>
      <c r="T50" s="12" t="s">
        <v>61</v>
      </c>
      <c r="U50" s="12" t="s">
        <v>61</v>
      </c>
      <c r="V50" s="12" t="s">
        <v>61</v>
      </c>
      <c r="W50" s="12" t="s">
        <v>61</v>
      </c>
      <c r="X50" s="12" t="s">
        <v>61</v>
      </c>
      <c r="Y50" s="12" t="s">
        <v>61</v>
      </c>
      <c r="Z50" s="12" t="s">
        <v>61</v>
      </c>
      <c r="AA50" s="12" t="s">
        <v>61</v>
      </c>
      <c r="AB50" s="12" t="s">
        <v>61</v>
      </c>
    </row>
    <row r="51" spans="1:28" ht="75.75" customHeight="1" x14ac:dyDescent="0.3">
      <c r="A51" s="223"/>
      <c r="B51" s="226"/>
      <c r="C51" s="30" t="s">
        <v>118</v>
      </c>
      <c r="D51" s="228"/>
      <c r="E51" s="226"/>
      <c r="F51" s="12" t="s">
        <v>119</v>
      </c>
      <c r="G51" s="12" t="s">
        <v>119</v>
      </c>
      <c r="H51" s="12" t="s">
        <v>119</v>
      </c>
      <c r="I51" s="12" t="s">
        <v>119</v>
      </c>
      <c r="J51" s="12" t="s">
        <v>119</v>
      </c>
      <c r="K51" s="12" t="s">
        <v>119</v>
      </c>
      <c r="L51" s="12" t="s">
        <v>119</v>
      </c>
      <c r="M51" s="12" t="s">
        <v>119</v>
      </c>
      <c r="N51" s="12" t="s">
        <v>119</v>
      </c>
      <c r="O51" s="12" t="s">
        <v>119</v>
      </c>
      <c r="P51" s="12" t="s">
        <v>119</v>
      </c>
      <c r="Q51" s="12" t="s">
        <v>119</v>
      </c>
      <c r="R51" s="12" t="s">
        <v>119</v>
      </c>
      <c r="S51" s="12" t="s">
        <v>119</v>
      </c>
      <c r="T51" s="12" t="s">
        <v>119</v>
      </c>
      <c r="U51" s="12" t="s">
        <v>119</v>
      </c>
      <c r="V51" s="12" t="s">
        <v>119</v>
      </c>
      <c r="W51" s="12" t="s">
        <v>119</v>
      </c>
      <c r="X51" s="12" t="s">
        <v>119</v>
      </c>
      <c r="Y51" s="12" t="s">
        <v>119</v>
      </c>
      <c r="Z51" s="12" t="s">
        <v>119</v>
      </c>
      <c r="AA51" s="12" t="s">
        <v>119</v>
      </c>
      <c r="AB51" s="12" t="s">
        <v>119</v>
      </c>
    </row>
    <row r="52" spans="1:28" ht="70.5" customHeight="1" x14ac:dyDescent="0.3">
      <c r="A52" s="224"/>
      <c r="B52" s="227"/>
      <c r="C52" s="30" t="s">
        <v>120</v>
      </c>
      <c r="D52" s="228"/>
      <c r="E52" s="226"/>
      <c r="F52" s="12">
        <v>0.39</v>
      </c>
      <c r="G52" s="12">
        <v>0.39</v>
      </c>
      <c r="H52" s="12">
        <v>0.39</v>
      </c>
      <c r="I52" s="12">
        <v>0.39</v>
      </c>
      <c r="J52" s="12">
        <v>0.39</v>
      </c>
      <c r="K52" s="12">
        <v>0.39</v>
      </c>
      <c r="L52" s="12">
        <v>0.39</v>
      </c>
      <c r="M52" s="37">
        <v>1</v>
      </c>
      <c r="N52" s="37">
        <v>1</v>
      </c>
      <c r="O52" s="37">
        <v>1</v>
      </c>
      <c r="P52" s="37">
        <v>1</v>
      </c>
      <c r="Q52" s="37">
        <v>1</v>
      </c>
      <c r="R52" s="37">
        <v>1</v>
      </c>
      <c r="S52" s="37">
        <v>1</v>
      </c>
      <c r="T52" s="37">
        <v>1</v>
      </c>
      <c r="U52" s="37">
        <v>1</v>
      </c>
      <c r="V52" s="37">
        <v>1</v>
      </c>
      <c r="W52" s="37">
        <v>1</v>
      </c>
      <c r="X52" s="37">
        <v>1</v>
      </c>
      <c r="Y52" s="37">
        <v>1</v>
      </c>
      <c r="Z52" s="37">
        <v>1</v>
      </c>
      <c r="AA52" s="37">
        <v>1</v>
      </c>
      <c r="AB52" s="37">
        <v>1</v>
      </c>
    </row>
    <row r="53" spans="1:28" ht="31.5" customHeight="1" x14ac:dyDescent="0.3">
      <c r="A53" s="17" t="s">
        <v>121</v>
      </c>
      <c r="B53" s="30" t="s">
        <v>122</v>
      </c>
      <c r="C53" s="31" t="s">
        <v>123</v>
      </c>
      <c r="D53" s="30" t="s">
        <v>25</v>
      </c>
      <c r="E53" s="227"/>
      <c r="F53" s="12">
        <v>1</v>
      </c>
      <c r="G53" s="12">
        <v>1</v>
      </c>
      <c r="H53" s="12">
        <v>1</v>
      </c>
      <c r="I53" s="12">
        <v>1</v>
      </c>
      <c r="J53" s="12">
        <v>0</v>
      </c>
      <c r="K53" s="12">
        <v>1</v>
      </c>
      <c r="L53" s="12">
        <v>0</v>
      </c>
      <c r="M53" s="12">
        <v>1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</row>
    <row r="54" spans="1:28" ht="114.75" customHeight="1" x14ac:dyDescent="0.3">
      <c r="A54" s="17" t="s">
        <v>124</v>
      </c>
      <c r="B54" s="27" t="s">
        <v>125</v>
      </c>
      <c r="C54" s="30" t="s">
        <v>126</v>
      </c>
      <c r="D54" s="30" t="s">
        <v>25</v>
      </c>
      <c r="E54" s="30" t="s">
        <v>26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</row>
    <row r="55" spans="1:28" ht="14.4" x14ac:dyDescent="0.3">
      <c r="A55" s="8"/>
      <c r="B55" s="41"/>
      <c r="C55" s="8"/>
      <c r="D55" s="8"/>
      <c r="E55" s="8"/>
      <c r="F55" s="9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7.25" customHeight="1" x14ac:dyDescent="0.3">
      <c r="A56" s="215" t="s">
        <v>127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</row>
    <row r="57" spans="1:28" ht="18" customHeight="1" x14ac:dyDescent="0.3">
      <c r="A57" s="217" t="s">
        <v>128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</row>
    <row r="58" spans="1:28" ht="19.5" customHeight="1" x14ac:dyDescent="0.3">
      <c r="A58" s="215" t="s">
        <v>129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</row>
    <row r="59" spans="1:28" ht="20.25" customHeight="1" x14ac:dyDescent="0.3">
      <c r="A59" s="218" t="s">
        <v>130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</row>
    <row r="60" spans="1:28" ht="15" customHeight="1" x14ac:dyDescent="0.3">
      <c r="A60" s="215" t="s">
        <v>131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</row>
    <row r="61" spans="1:28" ht="18" customHeight="1" x14ac:dyDescent="0.3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</row>
    <row r="62" spans="1:28" ht="18" customHeight="1" x14ac:dyDescent="0.3">
      <c r="A62" s="218" t="s">
        <v>132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</row>
    <row r="63" spans="1:28" ht="17.25" customHeight="1" x14ac:dyDescent="0.3">
      <c r="A63" s="215" t="s">
        <v>133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</row>
    <row r="64" spans="1:28" ht="18.75" customHeight="1" x14ac:dyDescent="0.3">
      <c r="A64" s="215" t="s">
        <v>134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</row>
    <row r="65" spans="1:28" ht="14.4" x14ac:dyDescent="0.3">
      <c r="A65" s="43" t="s">
        <v>135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:28" ht="14.4" x14ac:dyDescent="0.3">
      <c r="A66" s="43" t="s">
        <v>136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:28" ht="14.4" x14ac:dyDescent="0.3">
      <c r="A67" s="218" t="s">
        <v>137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</row>
    <row r="68" spans="1:28" ht="14.4" x14ac:dyDescent="0.3">
      <c r="A68" s="217" t="s">
        <v>138</v>
      </c>
      <c r="B68" s="217"/>
      <c r="C68" s="217"/>
      <c r="D68" s="217"/>
      <c r="E68" s="217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28" ht="15" customHeight="1" x14ac:dyDescent="0.3">
      <c r="A69" s="215" t="s">
        <v>139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</row>
    <row r="70" spans="1:28" ht="12" customHeight="1" x14ac:dyDescent="0.3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</row>
    <row r="71" spans="1:28" ht="15" customHeight="1" x14ac:dyDescent="0.3">
      <c r="A71" s="215" t="s">
        <v>140</v>
      </c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</row>
    <row r="72" spans="1:28" ht="14.4" x14ac:dyDescent="0.3">
      <c r="A72" s="8" t="s">
        <v>141</v>
      </c>
      <c r="B72" s="8" t="s">
        <v>142</v>
      </c>
      <c r="C72" s="8"/>
      <c r="D72" s="8"/>
      <c r="E72" s="8"/>
      <c r="F72" s="9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4.4" x14ac:dyDescent="0.3">
      <c r="A73" s="8" t="s">
        <v>143</v>
      </c>
      <c r="B73" s="8"/>
      <c r="C73" s="8"/>
      <c r="D73" s="8"/>
      <c r="E73" s="8"/>
      <c r="F73" s="9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36.75" customHeight="1" x14ac:dyDescent="0.3">
      <c r="A74" s="216" t="s">
        <v>144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</row>
    <row r="75" spans="1:28" ht="14.4" x14ac:dyDescent="0.3">
      <c r="A75" s="8" t="s">
        <v>145</v>
      </c>
      <c r="B75" s="8"/>
      <c r="C75" s="8"/>
      <c r="D75" s="8"/>
      <c r="E75" s="45"/>
      <c r="F75" s="9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31.5" customHeight="1" x14ac:dyDescent="0.3">
      <c r="A76" s="216" t="s">
        <v>146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</row>
    <row r="77" spans="1:28" ht="14.4" x14ac:dyDescent="0.3">
      <c r="A77" s="8"/>
      <c r="B77" s="8"/>
      <c r="C77" s="8"/>
      <c r="D77" s="8"/>
      <c r="E77" s="8"/>
      <c r="F77" s="9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</sheetData>
  <autoFilter ref="A10:AJ54"/>
  <mergeCells count="118">
    <mergeCell ref="W1:AB1"/>
    <mergeCell ref="W2:AB2"/>
    <mergeCell ref="A4:AB4"/>
    <mergeCell ref="A5:AB5"/>
    <mergeCell ref="A7:A9"/>
    <mergeCell ref="B7:B9"/>
    <mergeCell ref="C7:C9"/>
    <mergeCell ref="D7:D9"/>
    <mergeCell ref="E7:E9"/>
    <mergeCell ref="F7:F9"/>
    <mergeCell ref="G7:AB7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11:A12"/>
    <mergeCell ref="B11:B12"/>
    <mergeCell ref="F12:P12"/>
    <mergeCell ref="A14:A19"/>
    <mergeCell ref="C14:C19"/>
    <mergeCell ref="D14:D19"/>
    <mergeCell ref="E14:E19"/>
    <mergeCell ref="F14:F19"/>
    <mergeCell ref="G14:G19"/>
    <mergeCell ref="H14:H19"/>
    <mergeCell ref="I14:I19"/>
    <mergeCell ref="J14:J19"/>
    <mergeCell ref="K14:K19"/>
    <mergeCell ref="L14:L19"/>
    <mergeCell ref="M14:M19"/>
    <mergeCell ref="N14:N19"/>
    <mergeCell ref="O14:O19"/>
    <mergeCell ref="P14:P19"/>
    <mergeCell ref="Z14:Z19"/>
    <mergeCell ref="AA14:AA19"/>
    <mergeCell ref="AB14:AB19"/>
    <mergeCell ref="AC20:AD20"/>
    <mergeCell ref="AE20:AF20"/>
    <mergeCell ref="AG20:AH20"/>
    <mergeCell ref="AI20:AJ20"/>
    <mergeCell ref="A25:A26"/>
    <mergeCell ref="B25:B26"/>
    <mergeCell ref="C25:C26"/>
    <mergeCell ref="E25:E26"/>
    <mergeCell ref="Q14:Q19"/>
    <mergeCell ref="R14:R19"/>
    <mergeCell ref="S14:S19"/>
    <mergeCell ref="T14:T19"/>
    <mergeCell ref="U14:U19"/>
    <mergeCell ref="V14:V19"/>
    <mergeCell ref="W14:W19"/>
    <mergeCell ref="X14:X19"/>
    <mergeCell ref="Y14:Y19"/>
    <mergeCell ref="A27:A29"/>
    <mergeCell ref="C27:C29"/>
    <mergeCell ref="D27:D29"/>
    <mergeCell ref="E27:E29"/>
    <mergeCell ref="F28:N29"/>
    <mergeCell ref="A33:A36"/>
    <mergeCell ref="C33:C36"/>
    <mergeCell ref="D33:D36"/>
    <mergeCell ref="E33:E36"/>
    <mergeCell ref="F33:F36"/>
    <mergeCell ref="G33:G36"/>
    <mergeCell ref="H33:H36"/>
    <mergeCell ref="I33:I36"/>
    <mergeCell ref="J33:J36"/>
    <mergeCell ref="K33:K36"/>
    <mergeCell ref="L33:L36"/>
    <mergeCell ref="M33:M36"/>
    <mergeCell ref="N33:N36"/>
    <mergeCell ref="X33:X36"/>
    <mergeCell ref="Y33:Y36"/>
    <mergeCell ref="Z33:Z36"/>
    <mergeCell ref="AA33:AA36"/>
    <mergeCell ref="AB33:AB36"/>
    <mergeCell ref="F38:P38"/>
    <mergeCell ref="F40:P40"/>
    <mergeCell ref="F44:N44"/>
    <mergeCell ref="F45:N45"/>
    <mergeCell ref="O33:O36"/>
    <mergeCell ref="P33:P36"/>
    <mergeCell ref="Q33:Q36"/>
    <mergeCell ref="R33:R36"/>
    <mergeCell ref="S33:S36"/>
    <mergeCell ref="T33:T36"/>
    <mergeCell ref="U33:U36"/>
    <mergeCell ref="V33:V36"/>
    <mergeCell ref="W33:W36"/>
    <mergeCell ref="S46:AB46"/>
    <mergeCell ref="F47:R47"/>
    <mergeCell ref="A48:A52"/>
    <mergeCell ref="B48:B52"/>
    <mergeCell ref="D48:D52"/>
    <mergeCell ref="E48:E53"/>
    <mergeCell ref="F48:J48"/>
    <mergeCell ref="K49:R50"/>
    <mergeCell ref="A56:AB56"/>
    <mergeCell ref="A69:AB70"/>
    <mergeCell ref="A71:AB71"/>
    <mergeCell ref="A74:AB74"/>
    <mergeCell ref="A76:AB76"/>
    <mergeCell ref="A57:AB57"/>
    <mergeCell ref="A58:AB58"/>
    <mergeCell ref="A59:AB59"/>
    <mergeCell ref="A60:AB61"/>
    <mergeCell ref="A62:AB62"/>
    <mergeCell ref="A63:AB63"/>
    <mergeCell ref="A64:AB64"/>
    <mergeCell ref="A67:AB67"/>
    <mergeCell ref="A68:E68"/>
  </mergeCells>
  <pageMargins left="0.7" right="0.7" top="0.75" bottom="0.75" header="0.3" footer="0.3"/>
  <pageSetup paperSize="9" scale="37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541"/>
  <sheetViews>
    <sheetView topLeftCell="A433" zoomScale="70" workbookViewId="0">
      <selection activeCell="C286" sqref="C286:C293"/>
    </sheetView>
  </sheetViews>
  <sheetFormatPr defaultRowHeight="15" customHeight="1" x14ac:dyDescent="0.3"/>
  <cols>
    <col min="1" max="1" width="9.109375" style="1" customWidth="1"/>
    <col min="2" max="2" width="47.88671875" style="1" customWidth="1"/>
    <col min="3" max="5" width="18.5546875" style="1" customWidth="1"/>
    <col min="6" max="6" width="14.33203125" style="1" customWidth="1"/>
    <col min="7" max="7" width="15" style="1" customWidth="1"/>
    <col min="8" max="8" width="15.5546875" style="1" bestFit="1" customWidth="1"/>
    <col min="9" max="9" width="15" style="1" customWidth="1"/>
    <col min="10" max="10" width="14.6640625" style="46" customWidth="1"/>
    <col min="11" max="11" width="13.44140625" style="1" customWidth="1"/>
    <col min="12" max="12" width="12.44140625" style="1" customWidth="1"/>
    <col min="13" max="13" width="13.33203125" style="1" customWidth="1"/>
    <col min="14" max="14" width="13" style="1" customWidth="1"/>
    <col min="15" max="15" width="13.44140625" style="1" customWidth="1"/>
    <col min="16" max="16" width="9.6640625" style="1" customWidth="1"/>
    <col min="17" max="17" width="16.44140625" style="1" customWidth="1"/>
    <col min="18" max="18" width="41.6640625" style="1" hidden="1" customWidth="1"/>
    <col min="19" max="19" width="14.44140625" style="1" hidden="1" customWidth="1"/>
    <col min="20" max="20" width="15.109375" style="1" hidden="1" customWidth="1"/>
    <col min="21" max="21" width="10.88671875" style="1" hidden="1" customWidth="1"/>
    <col min="22" max="22" width="10.44140625" style="1" hidden="1" customWidth="1"/>
    <col min="23" max="26" width="9.109375" style="1" hidden="1" customWidth="1"/>
    <col min="27" max="27" width="9.88671875" style="1" bestFit="1" customWidth="1"/>
    <col min="28" max="28" width="11.5546875" style="1" bestFit="1" customWidth="1"/>
    <col min="29" max="29" width="10.44140625" style="1" bestFit="1" customWidth="1"/>
    <col min="30" max="30" width="9.109375" style="1" customWidth="1"/>
    <col min="31" max="31" width="10.44140625" style="1" bestFit="1" customWidth="1"/>
    <col min="32" max="257" width="9.109375" style="1" customWidth="1"/>
  </cols>
  <sheetData>
    <row r="1" spans="1:31" ht="15.6" x14ac:dyDescent="0.3">
      <c r="B1" s="3"/>
      <c r="C1" s="3"/>
      <c r="D1" s="3"/>
      <c r="E1" s="3"/>
      <c r="F1" s="3"/>
      <c r="G1" s="3"/>
      <c r="H1" s="3"/>
      <c r="I1" s="3"/>
      <c r="J1" s="47"/>
      <c r="K1" s="3"/>
      <c r="L1" s="3"/>
      <c r="M1" s="295" t="s">
        <v>147</v>
      </c>
      <c r="N1" s="295"/>
      <c r="O1" s="295"/>
      <c r="P1" s="295"/>
      <c r="Q1" s="295"/>
    </row>
    <row r="2" spans="1:31" ht="15.6" x14ac:dyDescent="0.3">
      <c r="B2" s="3"/>
      <c r="C2" s="3"/>
      <c r="D2" s="3"/>
      <c r="E2" s="3"/>
      <c r="F2" s="3"/>
      <c r="G2" s="3"/>
      <c r="H2" s="3"/>
      <c r="I2" s="3"/>
      <c r="J2" s="47"/>
      <c r="K2" s="3"/>
      <c r="L2" s="3"/>
      <c r="M2" s="296" t="s">
        <v>148</v>
      </c>
      <c r="N2" s="296"/>
      <c r="O2" s="296"/>
      <c r="P2" s="296"/>
      <c r="Q2" s="296"/>
    </row>
    <row r="3" spans="1:31" ht="15.6" x14ac:dyDescent="0.3">
      <c r="B3" s="3"/>
      <c r="C3" s="3"/>
      <c r="D3" s="3"/>
      <c r="E3" s="3"/>
      <c r="F3" s="3"/>
      <c r="G3" s="3"/>
      <c r="H3" s="3"/>
      <c r="I3" s="3"/>
      <c r="J3" s="47"/>
      <c r="K3" s="3"/>
      <c r="L3" s="3"/>
      <c r="M3" s="3"/>
      <c r="N3" s="3"/>
      <c r="O3" s="3"/>
      <c r="P3" s="3"/>
      <c r="Q3" s="3"/>
    </row>
    <row r="4" spans="1:31" ht="15.6" x14ac:dyDescent="0.3">
      <c r="B4" s="261" t="s">
        <v>149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1:31" ht="15.6" x14ac:dyDescent="0.3">
      <c r="B5" s="297" t="s">
        <v>2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</row>
    <row r="7" spans="1:31" ht="21" customHeight="1" x14ac:dyDescent="0.3">
      <c r="A7" s="222" t="s">
        <v>3</v>
      </c>
      <c r="B7" s="238" t="s">
        <v>150</v>
      </c>
      <c r="C7" s="238" t="s">
        <v>151</v>
      </c>
      <c r="D7" s="11"/>
      <c r="E7" s="11"/>
      <c r="F7" s="238" t="s">
        <v>152</v>
      </c>
      <c r="G7" s="232" t="s">
        <v>153</v>
      </c>
      <c r="H7" s="234"/>
      <c r="I7" s="298" t="s">
        <v>154</v>
      </c>
      <c r="J7" s="299"/>
      <c r="K7" s="299"/>
      <c r="L7" s="299"/>
      <c r="M7" s="299"/>
      <c r="N7" s="299"/>
      <c r="O7" s="299"/>
      <c r="P7" s="299"/>
      <c r="Q7" s="300"/>
    </row>
    <row r="8" spans="1:31" ht="54" customHeight="1" x14ac:dyDescent="0.3">
      <c r="A8" s="223"/>
      <c r="B8" s="239"/>
      <c r="C8" s="239"/>
      <c r="D8" s="14" t="s">
        <v>155</v>
      </c>
      <c r="E8" s="14" t="s">
        <v>156</v>
      </c>
      <c r="F8" s="239"/>
      <c r="G8" s="235"/>
      <c r="H8" s="237"/>
      <c r="I8" s="298" t="s">
        <v>157</v>
      </c>
      <c r="J8" s="300"/>
      <c r="K8" s="229" t="s">
        <v>158</v>
      </c>
      <c r="L8" s="231"/>
      <c r="M8" s="298" t="s">
        <v>159</v>
      </c>
      <c r="N8" s="300"/>
      <c r="O8" s="229" t="s">
        <v>160</v>
      </c>
      <c r="P8" s="231"/>
      <c r="Q8" s="238" t="s">
        <v>161</v>
      </c>
    </row>
    <row r="9" spans="1:31" ht="32.25" customHeight="1" x14ac:dyDescent="0.3">
      <c r="A9" s="224"/>
      <c r="B9" s="240"/>
      <c r="C9" s="240"/>
      <c r="D9" s="15"/>
      <c r="E9" s="15"/>
      <c r="F9" s="240"/>
      <c r="G9" s="12" t="s">
        <v>162</v>
      </c>
      <c r="H9" s="12" t="s">
        <v>163</v>
      </c>
      <c r="I9" s="12" t="s">
        <v>162</v>
      </c>
      <c r="J9" s="12" t="s">
        <v>163</v>
      </c>
      <c r="K9" s="12" t="s">
        <v>162</v>
      </c>
      <c r="L9" s="12" t="s">
        <v>163</v>
      </c>
      <c r="M9" s="12" t="s">
        <v>162</v>
      </c>
      <c r="N9" s="12" t="s">
        <v>163</v>
      </c>
      <c r="O9" s="12" t="s">
        <v>162</v>
      </c>
      <c r="P9" s="12" t="s">
        <v>164</v>
      </c>
      <c r="Q9" s="240"/>
    </row>
    <row r="10" spans="1:31" ht="14.4" x14ac:dyDescent="0.3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7">
        <v>16</v>
      </c>
      <c r="Q10" s="17">
        <v>17</v>
      </c>
    </row>
    <row r="11" spans="1:31" ht="45.75" customHeight="1" x14ac:dyDescent="0.3">
      <c r="A11" s="49">
        <v>1</v>
      </c>
      <c r="B11" s="20" t="s">
        <v>165</v>
      </c>
      <c r="C11" s="21"/>
      <c r="D11" s="21"/>
      <c r="E11" s="21"/>
      <c r="F11" s="21" t="s">
        <v>166</v>
      </c>
      <c r="G11" s="50"/>
      <c r="H11" s="50"/>
      <c r="I11" s="50"/>
      <c r="J11" s="51"/>
      <c r="K11" s="50"/>
      <c r="L11" s="50"/>
      <c r="M11" s="50"/>
      <c r="N11" s="50"/>
      <c r="O11" s="50"/>
      <c r="P11" s="50"/>
      <c r="Q11" s="50"/>
    </row>
    <row r="12" spans="1:31" ht="14.4" x14ac:dyDescent="0.3">
      <c r="A12" s="289" t="s">
        <v>32</v>
      </c>
      <c r="B12" s="276" t="s">
        <v>167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7"/>
    </row>
    <row r="13" spans="1:31" ht="14.4" x14ac:dyDescent="0.3">
      <c r="A13" s="290"/>
      <c r="B13" s="292" t="s">
        <v>168</v>
      </c>
      <c r="C13" s="52"/>
      <c r="D13" s="52"/>
      <c r="E13" s="52"/>
      <c r="F13" s="18" t="s">
        <v>169</v>
      </c>
      <c r="G13" s="53">
        <f>SUM(G14:G24)</f>
        <v>47844.6</v>
      </c>
      <c r="H13" s="53">
        <f>SUM(H14:H24)</f>
        <v>39739.699999999997</v>
      </c>
      <c r="I13" s="53">
        <f>SUM(I14:I24)</f>
        <v>47844.6</v>
      </c>
      <c r="J13" s="53">
        <f>SUM(J14:J24)</f>
        <v>39739.699999999997</v>
      </c>
      <c r="K13" s="53"/>
      <c r="L13" s="53"/>
      <c r="M13" s="53"/>
      <c r="N13" s="26"/>
      <c r="O13" s="26"/>
      <c r="P13" s="26"/>
      <c r="Q13" s="269" t="s">
        <v>26</v>
      </c>
      <c r="R13" s="279"/>
      <c r="S13" s="250"/>
      <c r="AA13" s="32"/>
      <c r="AB13" s="32"/>
      <c r="AC13" s="32"/>
      <c r="AD13" s="32"/>
      <c r="AE13" s="32"/>
    </row>
    <row r="14" spans="1:31" ht="14.4" x14ac:dyDescent="0.3">
      <c r="A14" s="290"/>
      <c r="B14" s="293"/>
      <c r="C14" s="54" t="s">
        <v>170</v>
      </c>
      <c r="D14" s="54"/>
      <c r="E14" s="54"/>
      <c r="F14" s="10" t="s">
        <v>10</v>
      </c>
      <c r="G14" s="55">
        <f>SUM(G26:G30)</f>
        <v>4168.2</v>
      </c>
      <c r="H14" s="55">
        <f>SUM(H26:H30)</f>
        <v>3243.2</v>
      </c>
      <c r="I14" s="55">
        <f>SUM(I26:I30)</f>
        <v>4168.2</v>
      </c>
      <c r="J14" s="55">
        <f>SUM(J26:J30)</f>
        <v>3243.2</v>
      </c>
      <c r="K14" s="53"/>
      <c r="L14" s="53"/>
      <c r="M14" s="53"/>
      <c r="N14" s="26"/>
      <c r="O14" s="26"/>
      <c r="P14" s="26"/>
      <c r="Q14" s="270"/>
      <c r="R14" s="279"/>
      <c r="S14" s="250"/>
      <c r="AA14" s="32"/>
      <c r="AB14" s="32"/>
      <c r="AC14" s="32"/>
      <c r="AD14" s="32"/>
      <c r="AE14" s="32"/>
    </row>
    <row r="15" spans="1:31" ht="14.4" x14ac:dyDescent="0.3">
      <c r="A15" s="290"/>
      <c r="B15" s="293"/>
      <c r="C15" s="54"/>
      <c r="D15" s="54"/>
      <c r="E15" s="54"/>
      <c r="F15" s="17" t="s">
        <v>11</v>
      </c>
      <c r="G15" s="55">
        <f>SUM(G31:G35)</f>
        <v>4291</v>
      </c>
      <c r="H15" s="55">
        <f>SUM(H31:H35)</f>
        <v>2918.2</v>
      </c>
      <c r="I15" s="55">
        <f>SUM(I31:I35)</f>
        <v>4291</v>
      </c>
      <c r="J15" s="55">
        <f>SUM(J31:J35)</f>
        <v>2918.2</v>
      </c>
      <c r="K15" s="53"/>
      <c r="L15" s="53"/>
      <c r="M15" s="53"/>
      <c r="N15" s="26"/>
      <c r="O15" s="26"/>
      <c r="P15" s="26"/>
      <c r="Q15" s="270"/>
      <c r="AA15" s="32"/>
      <c r="AB15" s="32"/>
      <c r="AC15" s="32"/>
      <c r="AD15" s="32"/>
      <c r="AE15" s="32"/>
    </row>
    <row r="16" spans="1:31" ht="14.4" x14ac:dyDescent="0.3">
      <c r="A16" s="290"/>
      <c r="B16" s="293"/>
      <c r="C16" s="54"/>
      <c r="D16" s="54"/>
      <c r="E16" s="54"/>
      <c r="F16" s="17" t="s">
        <v>12</v>
      </c>
      <c r="G16" s="55">
        <f>SUM(G36:G40)</f>
        <v>4291</v>
      </c>
      <c r="H16" s="55">
        <f>SUM(H36:H40)</f>
        <v>2796.6</v>
      </c>
      <c r="I16" s="55">
        <f>SUM(I36:I40)</f>
        <v>4291</v>
      </c>
      <c r="J16" s="55">
        <f>SUM(J36:J40)</f>
        <v>2796.6</v>
      </c>
      <c r="K16" s="53"/>
      <c r="L16" s="53"/>
      <c r="M16" s="53"/>
      <c r="N16" s="26"/>
      <c r="O16" s="26"/>
      <c r="P16" s="26"/>
      <c r="Q16" s="270"/>
      <c r="AA16" s="32"/>
      <c r="AB16" s="32"/>
      <c r="AC16" s="32"/>
      <c r="AD16" s="32"/>
      <c r="AE16" s="32"/>
    </row>
    <row r="17" spans="1:31" ht="14.4" x14ac:dyDescent="0.3">
      <c r="A17" s="290"/>
      <c r="B17" s="293"/>
      <c r="C17" s="54"/>
      <c r="D17" s="54"/>
      <c r="E17" s="54"/>
      <c r="F17" s="17" t="s">
        <v>13</v>
      </c>
      <c r="G17" s="55">
        <f>SUM(G41:G45)</f>
        <v>3640</v>
      </c>
      <c r="H17" s="55">
        <f>SUM(H41:H45)</f>
        <v>3069</v>
      </c>
      <c r="I17" s="55">
        <f>SUM(I41:I45)</f>
        <v>3640</v>
      </c>
      <c r="J17" s="55">
        <f>SUM(J41:J45)</f>
        <v>3069</v>
      </c>
      <c r="K17" s="53"/>
      <c r="L17" s="53"/>
      <c r="M17" s="53"/>
      <c r="N17" s="26"/>
      <c r="O17" s="26"/>
      <c r="P17" s="26"/>
      <c r="Q17" s="270"/>
      <c r="AA17" s="32"/>
      <c r="AB17" s="32"/>
      <c r="AC17" s="32"/>
      <c r="AD17" s="32"/>
      <c r="AE17" s="32"/>
    </row>
    <row r="18" spans="1:31" ht="14.4" x14ac:dyDescent="0.3">
      <c r="A18" s="290"/>
      <c r="B18" s="293"/>
      <c r="C18" s="54"/>
      <c r="D18" s="54"/>
      <c r="E18" s="54"/>
      <c r="F18" s="10" t="s">
        <v>14</v>
      </c>
      <c r="G18" s="55">
        <f>SUM(G46:G50)</f>
        <v>3862.7</v>
      </c>
      <c r="H18" s="55">
        <f>SUM(H46:H50)</f>
        <v>3862.7</v>
      </c>
      <c r="I18" s="55">
        <f>SUM(I46:I50)</f>
        <v>3862.7</v>
      </c>
      <c r="J18" s="55">
        <f>SUM(J46:J50)</f>
        <v>3862.7</v>
      </c>
      <c r="K18" s="53"/>
      <c r="L18" s="53"/>
      <c r="M18" s="53"/>
      <c r="N18" s="26"/>
      <c r="O18" s="26"/>
      <c r="P18" s="26"/>
      <c r="Q18" s="270"/>
      <c r="AA18" s="32"/>
      <c r="AB18" s="32"/>
      <c r="AC18" s="32"/>
      <c r="AD18" s="32"/>
      <c r="AE18" s="32"/>
    </row>
    <row r="19" spans="1:31" ht="14.4" x14ac:dyDescent="0.3">
      <c r="A19" s="290"/>
      <c r="B19" s="293"/>
      <c r="C19" s="54"/>
      <c r="D19" s="54"/>
      <c r="E19" s="54"/>
      <c r="F19" s="10" t="s">
        <v>15</v>
      </c>
      <c r="G19" s="55">
        <f>SUM(G51:G55)</f>
        <v>4750</v>
      </c>
      <c r="H19" s="55">
        <f>SUM(H51:H55)</f>
        <v>4225</v>
      </c>
      <c r="I19" s="55">
        <f>SUM(I51:I55)</f>
        <v>4750</v>
      </c>
      <c r="J19" s="55">
        <f>SUM(J51:J55)</f>
        <v>4225</v>
      </c>
      <c r="K19" s="53"/>
      <c r="L19" s="53"/>
      <c r="M19" s="53"/>
      <c r="N19" s="26"/>
      <c r="O19" s="26"/>
      <c r="P19" s="26"/>
      <c r="Q19" s="270"/>
      <c r="R19" s="56"/>
      <c r="AA19" s="32"/>
      <c r="AB19" s="32"/>
      <c r="AC19" s="32"/>
      <c r="AD19" s="32"/>
      <c r="AE19" s="32"/>
    </row>
    <row r="20" spans="1:31" ht="14.4" x14ac:dyDescent="0.3">
      <c r="A20" s="290"/>
      <c r="B20" s="293"/>
      <c r="C20" s="54"/>
      <c r="D20" s="54"/>
      <c r="E20" s="54"/>
      <c r="F20" s="10" t="s">
        <v>16</v>
      </c>
      <c r="G20" s="55">
        <f>SUM(G56:G60)</f>
        <v>4750</v>
      </c>
      <c r="H20" s="55">
        <f>SUM(H56:H60)</f>
        <v>3725</v>
      </c>
      <c r="I20" s="55">
        <f>SUM(I56:I60)</f>
        <v>4750</v>
      </c>
      <c r="J20" s="55">
        <f>SUM(J56:J60)</f>
        <v>3725</v>
      </c>
      <c r="K20" s="53"/>
      <c r="L20" s="53"/>
      <c r="M20" s="53"/>
      <c r="N20" s="26"/>
      <c r="O20" s="26"/>
      <c r="P20" s="26"/>
      <c r="Q20" s="270"/>
      <c r="AA20" s="32"/>
      <c r="AB20" s="32"/>
      <c r="AC20" s="32"/>
      <c r="AD20" s="32"/>
      <c r="AE20" s="32"/>
    </row>
    <row r="21" spans="1:31" ht="14.4" x14ac:dyDescent="0.3">
      <c r="A21" s="290"/>
      <c r="B21" s="293"/>
      <c r="C21" s="54"/>
      <c r="D21" s="54"/>
      <c r="E21" s="54"/>
      <c r="F21" s="10" t="s">
        <v>17</v>
      </c>
      <c r="G21" s="55">
        <f>SUM(G61:G65)</f>
        <v>4750</v>
      </c>
      <c r="H21" s="55">
        <f>SUM(H61:H65)</f>
        <v>3450</v>
      </c>
      <c r="I21" s="55">
        <f>SUM(I61:I65)</f>
        <v>4750</v>
      </c>
      <c r="J21" s="55">
        <f>SUM(J61:J65)</f>
        <v>3450</v>
      </c>
      <c r="K21" s="53"/>
      <c r="L21" s="53"/>
      <c r="M21" s="53"/>
      <c r="N21" s="26"/>
      <c r="O21" s="26"/>
      <c r="P21" s="26"/>
      <c r="Q21" s="270"/>
      <c r="AA21" s="32"/>
      <c r="AB21" s="32"/>
      <c r="AC21" s="32"/>
      <c r="AD21" s="32"/>
      <c r="AE21" s="32"/>
    </row>
    <row r="22" spans="1:31" ht="14.4" x14ac:dyDescent="0.3">
      <c r="A22" s="290"/>
      <c r="B22" s="293"/>
      <c r="C22" s="54"/>
      <c r="D22" s="54"/>
      <c r="E22" s="54"/>
      <c r="F22" s="10" t="s">
        <v>18</v>
      </c>
      <c r="G22" s="55">
        <f>SUM(G66:G70)</f>
        <v>4150</v>
      </c>
      <c r="H22" s="55">
        <f>SUM(H66:H70)</f>
        <v>4150</v>
      </c>
      <c r="I22" s="55">
        <f>SUM(I66:I70)</f>
        <v>4150</v>
      </c>
      <c r="J22" s="55">
        <f>SUM(J66:J70)</f>
        <v>4150</v>
      </c>
      <c r="K22" s="53"/>
      <c r="L22" s="53"/>
      <c r="M22" s="53"/>
      <c r="N22" s="26"/>
      <c r="O22" s="26"/>
      <c r="P22" s="26"/>
      <c r="Q22" s="270"/>
      <c r="AA22" s="32"/>
      <c r="AB22" s="32"/>
      <c r="AC22" s="32"/>
      <c r="AD22" s="32"/>
      <c r="AE22" s="32"/>
    </row>
    <row r="23" spans="1:31" ht="14.4" x14ac:dyDescent="0.3">
      <c r="A23" s="290"/>
      <c r="B23" s="293"/>
      <c r="C23" s="54"/>
      <c r="D23" s="54"/>
      <c r="E23" s="54"/>
      <c r="F23" s="10" t="s">
        <v>19</v>
      </c>
      <c r="G23" s="55">
        <f>SUM(G71:G75)</f>
        <v>4150</v>
      </c>
      <c r="H23" s="55">
        <f>SUM(H71:H75)</f>
        <v>4150</v>
      </c>
      <c r="I23" s="55">
        <f>SUM(I71:I75)</f>
        <v>4150</v>
      </c>
      <c r="J23" s="55">
        <f>SUM(J71:J75)</f>
        <v>4150</v>
      </c>
      <c r="K23" s="53"/>
      <c r="L23" s="53"/>
      <c r="M23" s="53"/>
      <c r="N23" s="26"/>
      <c r="O23" s="26"/>
      <c r="P23" s="26"/>
      <c r="Q23" s="270"/>
      <c r="AA23" s="32"/>
      <c r="AB23" s="32"/>
      <c r="AC23" s="32"/>
      <c r="AD23" s="32"/>
      <c r="AE23" s="32"/>
    </row>
    <row r="24" spans="1:31" ht="14.4" x14ac:dyDescent="0.3">
      <c r="A24" s="291"/>
      <c r="B24" s="294"/>
      <c r="C24" s="57"/>
      <c r="D24" s="54"/>
      <c r="E24" s="54"/>
      <c r="F24" s="10" t="s">
        <v>20</v>
      </c>
      <c r="G24" s="55">
        <f>SUM(G76:G80)</f>
        <v>5041.7</v>
      </c>
      <c r="H24" s="55">
        <f>SUM(H76:H80)</f>
        <v>4150</v>
      </c>
      <c r="I24" s="55">
        <f>SUM(I76:I80)</f>
        <v>5041.7</v>
      </c>
      <c r="J24" s="55">
        <f>SUM(J76:J80)</f>
        <v>4150</v>
      </c>
      <c r="K24" s="53"/>
      <c r="L24" s="53"/>
      <c r="M24" s="53"/>
      <c r="N24" s="26"/>
      <c r="O24" s="26"/>
      <c r="P24" s="26"/>
      <c r="Q24" s="271"/>
      <c r="AA24" s="32"/>
      <c r="AB24" s="32"/>
      <c r="AC24" s="32"/>
      <c r="AD24" s="32"/>
      <c r="AE24" s="32"/>
    </row>
    <row r="25" spans="1:31" ht="58.5" customHeight="1" x14ac:dyDescent="0.3">
      <c r="A25" s="222" t="s">
        <v>35</v>
      </c>
      <c r="B25" s="30" t="s">
        <v>171</v>
      </c>
      <c r="C25" s="238" t="s">
        <v>172</v>
      </c>
      <c r="D25" s="11" t="s">
        <v>173</v>
      </c>
      <c r="E25" s="19" t="s">
        <v>174</v>
      </c>
      <c r="F25" s="26" t="s">
        <v>169</v>
      </c>
      <c r="G25" s="58">
        <f>SUM(G26:G80)</f>
        <v>47844.6</v>
      </c>
      <c r="H25" s="58">
        <f>SUM(H26:H80)</f>
        <v>39739.699999999997</v>
      </c>
      <c r="I25" s="58">
        <f>SUM(I26:I80)</f>
        <v>47844.6</v>
      </c>
      <c r="J25" s="58">
        <f>SUM(J26:J80)</f>
        <v>39739.699999999997</v>
      </c>
      <c r="K25" s="55"/>
      <c r="L25" s="55"/>
      <c r="M25" s="55"/>
      <c r="N25" s="59"/>
      <c r="O25" s="59"/>
      <c r="P25" s="59"/>
      <c r="Q25" s="225" t="s">
        <v>26</v>
      </c>
      <c r="AA25" s="32"/>
      <c r="AB25" s="32"/>
      <c r="AC25" s="32"/>
      <c r="AD25" s="32"/>
      <c r="AE25" s="32"/>
    </row>
    <row r="26" spans="1:31" ht="41.4" x14ac:dyDescent="0.3">
      <c r="A26" s="223"/>
      <c r="B26" s="30" t="s">
        <v>175</v>
      </c>
      <c r="C26" s="239"/>
      <c r="D26" s="14"/>
      <c r="E26" s="14"/>
      <c r="F26" s="222" t="s">
        <v>10</v>
      </c>
      <c r="G26" s="60">
        <v>111</v>
      </c>
      <c r="H26" s="60">
        <v>86</v>
      </c>
      <c r="I26" s="60">
        <v>111</v>
      </c>
      <c r="J26" s="60">
        <v>86</v>
      </c>
      <c r="K26" s="55"/>
      <c r="L26" s="55"/>
      <c r="M26" s="55"/>
      <c r="N26" s="59"/>
      <c r="O26" s="59"/>
      <c r="P26" s="59"/>
      <c r="Q26" s="226"/>
      <c r="AA26" s="32"/>
      <c r="AB26" s="32"/>
      <c r="AC26" s="32"/>
      <c r="AD26" s="32"/>
      <c r="AE26" s="32"/>
    </row>
    <row r="27" spans="1:31" ht="27.6" x14ac:dyDescent="0.3">
      <c r="A27" s="223"/>
      <c r="B27" s="30" t="s">
        <v>39</v>
      </c>
      <c r="C27" s="239"/>
      <c r="D27" s="14"/>
      <c r="E27" s="14"/>
      <c r="F27" s="223"/>
      <c r="G27" s="60">
        <v>3330</v>
      </c>
      <c r="H27" s="60">
        <v>2580</v>
      </c>
      <c r="I27" s="60">
        <v>3330</v>
      </c>
      <c r="J27" s="60">
        <v>2580</v>
      </c>
      <c r="K27" s="55"/>
      <c r="L27" s="55"/>
      <c r="M27" s="55"/>
      <c r="N27" s="59"/>
      <c r="O27" s="59"/>
      <c r="P27" s="59"/>
      <c r="Q27" s="226"/>
      <c r="AA27" s="32"/>
      <c r="AB27" s="32"/>
      <c r="AC27" s="32"/>
      <c r="AD27" s="32"/>
      <c r="AE27" s="32"/>
    </row>
    <row r="28" spans="1:31" ht="27.6" x14ac:dyDescent="0.3">
      <c r="A28" s="223"/>
      <c r="B28" s="30" t="s">
        <v>40</v>
      </c>
      <c r="C28" s="239"/>
      <c r="D28" s="14"/>
      <c r="E28" s="14"/>
      <c r="F28" s="223"/>
      <c r="G28" s="60">
        <v>250</v>
      </c>
      <c r="H28" s="60">
        <v>100</v>
      </c>
      <c r="I28" s="60">
        <v>250</v>
      </c>
      <c r="J28" s="60">
        <v>100</v>
      </c>
      <c r="K28" s="55"/>
      <c r="L28" s="55"/>
      <c r="M28" s="55"/>
      <c r="N28" s="59"/>
      <c r="O28" s="59"/>
      <c r="P28" s="59"/>
      <c r="Q28" s="226"/>
      <c r="AA28" s="32"/>
      <c r="AB28" s="32"/>
      <c r="AC28" s="32"/>
      <c r="AD28" s="32"/>
      <c r="AE28" s="32"/>
    </row>
    <row r="29" spans="1:31" ht="41.4" x14ac:dyDescent="0.3">
      <c r="A29" s="223"/>
      <c r="B29" s="30" t="s">
        <v>176</v>
      </c>
      <c r="C29" s="239"/>
      <c r="D29" s="14"/>
      <c r="E29" s="14"/>
      <c r="F29" s="223"/>
      <c r="G29" s="60">
        <v>477.2</v>
      </c>
      <c r="H29" s="60">
        <v>477.2</v>
      </c>
      <c r="I29" s="60">
        <v>477.2</v>
      </c>
      <c r="J29" s="60">
        <v>477.2</v>
      </c>
      <c r="K29" s="55"/>
      <c r="L29" s="55"/>
      <c r="M29" s="55"/>
      <c r="N29" s="59"/>
      <c r="O29" s="59"/>
      <c r="P29" s="59"/>
      <c r="Q29" s="226"/>
      <c r="AA29" s="32"/>
      <c r="AB29" s="32"/>
      <c r="AC29" s="32"/>
      <c r="AD29" s="32"/>
      <c r="AE29" s="32"/>
    </row>
    <row r="30" spans="1:31" ht="41.4" x14ac:dyDescent="0.3">
      <c r="A30" s="223"/>
      <c r="B30" s="30" t="s">
        <v>42</v>
      </c>
      <c r="C30" s="239"/>
      <c r="D30" s="14"/>
      <c r="E30" s="14"/>
      <c r="F30" s="224"/>
      <c r="G30" s="60">
        <v>0</v>
      </c>
      <c r="H30" s="60">
        <v>0</v>
      </c>
      <c r="I30" s="60">
        <v>0</v>
      </c>
      <c r="J30" s="60">
        <v>0</v>
      </c>
      <c r="K30" s="55"/>
      <c r="L30" s="55"/>
      <c r="M30" s="55"/>
      <c r="N30" s="59"/>
      <c r="O30" s="59"/>
      <c r="P30" s="59"/>
      <c r="Q30" s="226"/>
      <c r="AA30" s="32"/>
      <c r="AB30" s="32"/>
      <c r="AC30" s="32"/>
      <c r="AD30" s="32"/>
      <c r="AE30" s="32"/>
    </row>
    <row r="31" spans="1:31" ht="41.4" x14ac:dyDescent="0.3">
      <c r="A31" s="223"/>
      <c r="B31" s="30" t="s">
        <v>175</v>
      </c>
      <c r="C31" s="239"/>
      <c r="D31" s="14"/>
      <c r="E31" s="14"/>
      <c r="F31" s="222" t="s">
        <v>11</v>
      </c>
      <c r="G31" s="60">
        <v>111</v>
      </c>
      <c r="H31" s="60">
        <v>78</v>
      </c>
      <c r="I31" s="60">
        <v>111</v>
      </c>
      <c r="J31" s="60">
        <v>78</v>
      </c>
      <c r="K31" s="55"/>
      <c r="L31" s="55"/>
      <c r="M31" s="55"/>
      <c r="N31" s="59"/>
      <c r="O31" s="59"/>
      <c r="P31" s="59"/>
      <c r="Q31" s="226"/>
      <c r="AA31" s="32"/>
      <c r="AB31" s="32"/>
      <c r="AC31" s="32"/>
      <c r="AD31" s="32"/>
      <c r="AE31" s="32"/>
    </row>
    <row r="32" spans="1:31" ht="27.6" x14ac:dyDescent="0.3">
      <c r="A32" s="223"/>
      <c r="B32" s="30" t="s">
        <v>177</v>
      </c>
      <c r="C32" s="239"/>
      <c r="D32" s="14"/>
      <c r="E32" s="14"/>
      <c r="F32" s="223"/>
      <c r="G32" s="60">
        <v>3330</v>
      </c>
      <c r="H32" s="60">
        <v>2340</v>
      </c>
      <c r="I32" s="60">
        <v>3330</v>
      </c>
      <c r="J32" s="60">
        <v>2340</v>
      </c>
      <c r="K32" s="55"/>
      <c r="L32" s="55"/>
      <c r="M32" s="55"/>
      <c r="N32" s="59"/>
      <c r="O32" s="59"/>
      <c r="P32" s="59"/>
      <c r="Q32" s="226"/>
      <c r="AA32" s="32"/>
      <c r="AB32" s="32"/>
      <c r="AC32" s="32"/>
      <c r="AD32" s="32"/>
      <c r="AE32" s="32"/>
    </row>
    <row r="33" spans="1:31" ht="27.6" x14ac:dyDescent="0.3">
      <c r="A33" s="223"/>
      <c r="B33" s="30" t="s">
        <v>40</v>
      </c>
      <c r="C33" s="239"/>
      <c r="D33" s="14"/>
      <c r="E33" s="14"/>
      <c r="F33" s="223"/>
      <c r="G33" s="60">
        <v>250</v>
      </c>
      <c r="H33" s="60">
        <v>50</v>
      </c>
      <c r="I33" s="60">
        <v>250</v>
      </c>
      <c r="J33" s="60">
        <v>50</v>
      </c>
      <c r="K33" s="55"/>
      <c r="L33" s="55"/>
      <c r="M33" s="55"/>
      <c r="N33" s="59"/>
      <c r="O33" s="59"/>
      <c r="P33" s="59"/>
      <c r="Q33" s="226"/>
      <c r="AA33" s="32"/>
      <c r="AB33" s="32"/>
      <c r="AC33" s="32"/>
      <c r="AD33" s="32"/>
      <c r="AE33" s="32"/>
    </row>
    <row r="34" spans="1:31" ht="41.4" x14ac:dyDescent="0.3">
      <c r="A34" s="223"/>
      <c r="B34" s="30" t="s">
        <v>176</v>
      </c>
      <c r="C34" s="239"/>
      <c r="D34" s="14"/>
      <c r="E34" s="14"/>
      <c r="F34" s="223"/>
      <c r="G34" s="60">
        <v>600</v>
      </c>
      <c r="H34" s="60">
        <v>450.2</v>
      </c>
      <c r="I34" s="60">
        <v>600</v>
      </c>
      <c r="J34" s="60">
        <v>450.2</v>
      </c>
      <c r="K34" s="55"/>
      <c r="L34" s="55"/>
      <c r="M34" s="55"/>
      <c r="N34" s="59"/>
      <c r="O34" s="59"/>
      <c r="P34" s="59"/>
      <c r="Q34" s="226"/>
      <c r="AA34" s="32"/>
      <c r="AB34" s="32"/>
      <c r="AC34" s="32"/>
      <c r="AD34" s="32"/>
      <c r="AE34" s="32"/>
    </row>
    <row r="35" spans="1:31" ht="41.4" x14ac:dyDescent="0.3">
      <c r="A35" s="223"/>
      <c r="B35" s="30" t="s">
        <v>42</v>
      </c>
      <c r="C35" s="239"/>
      <c r="D35" s="14"/>
      <c r="E35" s="14"/>
      <c r="F35" s="224"/>
      <c r="G35" s="60">
        <v>0</v>
      </c>
      <c r="H35" s="60">
        <v>0</v>
      </c>
      <c r="I35" s="60">
        <v>0</v>
      </c>
      <c r="J35" s="60">
        <v>0</v>
      </c>
      <c r="K35" s="55"/>
      <c r="L35" s="55"/>
      <c r="M35" s="55"/>
      <c r="N35" s="59"/>
      <c r="O35" s="59"/>
      <c r="P35" s="59"/>
      <c r="Q35" s="226"/>
      <c r="AA35" s="32"/>
      <c r="AB35" s="32"/>
      <c r="AC35" s="32"/>
      <c r="AD35" s="32"/>
      <c r="AE35" s="32"/>
    </row>
    <row r="36" spans="1:31" ht="41.4" x14ac:dyDescent="0.3">
      <c r="A36" s="223"/>
      <c r="B36" s="30" t="s">
        <v>175</v>
      </c>
      <c r="C36" s="239"/>
      <c r="D36" s="14"/>
      <c r="E36" s="14"/>
      <c r="F36" s="222" t="s">
        <v>12</v>
      </c>
      <c r="G36" s="60">
        <v>111</v>
      </c>
      <c r="H36" s="60">
        <v>78</v>
      </c>
      <c r="I36" s="60">
        <v>111</v>
      </c>
      <c r="J36" s="60">
        <v>78</v>
      </c>
      <c r="K36" s="55"/>
      <c r="L36" s="55"/>
      <c r="M36" s="55"/>
      <c r="N36" s="59"/>
      <c r="O36" s="59"/>
      <c r="P36" s="59"/>
      <c r="Q36" s="226"/>
      <c r="AA36" s="32"/>
      <c r="AB36" s="32"/>
      <c r="AC36" s="32"/>
      <c r="AD36" s="32"/>
      <c r="AE36" s="32"/>
    </row>
    <row r="37" spans="1:31" ht="27.6" x14ac:dyDescent="0.3">
      <c r="A37" s="223"/>
      <c r="B37" s="30" t="s">
        <v>177</v>
      </c>
      <c r="C37" s="239"/>
      <c r="D37" s="14"/>
      <c r="E37" s="14"/>
      <c r="F37" s="223"/>
      <c r="G37" s="60">
        <v>3330</v>
      </c>
      <c r="H37" s="60">
        <v>2340</v>
      </c>
      <c r="I37" s="60">
        <v>3330</v>
      </c>
      <c r="J37" s="60">
        <v>2340</v>
      </c>
      <c r="K37" s="55"/>
      <c r="L37" s="55"/>
      <c r="M37" s="55"/>
      <c r="N37" s="59"/>
      <c r="O37" s="59"/>
      <c r="P37" s="59"/>
      <c r="Q37" s="226"/>
      <c r="AA37" s="32"/>
      <c r="AB37" s="32"/>
      <c r="AC37" s="32"/>
      <c r="AD37" s="32"/>
      <c r="AE37" s="32"/>
    </row>
    <row r="38" spans="1:31" ht="27.6" x14ac:dyDescent="0.3">
      <c r="A38" s="223"/>
      <c r="B38" s="30" t="s">
        <v>40</v>
      </c>
      <c r="C38" s="239"/>
      <c r="D38" s="14"/>
      <c r="E38" s="14"/>
      <c r="F38" s="223"/>
      <c r="G38" s="60">
        <v>250</v>
      </c>
      <c r="H38" s="60">
        <v>50</v>
      </c>
      <c r="I38" s="60">
        <v>250</v>
      </c>
      <c r="J38" s="60">
        <v>50</v>
      </c>
      <c r="K38" s="55"/>
      <c r="L38" s="55"/>
      <c r="M38" s="55"/>
      <c r="N38" s="59"/>
      <c r="O38" s="59"/>
      <c r="P38" s="59"/>
      <c r="Q38" s="226"/>
      <c r="AA38" s="32"/>
      <c r="AB38" s="32"/>
      <c r="AC38" s="32"/>
      <c r="AD38" s="32"/>
      <c r="AE38" s="32"/>
    </row>
    <row r="39" spans="1:31" ht="41.4" x14ac:dyDescent="0.3">
      <c r="A39" s="223"/>
      <c r="B39" s="30" t="s">
        <v>176</v>
      </c>
      <c r="C39" s="239"/>
      <c r="D39" s="14"/>
      <c r="E39" s="14"/>
      <c r="F39" s="223"/>
      <c r="G39" s="60">
        <v>600</v>
      </c>
      <c r="H39" s="60">
        <v>328.6</v>
      </c>
      <c r="I39" s="60">
        <v>600</v>
      </c>
      <c r="J39" s="60">
        <v>328.6</v>
      </c>
      <c r="K39" s="55"/>
      <c r="L39" s="55"/>
      <c r="M39" s="55"/>
      <c r="N39" s="59"/>
      <c r="O39" s="59"/>
      <c r="P39" s="59"/>
      <c r="Q39" s="226"/>
      <c r="AA39" s="32"/>
      <c r="AB39" s="32"/>
      <c r="AC39" s="32"/>
      <c r="AD39" s="32"/>
      <c r="AE39" s="32"/>
    </row>
    <row r="40" spans="1:31" ht="41.4" x14ac:dyDescent="0.3">
      <c r="A40" s="223"/>
      <c r="B40" s="30" t="s">
        <v>42</v>
      </c>
      <c r="C40" s="239"/>
      <c r="D40" s="14"/>
      <c r="E40" s="14"/>
      <c r="F40" s="224"/>
      <c r="G40" s="60">
        <v>0</v>
      </c>
      <c r="H40" s="60">
        <v>0</v>
      </c>
      <c r="I40" s="60">
        <v>0</v>
      </c>
      <c r="J40" s="60">
        <v>0</v>
      </c>
      <c r="K40" s="55"/>
      <c r="L40" s="55"/>
      <c r="M40" s="55"/>
      <c r="N40" s="59"/>
      <c r="O40" s="59"/>
      <c r="P40" s="59"/>
      <c r="Q40" s="226"/>
      <c r="AA40" s="32"/>
      <c r="AB40" s="32"/>
      <c r="AC40" s="32"/>
      <c r="AD40" s="32"/>
      <c r="AE40" s="32"/>
    </row>
    <row r="41" spans="1:31" ht="41.4" x14ac:dyDescent="0.3">
      <c r="A41" s="223"/>
      <c r="B41" s="30" t="s">
        <v>175</v>
      </c>
      <c r="C41" s="239"/>
      <c r="D41" s="14"/>
      <c r="E41" s="14"/>
      <c r="F41" s="222" t="s">
        <v>13</v>
      </c>
      <c r="G41" s="60">
        <v>90</v>
      </c>
      <c r="H41" s="60">
        <v>88</v>
      </c>
      <c r="I41" s="60">
        <v>90</v>
      </c>
      <c r="J41" s="60">
        <v>88</v>
      </c>
      <c r="K41" s="55"/>
      <c r="L41" s="55"/>
      <c r="M41" s="55"/>
      <c r="N41" s="59"/>
      <c r="O41" s="59"/>
      <c r="P41" s="59"/>
      <c r="Q41" s="226"/>
      <c r="AA41" s="32"/>
      <c r="AB41" s="32"/>
      <c r="AC41" s="32"/>
      <c r="AD41" s="32"/>
      <c r="AE41" s="32"/>
    </row>
    <row r="42" spans="1:31" ht="27.6" x14ac:dyDescent="0.3">
      <c r="A42" s="223"/>
      <c r="B42" s="30" t="s">
        <v>177</v>
      </c>
      <c r="C42" s="239"/>
      <c r="D42" s="14"/>
      <c r="E42" s="14"/>
      <c r="F42" s="223"/>
      <c r="G42" s="60">
        <v>2700</v>
      </c>
      <c r="H42" s="60">
        <v>2640</v>
      </c>
      <c r="I42" s="60">
        <v>2700</v>
      </c>
      <c r="J42" s="60">
        <v>2640</v>
      </c>
      <c r="K42" s="55"/>
      <c r="L42" s="55"/>
      <c r="M42" s="55"/>
      <c r="N42" s="59"/>
      <c r="O42" s="59"/>
      <c r="P42" s="59"/>
      <c r="Q42" s="226"/>
      <c r="AA42" s="32"/>
      <c r="AB42" s="32"/>
      <c r="AC42" s="32"/>
      <c r="AD42" s="32"/>
      <c r="AE42" s="32"/>
    </row>
    <row r="43" spans="1:31" ht="27.6" x14ac:dyDescent="0.3">
      <c r="A43" s="223"/>
      <c r="B43" s="30" t="s">
        <v>40</v>
      </c>
      <c r="C43" s="239"/>
      <c r="D43" s="14"/>
      <c r="E43" s="14"/>
      <c r="F43" s="223"/>
      <c r="G43" s="60">
        <v>250</v>
      </c>
      <c r="H43" s="60">
        <v>50</v>
      </c>
      <c r="I43" s="60">
        <v>250</v>
      </c>
      <c r="J43" s="60">
        <v>50</v>
      </c>
      <c r="K43" s="55"/>
      <c r="L43" s="55"/>
      <c r="M43" s="55"/>
      <c r="N43" s="59"/>
      <c r="O43" s="59"/>
      <c r="P43" s="59"/>
      <c r="Q43" s="226"/>
      <c r="AA43" s="32"/>
      <c r="AB43" s="32"/>
      <c r="AC43" s="32"/>
      <c r="AD43" s="32"/>
      <c r="AE43" s="32"/>
    </row>
    <row r="44" spans="1:31" ht="41.4" x14ac:dyDescent="0.3">
      <c r="A44" s="223"/>
      <c r="B44" s="30" t="s">
        <v>176</v>
      </c>
      <c r="C44" s="239"/>
      <c r="D44" s="14"/>
      <c r="E44" s="14"/>
      <c r="F44" s="223"/>
      <c r="G44" s="60">
        <v>600</v>
      </c>
      <c r="H44" s="60">
        <v>291</v>
      </c>
      <c r="I44" s="60">
        <v>600</v>
      </c>
      <c r="J44" s="60">
        <v>291</v>
      </c>
      <c r="K44" s="55"/>
      <c r="L44" s="55"/>
      <c r="M44" s="55"/>
      <c r="N44" s="59"/>
      <c r="O44" s="59"/>
      <c r="P44" s="59"/>
      <c r="Q44" s="226"/>
      <c r="AA44" s="32"/>
      <c r="AB44" s="32"/>
      <c r="AC44" s="32"/>
      <c r="AD44" s="32"/>
      <c r="AE44" s="32"/>
    </row>
    <row r="45" spans="1:31" ht="41.4" x14ac:dyDescent="0.3">
      <c r="A45" s="223"/>
      <c r="B45" s="30" t="s">
        <v>42</v>
      </c>
      <c r="C45" s="239"/>
      <c r="D45" s="14"/>
      <c r="E45" s="14"/>
      <c r="F45" s="224"/>
      <c r="G45" s="60">
        <v>0</v>
      </c>
      <c r="H45" s="60">
        <v>0</v>
      </c>
      <c r="I45" s="60">
        <v>0</v>
      </c>
      <c r="J45" s="60">
        <v>0</v>
      </c>
      <c r="K45" s="55"/>
      <c r="L45" s="55"/>
      <c r="M45" s="55"/>
      <c r="N45" s="59"/>
      <c r="O45" s="59"/>
      <c r="P45" s="59"/>
      <c r="Q45" s="226"/>
      <c r="AA45" s="32"/>
      <c r="AB45" s="32"/>
      <c r="AC45" s="32"/>
      <c r="AD45" s="32"/>
      <c r="AE45" s="32"/>
    </row>
    <row r="46" spans="1:31" ht="41.4" x14ac:dyDescent="0.3">
      <c r="A46" s="223"/>
      <c r="B46" s="30" t="s">
        <v>175</v>
      </c>
      <c r="C46" s="239"/>
      <c r="D46" s="14"/>
      <c r="E46" s="14"/>
      <c r="F46" s="222" t="s">
        <v>14</v>
      </c>
      <c r="G46" s="60">
        <v>37.5</v>
      </c>
      <c r="H46" s="60">
        <v>37.5</v>
      </c>
      <c r="I46" s="60">
        <v>37.5</v>
      </c>
      <c r="J46" s="60">
        <v>37.5</v>
      </c>
      <c r="K46" s="55"/>
      <c r="L46" s="55"/>
      <c r="M46" s="55"/>
      <c r="N46" s="59"/>
      <c r="O46" s="59"/>
      <c r="P46" s="59"/>
      <c r="Q46" s="226"/>
      <c r="S46" s="32"/>
      <c r="AA46" s="32"/>
      <c r="AB46" s="32"/>
      <c r="AC46" s="32"/>
      <c r="AD46" s="32"/>
      <c r="AE46" s="32"/>
    </row>
    <row r="47" spans="1:31" ht="27.6" x14ac:dyDescent="0.3">
      <c r="A47" s="223"/>
      <c r="B47" s="30" t="s">
        <v>177</v>
      </c>
      <c r="C47" s="239"/>
      <c r="D47" s="14"/>
      <c r="E47" s="14"/>
      <c r="F47" s="223"/>
      <c r="G47" s="60">
        <v>3575</v>
      </c>
      <c r="H47" s="60">
        <v>3575</v>
      </c>
      <c r="I47" s="60">
        <v>3575</v>
      </c>
      <c r="J47" s="60">
        <v>3575</v>
      </c>
      <c r="K47" s="55"/>
      <c r="L47" s="55"/>
      <c r="M47" s="55"/>
      <c r="N47" s="59"/>
      <c r="O47" s="59"/>
      <c r="P47" s="59"/>
      <c r="Q47" s="226"/>
      <c r="AA47" s="32"/>
      <c r="AB47" s="32"/>
      <c r="AC47" s="32"/>
      <c r="AD47" s="32"/>
      <c r="AE47" s="32"/>
    </row>
    <row r="48" spans="1:31" ht="27.6" x14ac:dyDescent="0.3">
      <c r="A48" s="223"/>
      <c r="B48" s="30" t="s">
        <v>40</v>
      </c>
      <c r="C48" s="239"/>
      <c r="D48" s="14"/>
      <c r="E48" s="14"/>
      <c r="F48" s="223"/>
      <c r="G48" s="60">
        <v>50</v>
      </c>
      <c r="H48" s="60">
        <v>50</v>
      </c>
      <c r="I48" s="60">
        <v>50</v>
      </c>
      <c r="J48" s="60">
        <v>50</v>
      </c>
      <c r="K48" s="55"/>
      <c r="L48" s="55"/>
      <c r="M48" s="55"/>
      <c r="N48" s="59"/>
      <c r="O48" s="59"/>
      <c r="P48" s="59"/>
      <c r="Q48" s="226"/>
      <c r="R48" s="286"/>
      <c r="S48" s="287"/>
      <c r="T48" s="287"/>
      <c r="AA48" s="32"/>
      <c r="AB48" s="32"/>
      <c r="AC48" s="32"/>
      <c r="AD48" s="32"/>
      <c r="AE48" s="32"/>
    </row>
    <row r="49" spans="1:31" ht="41.4" x14ac:dyDescent="0.3">
      <c r="A49" s="223"/>
      <c r="B49" s="30" t="s">
        <v>176</v>
      </c>
      <c r="C49" s="239"/>
      <c r="D49" s="14"/>
      <c r="E49" s="14"/>
      <c r="F49" s="223"/>
      <c r="G49" s="60">
        <v>200.2</v>
      </c>
      <c r="H49" s="60">
        <v>200.2</v>
      </c>
      <c r="I49" s="60">
        <v>200.2</v>
      </c>
      <c r="J49" s="60">
        <v>200.2</v>
      </c>
      <c r="K49" s="55"/>
      <c r="L49" s="55"/>
      <c r="M49" s="55"/>
      <c r="N49" s="59"/>
      <c r="O49" s="59"/>
      <c r="P49" s="59"/>
      <c r="Q49" s="226"/>
      <c r="R49" s="286"/>
      <c r="S49" s="287"/>
      <c r="T49" s="287"/>
      <c r="AA49" s="32"/>
      <c r="AB49" s="32"/>
      <c r="AC49" s="32"/>
      <c r="AD49" s="32"/>
      <c r="AE49" s="32"/>
    </row>
    <row r="50" spans="1:31" ht="41.4" x14ac:dyDescent="0.3">
      <c r="A50" s="223"/>
      <c r="B50" s="30" t="s">
        <v>42</v>
      </c>
      <c r="C50" s="239"/>
      <c r="D50" s="14"/>
      <c r="E50" s="14"/>
      <c r="F50" s="224"/>
      <c r="G50" s="60">
        <v>0</v>
      </c>
      <c r="H50" s="60">
        <v>0</v>
      </c>
      <c r="I50" s="60">
        <v>0</v>
      </c>
      <c r="J50" s="60">
        <v>0</v>
      </c>
      <c r="K50" s="55"/>
      <c r="L50" s="55"/>
      <c r="M50" s="55"/>
      <c r="N50" s="59"/>
      <c r="O50" s="59"/>
      <c r="P50" s="59"/>
      <c r="Q50" s="226"/>
      <c r="AA50" s="32"/>
      <c r="AB50" s="32"/>
      <c r="AC50" s="32"/>
      <c r="AD50" s="32"/>
      <c r="AE50" s="32"/>
    </row>
    <row r="51" spans="1:31" ht="41.4" x14ac:dyDescent="0.3">
      <c r="A51" s="223"/>
      <c r="B51" s="30" t="s">
        <v>175</v>
      </c>
      <c r="C51" s="239"/>
      <c r="D51" s="14"/>
      <c r="E51" s="14"/>
      <c r="F51" s="222" t="s">
        <v>15</v>
      </c>
      <c r="G51" s="60" t="s">
        <v>178</v>
      </c>
      <c r="H51" s="60" t="s">
        <v>178</v>
      </c>
      <c r="I51" s="60" t="s">
        <v>178</v>
      </c>
      <c r="J51" s="60" t="s">
        <v>178</v>
      </c>
      <c r="K51" s="55"/>
      <c r="L51" s="55"/>
      <c r="M51" s="55"/>
      <c r="N51" s="59"/>
      <c r="O51" s="59"/>
      <c r="P51" s="59"/>
      <c r="Q51" s="226"/>
      <c r="AA51" s="32"/>
      <c r="AB51" s="32"/>
      <c r="AC51" s="32"/>
      <c r="AD51" s="32"/>
      <c r="AE51" s="32"/>
    </row>
    <row r="52" spans="1:31" ht="27.6" x14ac:dyDescent="0.3">
      <c r="A52" s="223"/>
      <c r="B52" s="30" t="s">
        <v>177</v>
      </c>
      <c r="C52" s="239"/>
      <c r="D52" s="14"/>
      <c r="E52" s="14"/>
      <c r="F52" s="223"/>
      <c r="G52" s="60">
        <v>4500</v>
      </c>
      <c r="H52" s="60">
        <v>4125</v>
      </c>
      <c r="I52" s="60">
        <v>4500</v>
      </c>
      <c r="J52" s="60">
        <v>4125</v>
      </c>
      <c r="K52" s="55"/>
      <c r="L52" s="55"/>
      <c r="M52" s="55"/>
      <c r="N52" s="59"/>
      <c r="O52" s="59"/>
      <c r="P52" s="59"/>
      <c r="Q52" s="226"/>
      <c r="AA52" s="32"/>
      <c r="AB52" s="32"/>
      <c r="AC52" s="32"/>
      <c r="AD52" s="32"/>
      <c r="AE52" s="32"/>
    </row>
    <row r="53" spans="1:31" ht="27.6" x14ac:dyDescent="0.3">
      <c r="A53" s="223"/>
      <c r="B53" s="30" t="s">
        <v>40</v>
      </c>
      <c r="C53" s="239"/>
      <c r="D53" s="14"/>
      <c r="E53" s="14"/>
      <c r="F53" s="223"/>
      <c r="G53" s="60">
        <v>250</v>
      </c>
      <c r="H53" s="60">
        <v>100</v>
      </c>
      <c r="I53" s="60">
        <v>250</v>
      </c>
      <c r="J53" s="60">
        <v>100</v>
      </c>
      <c r="K53" s="55"/>
      <c r="L53" s="55"/>
      <c r="M53" s="55"/>
      <c r="N53" s="59"/>
      <c r="O53" s="59"/>
      <c r="P53" s="59"/>
      <c r="Q53" s="226"/>
      <c r="R53" s="286"/>
      <c r="S53" s="287"/>
      <c r="T53" s="287"/>
      <c r="AA53" s="32"/>
      <c r="AB53" s="32"/>
      <c r="AC53" s="32"/>
      <c r="AD53" s="32"/>
      <c r="AE53" s="32"/>
    </row>
    <row r="54" spans="1:31" ht="41.4" x14ac:dyDescent="0.3">
      <c r="A54" s="223"/>
      <c r="B54" s="30" t="s">
        <v>176</v>
      </c>
      <c r="C54" s="239"/>
      <c r="D54" s="14"/>
      <c r="E54" s="14"/>
      <c r="F54" s="223"/>
      <c r="G54" s="60" t="s">
        <v>178</v>
      </c>
      <c r="H54" s="60" t="s">
        <v>178</v>
      </c>
      <c r="I54" s="60" t="s">
        <v>178</v>
      </c>
      <c r="J54" s="60" t="s">
        <v>178</v>
      </c>
      <c r="K54" s="55"/>
      <c r="L54" s="55"/>
      <c r="M54" s="55"/>
      <c r="N54" s="59"/>
      <c r="O54" s="59"/>
      <c r="P54" s="59"/>
      <c r="Q54" s="226"/>
      <c r="R54" s="286"/>
      <c r="S54" s="287"/>
      <c r="T54" s="287"/>
      <c r="AA54" s="32"/>
      <c r="AB54" s="32"/>
      <c r="AC54" s="32"/>
      <c r="AD54" s="32"/>
      <c r="AE54" s="32"/>
    </row>
    <row r="55" spans="1:31" ht="41.4" x14ac:dyDescent="0.3">
      <c r="A55" s="223"/>
      <c r="B55" s="30" t="s">
        <v>42</v>
      </c>
      <c r="C55" s="239"/>
      <c r="D55" s="14"/>
      <c r="E55" s="14"/>
      <c r="F55" s="224"/>
      <c r="G55" s="60" t="s">
        <v>178</v>
      </c>
      <c r="H55" s="60" t="s">
        <v>178</v>
      </c>
      <c r="I55" s="60" t="s">
        <v>178</v>
      </c>
      <c r="J55" s="60" t="s">
        <v>178</v>
      </c>
      <c r="K55" s="55"/>
      <c r="L55" s="55"/>
      <c r="M55" s="55"/>
      <c r="N55" s="59"/>
      <c r="O55" s="59"/>
      <c r="P55" s="59"/>
      <c r="Q55" s="226"/>
      <c r="AA55" s="32"/>
      <c r="AB55" s="32"/>
      <c r="AC55" s="32"/>
      <c r="AD55" s="32"/>
      <c r="AE55" s="32"/>
    </row>
    <row r="56" spans="1:31" ht="41.4" x14ac:dyDescent="0.3">
      <c r="A56" s="223"/>
      <c r="B56" s="30" t="s">
        <v>175</v>
      </c>
      <c r="C56" s="239"/>
      <c r="D56" s="14"/>
      <c r="E56" s="14"/>
      <c r="F56" s="222" t="s">
        <v>16</v>
      </c>
      <c r="G56" s="60" t="s">
        <v>178</v>
      </c>
      <c r="H56" s="60" t="s">
        <v>178</v>
      </c>
      <c r="I56" s="60" t="s">
        <v>178</v>
      </c>
      <c r="J56" s="60" t="s">
        <v>178</v>
      </c>
      <c r="K56" s="55"/>
      <c r="L56" s="55"/>
      <c r="M56" s="55"/>
      <c r="N56" s="59"/>
      <c r="O56" s="59"/>
      <c r="P56" s="59"/>
      <c r="Q56" s="226"/>
      <c r="AA56" s="32"/>
      <c r="AB56" s="32"/>
      <c r="AC56" s="32"/>
      <c r="AD56" s="32"/>
      <c r="AE56" s="32"/>
    </row>
    <row r="57" spans="1:31" ht="27.6" x14ac:dyDescent="0.3">
      <c r="A57" s="223"/>
      <c r="B57" s="30" t="s">
        <v>177</v>
      </c>
      <c r="C57" s="239"/>
      <c r="D57" s="14"/>
      <c r="E57" s="14"/>
      <c r="F57" s="223"/>
      <c r="G57" s="60">
        <v>4500</v>
      </c>
      <c r="H57" s="60">
        <v>3575</v>
      </c>
      <c r="I57" s="60">
        <v>4500</v>
      </c>
      <c r="J57" s="60">
        <v>3575</v>
      </c>
      <c r="K57" s="55"/>
      <c r="L57" s="55"/>
      <c r="M57" s="55"/>
      <c r="N57" s="59"/>
      <c r="O57" s="59"/>
      <c r="P57" s="59"/>
      <c r="Q57" s="226"/>
      <c r="AA57" s="32"/>
      <c r="AB57" s="32"/>
      <c r="AC57" s="32"/>
      <c r="AD57" s="32"/>
      <c r="AE57" s="32"/>
    </row>
    <row r="58" spans="1:31" ht="27.6" x14ac:dyDescent="0.3">
      <c r="A58" s="223"/>
      <c r="B58" s="30" t="s">
        <v>40</v>
      </c>
      <c r="C58" s="239"/>
      <c r="D58" s="14"/>
      <c r="E58" s="14"/>
      <c r="F58" s="223"/>
      <c r="G58" s="60">
        <v>250</v>
      </c>
      <c r="H58" s="60">
        <v>150</v>
      </c>
      <c r="I58" s="60">
        <v>250</v>
      </c>
      <c r="J58" s="60">
        <v>150</v>
      </c>
      <c r="K58" s="55"/>
      <c r="L58" s="55"/>
      <c r="M58" s="55"/>
      <c r="N58" s="59"/>
      <c r="O58" s="59"/>
      <c r="P58" s="59"/>
      <c r="Q58" s="226"/>
      <c r="R58" s="286"/>
      <c r="S58" s="287"/>
      <c r="T58" s="287"/>
      <c r="AA58" s="32"/>
      <c r="AB58" s="32"/>
      <c r="AC58" s="32"/>
      <c r="AD58" s="32"/>
      <c r="AE58" s="32"/>
    </row>
    <row r="59" spans="1:31" ht="41.4" x14ac:dyDescent="0.3">
      <c r="A59" s="223"/>
      <c r="B59" s="30" t="s">
        <v>176</v>
      </c>
      <c r="C59" s="239"/>
      <c r="D59" s="14"/>
      <c r="E59" s="14"/>
      <c r="F59" s="223"/>
      <c r="G59" s="60" t="s">
        <v>178</v>
      </c>
      <c r="H59" s="60" t="s">
        <v>178</v>
      </c>
      <c r="I59" s="60" t="s">
        <v>178</v>
      </c>
      <c r="J59" s="60" t="s">
        <v>178</v>
      </c>
      <c r="K59" s="55"/>
      <c r="L59" s="55"/>
      <c r="M59" s="55"/>
      <c r="N59" s="59"/>
      <c r="O59" s="59"/>
      <c r="P59" s="59"/>
      <c r="Q59" s="226"/>
      <c r="R59" s="286"/>
      <c r="S59" s="287"/>
      <c r="T59" s="287"/>
      <c r="AA59" s="32"/>
      <c r="AB59" s="32"/>
      <c r="AC59" s="32"/>
      <c r="AD59" s="32"/>
      <c r="AE59" s="32"/>
    </row>
    <row r="60" spans="1:31" ht="41.4" x14ac:dyDescent="0.3">
      <c r="A60" s="223"/>
      <c r="B60" s="30" t="s">
        <v>42</v>
      </c>
      <c r="C60" s="239"/>
      <c r="D60" s="14"/>
      <c r="E60" s="14"/>
      <c r="F60" s="224"/>
      <c r="G60" s="60" t="s">
        <v>178</v>
      </c>
      <c r="H60" s="60" t="s">
        <v>178</v>
      </c>
      <c r="I60" s="60" t="s">
        <v>178</v>
      </c>
      <c r="J60" s="60" t="s">
        <v>178</v>
      </c>
      <c r="K60" s="55"/>
      <c r="L60" s="55"/>
      <c r="M60" s="55"/>
      <c r="N60" s="59"/>
      <c r="O60" s="59"/>
      <c r="P60" s="59"/>
      <c r="Q60" s="226"/>
      <c r="AA60" s="32"/>
      <c r="AB60" s="32"/>
      <c r="AC60" s="32"/>
      <c r="AD60" s="32"/>
      <c r="AE60" s="32"/>
    </row>
    <row r="61" spans="1:31" ht="41.4" x14ac:dyDescent="0.3">
      <c r="A61" s="223"/>
      <c r="B61" s="30" t="s">
        <v>175</v>
      </c>
      <c r="C61" s="239"/>
      <c r="D61" s="14"/>
      <c r="E61" s="14"/>
      <c r="F61" s="222" t="s">
        <v>17</v>
      </c>
      <c r="G61" s="60" t="s">
        <v>178</v>
      </c>
      <c r="H61" s="60" t="s">
        <v>178</v>
      </c>
      <c r="I61" s="60" t="s">
        <v>178</v>
      </c>
      <c r="J61" s="60" t="s">
        <v>178</v>
      </c>
      <c r="K61" s="55"/>
      <c r="L61" s="55"/>
      <c r="M61" s="55"/>
      <c r="N61" s="59"/>
      <c r="O61" s="59"/>
      <c r="P61" s="59"/>
      <c r="Q61" s="226"/>
      <c r="AA61" s="32"/>
      <c r="AB61" s="32"/>
      <c r="AC61" s="32"/>
      <c r="AD61" s="32"/>
      <c r="AE61" s="32"/>
    </row>
    <row r="62" spans="1:31" ht="27.6" x14ac:dyDescent="0.3">
      <c r="A62" s="223"/>
      <c r="B62" s="30" t="s">
        <v>177</v>
      </c>
      <c r="C62" s="239"/>
      <c r="D62" s="14"/>
      <c r="E62" s="14"/>
      <c r="F62" s="223"/>
      <c r="G62" s="60">
        <v>4500</v>
      </c>
      <c r="H62" s="60">
        <v>3350</v>
      </c>
      <c r="I62" s="60">
        <v>4500</v>
      </c>
      <c r="J62" s="60">
        <v>3350</v>
      </c>
      <c r="K62" s="55"/>
      <c r="L62" s="55"/>
      <c r="M62" s="55"/>
      <c r="N62" s="59"/>
      <c r="O62" s="59"/>
      <c r="P62" s="59"/>
      <c r="Q62" s="226"/>
      <c r="AA62" s="32"/>
      <c r="AB62" s="32"/>
      <c r="AC62" s="32"/>
      <c r="AD62" s="32"/>
      <c r="AE62" s="32"/>
    </row>
    <row r="63" spans="1:31" ht="27.6" x14ac:dyDescent="0.3">
      <c r="A63" s="223"/>
      <c r="B63" s="30" t="s">
        <v>40</v>
      </c>
      <c r="C63" s="239"/>
      <c r="D63" s="14"/>
      <c r="E63" s="14"/>
      <c r="F63" s="223"/>
      <c r="G63" s="60">
        <v>250</v>
      </c>
      <c r="H63" s="60">
        <v>100</v>
      </c>
      <c r="I63" s="60">
        <v>250</v>
      </c>
      <c r="J63" s="60">
        <v>100</v>
      </c>
      <c r="K63" s="55"/>
      <c r="L63" s="55"/>
      <c r="M63" s="55"/>
      <c r="N63" s="59"/>
      <c r="O63" s="59"/>
      <c r="P63" s="59"/>
      <c r="Q63" s="226"/>
      <c r="R63" s="286"/>
      <c r="S63" s="287"/>
      <c r="T63" s="287"/>
      <c r="AA63" s="32"/>
      <c r="AB63" s="32"/>
      <c r="AC63" s="32"/>
      <c r="AD63" s="32"/>
      <c r="AE63" s="32"/>
    </row>
    <row r="64" spans="1:31" ht="41.4" x14ac:dyDescent="0.3">
      <c r="A64" s="223"/>
      <c r="B64" s="30" t="s">
        <v>176</v>
      </c>
      <c r="C64" s="239"/>
      <c r="D64" s="14"/>
      <c r="E64" s="14"/>
      <c r="F64" s="223"/>
      <c r="G64" s="60" t="s">
        <v>178</v>
      </c>
      <c r="H64" s="60" t="s">
        <v>178</v>
      </c>
      <c r="I64" s="60" t="s">
        <v>178</v>
      </c>
      <c r="J64" s="60" t="s">
        <v>178</v>
      </c>
      <c r="K64" s="55"/>
      <c r="L64" s="55"/>
      <c r="M64" s="55"/>
      <c r="N64" s="59"/>
      <c r="O64" s="59"/>
      <c r="P64" s="59"/>
      <c r="Q64" s="226"/>
      <c r="R64" s="286"/>
      <c r="S64" s="287"/>
      <c r="T64" s="287"/>
      <c r="AA64" s="32"/>
      <c r="AB64" s="32"/>
      <c r="AC64" s="32"/>
      <c r="AD64" s="32"/>
      <c r="AE64" s="32"/>
    </row>
    <row r="65" spans="1:31" ht="41.4" x14ac:dyDescent="0.3">
      <c r="A65" s="223"/>
      <c r="B65" s="30" t="s">
        <v>42</v>
      </c>
      <c r="C65" s="239"/>
      <c r="D65" s="14"/>
      <c r="E65" s="14"/>
      <c r="F65" s="224"/>
      <c r="G65" s="60" t="s">
        <v>178</v>
      </c>
      <c r="H65" s="60" t="s">
        <v>178</v>
      </c>
      <c r="I65" s="60" t="s">
        <v>178</v>
      </c>
      <c r="J65" s="60" t="s">
        <v>178</v>
      </c>
      <c r="K65" s="55"/>
      <c r="L65" s="55"/>
      <c r="M65" s="55"/>
      <c r="N65" s="59"/>
      <c r="O65" s="59"/>
      <c r="P65" s="59"/>
      <c r="Q65" s="226"/>
      <c r="AA65" s="32"/>
      <c r="AB65" s="32"/>
      <c r="AC65" s="32"/>
      <c r="AD65" s="32"/>
      <c r="AE65" s="32"/>
    </row>
    <row r="66" spans="1:31" ht="41.4" x14ac:dyDescent="0.3">
      <c r="A66" s="223"/>
      <c r="B66" s="30" t="s">
        <v>175</v>
      </c>
      <c r="C66" s="239"/>
      <c r="D66" s="14"/>
      <c r="E66" s="14"/>
      <c r="F66" s="222" t="s">
        <v>18</v>
      </c>
      <c r="G66" s="60" t="s">
        <v>178</v>
      </c>
      <c r="H66" s="60" t="s">
        <v>178</v>
      </c>
      <c r="I66" s="60" t="s">
        <v>178</v>
      </c>
      <c r="J66" s="60" t="s">
        <v>178</v>
      </c>
      <c r="K66" s="55"/>
      <c r="L66" s="55"/>
      <c r="M66" s="55"/>
      <c r="N66" s="59"/>
      <c r="O66" s="59"/>
      <c r="P66" s="59"/>
      <c r="Q66" s="226"/>
      <c r="AA66" s="32"/>
      <c r="AB66" s="32"/>
      <c r="AC66" s="32"/>
      <c r="AD66" s="32"/>
      <c r="AE66" s="32"/>
    </row>
    <row r="67" spans="1:31" ht="27.6" x14ac:dyDescent="0.3">
      <c r="A67" s="223"/>
      <c r="B67" s="30" t="s">
        <v>177</v>
      </c>
      <c r="C67" s="239"/>
      <c r="D67" s="14"/>
      <c r="E67" s="14"/>
      <c r="F67" s="223"/>
      <c r="G67" s="60">
        <v>3900</v>
      </c>
      <c r="H67" s="60">
        <v>3900</v>
      </c>
      <c r="I67" s="60">
        <v>3900</v>
      </c>
      <c r="J67" s="60">
        <v>3900</v>
      </c>
      <c r="K67" s="55"/>
      <c r="L67" s="55"/>
      <c r="M67" s="55"/>
      <c r="N67" s="59"/>
      <c r="O67" s="59"/>
      <c r="P67" s="59"/>
      <c r="Q67" s="226"/>
      <c r="AA67" s="32"/>
      <c r="AB67" s="32"/>
      <c r="AC67" s="32"/>
      <c r="AD67" s="32"/>
      <c r="AE67" s="32"/>
    </row>
    <row r="68" spans="1:31" ht="27.6" x14ac:dyDescent="0.3">
      <c r="A68" s="223"/>
      <c r="B68" s="30" t="s">
        <v>40</v>
      </c>
      <c r="C68" s="239"/>
      <c r="D68" s="14"/>
      <c r="E68" s="14"/>
      <c r="F68" s="223"/>
      <c r="G68" s="60">
        <v>250</v>
      </c>
      <c r="H68" s="60">
        <v>250</v>
      </c>
      <c r="I68" s="60">
        <v>250</v>
      </c>
      <c r="J68" s="60">
        <v>250</v>
      </c>
      <c r="K68" s="55"/>
      <c r="L68" s="55"/>
      <c r="M68" s="55"/>
      <c r="N68" s="59"/>
      <c r="O68" s="59"/>
      <c r="P68" s="59"/>
      <c r="Q68" s="226"/>
      <c r="R68" s="286"/>
      <c r="S68" s="287"/>
      <c r="T68" s="287"/>
      <c r="AA68" s="32"/>
      <c r="AB68" s="32"/>
      <c r="AC68" s="32"/>
      <c r="AD68" s="32"/>
      <c r="AE68" s="32"/>
    </row>
    <row r="69" spans="1:31" ht="41.4" x14ac:dyDescent="0.3">
      <c r="A69" s="223"/>
      <c r="B69" s="30" t="s">
        <v>179</v>
      </c>
      <c r="C69" s="239"/>
      <c r="D69" s="14"/>
      <c r="E69" s="14"/>
      <c r="F69" s="223"/>
      <c r="G69" s="60" t="s">
        <v>178</v>
      </c>
      <c r="H69" s="60" t="s">
        <v>178</v>
      </c>
      <c r="I69" s="60" t="s">
        <v>178</v>
      </c>
      <c r="J69" s="60" t="s">
        <v>178</v>
      </c>
      <c r="K69" s="55"/>
      <c r="L69" s="55"/>
      <c r="M69" s="55"/>
      <c r="N69" s="59"/>
      <c r="O69" s="59"/>
      <c r="P69" s="59"/>
      <c r="Q69" s="226"/>
      <c r="R69" s="286"/>
      <c r="S69" s="287"/>
      <c r="T69" s="287"/>
      <c r="AA69" s="32"/>
      <c r="AB69" s="32"/>
      <c r="AC69" s="32"/>
      <c r="AD69" s="32"/>
      <c r="AE69" s="32"/>
    </row>
    <row r="70" spans="1:31" ht="41.4" x14ac:dyDescent="0.3">
      <c r="A70" s="223"/>
      <c r="B70" s="30" t="s">
        <v>42</v>
      </c>
      <c r="C70" s="239"/>
      <c r="D70" s="14"/>
      <c r="E70" s="14"/>
      <c r="F70" s="224"/>
      <c r="G70" s="60" t="s">
        <v>178</v>
      </c>
      <c r="H70" s="60" t="s">
        <v>178</v>
      </c>
      <c r="I70" s="60" t="s">
        <v>178</v>
      </c>
      <c r="J70" s="60" t="s">
        <v>178</v>
      </c>
      <c r="K70" s="55"/>
      <c r="L70" s="55"/>
      <c r="M70" s="55"/>
      <c r="N70" s="59"/>
      <c r="O70" s="59"/>
      <c r="P70" s="59"/>
      <c r="Q70" s="226"/>
      <c r="AA70" s="32"/>
      <c r="AB70" s="32"/>
      <c r="AC70" s="32"/>
      <c r="AD70" s="32"/>
      <c r="AE70" s="32"/>
    </row>
    <row r="71" spans="1:31" ht="41.4" x14ac:dyDescent="0.3">
      <c r="A71" s="223"/>
      <c r="B71" s="30" t="s">
        <v>175</v>
      </c>
      <c r="C71" s="239"/>
      <c r="D71" s="14"/>
      <c r="E71" s="14"/>
      <c r="F71" s="222" t="s">
        <v>19</v>
      </c>
      <c r="G71" s="60" t="s">
        <v>178</v>
      </c>
      <c r="H71" s="60" t="s">
        <v>178</v>
      </c>
      <c r="I71" s="60" t="s">
        <v>178</v>
      </c>
      <c r="J71" s="60" t="s">
        <v>178</v>
      </c>
      <c r="K71" s="55"/>
      <c r="L71" s="55"/>
      <c r="M71" s="55"/>
      <c r="N71" s="59"/>
      <c r="O71" s="59"/>
      <c r="P71" s="59"/>
      <c r="Q71" s="226"/>
      <c r="AA71" s="32"/>
      <c r="AB71" s="32"/>
      <c r="AC71" s="32"/>
      <c r="AD71" s="32"/>
      <c r="AE71" s="32"/>
    </row>
    <row r="72" spans="1:31" ht="27.6" x14ac:dyDescent="0.3">
      <c r="A72" s="223"/>
      <c r="B72" s="30" t="s">
        <v>177</v>
      </c>
      <c r="C72" s="239"/>
      <c r="D72" s="14"/>
      <c r="E72" s="14"/>
      <c r="F72" s="223"/>
      <c r="G72" s="60">
        <v>3900</v>
      </c>
      <c r="H72" s="60">
        <v>3900</v>
      </c>
      <c r="I72" s="60">
        <v>3900</v>
      </c>
      <c r="J72" s="60">
        <v>3900</v>
      </c>
      <c r="K72" s="55"/>
      <c r="L72" s="55"/>
      <c r="M72" s="55"/>
      <c r="N72" s="59"/>
      <c r="O72" s="59"/>
      <c r="P72" s="59"/>
      <c r="Q72" s="226"/>
      <c r="AA72" s="32"/>
      <c r="AB72" s="32"/>
      <c r="AC72" s="32"/>
      <c r="AD72" s="32"/>
      <c r="AE72" s="32"/>
    </row>
    <row r="73" spans="1:31" ht="27.6" x14ac:dyDescent="0.3">
      <c r="A73" s="223"/>
      <c r="B73" s="30" t="s">
        <v>40</v>
      </c>
      <c r="C73" s="239"/>
      <c r="D73" s="14"/>
      <c r="E73" s="14"/>
      <c r="F73" s="223"/>
      <c r="G73" s="60">
        <v>250</v>
      </c>
      <c r="H73" s="60">
        <v>250</v>
      </c>
      <c r="I73" s="60">
        <v>250</v>
      </c>
      <c r="J73" s="60">
        <v>250</v>
      </c>
      <c r="K73" s="55"/>
      <c r="L73" s="55"/>
      <c r="M73" s="55"/>
      <c r="N73" s="59"/>
      <c r="O73" s="59"/>
      <c r="P73" s="59"/>
      <c r="Q73" s="226"/>
      <c r="R73" s="286"/>
      <c r="S73" s="287"/>
      <c r="T73" s="287"/>
      <c r="AA73" s="32"/>
      <c r="AB73" s="32"/>
      <c r="AC73" s="32"/>
      <c r="AD73" s="32"/>
      <c r="AE73" s="32"/>
    </row>
    <row r="74" spans="1:31" ht="41.4" x14ac:dyDescent="0.3">
      <c r="A74" s="223"/>
      <c r="B74" s="30" t="s">
        <v>176</v>
      </c>
      <c r="C74" s="239"/>
      <c r="D74" s="14"/>
      <c r="E74" s="14"/>
      <c r="F74" s="223"/>
      <c r="G74" s="60" t="s">
        <v>178</v>
      </c>
      <c r="H74" s="60" t="s">
        <v>178</v>
      </c>
      <c r="I74" s="60" t="s">
        <v>178</v>
      </c>
      <c r="J74" s="60" t="s">
        <v>178</v>
      </c>
      <c r="K74" s="55"/>
      <c r="L74" s="55"/>
      <c r="M74" s="55"/>
      <c r="N74" s="59"/>
      <c r="O74" s="59"/>
      <c r="P74" s="59"/>
      <c r="Q74" s="226"/>
      <c r="R74" s="286"/>
      <c r="S74" s="287"/>
      <c r="T74" s="287"/>
      <c r="AA74" s="32"/>
      <c r="AB74" s="32"/>
      <c r="AC74" s="32"/>
      <c r="AD74" s="32"/>
      <c r="AE74" s="32"/>
    </row>
    <row r="75" spans="1:31" ht="41.4" x14ac:dyDescent="0.3">
      <c r="A75" s="223"/>
      <c r="B75" s="30" t="s">
        <v>42</v>
      </c>
      <c r="C75" s="239"/>
      <c r="D75" s="14"/>
      <c r="E75" s="14"/>
      <c r="F75" s="224"/>
      <c r="G75" s="60" t="s">
        <v>178</v>
      </c>
      <c r="H75" s="60" t="s">
        <v>178</v>
      </c>
      <c r="I75" s="60" t="s">
        <v>178</v>
      </c>
      <c r="J75" s="60" t="s">
        <v>178</v>
      </c>
      <c r="K75" s="55"/>
      <c r="L75" s="55"/>
      <c r="M75" s="55"/>
      <c r="N75" s="59"/>
      <c r="O75" s="59"/>
      <c r="P75" s="59"/>
      <c r="Q75" s="226"/>
      <c r="AA75" s="32"/>
      <c r="AB75" s="32"/>
      <c r="AC75" s="32"/>
      <c r="AD75" s="32"/>
      <c r="AE75" s="32"/>
    </row>
    <row r="76" spans="1:31" ht="41.4" x14ac:dyDescent="0.3">
      <c r="A76" s="223"/>
      <c r="B76" s="30" t="s">
        <v>175</v>
      </c>
      <c r="C76" s="239"/>
      <c r="D76" s="14"/>
      <c r="E76" s="14"/>
      <c r="F76" s="222" t="s">
        <v>20</v>
      </c>
      <c r="G76" s="60" t="s">
        <v>178</v>
      </c>
      <c r="H76" s="60" t="s">
        <v>178</v>
      </c>
      <c r="I76" s="60" t="s">
        <v>178</v>
      </c>
      <c r="J76" s="60" t="s">
        <v>178</v>
      </c>
      <c r="K76" s="55"/>
      <c r="L76" s="55"/>
      <c r="M76" s="55"/>
      <c r="N76" s="59"/>
      <c r="O76" s="59"/>
      <c r="P76" s="59"/>
      <c r="Q76" s="226"/>
      <c r="AA76" s="32"/>
      <c r="AB76" s="32"/>
      <c r="AC76" s="32"/>
      <c r="AD76" s="32"/>
      <c r="AE76" s="32"/>
    </row>
    <row r="77" spans="1:31" ht="27.6" x14ac:dyDescent="0.3">
      <c r="A77" s="223"/>
      <c r="B77" s="30" t="s">
        <v>177</v>
      </c>
      <c r="C77" s="239"/>
      <c r="D77" s="14"/>
      <c r="E77" s="14"/>
      <c r="F77" s="223"/>
      <c r="G77" s="60">
        <v>4776.2</v>
      </c>
      <c r="H77" s="60">
        <v>3900</v>
      </c>
      <c r="I77" s="60">
        <v>4776.2</v>
      </c>
      <c r="J77" s="60">
        <v>3900</v>
      </c>
      <c r="K77" s="55"/>
      <c r="L77" s="55"/>
      <c r="M77" s="55"/>
      <c r="N77" s="59"/>
      <c r="O77" s="59"/>
      <c r="P77" s="59"/>
      <c r="Q77" s="226"/>
      <c r="AA77" s="32"/>
      <c r="AB77" s="32"/>
      <c r="AC77" s="32"/>
      <c r="AD77" s="32"/>
      <c r="AE77" s="32"/>
    </row>
    <row r="78" spans="1:31" ht="27.6" x14ac:dyDescent="0.3">
      <c r="A78" s="223"/>
      <c r="B78" s="30" t="s">
        <v>40</v>
      </c>
      <c r="C78" s="239"/>
      <c r="D78" s="14"/>
      <c r="E78" s="14"/>
      <c r="F78" s="223"/>
      <c r="G78" s="60">
        <v>265.5</v>
      </c>
      <c r="H78" s="60">
        <v>250</v>
      </c>
      <c r="I78" s="60">
        <v>265.5</v>
      </c>
      <c r="J78" s="60">
        <v>250</v>
      </c>
      <c r="K78" s="55"/>
      <c r="L78" s="55"/>
      <c r="M78" s="55"/>
      <c r="N78" s="59"/>
      <c r="O78" s="59"/>
      <c r="P78" s="59"/>
      <c r="Q78" s="226"/>
      <c r="R78" s="286"/>
      <c r="S78" s="287"/>
      <c r="T78" s="287"/>
      <c r="AA78" s="32"/>
      <c r="AB78" s="32"/>
      <c r="AC78" s="32"/>
      <c r="AD78" s="32"/>
      <c r="AE78" s="32"/>
    </row>
    <row r="79" spans="1:31" ht="41.4" x14ac:dyDescent="0.3">
      <c r="A79" s="223"/>
      <c r="B79" s="30" t="s">
        <v>176</v>
      </c>
      <c r="C79" s="239"/>
      <c r="D79" s="14"/>
      <c r="E79" s="14"/>
      <c r="F79" s="223"/>
      <c r="G79" s="60" t="s">
        <v>178</v>
      </c>
      <c r="H79" s="60" t="s">
        <v>178</v>
      </c>
      <c r="I79" s="60" t="s">
        <v>178</v>
      </c>
      <c r="J79" s="60" t="s">
        <v>178</v>
      </c>
      <c r="K79" s="55"/>
      <c r="L79" s="55"/>
      <c r="M79" s="55"/>
      <c r="N79" s="59"/>
      <c r="O79" s="59"/>
      <c r="P79" s="59"/>
      <c r="Q79" s="226"/>
      <c r="R79" s="286"/>
      <c r="S79" s="287"/>
      <c r="T79" s="287"/>
      <c r="AA79" s="32"/>
      <c r="AB79" s="32"/>
      <c r="AC79" s="32"/>
      <c r="AD79" s="32"/>
      <c r="AE79" s="32"/>
    </row>
    <row r="80" spans="1:31" ht="41.4" x14ac:dyDescent="0.3">
      <c r="A80" s="224"/>
      <c r="B80" s="30" t="s">
        <v>42</v>
      </c>
      <c r="C80" s="240"/>
      <c r="D80" s="15"/>
      <c r="E80" s="15"/>
      <c r="F80" s="224"/>
      <c r="G80" s="60" t="s">
        <v>178</v>
      </c>
      <c r="H80" s="60" t="s">
        <v>178</v>
      </c>
      <c r="I80" s="60" t="s">
        <v>178</v>
      </c>
      <c r="J80" s="60" t="s">
        <v>178</v>
      </c>
      <c r="K80" s="55"/>
      <c r="L80" s="55"/>
      <c r="M80" s="55"/>
      <c r="N80" s="59"/>
      <c r="O80" s="59"/>
      <c r="P80" s="59"/>
      <c r="Q80" s="227"/>
      <c r="AA80" s="32"/>
      <c r="AB80" s="32"/>
      <c r="AC80" s="32"/>
      <c r="AD80" s="32"/>
      <c r="AE80" s="32"/>
    </row>
    <row r="81" spans="1:31" ht="14.4" x14ac:dyDescent="0.3">
      <c r="A81" s="222"/>
      <c r="B81" s="269" t="s">
        <v>180</v>
      </c>
      <c r="C81" s="232"/>
      <c r="D81" s="33"/>
      <c r="E81" s="33"/>
      <c r="F81" s="18" t="s">
        <v>169</v>
      </c>
      <c r="G81" s="58">
        <f>SUM(G82:G92)</f>
        <v>47844.6</v>
      </c>
      <c r="H81" s="58">
        <f>SUM(H82:H92)</f>
        <v>39739.699999999997</v>
      </c>
      <c r="I81" s="58">
        <f>SUM(I82:I92)</f>
        <v>47844.6</v>
      </c>
      <c r="J81" s="58">
        <f>SUM(J82:J92)</f>
        <v>39739.699999999997</v>
      </c>
      <c r="K81" s="55"/>
      <c r="L81" s="55"/>
      <c r="M81" s="55"/>
      <c r="N81" s="59"/>
      <c r="O81" s="59"/>
      <c r="P81" s="59"/>
      <c r="Q81" s="238"/>
      <c r="AA81" s="32"/>
      <c r="AB81" s="32"/>
      <c r="AC81" s="32"/>
      <c r="AD81" s="32"/>
      <c r="AE81" s="32"/>
    </row>
    <row r="82" spans="1:31" ht="14.4" x14ac:dyDescent="0.3">
      <c r="A82" s="223"/>
      <c r="B82" s="270"/>
      <c r="C82" s="288"/>
      <c r="D82" s="62"/>
      <c r="E82" s="62"/>
      <c r="F82" s="63" t="s">
        <v>10</v>
      </c>
      <c r="G82" s="60">
        <f>SUM(G26:G30)</f>
        <v>4168.2</v>
      </c>
      <c r="H82" s="60">
        <f>SUM(H26:H30)</f>
        <v>3243.2</v>
      </c>
      <c r="I82" s="60">
        <f>SUM(I26:I30)</f>
        <v>4168.2</v>
      </c>
      <c r="J82" s="60">
        <f>SUM(J26:J30)</f>
        <v>3243.2</v>
      </c>
      <c r="K82" s="55"/>
      <c r="L82" s="55"/>
      <c r="M82" s="55"/>
      <c r="N82" s="59"/>
      <c r="O82" s="59"/>
      <c r="P82" s="59"/>
      <c r="Q82" s="239"/>
      <c r="AA82" s="32"/>
      <c r="AB82" s="32"/>
      <c r="AC82" s="32"/>
      <c r="AD82" s="32"/>
      <c r="AE82" s="32"/>
    </row>
    <row r="83" spans="1:31" ht="14.4" x14ac:dyDescent="0.3">
      <c r="A83" s="223"/>
      <c r="B83" s="270"/>
      <c r="C83" s="288"/>
      <c r="D83" s="62"/>
      <c r="E83" s="62"/>
      <c r="F83" s="17" t="s">
        <v>11</v>
      </c>
      <c r="G83" s="60">
        <f>SUM(G31+G32+G33+G34+G35)</f>
        <v>4291</v>
      </c>
      <c r="H83" s="60">
        <f>SUM(H31:H35)</f>
        <v>2918.2</v>
      </c>
      <c r="I83" s="60">
        <f>SUM(I31+I32+I33+I34+I35)</f>
        <v>4291</v>
      </c>
      <c r="J83" s="60">
        <f>SUM(J31:J35)</f>
        <v>2918.2</v>
      </c>
      <c r="K83" s="55"/>
      <c r="L83" s="55"/>
      <c r="M83" s="55"/>
      <c r="N83" s="59"/>
      <c r="O83" s="59"/>
      <c r="P83" s="59"/>
      <c r="Q83" s="239"/>
      <c r="AA83" s="32"/>
      <c r="AB83" s="32"/>
      <c r="AC83" s="32"/>
      <c r="AD83" s="32"/>
      <c r="AE83" s="32"/>
    </row>
    <row r="84" spans="1:31" ht="14.4" x14ac:dyDescent="0.3">
      <c r="A84" s="223"/>
      <c r="B84" s="270"/>
      <c r="C84" s="288"/>
      <c r="D84" s="62"/>
      <c r="E84" s="62"/>
      <c r="F84" s="64" t="s">
        <v>12</v>
      </c>
      <c r="G84" s="60">
        <f>SUM(G36+G37+G38+G39+G40)</f>
        <v>4291</v>
      </c>
      <c r="H84" s="60">
        <f>SUM(H36:H40)</f>
        <v>2796.6</v>
      </c>
      <c r="I84" s="60">
        <f>SUM(I36:I40)</f>
        <v>4291</v>
      </c>
      <c r="J84" s="60">
        <f>SUM(J36:J40)</f>
        <v>2796.6</v>
      </c>
      <c r="K84" s="55"/>
      <c r="L84" s="55"/>
      <c r="M84" s="55"/>
      <c r="N84" s="59"/>
      <c r="O84" s="59"/>
      <c r="P84" s="59"/>
      <c r="Q84" s="239"/>
      <c r="AA84" s="32"/>
      <c r="AB84" s="32"/>
      <c r="AC84" s="32"/>
      <c r="AD84" s="32"/>
      <c r="AE84" s="32"/>
    </row>
    <row r="85" spans="1:31" ht="14.4" x14ac:dyDescent="0.3">
      <c r="A85" s="223"/>
      <c r="B85" s="270"/>
      <c r="C85" s="288"/>
      <c r="D85" s="62"/>
      <c r="E85" s="62"/>
      <c r="F85" s="64" t="s">
        <v>13</v>
      </c>
      <c r="G85" s="60">
        <f>SUM(G41+G42+G43+G44+G45)</f>
        <v>3640</v>
      </c>
      <c r="H85" s="60">
        <f>SUM(H41:H45)</f>
        <v>3069</v>
      </c>
      <c r="I85" s="60">
        <f>SUM(I41:I45)</f>
        <v>3640</v>
      </c>
      <c r="J85" s="60">
        <f>SUM(J41:J45)</f>
        <v>3069</v>
      </c>
      <c r="K85" s="55"/>
      <c r="L85" s="55"/>
      <c r="M85" s="55"/>
      <c r="N85" s="59"/>
      <c r="O85" s="59"/>
      <c r="P85" s="59"/>
      <c r="Q85" s="239"/>
      <c r="AA85" s="32"/>
      <c r="AB85" s="32"/>
      <c r="AC85" s="32"/>
      <c r="AD85" s="32"/>
      <c r="AE85" s="32"/>
    </row>
    <row r="86" spans="1:31" ht="14.4" x14ac:dyDescent="0.3">
      <c r="A86" s="223"/>
      <c r="B86" s="270"/>
      <c r="C86" s="288"/>
      <c r="D86" s="62"/>
      <c r="E86" s="62"/>
      <c r="F86" s="65" t="s">
        <v>14</v>
      </c>
      <c r="G86" s="66">
        <f>SUM(G46:G50)</f>
        <v>3862.7</v>
      </c>
      <c r="H86" s="66">
        <f>SUM(H46:H50)</f>
        <v>3862.7</v>
      </c>
      <c r="I86" s="66">
        <f>SUM(I46:I50)</f>
        <v>3862.7</v>
      </c>
      <c r="J86" s="66">
        <f>SUM(J46:J50)</f>
        <v>3862.7</v>
      </c>
      <c r="K86" s="67"/>
      <c r="L86" s="67"/>
      <c r="M86" s="67"/>
      <c r="N86" s="68"/>
      <c r="O86" s="68"/>
      <c r="P86" s="68"/>
      <c r="Q86" s="239"/>
      <c r="AA86" s="32"/>
      <c r="AB86" s="32"/>
      <c r="AC86" s="32"/>
      <c r="AD86" s="32"/>
      <c r="AE86" s="32"/>
    </row>
    <row r="87" spans="1:31" ht="14.4" x14ac:dyDescent="0.3">
      <c r="A87" s="223"/>
      <c r="B87" s="270"/>
      <c r="C87" s="288"/>
      <c r="D87" s="62"/>
      <c r="E87" s="62"/>
      <c r="F87" s="64" t="s">
        <v>15</v>
      </c>
      <c r="G87" s="60">
        <f>SUM(G51:G55)</f>
        <v>4750</v>
      </c>
      <c r="H87" s="60">
        <f>SUM(H51:H55)</f>
        <v>4225</v>
      </c>
      <c r="I87" s="60">
        <f>SUM(I51:I55)</f>
        <v>4750</v>
      </c>
      <c r="J87" s="60">
        <f>SUM(J51:J55)</f>
        <v>4225</v>
      </c>
      <c r="K87" s="55"/>
      <c r="L87" s="55"/>
      <c r="M87" s="55"/>
      <c r="N87" s="59"/>
      <c r="O87" s="59"/>
      <c r="P87" s="59"/>
      <c r="Q87" s="239"/>
      <c r="AA87" s="32"/>
      <c r="AB87" s="32"/>
      <c r="AC87" s="32"/>
      <c r="AD87" s="32"/>
      <c r="AE87" s="32"/>
    </row>
    <row r="88" spans="1:31" ht="14.4" x14ac:dyDescent="0.3">
      <c r="A88" s="223"/>
      <c r="B88" s="270"/>
      <c r="C88" s="288"/>
      <c r="D88" s="62"/>
      <c r="E88" s="62"/>
      <c r="F88" s="64" t="s">
        <v>16</v>
      </c>
      <c r="G88" s="60">
        <f>SUM(G56:G60)</f>
        <v>4750</v>
      </c>
      <c r="H88" s="60">
        <f>SUM(H56:H60)</f>
        <v>3725</v>
      </c>
      <c r="I88" s="60">
        <f>SUM(I56:I60)</f>
        <v>4750</v>
      </c>
      <c r="J88" s="60">
        <f>SUM(J56:J60)</f>
        <v>3725</v>
      </c>
      <c r="K88" s="55"/>
      <c r="L88" s="55"/>
      <c r="M88" s="55"/>
      <c r="N88" s="59"/>
      <c r="O88" s="59"/>
      <c r="P88" s="59"/>
      <c r="Q88" s="239"/>
      <c r="AA88" s="32"/>
      <c r="AB88" s="32"/>
      <c r="AC88" s="32"/>
      <c r="AD88" s="32"/>
      <c r="AE88" s="32"/>
    </row>
    <row r="89" spans="1:31" ht="14.4" x14ac:dyDescent="0.3">
      <c r="A89" s="223"/>
      <c r="B89" s="270"/>
      <c r="C89" s="288"/>
      <c r="D89" s="62"/>
      <c r="E89" s="62"/>
      <c r="F89" s="64" t="s">
        <v>17</v>
      </c>
      <c r="G89" s="60">
        <f>SUM(G61:G65)</f>
        <v>4750</v>
      </c>
      <c r="H89" s="60">
        <f>SUM(H61:H64)</f>
        <v>3450</v>
      </c>
      <c r="I89" s="60">
        <f>SUM(I61:I65)</f>
        <v>4750</v>
      </c>
      <c r="J89" s="60">
        <f>SUM(J61:J64)</f>
        <v>3450</v>
      </c>
      <c r="K89" s="55"/>
      <c r="L89" s="55"/>
      <c r="M89" s="55"/>
      <c r="N89" s="59"/>
      <c r="O89" s="59"/>
      <c r="P89" s="59"/>
      <c r="Q89" s="239"/>
      <c r="AA89" s="32"/>
      <c r="AB89" s="32"/>
      <c r="AC89" s="32"/>
      <c r="AD89" s="32"/>
      <c r="AE89" s="32"/>
    </row>
    <row r="90" spans="1:31" ht="14.4" x14ac:dyDescent="0.3">
      <c r="A90" s="223"/>
      <c r="B90" s="270"/>
      <c r="C90" s="288"/>
      <c r="D90" s="62"/>
      <c r="E90" s="62"/>
      <c r="F90" s="64" t="s">
        <v>18</v>
      </c>
      <c r="G90" s="60">
        <f>SUM(G66:G70)</f>
        <v>4150</v>
      </c>
      <c r="H90" s="60">
        <f>SUM(H66:H70)</f>
        <v>4150</v>
      </c>
      <c r="I90" s="60">
        <f>SUM(I66:I70)</f>
        <v>4150</v>
      </c>
      <c r="J90" s="60">
        <f>SUM(J66:J70)</f>
        <v>4150</v>
      </c>
      <c r="K90" s="55"/>
      <c r="L90" s="55"/>
      <c r="M90" s="55"/>
      <c r="N90" s="59"/>
      <c r="O90" s="59"/>
      <c r="P90" s="59"/>
      <c r="Q90" s="239"/>
      <c r="AA90" s="32"/>
      <c r="AB90" s="32"/>
      <c r="AC90" s="32"/>
      <c r="AD90" s="32"/>
      <c r="AE90" s="32"/>
    </row>
    <row r="91" spans="1:31" ht="14.4" x14ac:dyDescent="0.3">
      <c r="A91" s="223"/>
      <c r="B91" s="270"/>
      <c r="C91" s="288"/>
      <c r="D91" s="62"/>
      <c r="E91" s="62"/>
      <c r="F91" s="64" t="s">
        <v>19</v>
      </c>
      <c r="G91" s="60">
        <f>SUM(G71:G75)</f>
        <v>4150</v>
      </c>
      <c r="H91" s="60">
        <f>SUM(H71:H75)</f>
        <v>4150</v>
      </c>
      <c r="I91" s="60">
        <f>SUM(I71:I75)</f>
        <v>4150</v>
      </c>
      <c r="J91" s="60">
        <f>SUM(J71:J75)</f>
        <v>4150</v>
      </c>
      <c r="K91" s="55"/>
      <c r="L91" s="55"/>
      <c r="M91" s="55"/>
      <c r="N91" s="59"/>
      <c r="O91" s="59"/>
      <c r="P91" s="59"/>
      <c r="Q91" s="239"/>
      <c r="AA91" s="32"/>
      <c r="AB91" s="32"/>
      <c r="AC91" s="32"/>
      <c r="AD91" s="32"/>
      <c r="AE91" s="32"/>
    </row>
    <row r="92" spans="1:31" ht="14.4" x14ac:dyDescent="0.3">
      <c r="A92" s="224"/>
      <c r="B92" s="271"/>
      <c r="C92" s="235"/>
      <c r="D92" s="35"/>
      <c r="E92" s="35"/>
      <c r="F92" s="64" t="s">
        <v>20</v>
      </c>
      <c r="G92" s="60">
        <f>I92</f>
        <v>5041.7</v>
      </c>
      <c r="H92" s="60">
        <f>SUM(H76:H80)</f>
        <v>4150</v>
      </c>
      <c r="I92" s="60">
        <v>5041.7</v>
      </c>
      <c r="J92" s="60">
        <f>SUM(J76:J80)</f>
        <v>4150</v>
      </c>
      <c r="K92" s="55"/>
      <c r="L92" s="55"/>
      <c r="M92" s="55"/>
      <c r="N92" s="59"/>
      <c r="O92" s="59"/>
      <c r="P92" s="59"/>
      <c r="Q92" s="240"/>
      <c r="AA92" s="32"/>
      <c r="AB92" s="32"/>
      <c r="AC92" s="32"/>
      <c r="AD92" s="32"/>
      <c r="AE92" s="32"/>
    </row>
    <row r="93" spans="1:31" ht="14.4" x14ac:dyDescent="0.3">
      <c r="A93" s="253" t="s">
        <v>43</v>
      </c>
      <c r="B93" s="256" t="s">
        <v>44</v>
      </c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7"/>
      <c r="AA93" s="32"/>
      <c r="AB93" s="32"/>
      <c r="AC93" s="32"/>
      <c r="AD93" s="32"/>
      <c r="AE93" s="32"/>
    </row>
    <row r="94" spans="1:31" ht="14.4" x14ac:dyDescent="0.3">
      <c r="A94" s="278"/>
      <c r="B94" s="269" t="s">
        <v>181</v>
      </c>
      <c r="C94" s="253" t="s">
        <v>182</v>
      </c>
      <c r="D94" s="19"/>
      <c r="E94" s="19"/>
      <c r="F94" s="70" t="s">
        <v>169</v>
      </c>
      <c r="G94" s="22">
        <f>SUM(G95:G105)</f>
        <v>3869349.1460000002</v>
      </c>
      <c r="H94" s="22">
        <f t="shared" ref="H94:N94" si="0">SUM(H95:H105)</f>
        <v>3150341.466</v>
      </c>
      <c r="I94" s="22">
        <f t="shared" si="0"/>
        <v>3041844.6460000002</v>
      </c>
      <c r="J94" s="22">
        <f>SUM(J95:J105)</f>
        <v>2566698.9660000005</v>
      </c>
      <c r="K94" s="22"/>
      <c r="L94" s="22"/>
      <c r="M94" s="22">
        <f t="shared" si="0"/>
        <v>827504.5</v>
      </c>
      <c r="N94" s="22">
        <f t="shared" si="0"/>
        <v>583642.5</v>
      </c>
      <c r="O94" s="71"/>
      <c r="P94" s="71"/>
      <c r="Q94" s="269" t="s">
        <v>46</v>
      </c>
      <c r="AA94" s="32"/>
      <c r="AB94" s="32"/>
      <c r="AC94" s="32"/>
      <c r="AD94" s="32"/>
      <c r="AE94" s="32"/>
    </row>
    <row r="95" spans="1:31" ht="14.4" x14ac:dyDescent="0.3">
      <c r="A95" s="278"/>
      <c r="B95" s="270"/>
      <c r="C95" s="278"/>
      <c r="D95" s="69"/>
      <c r="E95" s="69"/>
      <c r="F95" s="67" t="s">
        <v>10</v>
      </c>
      <c r="G95" s="37">
        <f>SUM(G107+G119+G131+G143+G155+G167+G190+G202+G214+G226+G238+G250+G263+G275+G295+G307+G319+G331+G343+G355)</f>
        <v>328254.8</v>
      </c>
      <c r="H95" s="37">
        <f>SUM(H107+H119+H131+H143+H155+H167+H190+H202+H214+H226+H238+H250+H263+H275+H295+H307+H319+H331+H343+H355)</f>
        <v>296119</v>
      </c>
      <c r="I95" s="37">
        <f>SUM(I107+I119+I131+I143+I155+I167+I190+I202+I214+I226+I238+I250+I263+I275+I295+I307+I319+I331+I343+I355)</f>
        <v>255626.8</v>
      </c>
      <c r="J95" s="37">
        <f>SUM(J107+J119+J131+J143+J155+J167+J190+J202+J214+J226+J238+J250+J263+J275+J295+J307+J319+J331+J343+J355)</f>
        <v>230377</v>
      </c>
      <c r="K95" s="37"/>
      <c r="L95" s="37"/>
      <c r="M95" s="37">
        <f>SUM(M107+M119+M131+M143+M155+M167+M168+M190+M202+M214+M226+M238+M250+M263+M275+M295+M307+M319+M331+M343+M355)</f>
        <v>72628</v>
      </c>
      <c r="N95" s="37">
        <f>SUM(N107+N119+N131+N143+N155+N167+N168+N190+N202+N214+N226+N238+N250+N263+N275+N295+N307+N319+N331+N343+N355)</f>
        <v>65742</v>
      </c>
      <c r="O95" s="71"/>
      <c r="P95" s="71"/>
      <c r="Q95" s="270"/>
      <c r="AA95" s="32"/>
      <c r="AB95" s="32"/>
      <c r="AC95" s="32"/>
      <c r="AD95" s="32"/>
      <c r="AE95" s="32"/>
    </row>
    <row r="96" spans="1:31" ht="14.4" x14ac:dyDescent="0.3">
      <c r="A96" s="278"/>
      <c r="B96" s="270"/>
      <c r="C96" s="278"/>
      <c r="D96" s="69"/>
      <c r="E96" s="69"/>
      <c r="F96" s="55" t="s">
        <v>11</v>
      </c>
      <c r="G96" s="37">
        <f>SUM(G108+G120+G132+G144+G156+G169+G191+G203+G215+G227+G239+G251+G264+G276+G296+G308+G320+G332+G344+G356)</f>
        <v>400555.26</v>
      </c>
      <c r="H96" s="37">
        <f>SUM(H108+H120+H132+H144+H156+H169+H191+H203+H215+H227+H239+H251+H264+H276+H296+H308+H320+H332+H344+H356)</f>
        <v>300559.00000000006</v>
      </c>
      <c r="I96" s="37">
        <f>SUM(I108+I120+I132+I144+I156+I169+I191+I203+I215+I227+I239+I251+I264+I276+I296+I308+I320+I332+I344+I356)</f>
        <v>301431.26</v>
      </c>
      <c r="J96" s="37">
        <f>SUM(J108+J120+J132+J144+J156+J169+J191+J203+J215+J227+J239+J251+J264+J276+J296+J308+J320+J332+J344+J356)</f>
        <v>248806.50000000003</v>
      </c>
      <c r="K96" s="37"/>
      <c r="L96" s="37"/>
      <c r="M96" s="37">
        <f>SUM(M108+M120+M132+M144+M156+M169+M170+M191+M203+M215+M227+M239+M251+M264+M276+M296+M308+M320+M332+M344+M356)</f>
        <v>99124</v>
      </c>
      <c r="N96" s="37">
        <f>SUM(N108+N120+N132+N144+N156+N169+N170+N191+N203+N215+N227+N239+N251+N264+N276+N296+N308+N320+N332+N344+N356)</f>
        <v>51752.5</v>
      </c>
      <c r="O96" s="71"/>
      <c r="P96" s="71"/>
      <c r="Q96" s="270"/>
      <c r="AA96" s="32"/>
      <c r="AB96" s="32"/>
      <c r="AC96" s="32"/>
      <c r="AD96" s="32"/>
      <c r="AE96" s="32"/>
    </row>
    <row r="97" spans="1:31" ht="14.4" x14ac:dyDescent="0.3">
      <c r="A97" s="278"/>
      <c r="B97" s="270"/>
      <c r="C97" s="278"/>
      <c r="D97" s="69"/>
      <c r="E97" s="69"/>
      <c r="F97" s="55" t="s">
        <v>12</v>
      </c>
      <c r="G97" s="37">
        <f>SUM(G109+G121+G133+G145+G171+G192+G228+G240+G252+G265+G277+G297+G321+G345+G357+G369+G381+G393)</f>
        <v>336273.6</v>
      </c>
      <c r="H97" s="37">
        <f>SUM(H109+H121+H133+H145+H171+H192+H228+H240+H252+H265+H277+H297+H321+H345+H357+H369+H381+H393)</f>
        <v>278551.19999999995</v>
      </c>
      <c r="I97" s="37">
        <f>SUM(I109+I121+I133+I145+I171+I192+I228+I240+I252+I265+I277+I297+I321+I345+I357+I381+I393)</f>
        <v>289100.19999999995</v>
      </c>
      <c r="J97" s="37">
        <f>SUM(J109+J121+J133+J145+J171+J192+J228+J240+J252+J265+J277+J297+J321+J345+J357+J381+J393)</f>
        <v>239311.2</v>
      </c>
      <c r="K97" s="37"/>
      <c r="L97" s="37"/>
      <c r="M97" s="37">
        <f t="shared" ref="M97:N99" si="1">SUM(M109+M121+M133+M145+M157+M171+M172+M192+M204+M216+M228+M240+M252+M265+M277+M297+M309+M321+M333+M345+M357+M369)</f>
        <v>47173.4</v>
      </c>
      <c r="N97" s="37">
        <f t="shared" si="1"/>
        <v>39240</v>
      </c>
      <c r="O97" s="71"/>
      <c r="P97" s="71"/>
      <c r="Q97" s="270"/>
      <c r="AA97" s="32"/>
      <c r="AB97" s="32"/>
      <c r="AC97" s="32"/>
      <c r="AD97" s="32"/>
      <c r="AE97" s="32"/>
    </row>
    <row r="98" spans="1:31" ht="14.4" x14ac:dyDescent="0.3">
      <c r="A98" s="278"/>
      <c r="B98" s="270"/>
      <c r="C98" s="278"/>
      <c r="D98" s="69"/>
      <c r="E98" s="69"/>
      <c r="F98" s="55" t="s">
        <v>13</v>
      </c>
      <c r="G98" s="37">
        <f>SUM(G110+G122+G134+G146+G173+G193+G229+G241+G253+G266+G278+G298+G322+G346+G358+G370+G382+G394)</f>
        <v>320347.80000000005</v>
      </c>
      <c r="H98" s="37">
        <f>SUM(H110+H122+H134+H146+H173+H193+H229+H241+H253+H266+H278+H298+H322+H346+H358+H370+H382+H394)</f>
        <v>292947.40000000002</v>
      </c>
      <c r="I98" s="37">
        <f>SUM(I110+I122+I134+I146+I173+I193+I229+I241+I253+I266+I278+I298+I322+I346+I358+I382+I394)</f>
        <v>273174.40000000002</v>
      </c>
      <c r="J98" s="37">
        <f>SUM(J110+J122+J134+J146+J173+J193+J229+J241+J253+J266+J278+J298+J322+J346+J358+J382+J394)</f>
        <v>245823.40000000002</v>
      </c>
      <c r="K98" s="37"/>
      <c r="L98" s="37"/>
      <c r="M98" s="37">
        <f t="shared" si="1"/>
        <v>47173.4</v>
      </c>
      <c r="N98" s="37">
        <f t="shared" si="1"/>
        <v>47124</v>
      </c>
      <c r="O98" s="71"/>
      <c r="P98" s="71"/>
      <c r="Q98" s="270"/>
      <c r="AA98" s="32"/>
      <c r="AB98" s="32"/>
      <c r="AC98" s="32"/>
      <c r="AD98" s="32"/>
      <c r="AE98" s="32"/>
    </row>
    <row r="99" spans="1:31" ht="14.4" x14ac:dyDescent="0.3">
      <c r="A99" s="278"/>
      <c r="B99" s="270"/>
      <c r="C99" s="278"/>
      <c r="D99" s="69"/>
      <c r="E99" s="69"/>
      <c r="F99" s="67" t="s">
        <v>14</v>
      </c>
      <c r="G99" s="37">
        <f t="shared" ref="G99:H101" si="2">I99+M99</f>
        <v>321388.30000000005</v>
      </c>
      <c r="H99" s="37">
        <f t="shared" si="2"/>
        <v>273177.09999999998</v>
      </c>
      <c r="I99" s="37">
        <f>I111+I123+I135+I147+I175+I194+I230+I242+I254+I267+I279+I287+I299+I323+I347+I359+I383+I395</f>
        <v>262226.90000000002</v>
      </c>
      <c r="J99" s="37">
        <f>SUM(J111+J123+J135+J147+J175+J194+J230+J242+J254+J267+J279+J287+J299+J323+J347+J359+J383+J395)</f>
        <v>223641.1</v>
      </c>
      <c r="K99" s="37"/>
      <c r="L99" s="37"/>
      <c r="M99" s="37">
        <f t="shared" si="1"/>
        <v>59161.4</v>
      </c>
      <c r="N99" s="37">
        <f t="shared" si="1"/>
        <v>49536</v>
      </c>
      <c r="O99" s="71"/>
      <c r="P99" s="71"/>
      <c r="Q99" s="270"/>
      <c r="AA99" s="32"/>
      <c r="AB99" s="32"/>
      <c r="AC99" s="32"/>
      <c r="AD99" s="32"/>
      <c r="AE99" s="32"/>
    </row>
    <row r="100" spans="1:31" ht="14.4" x14ac:dyDescent="0.3">
      <c r="A100" s="278"/>
      <c r="B100" s="270"/>
      <c r="C100" s="278"/>
      <c r="D100" s="69"/>
      <c r="E100" s="69"/>
      <c r="F100" s="67" t="s">
        <v>15</v>
      </c>
      <c r="G100" s="37">
        <f>I100+M100</f>
        <v>362793.5</v>
      </c>
      <c r="H100" s="37">
        <f>J100+N100</f>
        <v>292050.69999999995</v>
      </c>
      <c r="I100" s="37">
        <f>I112+I124+I136+I148+I177+I195+I231+I243+I255+I268+I280+I288+I300+I324+I348+I360+I384+I396</f>
        <v>275144.10000000003</v>
      </c>
      <c r="J100" s="37">
        <f>SUM(J112+J124+J136+J148+J177+J195+J231+J243+J255+J268+J280+J288+J300+J324+J348+J360+J384+J396)</f>
        <v>229794.69999999998</v>
      </c>
      <c r="K100" s="37"/>
      <c r="L100" s="37"/>
      <c r="M100" s="37">
        <f>M300+M324+M372</f>
        <v>87649.4</v>
      </c>
      <c r="N100" s="37">
        <f>N300+N324+N372</f>
        <v>62256</v>
      </c>
      <c r="O100" s="71"/>
      <c r="P100" s="71"/>
      <c r="Q100" s="270"/>
      <c r="AA100" s="32"/>
      <c r="AB100" s="32"/>
      <c r="AC100" s="32"/>
      <c r="AD100" s="32"/>
      <c r="AE100" s="32"/>
    </row>
    <row r="101" spans="1:31" ht="14.4" x14ac:dyDescent="0.3">
      <c r="A101" s="278"/>
      <c r="B101" s="270"/>
      <c r="C101" s="278"/>
      <c r="D101" s="69"/>
      <c r="E101" s="69"/>
      <c r="F101" s="67" t="s">
        <v>16</v>
      </c>
      <c r="G101" s="37">
        <f t="shared" si="2"/>
        <v>377527.15</v>
      </c>
      <c r="H101" s="37">
        <f t="shared" si="2"/>
        <v>305656.10000000003</v>
      </c>
      <c r="I101" s="37">
        <f>SUM(I113+I125+I137+I149+I179+I196+I232+I244+I256+I269+I281+I289+I301+I325+I349+I361+I373+I385+I397)</f>
        <v>297948.25</v>
      </c>
      <c r="J101" s="37">
        <f>SUM(J113+J125+J137+J149+J179+J196+J232+J244+J256+J269+J281+J289+J301+J325+J349+J361+J373+J385+J397)</f>
        <v>240174.10000000003</v>
      </c>
      <c r="K101" s="37"/>
      <c r="L101" s="37"/>
      <c r="M101" s="37">
        <f>SUM(M113+M125+M137+M149+M179+M196+M232+M244+M256+M269+M281+M301+M325+M349+M361+M373+M385+M397)</f>
        <v>79578.899999999994</v>
      </c>
      <c r="N101" s="37">
        <f>SUM(N113+N125+N137+N149+N179+N196+N232+N244+N256+N269+N281+N301+N325+N349+N361+N373+N385+N397)</f>
        <v>65482</v>
      </c>
      <c r="O101" s="71"/>
      <c r="P101" s="71"/>
      <c r="Q101" s="270"/>
      <c r="AA101" s="32"/>
      <c r="AB101" s="32"/>
      <c r="AC101" s="32"/>
      <c r="AD101" s="32"/>
      <c r="AE101" s="32"/>
    </row>
    <row r="102" spans="1:31" ht="14.4" x14ac:dyDescent="0.3">
      <c r="A102" s="278"/>
      <c r="B102" s="270"/>
      <c r="C102" s="278"/>
      <c r="D102" s="69"/>
      <c r="E102" s="69"/>
      <c r="F102" s="67" t="s">
        <v>17</v>
      </c>
      <c r="G102" s="37">
        <f>SUM(G114+G126+G138+G150+G181+G197+G233+G245+G257+G270+G282+G290+G302+G326+G350+G362+G374+G386+G398)</f>
        <v>459271.60000000003</v>
      </c>
      <c r="H102" s="37">
        <f>SUM(H114+H126+H138+H150+H181+H197+H233+H245+H257+H270+H282+H290+H302+H326+H350+H362+H374+H386+H398)</f>
        <v>258189.10000000003</v>
      </c>
      <c r="I102" s="37">
        <f>SUM(I114+I126+I138+I150+I181+I197+I233+I245+I257+I270+I282+I290+I302+I326+I350+I362+I374+I386+I398)</f>
        <v>315211.60000000003</v>
      </c>
      <c r="J102" s="37">
        <f>SUM(J114+J126+J138+J150+J181+J197+J233+J245+J257+J270+J282+J290+J302+J326+J350+J362+J374+J386+J398)</f>
        <v>212039.10000000003</v>
      </c>
      <c r="K102" s="37"/>
      <c r="L102" s="37"/>
      <c r="M102" s="37">
        <f>SUM(M114+M126+M138+M150+M181+M197+M233+M245+M257+M270+M282+M302+M326+M350+M362+M374+M386+M398)</f>
        <v>144060</v>
      </c>
      <c r="N102" s="37">
        <f>SUM(N114+N126+N138+N150+N181+N197+N233+N245+N257+N270+N282+N302+N326+N350+N362+N374+N386+N398)</f>
        <v>46150</v>
      </c>
      <c r="O102" s="71"/>
      <c r="P102" s="71"/>
      <c r="Q102" s="270"/>
      <c r="AA102" s="32"/>
      <c r="AB102" s="32"/>
      <c r="AC102" s="32"/>
      <c r="AD102" s="32"/>
      <c r="AE102" s="32"/>
    </row>
    <row r="103" spans="1:31" ht="14.4" x14ac:dyDescent="0.3">
      <c r="A103" s="278"/>
      <c r="B103" s="270"/>
      <c r="C103" s="278"/>
      <c r="D103" s="69"/>
      <c r="E103" s="69"/>
      <c r="F103" s="67" t="s">
        <v>18</v>
      </c>
      <c r="G103" s="37">
        <f t="shared" ref="G103:I105" si="3">SUM(G115+G127+G139+G151+G183+G184+G198+G234+G246+G258+G271+G283+G291+G303+G327+G351+G363+G375+G387+G399)</f>
        <v>347547.33599999995</v>
      </c>
      <c r="H103" s="37">
        <f>SUM(H115+H127+H139+H151+H183+H184+H198+H234+H246+H258+H271+H283+H291+H303+H327+H351+H363+H375+H387+H399)</f>
        <v>277246.46599999996</v>
      </c>
      <c r="I103" s="37">
        <f>SUM(I115+I127+I139+I151+I183+I184+I198+I234+I246+I258+I271+I283+I291+I303+I327+I351+I363+I375+I387+I399)</f>
        <v>267951.33599999995</v>
      </c>
      <c r="J103" s="37">
        <f t="shared" ref="J103:J105" si="4">SUM(J115+J127+J139+J151+J183+J184+J198+J234+J246+J258+J271+J283+J291+J303+J327+J351+J363+J375+J387+J399)</f>
        <v>232246.46599999999</v>
      </c>
      <c r="K103" s="37"/>
      <c r="L103" s="37"/>
      <c r="M103" s="37">
        <f>SUM(M115+M127+M139+M151+M183+M198+M234+M246+M258+M271+M283+M303+M327+M351+M363+M375+M387+M399)</f>
        <v>79596</v>
      </c>
      <c r="N103" s="37">
        <f>SUM(N115+N127+N139+N151+N183+N198+N234+N246+N258+N271+N283+N303+N327+N351+N363+N375+N387+N399)</f>
        <v>45000</v>
      </c>
      <c r="O103" s="71"/>
      <c r="P103" s="71"/>
      <c r="Q103" s="270"/>
      <c r="AA103" s="32"/>
      <c r="AB103" s="32"/>
      <c r="AC103" s="32"/>
      <c r="AD103" s="32"/>
      <c r="AE103" s="32"/>
    </row>
    <row r="104" spans="1:31" ht="14.4" x14ac:dyDescent="0.3">
      <c r="A104" s="278"/>
      <c r="B104" s="270"/>
      <c r="C104" s="278"/>
      <c r="D104" s="69"/>
      <c r="E104" s="69"/>
      <c r="F104" s="67" t="s">
        <v>19</v>
      </c>
      <c r="G104" s="37">
        <f t="shared" si="3"/>
        <v>307667</v>
      </c>
      <c r="H104" s="37">
        <f t="shared" si="3"/>
        <v>287922.69999999995</v>
      </c>
      <c r="I104" s="37">
        <f t="shared" si="3"/>
        <v>251987</v>
      </c>
      <c r="J104" s="37">
        <f t="shared" si="4"/>
        <v>232242.69999999998</v>
      </c>
      <c r="K104" s="37"/>
      <c r="L104" s="37"/>
      <c r="M104" s="37">
        <f>SUM(M116+M128+M140+M152+M185+M199+M235+M247+M259+M272+M284+M304+M328+M352+M364+M376+M388+M400)</f>
        <v>55680</v>
      </c>
      <c r="N104" s="37">
        <f>SUM(N116+N128+N140+N152+N185+N199+N235+N247+N259+N272+N284+N304+N328+N352+N364+N376+N388+N400)</f>
        <v>55680</v>
      </c>
      <c r="O104" s="71"/>
      <c r="P104" s="71"/>
      <c r="Q104" s="270"/>
      <c r="AA104" s="32"/>
      <c r="AB104" s="32"/>
      <c r="AC104" s="32"/>
      <c r="AD104" s="32"/>
      <c r="AE104" s="32"/>
    </row>
    <row r="105" spans="1:31" ht="14.4" x14ac:dyDescent="0.3">
      <c r="A105" s="254"/>
      <c r="B105" s="271"/>
      <c r="C105" s="254"/>
      <c r="D105" s="69"/>
      <c r="E105" s="69"/>
      <c r="F105" s="67" t="s">
        <v>20</v>
      </c>
      <c r="G105" s="37">
        <f t="shared" si="3"/>
        <v>307722.8</v>
      </c>
      <c r="H105" s="37">
        <f t="shared" si="3"/>
        <v>287922.69999999995</v>
      </c>
      <c r="I105" s="37">
        <f t="shared" si="3"/>
        <v>252042.8</v>
      </c>
      <c r="J105" s="37">
        <f t="shared" si="4"/>
        <v>232242.69999999998</v>
      </c>
      <c r="K105" s="37"/>
      <c r="L105" s="37"/>
      <c r="M105" s="37">
        <f>SUM(M117+M129+M141+M153+M187+M200+M236+M248+M260+M273+M285+M305+M329+M353+M365+M377+M389+M401)</f>
        <v>55680</v>
      </c>
      <c r="N105" s="37">
        <f>SUM(N117+N129+N141+N153+N187+N200+N236+N248+N260+N273+N285+N305+N329+N353+N365+N377+N389+N401)</f>
        <v>55680</v>
      </c>
      <c r="O105" s="71"/>
      <c r="P105" s="71"/>
      <c r="Q105" s="271"/>
      <c r="AA105" s="32"/>
      <c r="AB105" s="32"/>
      <c r="AC105" s="32"/>
      <c r="AD105" s="32"/>
      <c r="AE105" s="32"/>
    </row>
    <row r="106" spans="1:31" ht="14.4" x14ac:dyDescent="0.3">
      <c r="A106" s="222" t="s">
        <v>47</v>
      </c>
      <c r="B106" s="225" t="s">
        <v>48</v>
      </c>
      <c r="C106" s="238" t="s">
        <v>183</v>
      </c>
      <c r="D106" s="238" t="s">
        <v>173</v>
      </c>
      <c r="E106" s="238" t="s">
        <v>174</v>
      </c>
      <c r="F106" s="26" t="s">
        <v>169</v>
      </c>
      <c r="G106" s="58">
        <f>SUM(G107:G117)</f>
        <v>84483.400000000009</v>
      </c>
      <c r="H106" s="58">
        <f>SUM(H107:H117)</f>
        <v>74591.700000000012</v>
      </c>
      <c r="I106" s="58">
        <f>SUM(I107:I117)</f>
        <v>84483.400000000009</v>
      </c>
      <c r="J106" s="58">
        <f>SUM(J107:J117)</f>
        <v>74591.700000000012</v>
      </c>
      <c r="K106" s="72"/>
      <c r="L106" s="59"/>
      <c r="M106" s="59"/>
      <c r="N106" s="59"/>
      <c r="O106" s="59"/>
      <c r="P106" s="59"/>
      <c r="Q106" s="225" t="s">
        <v>26</v>
      </c>
      <c r="AA106" s="32"/>
      <c r="AB106" s="32"/>
      <c r="AC106" s="32"/>
      <c r="AD106" s="32"/>
      <c r="AE106" s="32"/>
    </row>
    <row r="107" spans="1:31" ht="14.4" x14ac:dyDescent="0.3">
      <c r="A107" s="223"/>
      <c r="B107" s="226"/>
      <c r="C107" s="239"/>
      <c r="D107" s="239"/>
      <c r="E107" s="239"/>
      <c r="F107" s="63" t="s">
        <v>10</v>
      </c>
      <c r="G107" s="60">
        <v>8610</v>
      </c>
      <c r="H107" s="60">
        <v>7514.8</v>
      </c>
      <c r="I107" s="60">
        <v>8610</v>
      </c>
      <c r="J107" s="60">
        <v>7514.8</v>
      </c>
      <c r="K107" s="72"/>
      <c r="L107" s="59"/>
      <c r="M107" s="59"/>
      <c r="N107" s="59"/>
      <c r="O107" s="59"/>
      <c r="P107" s="59"/>
      <c r="Q107" s="226"/>
      <c r="AA107" s="32"/>
      <c r="AB107" s="32"/>
      <c r="AC107" s="32"/>
      <c r="AD107" s="32"/>
      <c r="AE107" s="32"/>
    </row>
    <row r="108" spans="1:31" ht="14.4" x14ac:dyDescent="0.3">
      <c r="A108" s="223"/>
      <c r="B108" s="226"/>
      <c r="C108" s="239"/>
      <c r="D108" s="239"/>
      <c r="E108" s="239"/>
      <c r="F108" s="17" t="s">
        <v>11</v>
      </c>
      <c r="G108" s="60">
        <v>8610</v>
      </c>
      <c r="H108" s="60">
        <v>7089.2</v>
      </c>
      <c r="I108" s="60">
        <v>8610</v>
      </c>
      <c r="J108" s="60">
        <v>7089.2</v>
      </c>
      <c r="K108" s="72"/>
      <c r="L108" s="59"/>
      <c r="M108" s="59"/>
      <c r="N108" s="59"/>
      <c r="O108" s="59"/>
      <c r="P108" s="59"/>
      <c r="Q108" s="226"/>
      <c r="AA108" s="32"/>
      <c r="AB108" s="32"/>
      <c r="AC108" s="32"/>
      <c r="AD108" s="32"/>
      <c r="AE108" s="32"/>
    </row>
    <row r="109" spans="1:31" ht="14.4" x14ac:dyDescent="0.3">
      <c r="A109" s="223"/>
      <c r="B109" s="226"/>
      <c r="C109" s="239"/>
      <c r="D109" s="239"/>
      <c r="E109" s="239"/>
      <c r="F109" s="64" t="s">
        <v>12</v>
      </c>
      <c r="G109" s="60">
        <v>8610</v>
      </c>
      <c r="H109" s="60">
        <v>7499.5</v>
      </c>
      <c r="I109" s="60">
        <v>8610</v>
      </c>
      <c r="J109" s="60">
        <v>7499.5</v>
      </c>
      <c r="K109" s="72"/>
      <c r="L109" s="59"/>
      <c r="M109" s="59"/>
      <c r="N109" s="59"/>
      <c r="O109" s="59"/>
      <c r="P109" s="59"/>
      <c r="Q109" s="226"/>
      <c r="AA109" s="32"/>
      <c r="AB109" s="32"/>
      <c r="AC109" s="32"/>
      <c r="AD109" s="32"/>
      <c r="AE109" s="32"/>
    </row>
    <row r="110" spans="1:31" ht="14.4" x14ac:dyDescent="0.3">
      <c r="A110" s="223"/>
      <c r="B110" s="226"/>
      <c r="C110" s="239"/>
      <c r="D110" s="239"/>
      <c r="E110" s="239"/>
      <c r="F110" s="64" t="s">
        <v>13</v>
      </c>
      <c r="G110" s="60">
        <v>8610</v>
      </c>
      <c r="H110" s="60">
        <v>7409.4</v>
      </c>
      <c r="I110" s="60">
        <v>8610</v>
      </c>
      <c r="J110" s="60">
        <v>7409.4</v>
      </c>
      <c r="K110" s="72"/>
      <c r="L110" s="59"/>
      <c r="M110" s="59"/>
      <c r="N110" s="59"/>
      <c r="O110" s="59"/>
      <c r="P110" s="59"/>
      <c r="Q110" s="226"/>
      <c r="AA110" s="32"/>
      <c r="AB110" s="32"/>
      <c r="AC110" s="32"/>
      <c r="AD110" s="32"/>
      <c r="AE110" s="32"/>
    </row>
    <row r="111" spans="1:31" ht="14.4" x14ac:dyDescent="0.3">
      <c r="A111" s="223"/>
      <c r="B111" s="226"/>
      <c r="C111" s="239"/>
      <c r="D111" s="239"/>
      <c r="E111" s="239"/>
      <c r="F111" s="65" t="s">
        <v>14</v>
      </c>
      <c r="G111" s="60">
        <v>7903.3</v>
      </c>
      <c r="H111" s="60">
        <v>6979.4</v>
      </c>
      <c r="I111" s="60">
        <v>7903.3</v>
      </c>
      <c r="J111" s="60">
        <v>6979.4</v>
      </c>
      <c r="K111" s="72"/>
      <c r="L111" s="59"/>
      <c r="M111" s="59"/>
      <c r="N111" s="59"/>
      <c r="O111" s="59"/>
      <c r="P111" s="59"/>
      <c r="Q111" s="226"/>
      <c r="AA111" s="32"/>
      <c r="AB111" s="32"/>
      <c r="AC111" s="32"/>
      <c r="AD111" s="32"/>
      <c r="AE111" s="32"/>
    </row>
    <row r="112" spans="1:31" ht="14.4" x14ac:dyDescent="0.3">
      <c r="A112" s="223"/>
      <c r="B112" s="226"/>
      <c r="C112" s="239"/>
      <c r="D112" s="239"/>
      <c r="E112" s="239"/>
      <c r="F112" s="65" t="s">
        <v>15</v>
      </c>
      <c r="G112" s="60">
        <v>7903.3</v>
      </c>
      <c r="H112" s="60">
        <v>5855.9</v>
      </c>
      <c r="I112" s="60">
        <v>7903.3</v>
      </c>
      <c r="J112" s="60">
        <v>5855.9</v>
      </c>
      <c r="K112" s="72"/>
      <c r="L112" s="59"/>
      <c r="M112" s="59"/>
      <c r="N112" s="59"/>
      <c r="O112" s="59"/>
      <c r="P112" s="59"/>
      <c r="Q112" s="226"/>
      <c r="AA112" s="32"/>
      <c r="AB112" s="32"/>
      <c r="AC112" s="32"/>
      <c r="AD112" s="32"/>
      <c r="AE112" s="32"/>
    </row>
    <row r="113" spans="1:31" ht="14.4" x14ac:dyDescent="0.3">
      <c r="A113" s="223"/>
      <c r="B113" s="226"/>
      <c r="C113" s="239"/>
      <c r="D113" s="239"/>
      <c r="E113" s="239"/>
      <c r="F113" s="65" t="s">
        <v>16</v>
      </c>
      <c r="G113" s="60">
        <v>7296</v>
      </c>
      <c r="H113" s="60">
        <v>5302.7</v>
      </c>
      <c r="I113" s="60">
        <v>7296</v>
      </c>
      <c r="J113" s="60">
        <v>5302.7</v>
      </c>
      <c r="K113" s="72"/>
      <c r="L113" s="59"/>
      <c r="M113" s="59"/>
      <c r="N113" s="59"/>
      <c r="O113" s="59"/>
      <c r="P113" s="59"/>
      <c r="Q113" s="226"/>
      <c r="AA113" s="32"/>
      <c r="AB113" s="32"/>
      <c r="AC113" s="32"/>
      <c r="AD113" s="32"/>
      <c r="AE113" s="32"/>
    </row>
    <row r="114" spans="1:31" ht="14.4" x14ac:dyDescent="0.3">
      <c r="A114" s="223"/>
      <c r="B114" s="226"/>
      <c r="C114" s="239"/>
      <c r="D114" s="239"/>
      <c r="E114" s="239"/>
      <c r="F114" s="65" t="s">
        <v>17</v>
      </c>
      <c r="G114" s="60">
        <f t="shared" ref="G114:G117" si="5">I114</f>
        <v>5052.8</v>
      </c>
      <c r="H114" s="60">
        <v>5052.8</v>
      </c>
      <c r="I114" s="60">
        <f t="shared" ref="I114:I115" si="6">J114</f>
        <v>5052.8</v>
      </c>
      <c r="J114" s="60">
        <v>5052.8</v>
      </c>
      <c r="K114" s="72"/>
      <c r="L114" s="59"/>
      <c r="M114" s="59"/>
      <c r="N114" s="59"/>
      <c r="O114" s="59"/>
      <c r="P114" s="59"/>
      <c r="Q114" s="226"/>
      <c r="AA114" s="32"/>
      <c r="AB114" s="32"/>
      <c r="AC114" s="32"/>
      <c r="AD114" s="32"/>
      <c r="AE114" s="32"/>
    </row>
    <row r="115" spans="1:31" ht="14.4" x14ac:dyDescent="0.3">
      <c r="A115" s="223"/>
      <c r="B115" s="226"/>
      <c r="C115" s="239"/>
      <c r="D115" s="239"/>
      <c r="E115" s="239"/>
      <c r="F115" s="65" t="s">
        <v>18</v>
      </c>
      <c r="G115" s="60">
        <f t="shared" si="5"/>
        <v>7296</v>
      </c>
      <c r="H115" s="60">
        <v>7296</v>
      </c>
      <c r="I115" s="60">
        <f t="shared" si="6"/>
        <v>7296</v>
      </c>
      <c r="J115" s="60">
        <v>7296</v>
      </c>
      <c r="K115" s="72"/>
      <c r="L115" s="59"/>
      <c r="M115" s="59"/>
      <c r="N115" s="59"/>
      <c r="O115" s="59"/>
      <c r="P115" s="59"/>
      <c r="Q115" s="226"/>
      <c r="AA115" s="32"/>
      <c r="AB115" s="32"/>
      <c r="AC115" s="32"/>
      <c r="AD115" s="32"/>
      <c r="AE115" s="32"/>
    </row>
    <row r="116" spans="1:31" ht="14.4" x14ac:dyDescent="0.3">
      <c r="A116" s="223"/>
      <c r="B116" s="226"/>
      <c r="C116" s="239"/>
      <c r="D116" s="239"/>
      <c r="E116" s="239"/>
      <c r="F116" s="65" t="s">
        <v>19</v>
      </c>
      <c r="G116" s="60">
        <v>7296</v>
      </c>
      <c r="H116" s="60">
        <v>7296</v>
      </c>
      <c r="I116" s="60">
        <v>7296</v>
      </c>
      <c r="J116" s="60">
        <v>7296</v>
      </c>
      <c r="K116" s="72"/>
      <c r="L116" s="59"/>
      <c r="M116" s="59"/>
      <c r="N116" s="59"/>
      <c r="O116" s="59"/>
      <c r="P116" s="59"/>
      <c r="Q116" s="226"/>
      <c r="AA116" s="32"/>
      <c r="AB116" s="32"/>
      <c r="AC116" s="32"/>
      <c r="AD116" s="32"/>
      <c r="AE116" s="32"/>
    </row>
    <row r="117" spans="1:31" ht="14.4" x14ac:dyDescent="0.3">
      <c r="A117" s="224"/>
      <c r="B117" s="227"/>
      <c r="C117" s="240"/>
      <c r="D117" s="240"/>
      <c r="E117" s="240"/>
      <c r="F117" s="65" t="s">
        <v>20</v>
      </c>
      <c r="G117" s="60">
        <f t="shared" si="5"/>
        <v>7296</v>
      </c>
      <c r="H117" s="60">
        <v>7296</v>
      </c>
      <c r="I117" s="60">
        <v>7296</v>
      </c>
      <c r="J117" s="60">
        <v>7296</v>
      </c>
      <c r="K117" s="72"/>
      <c r="L117" s="59"/>
      <c r="M117" s="59"/>
      <c r="N117" s="59"/>
      <c r="O117" s="59"/>
      <c r="P117" s="59"/>
      <c r="Q117" s="227"/>
      <c r="AA117" s="32"/>
      <c r="AB117" s="32"/>
      <c r="AC117" s="32"/>
      <c r="AD117" s="32"/>
      <c r="AE117" s="32"/>
    </row>
    <row r="118" spans="1:31" ht="15" customHeight="1" x14ac:dyDescent="0.3">
      <c r="A118" s="222" t="s">
        <v>50</v>
      </c>
      <c r="B118" s="241" t="s">
        <v>51</v>
      </c>
      <c r="C118" s="222" t="s">
        <v>184</v>
      </c>
      <c r="D118" s="10"/>
      <c r="E118" s="10"/>
      <c r="F118" s="26" t="s">
        <v>169</v>
      </c>
      <c r="G118" s="58">
        <f>SUM(G119:G129)</f>
        <v>4031.4</v>
      </c>
      <c r="H118" s="58">
        <f>SUM(H119:H129)</f>
        <v>1032.4000000000001</v>
      </c>
      <c r="I118" s="58">
        <f>SUM(I119:I129)</f>
        <v>4031.4</v>
      </c>
      <c r="J118" s="58">
        <f>SUM(J119:J129)</f>
        <v>1032.4000000000001</v>
      </c>
      <c r="K118" s="72"/>
      <c r="L118" s="59"/>
      <c r="M118" s="59"/>
      <c r="N118" s="59"/>
      <c r="O118" s="59"/>
      <c r="P118" s="59"/>
      <c r="Q118" s="225" t="s">
        <v>26</v>
      </c>
      <c r="R118" s="279"/>
      <c r="S118" s="250"/>
      <c r="T118" s="250"/>
      <c r="U118" s="250"/>
      <c r="V118" s="250"/>
      <c r="W118" s="250"/>
      <c r="X118" s="250"/>
      <c r="Y118" s="250"/>
      <c r="Z118" s="250"/>
      <c r="AA118" s="32"/>
      <c r="AB118" s="32"/>
      <c r="AC118" s="32"/>
      <c r="AD118" s="32"/>
      <c r="AE118" s="32"/>
    </row>
    <row r="119" spans="1:31" ht="14.4" x14ac:dyDescent="0.3">
      <c r="A119" s="223"/>
      <c r="B119" s="245"/>
      <c r="C119" s="223"/>
      <c r="D119" s="13"/>
      <c r="E119" s="13"/>
      <c r="F119" s="63" t="s">
        <v>10</v>
      </c>
      <c r="G119" s="60">
        <v>1005</v>
      </c>
      <c r="H119" s="60">
        <v>351.4</v>
      </c>
      <c r="I119" s="60">
        <v>1005</v>
      </c>
      <c r="J119" s="60">
        <v>351.4</v>
      </c>
      <c r="K119" s="72"/>
      <c r="L119" s="59"/>
      <c r="M119" s="59"/>
      <c r="N119" s="59"/>
      <c r="O119" s="59"/>
      <c r="P119" s="59"/>
      <c r="Q119" s="226"/>
      <c r="R119" s="279"/>
      <c r="S119" s="250"/>
      <c r="T119" s="250"/>
      <c r="U119" s="250"/>
      <c r="V119" s="250"/>
      <c r="W119" s="250"/>
      <c r="X119" s="250"/>
      <c r="Y119" s="250"/>
      <c r="Z119" s="250"/>
      <c r="AA119" s="32"/>
      <c r="AB119" s="32"/>
      <c r="AC119" s="32"/>
      <c r="AD119" s="32"/>
      <c r="AE119" s="32"/>
    </row>
    <row r="120" spans="1:31" ht="14.4" x14ac:dyDescent="0.3">
      <c r="A120" s="223"/>
      <c r="B120" s="245"/>
      <c r="C120" s="223"/>
      <c r="D120" s="13"/>
      <c r="E120" s="13"/>
      <c r="F120" s="17" t="s">
        <v>11</v>
      </c>
      <c r="G120" s="60">
        <v>1005</v>
      </c>
      <c r="H120" s="60">
        <v>290.2</v>
      </c>
      <c r="I120" s="60">
        <v>1005</v>
      </c>
      <c r="J120" s="60">
        <v>290.2</v>
      </c>
      <c r="K120" s="72"/>
      <c r="L120" s="59"/>
      <c r="M120" s="59"/>
      <c r="N120" s="59"/>
      <c r="O120" s="59"/>
      <c r="P120" s="59"/>
      <c r="Q120" s="226"/>
      <c r="R120" s="279"/>
      <c r="S120" s="250"/>
      <c r="T120" s="250"/>
      <c r="U120" s="250"/>
      <c r="V120" s="250"/>
      <c r="W120" s="250"/>
      <c r="X120" s="250"/>
      <c r="Y120" s="250"/>
      <c r="Z120" s="250"/>
      <c r="AA120" s="32"/>
      <c r="AB120" s="32"/>
      <c r="AC120" s="32"/>
      <c r="AD120" s="32"/>
      <c r="AE120" s="32"/>
    </row>
    <row r="121" spans="1:31" ht="14.4" x14ac:dyDescent="0.3">
      <c r="A121" s="223"/>
      <c r="B121" s="245"/>
      <c r="C121" s="223"/>
      <c r="D121" s="13"/>
      <c r="E121" s="13"/>
      <c r="F121" s="64" t="s">
        <v>12</v>
      </c>
      <c r="G121" s="60">
        <v>1005</v>
      </c>
      <c r="H121" s="60">
        <v>225.2</v>
      </c>
      <c r="I121" s="60">
        <v>1005</v>
      </c>
      <c r="J121" s="60">
        <v>225.2</v>
      </c>
      <c r="K121" s="72"/>
      <c r="L121" s="59"/>
      <c r="M121" s="59"/>
      <c r="N121" s="59"/>
      <c r="O121" s="59"/>
      <c r="P121" s="59"/>
      <c r="Q121" s="226"/>
      <c r="R121" s="279"/>
      <c r="S121" s="250"/>
      <c r="T121" s="250"/>
      <c r="U121" s="250"/>
      <c r="V121" s="250"/>
      <c r="W121" s="250"/>
      <c r="X121" s="250"/>
      <c r="Y121" s="250"/>
      <c r="Z121" s="250"/>
      <c r="AA121" s="32"/>
      <c r="AB121" s="32"/>
      <c r="AC121" s="32"/>
      <c r="AD121" s="32"/>
      <c r="AE121" s="32"/>
    </row>
    <row r="122" spans="1:31" ht="15" customHeight="1" x14ac:dyDescent="0.3">
      <c r="A122" s="223"/>
      <c r="B122" s="245"/>
      <c r="C122" s="223"/>
      <c r="D122" s="13"/>
      <c r="E122" s="13"/>
      <c r="F122" s="64" t="s">
        <v>13</v>
      </c>
      <c r="G122" s="60">
        <v>1005</v>
      </c>
      <c r="H122" s="60">
        <v>154.19999999999999</v>
      </c>
      <c r="I122" s="60">
        <v>1005</v>
      </c>
      <c r="J122" s="60">
        <v>154.19999999999999</v>
      </c>
      <c r="K122" s="72"/>
      <c r="L122" s="59"/>
      <c r="M122" s="59"/>
      <c r="N122" s="59"/>
      <c r="O122" s="59"/>
      <c r="P122" s="59"/>
      <c r="Q122" s="226"/>
      <c r="R122" s="279"/>
      <c r="S122" s="250"/>
      <c r="T122" s="250"/>
      <c r="U122" s="250"/>
      <c r="V122" s="250"/>
      <c r="W122" s="250"/>
      <c r="X122" s="250"/>
      <c r="Y122" s="250"/>
      <c r="Z122" s="250"/>
      <c r="AA122" s="32"/>
      <c r="AB122" s="32"/>
      <c r="AC122" s="32"/>
      <c r="AD122" s="32"/>
      <c r="AE122" s="32"/>
    </row>
    <row r="123" spans="1:31" ht="14.4" x14ac:dyDescent="0.3">
      <c r="A123" s="223"/>
      <c r="B123" s="245"/>
      <c r="C123" s="223"/>
      <c r="D123" s="13"/>
      <c r="E123" s="13"/>
      <c r="F123" s="65" t="s">
        <v>14</v>
      </c>
      <c r="G123" s="60">
        <v>11.4</v>
      </c>
      <c r="H123" s="60">
        <v>11.4</v>
      </c>
      <c r="I123" s="60">
        <v>11.4</v>
      </c>
      <c r="J123" s="60">
        <v>11.4</v>
      </c>
      <c r="K123" s="72"/>
      <c r="L123" s="59"/>
      <c r="M123" s="59"/>
      <c r="N123" s="59"/>
      <c r="O123" s="59"/>
      <c r="P123" s="59"/>
      <c r="Q123" s="226"/>
      <c r="R123" s="279"/>
      <c r="S123" s="250"/>
      <c r="T123" s="250"/>
      <c r="U123" s="250"/>
      <c r="V123" s="250"/>
      <c r="W123" s="250"/>
      <c r="X123" s="250"/>
      <c r="Y123" s="250"/>
      <c r="Z123" s="250"/>
      <c r="AA123" s="32"/>
      <c r="AB123" s="32"/>
      <c r="AC123" s="32"/>
      <c r="AD123" s="32"/>
      <c r="AE123" s="32"/>
    </row>
    <row r="124" spans="1:31" ht="14.4" x14ac:dyDescent="0.3">
      <c r="A124" s="223"/>
      <c r="B124" s="245"/>
      <c r="C124" s="223"/>
      <c r="D124" s="13"/>
      <c r="E124" s="13"/>
      <c r="F124" s="65" t="s">
        <v>15</v>
      </c>
      <c r="G124" s="60">
        <v>0</v>
      </c>
      <c r="H124" s="60">
        <v>0</v>
      </c>
      <c r="I124" s="60">
        <v>0</v>
      </c>
      <c r="J124" s="60">
        <v>0</v>
      </c>
      <c r="K124" s="72"/>
      <c r="L124" s="59"/>
      <c r="M124" s="59"/>
      <c r="N124" s="59"/>
      <c r="O124" s="59"/>
      <c r="P124" s="59"/>
      <c r="Q124" s="226"/>
      <c r="R124" s="279"/>
      <c r="S124" s="250"/>
      <c r="T124" s="250"/>
      <c r="U124" s="250"/>
      <c r="V124" s="250"/>
      <c r="W124" s="250"/>
      <c r="X124" s="250"/>
      <c r="Y124" s="250"/>
      <c r="Z124" s="250"/>
      <c r="AA124" s="32"/>
      <c r="AB124" s="32"/>
      <c r="AC124" s="32"/>
      <c r="AD124" s="32"/>
      <c r="AE124" s="32"/>
    </row>
    <row r="125" spans="1:31" ht="14.4" x14ac:dyDescent="0.3">
      <c r="A125" s="223"/>
      <c r="B125" s="245"/>
      <c r="C125" s="223"/>
      <c r="D125" s="13"/>
      <c r="E125" s="13"/>
      <c r="F125" s="65" t="s">
        <v>16</v>
      </c>
      <c r="G125" s="60">
        <v>0</v>
      </c>
      <c r="H125" s="60">
        <v>0</v>
      </c>
      <c r="I125" s="60">
        <v>0</v>
      </c>
      <c r="J125" s="60">
        <v>0</v>
      </c>
      <c r="K125" s="72"/>
      <c r="L125" s="59"/>
      <c r="M125" s="59"/>
      <c r="N125" s="59"/>
      <c r="O125" s="59"/>
      <c r="P125" s="59"/>
      <c r="Q125" s="226"/>
      <c r="R125" s="279"/>
      <c r="S125" s="250"/>
      <c r="T125" s="250"/>
      <c r="U125" s="250"/>
      <c r="V125" s="250"/>
      <c r="W125" s="250"/>
      <c r="X125" s="250"/>
      <c r="Y125" s="250"/>
      <c r="Z125" s="250"/>
      <c r="AA125" s="32"/>
      <c r="AB125" s="32"/>
      <c r="AC125" s="32"/>
      <c r="AD125" s="32"/>
      <c r="AE125" s="32"/>
    </row>
    <row r="126" spans="1:31" ht="14.4" x14ac:dyDescent="0.3">
      <c r="A126" s="223"/>
      <c r="B126" s="245"/>
      <c r="C126" s="223"/>
      <c r="D126" s="13"/>
      <c r="E126" s="13"/>
      <c r="F126" s="65" t="s">
        <v>17</v>
      </c>
      <c r="G126" s="60">
        <v>0</v>
      </c>
      <c r="H126" s="60">
        <v>0</v>
      </c>
      <c r="I126" s="60">
        <v>0</v>
      </c>
      <c r="J126" s="60">
        <v>0</v>
      </c>
      <c r="K126" s="72"/>
      <c r="L126" s="59"/>
      <c r="M126" s="59"/>
      <c r="N126" s="59"/>
      <c r="O126" s="59"/>
      <c r="P126" s="59"/>
      <c r="Q126" s="226"/>
      <c r="R126" s="279"/>
      <c r="S126" s="250"/>
      <c r="T126" s="250"/>
      <c r="U126" s="250"/>
      <c r="V126" s="250"/>
      <c r="W126" s="250"/>
      <c r="X126" s="250"/>
      <c r="Y126" s="250"/>
      <c r="Z126" s="250"/>
      <c r="AA126" s="32"/>
      <c r="AB126" s="32"/>
      <c r="AC126" s="32"/>
      <c r="AD126" s="32"/>
      <c r="AE126" s="32"/>
    </row>
    <row r="127" spans="1:31" ht="14.4" x14ac:dyDescent="0.3">
      <c r="A127" s="223"/>
      <c r="B127" s="245"/>
      <c r="C127" s="223"/>
      <c r="D127" s="13"/>
      <c r="E127" s="13"/>
      <c r="F127" s="65" t="s">
        <v>18</v>
      </c>
      <c r="G127" s="60">
        <v>0</v>
      </c>
      <c r="H127" s="60">
        <v>0</v>
      </c>
      <c r="I127" s="60">
        <v>0</v>
      </c>
      <c r="J127" s="60">
        <v>0</v>
      </c>
      <c r="K127" s="72"/>
      <c r="L127" s="59"/>
      <c r="M127" s="59"/>
      <c r="N127" s="59"/>
      <c r="O127" s="59"/>
      <c r="P127" s="59"/>
      <c r="Q127" s="226"/>
      <c r="R127" s="279"/>
      <c r="S127" s="250"/>
      <c r="T127" s="250"/>
      <c r="U127" s="250"/>
      <c r="V127" s="250"/>
      <c r="W127" s="250"/>
      <c r="X127" s="250"/>
      <c r="Y127" s="250"/>
      <c r="Z127" s="250"/>
      <c r="AA127" s="32"/>
      <c r="AB127" s="32"/>
      <c r="AC127" s="32"/>
      <c r="AD127" s="32"/>
      <c r="AE127" s="32"/>
    </row>
    <row r="128" spans="1:31" ht="14.4" x14ac:dyDescent="0.3">
      <c r="A128" s="223"/>
      <c r="B128" s="245"/>
      <c r="C128" s="223"/>
      <c r="D128" s="13"/>
      <c r="E128" s="13"/>
      <c r="F128" s="65" t="s">
        <v>19</v>
      </c>
      <c r="G128" s="60">
        <v>0</v>
      </c>
      <c r="H128" s="60">
        <v>0</v>
      </c>
      <c r="I128" s="60">
        <v>0</v>
      </c>
      <c r="J128" s="60">
        <v>0</v>
      </c>
      <c r="K128" s="72"/>
      <c r="L128" s="59"/>
      <c r="M128" s="59"/>
      <c r="N128" s="59"/>
      <c r="O128" s="59"/>
      <c r="P128" s="59"/>
      <c r="Q128" s="226"/>
      <c r="R128" s="279"/>
      <c r="S128" s="250"/>
      <c r="T128" s="250"/>
      <c r="U128" s="250"/>
      <c r="V128" s="250"/>
      <c r="W128" s="250"/>
      <c r="X128" s="250"/>
      <c r="Y128" s="250"/>
      <c r="Z128" s="250"/>
      <c r="AA128" s="32"/>
      <c r="AB128" s="32"/>
      <c r="AC128" s="32"/>
      <c r="AD128" s="32"/>
      <c r="AE128" s="32"/>
    </row>
    <row r="129" spans="1:31" ht="14.4" x14ac:dyDescent="0.3">
      <c r="A129" s="224"/>
      <c r="B129" s="246"/>
      <c r="C129" s="224"/>
      <c r="D129" s="13"/>
      <c r="E129" s="13"/>
      <c r="F129" s="65" t="s">
        <v>20</v>
      </c>
      <c r="G129" s="60">
        <v>0</v>
      </c>
      <c r="H129" s="60">
        <v>0</v>
      </c>
      <c r="I129" s="60">
        <v>0</v>
      </c>
      <c r="J129" s="60">
        <v>0</v>
      </c>
      <c r="K129" s="72"/>
      <c r="L129" s="59"/>
      <c r="M129" s="59"/>
      <c r="N129" s="59"/>
      <c r="O129" s="59"/>
      <c r="P129" s="59"/>
      <c r="Q129" s="227"/>
      <c r="R129" s="279"/>
      <c r="S129" s="250"/>
      <c r="T129" s="250"/>
      <c r="U129" s="250"/>
      <c r="V129" s="250"/>
      <c r="W129" s="250"/>
      <c r="X129" s="250"/>
      <c r="Y129" s="250"/>
      <c r="Z129" s="250"/>
      <c r="AA129" s="32"/>
      <c r="AB129" s="32"/>
      <c r="AC129" s="32"/>
      <c r="AD129" s="32"/>
      <c r="AE129" s="32"/>
    </row>
    <row r="130" spans="1:31" ht="14.4" x14ac:dyDescent="0.3">
      <c r="A130" s="222" t="s">
        <v>53</v>
      </c>
      <c r="B130" s="225" t="s">
        <v>54</v>
      </c>
      <c r="C130" s="238" t="s">
        <v>185</v>
      </c>
      <c r="D130" s="238" t="s">
        <v>173</v>
      </c>
      <c r="E130" s="238" t="s">
        <v>174</v>
      </c>
      <c r="F130" s="26" t="s">
        <v>169</v>
      </c>
      <c r="G130" s="73">
        <f>SUM(G131:G141)</f>
        <v>108146</v>
      </c>
      <c r="H130" s="73">
        <f>SUM(H131:H141)</f>
        <v>101231.1</v>
      </c>
      <c r="I130" s="73">
        <f>SUM(I131:I141)</f>
        <v>108146</v>
      </c>
      <c r="J130" s="73">
        <f>SUM(J131:J141)</f>
        <v>101231.1</v>
      </c>
      <c r="K130" s="72"/>
      <c r="L130" s="59"/>
      <c r="M130" s="59"/>
      <c r="N130" s="59"/>
      <c r="O130" s="59"/>
      <c r="P130" s="59"/>
      <c r="Q130" s="225" t="s">
        <v>26</v>
      </c>
      <c r="AA130" s="32"/>
      <c r="AB130" s="32"/>
      <c r="AC130" s="32"/>
      <c r="AD130" s="32"/>
      <c r="AE130" s="32"/>
    </row>
    <row r="131" spans="1:31" ht="14.4" x14ac:dyDescent="0.3">
      <c r="A131" s="223"/>
      <c r="B131" s="226"/>
      <c r="C131" s="239"/>
      <c r="D131" s="239"/>
      <c r="E131" s="239"/>
      <c r="F131" s="63" t="s">
        <v>10</v>
      </c>
      <c r="G131" s="74">
        <v>9110</v>
      </c>
      <c r="H131" s="74">
        <v>7610</v>
      </c>
      <c r="I131" s="74">
        <v>9110</v>
      </c>
      <c r="J131" s="74">
        <v>7610</v>
      </c>
      <c r="K131" s="72"/>
      <c r="L131" s="59"/>
      <c r="M131" s="59"/>
      <c r="N131" s="59"/>
      <c r="O131" s="59"/>
      <c r="P131" s="59"/>
      <c r="Q131" s="226"/>
      <c r="R131" s="286"/>
      <c r="S131" s="287"/>
      <c r="T131" s="287"/>
      <c r="U131" s="287"/>
      <c r="AA131" s="32"/>
      <c r="AB131" s="32"/>
      <c r="AC131" s="32"/>
      <c r="AD131" s="32"/>
      <c r="AE131" s="32"/>
    </row>
    <row r="132" spans="1:31" ht="14.4" x14ac:dyDescent="0.3">
      <c r="A132" s="223"/>
      <c r="B132" s="226"/>
      <c r="C132" s="239"/>
      <c r="D132" s="239"/>
      <c r="E132" s="239"/>
      <c r="F132" s="17" t="s">
        <v>11</v>
      </c>
      <c r="G132" s="74">
        <v>9560</v>
      </c>
      <c r="H132" s="74">
        <v>9560</v>
      </c>
      <c r="I132" s="74">
        <v>9560</v>
      </c>
      <c r="J132" s="74">
        <v>9560</v>
      </c>
      <c r="K132" s="72"/>
      <c r="L132" s="59"/>
      <c r="M132" s="59"/>
      <c r="N132" s="59"/>
      <c r="O132" s="59"/>
      <c r="P132" s="59"/>
      <c r="Q132" s="226"/>
      <c r="R132" s="286"/>
      <c r="S132" s="287"/>
      <c r="T132" s="287"/>
      <c r="U132" s="287"/>
      <c r="AA132" s="32"/>
      <c r="AB132" s="32"/>
      <c r="AC132" s="32"/>
      <c r="AD132" s="32"/>
      <c r="AE132" s="32"/>
    </row>
    <row r="133" spans="1:31" ht="14.4" x14ac:dyDescent="0.3">
      <c r="A133" s="223"/>
      <c r="B133" s="226"/>
      <c r="C133" s="239"/>
      <c r="D133" s="239"/>
      <c r="E133" s="239"/>
      <c r="F133" s="64" t="s">
        <v>12</v>
      </c>
      <c r="G133" s="74">
        <v>9110</v>
      </c>
      <c r="H133" s="74">
        <v>6208.1</v>
      </c>
      <c r="I133" s="74">
        <v>9110</v>
      </c>
      <c r="J133" s="74">
        <v>6208.1</v>
      </c>
      <c r="K133" s="72"/>
      <c r="L133" s="59"/>
      <c r="M133" s="59"/>
      <c r="N133" s="59"/>
      <c r="O133" s="59"/>
      <c r="P133" s="59"/>
      <c r="Q133" s="226"/>
      <c r="R133" s="286"/>
      <c r="S133" s="287"/>
      <c r="T133" s="287"/>
      <c r="U133" s="287"/>
      <c r="AA133" s="32"/>
      <c r="AB133" s="32"/>
      <c r="AC133" s="32"/>
      <c r="AD133" s="32"/>
      <c r="AE133" s="32"/>
    </row>
    <row r="134" spans="1:31" ht="14.4" x14ac:dyDescent="0.3">
      <c r="A134" s="223"/>
      <c r="B134" s="226"/>
      <c r="C134" s="239"/>
      <c r="D134" s="239"/>
      <c r="E134" s="239"/>
      <c r="F134" s="64" t="s">
        <v>13</v>
      </c>
      <c r="G134" s="74">
        <v>12009.7</v>
      </c>
      <c r="H134" s="74">
        <v>12009.7</v>
      </c>
      <c r="I134" s="74">
        <v>12009.7</v>
      </c>
      <c r="J134" s="74">
        <v>12009.7</v>
      </c>
      <c r="K134" s="72"/>
      <c r="L134" s="59"/>
      <c r="M134" s="59"/>
      <c r="N134" s="59"/>
      <c r="O134" s="59"/>
      <c r="P134" s="59"/>
      <c r="Q134" s="226"/>
      <c r="R134" s="286"/>
      <c r="S134" s="287"/>
      <c r="T134" s="287"/>
      <c r="U134" s="287"/>
      <c r="AA134" s="32"/>
      <c r="AB134" s="32"/>
      <c r="AC134" s="32"/>
      <c r="AD134" s="32"/>
      <c r="AE134" s="32"/>
    </row>
    <row r="135" spans="1:31" ht="14.4" x14ac:dyDescent="0.3">
      <c r="A135" s="223"/>
      <c r="B135" s="226"/>
      <c r="C135" s="239"/>
      <c r="D135" s="239"/>
      <c r="E135" s="239"/>
      <c r="F135" s="65" t="s">
        <v>14</v>
      </c>
      <c r="G135" s="74">
        <v>9110</v>
      </c>
      <c r="H135" s="74">
        <v>8617.6</v>
      </c>
      <c r="I135" s="74">
        <v>9110</v>
      </c>
      <c r="J135" s="74">
        <v>8617.6</v>
      </c>
      <c r="K135" s="72"/>
      <c r="L135" s="59"/>
      <c r="M135" s="59"/>
      <c r="N135" s="59"/>
      <c r="O135" s="59"/>
      <c r="P135" s="59"/>
      <c r="Q135" s="226"/>
      <c r="R135" s="286"/>
      <c r="S135" s="287"/>
      <c r="T135" s="287"/>
      <c r="U135" s="287"/>
      <c r="AA135" s="32"/>
      <c r="AB135" s="32"/>
      <c r="AC135" s="32"/>
      <c r="AD135" s="32"/>
      <c r="AE135" s="32"/>
    </row>
    <row r="136" spans="1:31" ht="14.4" x14ac:dyDescent="0.3">
      <c r="A136" s="223"/>
      <c r="B136" s="226"/>
      <c r="C136" s="239"/>
      <c r="D136" s="239"/>
      <c r="E136" s="239"/>
      <c r="F136" s="65" t="s">
        <v>15</v>
      </c>
      <c r="G136" s="74">
        <v>9110</v>
      </c>
      <c r="H136" s="74">
        <v>9110</v>
      </c>
      <c r="I136" s="74">
        <v>9110</v>
      </c>
      <c r="J136" s="74">
        <v>9110</v>
      </c>
      <c r="K136" s="72"/>
      <c r="L136" s="59"/>
      <c r="M136" s="59"/>
      <c r="N136" s="59"/>
      <c r="O136" s="59"/>
      <c r="P136" s="59"/>
      <c r="Q136" s="226"/>
      <c r="R136" s="286"/>
      <c r="S136" s="287"/>
      <c r="T136" s="287"/>
      <c r="U136" s="287"/>
      <c r="AA136" s="32"/>
      <c r="AB136" s="32"/>
      <c r="AC136" s="32"/>
      <c r="AD136" s="32"/>
      <c r="AE136" s="32"/>
    </row>
    <row r="137" spans="1:31" ht="14.4" x14ac:dyDescent="0.3">
      <c r="A137" s="223"/>
      <c r="B137" s="226"/>
      <c r="C137" s="239"/>
      <c r="D137" s="239"/>
      <c r="E137" s="239"/>
      <c r="F137" s="65" t="s">
        <v>16</v>
      </c>
      <c r="G137" s="74">
        <v>9110</v>
      </c>
      <c r="H137" s="74">
        <v>7097</v>
      </c>
      <c r="I137" s="74">
        <v>9110</v>
      </c>
      <c r="J137" s="74">
        <v>7097</v>
      </c>
      <c r="K137" s="72"/>
      <c r="L137" s="59"/>
      <c r="M137" s="59"/>
      <c r="N137" s="59"/>
      <c r="O137" s="59"/>
      <c r="P137" s="59"/>
      <c r="Q137" s="226"/>
      <c r="R137" s="286"/>
      <c r="S137" s="287"/>
      <c r="T137" s="287"/>
      <c r="U137" s="287"/>
      <c r="AA137" s="32"/>
      <c r="AB137" s="32"/>
      <c r="AC137" s="32"/>
      <c r="AD137" s="32"/>
      <c r="AE137" s="32"/>
    </row>
    <row r="138" spans="1:31" ht="14.4" x14ac:dyDescent="0.3">
      <c r="A138" s="223"/>
      <c r="B138" s="226"/>
      <c r="C138" s="239"/>
      <c r="D138" s="239"/>
      <c r="E138" s="239"/>
      <c r="F138" s="65" t="s">
        <v>17</v>
      </c>
      <c r="G138" s="74">
        <v>13684.9</v>
      </c>
      <c r="H138" s="74">
        <v>13684.9</v>
      </c>
      <c r="I138" s="74">
        <v>13684.9</v>
      </c>
      <c r="J138" s="74">
        <v>13684.9</v>
      </c>
      <c r="K138" s="72"/>
      <c r="L138" s="59"/>
      <c r="M138" s="59"/>
      <c r="N138" s="59"/>
      <c r="O138" s="59"/>
      <c r="P138" s="59"/>
      <c r="Q138" s="226"/>
      <c r="R138" s="286"/>
      <c r="S138" s="287"/>
      <c r="T138" s="287"/>
      <c r="U138" s="287"/>
      <c r="AA138" s="32"/>
      <c r="AB138" s="32"/>
      <c r="AC138" s="32"/>
      <c r="AD138" s="32"/>
      <c r="AE138" s="32"/>
    </row>
    <row r="139" spans="1:31" ht="14.4" x14ac:dyDescent="0.3">
      <c r="A139" s="223"/>
      <c r="B139" s="226"/>
      <c r="C139" s="239"/>
      <c r="D139" s="239"/>
      <c r="E139" s="239"/>
      <c r="F139" s="65" t="s">
        <v>18</v>
      </c>
      <c r="G139" s="74">
        <v>9113.7999999999993</v>
      </c>
      <c r="H139" s="74">
        <v>9113.7999999999993</v>
      </c>
      <c r="I139" s="74">
        <v>9113.7999999999993</v>
      </c>
      <c r="J139" s="74">
        <v>9113.7999999999993</v>
      </c>
      <c r="K139" s="72"/>
      <c r="L139" s="59"/>
      <c r="M139" s="59"/>
      <c r="N139" s="59"/>
      <c r="O139" s="59"/>
      <c r="P139" s="59"/>
      <c r="Q139" s="226"/>
      <c r="R139" s="286"/>
      <c r="S139" s="287"/>
      <c r="T139" s="287"/>
      <c r="U139" s="287"/>
      <c r="AA139" s="32"/>
      <c r="AB139" s="32"/>
      <c r="AC139" s="32"/>
      <c r="AD139" s="32"/>
      <c r="AE139" s="32"/>
    </row>
    <row r="140" spans="1:31" ht="14.4" x14ac:dyDescent="0.3">
      <c r="A140" s="223"/>
      <c r="B140" s="226"/>
      <c r="C140" s="239"/>
      <c r="D140" s="239"/>
      <c r="E140" s="239"/>
      <c r="F140" s="65" t="s">
        <v>19</v>
      </c>
      <c r="G140" s="74">
        <f t="shared" ref="G140:G141" si="7">I140</f>
        <v>9113.7999999999993</v>
      </c>
      <c r="H140" s="74">
        <v>9110</v>
      </c>
      <c r="I140" s="74">
        <v>9113.7999999999993</v>
      </c>
      <c r="J140" s="74">
        <v>9110</v>
      </c>
      <c r="K140" s="72"/>
      <c r="L140" s="59"/>
      <c r="M140" s="59"/>
      <c r="N140" s="59"/>
      <c r="O140" s="59"/>
      <c r="P140" s="59"/>
      <c r="Q140" s="226"/>
      <c r="R140" s="286"/>
      <c r="S140" s="287"/>
      <c r="T140" s="287"/>
      <c r="U140" s="287"/>
      <c r="AA140" s="32"/>
      <c r="AB140" s="32"/>
      <c r="AC140" s="32"/>
      <c r="AD140" s="32"/>
      <c r="AE140" s="32"/>
    </row>
    <row r="141" spans="1:31" ht="14.4" x14ac:dyDescent="0.3">
      <c r="A141" s="224"/>
      <c r="B141" s="227"/>
      <c r="C141" s="240"/>
      <c r="D141" s="240"/>
      <c r="E141" s="240"/>
      <c r="F141" s="65" t="s">
        <v>20</v>
      </c>
      <c r="G141" s="74">
        <f t="shared" si="7"/>
        <v>9113.7999999999993</v>
      </c>
      <c r="H141" s="74">
        <v>9110</v>
      </c>
      <c r="I141" s="74">
        <v>9113.7999999999993</v>
      </c>
      <c r="J141" s="74">
        <v>9110</v>
      </c>
      <c r="K141" s="72"/>
      <c r="L141" s="59"/>
      <c r="M141" s="59"/>
      <c r="N141" s="59"/>
      <c r="O141" s="59"/>
      <c r="P141" s="59"/>
      <c r="Q141" s="227"/>
      <c r="R141" s="286"/>
      <c r="S141" s="287"/>
      <c r="T141" s="287"/>
      <c r="U141" s="287"/>
      <c r="AA141" s="32"/>
      <c r="AB141" s="32"/>
      <c r="AC141" s="32"/>
      <c r="AD141" s="32"/>
      <c r="AE141" s="32"/>
    </row>
    <row r="142" spans="1:31" ht="15" customHeight="1" x14ac:dyDescent="0.3">
      <c r="A142" s="222" t="s">
        <v>56</v>
      </c>
      <c r="B142" s="225" t="s">
        <v>186</v>
      </c>
      <c r="C142" s="238" t="s">
        <v>187</v>
      </c>
      <c r="D142" s="238" t="s">
        <v>173</v>
      </c>
      <c r="E142" s="238" t="s">
        <v>174</v>
      </c>
      <c r="F142" s="26" t="s">
        <v>169</v>
      </c>
      <c r="G142" s="73">
        <f>SUM(G143:G153)</f>
        <v>31843.7</v>
      </c>
      <c r="H142" s="73">
        <f>SUM(H143:H153)</f>
        <v>27735.7</v>
      </c>
      <c r="I142" s="73">
        <f>SUM(I143:I153)</f>
        <v>31843.7</v>
      </c>
      <c r="J142" s="73">
        <f>SUM(J143:J153)</f>
        <v>27735.7</v>
      </c>
      <c r="K142" s="72"/>
      <c r="L142" s="59"/>
      <c r="M142" s="59"/>
      <c r="N142" s="59"/>
      <c r="O142" s="59"/>
      <c r="P142" s="59"/>
      <c r="Q142" s="225" t="s">
        <v>26</v>
      </c>
      <c r="AA142" s="32"/>
      <c r="AB142" s="32"/>
      <c r="AC142" s="32"/>
      <c r="AD142" s="32"/>
      <c r="AE142" s="32"/>
    </row>
    <row r="143" spans="1:31" ht="14.4" x14ac:dyDescent="0.3">
      <c r="A143" s="223"/>
      <c r="B143" s="226"/>
      <c r="C143" s="239"/>
      <c r="D143" s="239"/>
      <c r="E143" s="239"/>
      <c r="F143" s="63" t="s">
        <v>10</v>
      </c>
      <c r="G143" s="75">
        <v>2468</v>
      </c>
      <c r="H143" s="75">
        <v>2468</v>
      </c>
      <c r="I143" s="75">
        <v>2468</v>
      </c>
      <c r="J143" s="75">
        <v>2468</v>
      </c>
      <c r="K143" s="72"/>
      <c r="L143" s="59"/>
      <c r="M143" s="59"/>
      <c r="N143" s="59"/>
      <c r="O143" s="59"/>
      <c r="P143" s="59"/>
      <c r="Q143" s="226"/>
      <c r="AA143" s="32"/>
      <c r="AB143" s="32"/>
      <c r="AC143" s="32"/>
      <c r="AD143" s="32"/>
      <c r="AE143" s="32"/>
    </row>
    <row r="144" spans="1:31" ht="14.4" x14ac:dyDescent="0.3">
      <c r="A144" s="223"/>
      <c r="B144" s="226"/>
      <c r="C144" s="239"/>
      <c r="D144" s="239"/>
      <c r="E144" s="239"/>
      <c r="F144" s="17" t="s">
        <v>11</v>
      </c>
      <c r="G144" s="75">
        <v>2468</v>
      </c>
      <c r="H144" s="75">
        <v>2468</v>
      </c>
      <c r="I144" s="75">
        <v>2468</v>
      </c>
      <c r="J144" s="75">
        <v>2468</v>
      </c>
      <c r="K144" s="72"/>
      <c r="L144" s="59"/>
      <c r="M144" s="59"/>
      <c r="N144" s="59"/>
      <c r="O144" s="59"/>
      <c r="P144" s="59"/>
      <c r="Q144" s="226"/>
      <c r="AA144" s="32"/>
      <c r="AB144" s="32"/>
      <c r="AC144" s="32"/>
      <c r="AD144" s="32"/>
      <c r="AE144" s="32"/>
    </row>
    <row r="145" spans="1:31" ht="14.4" x14ac:dyDescent="0.3">
      <c r="A145" s="223"/>
      <c r="B145" s="226"/>
      <c r="C145" s="239"/>
      <c r="D145" s="239"/>
      <c r="E145" s="239"/>
      <c r="F145" s="64" t="s">
        <v>12</v>
      </c>
      <c r="G145" s="75">
        <v>2468</v>
      </c>
      <c r="H145" s="75">
        <v>2468</v>
      </c>
      <c r="I145" s="75">
        <v>2468</v>
      </c>
      <c r="J145" s="75">
        <v>2468</v>
      </c>
      <c r="K145" s="72"/>
      <c r="L145" s="59"/>
      <c r="M145" s="59"/>
      <c r="N145" s="59"/>
      <c r="O145" s="59"/>
      <c r="P145" s="59"/>
      <c r="Q145" s="226"/>
      <c r="AA145" s="32"/>
      <c r="AB145" s="32"/>
      <c r="AC145" s="32"/>
      <c r="AD145" s="32"/>
      <c r="AE145" s="32"/>
    </row>
    <row r="146" spans="1:31" ht="15" customHeight="1" x14ac:dyDescent="0.3">
      <c r="A146" s="223"/>
      <c r="B146" s="226"/>
      <c r="C146" s="239"/>
      <c r="D146" s="239"/>
      <c r="E146" s="239"/>
      <c r="F146" s="64" t="s">
        <v>13</v>
      </c>
      <c r="G146" s="75">
        <v>2742.9</v>
      </c>
      <c r="H146" s="75">
        <v>2742.9</v>
      </c>
      <c r="I146" s="75">
        <v>2742.9</v>
      </c>
      <c r="J146" s="75">
        <v>2742.9</v>
      </c>
      <c r="K146" s="72"/>
      <c r="L146" s="59"/>
      <c r="M146" s="59"/>
      <c r="N146" s="59"/>
      <c r="O146" s="59"/>
      <c r="P146" s="59"/>
      <c r="Q146" s="226"/>
      <c r="R146" s="286"/>
      <c r="S146" s="287"/>
      <c r="T146" s="287"/>
      <c r="U146" s="287"/>
      <c r="AA146" s="32"/>
      <c r="AB146" s="32"/>
      <c r="AC146" s="32"/>
      <c r="AD146" s="32"/>
      <c r="AE146" s="32"/>
    </row>
    <row r="147" spans="1:31" ht="14.4" x14ac:dyDescent="0.3">
      <c r="A147" s="223"/>
      <c r="B147" s="226"/>
      <c r="C147" s="239"/>
      <c r="D147" s="239"/>
      <c r="E147" s="239"/>
      <c r="F147" s="65" t="s">
        <v>14</v>
      </c>
      <c r="G147" s="75">
        <v>2468</v>
      </c>
      <c r="H147" s="75">
        <v>2468</v>
      </c>
      <c r="I147" s="75">
        <v>2468</v>
      </c>
      <c r="J147" s="75">
        <v>2468</v>
      </c>
      <c r="K147" s="72"/>
      <c r="L147" s="59"/>
      <c r="M147" s="59"/>
      <c r="N147" s="59"/>
      <c r="O147" s="59"/>
      <c r="P147" s="59"/>
      <c r="Q147" s="226"/>
      <c r="R147" s="286"/>
      <c r="S147" s="287"/>
      <c r="T147" s="287"/>
      <c r="U147" s="287"/>
      <c r="AA147" s="32"/>
      <c r="AB147" s="32"/>
      <c r="AC147" s="32"/>
      <c r="AD147" s="32"/>
      <c r="AE147" s="32"/>
    </row>
    <row r="148" spans="1:31" ht="14.4" x14ac:dyDescent="0.3">
      <c r="A148" s="223"/>
      <c r="B148" s="226"/>
      <c r="C148" s="239"/>
      <c r="D148" s="239"/>
      <c r="E148" s="239"/>
      <c r="F148" s="65" t="s">
        <v>15</v>
      </c>
      <c r="G148" s="75">
        <v>2468</v>
      </c>
      <c r="H148" s="75">
        <v>2468</v>
      </c>
      <c r="I148" s="75">
        <v>2468</v>
      </c>
      <c r="J148" s="75">
        <v>2468</v>
      </c>
      <c r="K148" s="72"/>
      <c r="L148" s="59"/>
      <c r="M148" s="59"/>
      <c r="N148" s="59"/>
      <c r="O148" s="59"/>
      <c r="P148" s="59"/>
      <c r="Q148" s="226"/>
      <c r="R148" s="286"/>
      <c r="S148" s="287"/>
      <c r="T148" s="287"/>
      <c r="U148" s="287"/>
      <c r="AA148" s="32"/>
      <c r="AB148" s="32"/>
      <c r="AC148" s="32"/>
      <c r="AD148" s="32"/>
      <c r="AE148" s="32"/>
    </row>
    <row r="149" spans="1:31" ht="14.4" x14ac:dyDescent="0.3">
      <c r="A149" s="223"/>
      <c r="B149" s="226"/>
      <c r="C149" s="239"/>
      <c r="D149" s="239"/>
      <c r="E149" s="239"/>
      <c r="F149" s="65" t="s">
        <v>16</v>
      </c>
      <c r="G149" s="75">
        <v>2504</v>
      </c>
      <c r="H149" s="75">
        <v>2504</v>
      </c>
      <c r="I149" s="75">
        <v>2504</v>
      </c>
      <c r="J149" s="75">
        <v>2504</v>
      </c>
      <c r="K149" s="72"/>
      <c r="L149" s="59"/>
      <c r="M149" s="59"/>
      <c r="N149" s="59"/>
      <c r="O149" s="59"/>
      <c r="P149" s="59"/>
      <c r="Q149" s="226"/>
      <c r="R149" s="286"/>
      <c r="S149" s="287"/>
      <c r="T149" s="287"/>
      <c r="U149" s="287"/>
      <c r="AA149" s="32"/>
      <c r="AB149" s="32"/>
      <c r="AC149" s="32"/>
      <c r="AD149" s="32"/>
      <c r="AE149" s="32"/>
    </row>
    <row r="150" spans="1:31" ht="14.4" x14ac:dyDescent="0.3">
      <c r="A150" s="223"/>
      <c r="B150" s="226"/>
      <c r="C150" s="239"/>
      <c r="D150" s="239"/>
      <c r="E150" s="239"/>
      <c r="F150" s="65" t="s">
        <v>17</v>
      </c>
      <c r="G150" s="75">
        <v>2744.8</v>
      </c>
      <c r="H150" s="75">
        <v>2744.8</v>
      </c>
      <c r="I150" s="75">
        <v>2744.8</v>
      </c>
      <c r="J150" s="75">
        <v>2744.8</v>
      </c>
      <c r="K150" s="72"/>
      <c r="L150" s="59"/>
      <c r="M150" s="59"/>
      <c r="N150" s="59"/>
      <c r="O150" s="59"/>
      <c r="P150" s="59"/>
      <c r="Q150" s="226"/>
      <c r="R150" s="286"/>
      <c r="S150" s="287"/>
      <c r="T150" s="287"/>
      <c r="U150" s="287"/>
      <c r="AA150" s="32"/>
      <c r="AB150" s="32"/>
      <c r="AC150" s="32"/>
      <c r="AD150" s="32"/>
      <c r="AE150" s="32"/>
    </row>
    <row r="151" spans="1:31" ht="14.4" x14ac:dyDescent="0.3">
      <c r="A151" s="223"/>
      <c r="B151" s="226"/>
      <c r="C151" s="239"/>
      <c r="D151" s="239"/>
      <c r="E151" s="239"/>
      <c r="F151" s="65" t="s">
        <v>18</v>
      </c>
      <c r="G151" s="75">
        <v>2468</v>
      </c>
      <c r="H151" s="75">
        <v>2468</v>
      </c>
      <c r="I151" s="75">
        <v>2468</v>
      </c>
      <c r="J151" s="75">
        <v>2468</v>
      </c>
      <c r="K151" s="72"/>
      <c r="L151" s="59"/>
      <c r="M151" s="59"/>
      <c r="N151" s="59"/>
      <c r="O151" s="59"/>
      <c r="P151" s="59"/>
      <c r="Q151" s="226"/>
      <c r="R151" s="286"/>
      <c r="S151" s="287"/>
      <c r="T151" s="287"/>
      <c r="U151" s="287"/>
      <c r="AA151" s="32"/>
      <c r="AB151" s="32"/>
      <c r="AC151" s="32"/>
      <c r="AD151" s="32"/>
      <c r="AE151" s="32"/>
    </row>
    <row r="152" spans="1:31" ht="14.4" x14ac:dyDescent="0.3">
      <c r="A152" s="223"/>
      <c r="B152" s="226"/>
      <c r="C152" s="239"/>
      <c r="D152" s="239"/>
      <c r="E152" s="239"/>
      <c r="F152" s="65" t="s">
        <v>19</v>
      </c>
      <c r="G152" s="75">
        <f t="shared" ref="G152:G153" si="8">I152</f>
        <v>4522</v>
      </c>
      <c r="H152" s="75">
        <v>2468</v>
      </c>
      <c r="I152" s="75">
        <v>4522</v>
      </c>
      <c r="J152" s="75">
        <v>2468</v>
      </c>
      <c r="K152" s="72"/>
      <c r="L152" s="59"/>
      <c r="M152" s="59"/>
      <c r="N152" s="59"/>
      <c r="O152" s="59"/>
      <c r="P152" s="59"/>
      <c r="Q152" s="226"/>
      <c r="R152" s="286"/>
      <c r="S152" s="287"/>
      <c r="T152" s="287"/>
      <c r="U152" s="287"/>
      <c r="AA152" s="32"/>
      <c r="AB152" s="32"/>
      <c r="AC152" s="32"/>
      <c r="AD152" s="32"/>
      <c r="AE152" s="32"/>
    </row>
    <row r="153" spans="1:31" ht="14.4" x14ac:dyDescent="0.3">
      <c r="A153" s="224"/>
      <c r="B153" s="227"/>
      <c r="C153" s="240"/>
      <c r="D153" s="240"/>
      <c r="E153" s="240"/>
      <c r="F153" s="65" t="s">
        <v>20</v>
      </c>
      <c r="G153" s="75">
        <f t="shared" si="8"/>
        <v>4522</v>
      </c>
      <c r="H153" s="75">
        <v>2468</v>
      </c>
      <c r="I153" s="75">
        <v>4522</v>
      </c>
      <c r="J153" s="75">
        <v>2468</v>
      </c>
      <c r="K153" s="72"/>
      <c r="L153" s="59"/>
      <c r="M153" s="59"/>
      <c r="N153" s="59"/>
      <c r="O153" s="59"/>
      <c r="P153" s="59"/>
      <c r="Q153" s="227"/>
      <c r="AA153" s="32"/>
      <c r="AB153" s="32"/>
      <c r="AC153" s="32"/>
      <c r="AD153" s="32"/>
      <c r="AE153" s="32"/>
    </row>
    <row r="154" spans="1:31" ht="15" customHeight="1" x14ac:dyDescent="0.3">
      <c r="A154" s="222" t="s">
        <v>188</v>
      </c>
      <c r="B154" s="225" t="s">
        <v>189</v>
      </c>
      <c r="C154" s="238" t="s">
        <v>183</v>
      </c>
      <c r="D154" s="11"/>
      <c r="E154" s="11"/>
      <c r="F154" s="26" t="s">
        <v>169</v>
      </c>
      <c r="G154" s="73">
        <f>SUM(G155:G165)</f>
        <v>1010</v>
      </c>
      <c r="H154" s="73">
        <f>SUM(H155:H165)</f>
        <v>705.8</v>
      </c>
      <c r="I154" s="73">
        <f>SUM(I155:I165)</f>
        <v>1010</v>
      </c>
      <c r="J154" s="73">
        <f>SUM(J155:J165)</f>
        <v>705.8</v>
      </c>
      <c r="K154" s="72"/>
      <c r="L154" s="59"/>
      <c r="M154" s="59"/>
      <c r="N154" s="59"/>
      <c r="O154" s="59"/>
      <c r="P154" s="59"/>
      <c r="Q154" s="225" t="s">
        <v>26</v>
      </c>
      <c r="AA154" s="32"/>
      <c r="AB154" s="32"/>
      <c r="AC154" s="32"/>
      <c r="AD154" s="32"/>
      <c r="AE154" s="32"/>
    </row>
    <row r="155" spans="1:31" ht="14.4" x14ac:dyDescent="0.3">
      <c r="A155" s="223"/>
      <c r="B155" s="226"/>
      <c r="C155" s="239"/>
      <c r="D155" s="14"/>
      <c r="E155" s="14"/>
      <c r="F155" s="63" t="s">
        <v>10</v>
      </c>
      <c r="G155" s="75">
        <v>505</v>
      </c>
      <c r="H155" s="75">
        <v>352.3</v>
      </c>
      <c r="I155" s="75">
        <v>505</v>
      </c>
      <c r="J155" s="75">
        <v>352.3</v>
      </c>
      <c r="K155" s="72"/>
      <c r="L155" s="59"/>
      <c r="M155" s="59"/>
      <c r="N155" s="59"/>
      <c r="O155" s="59"/>
      <c r="P155" s="59"/>
      <c r="Q155" s="226"/>
      <c r="AA155" s="32"/>
      <c r="AB155" s="32"/>
      <c r="AC155" s="32"/>
      <c r="AD155" s="32"/>
      <c r="AE155" s="32"/>
    </row>
    <row r="156" spans="1:31" ht="14.4" x14ac:dyDescent="0.3">
      <c r="A156" s="223"/>
      <c r="B156" s="226"/>
      <c r="C156" s="239"/>
      <c r="D156" s="14"/>
      <c r="E156" s="14"/>
      <c r="F156" s="17" t="s">
        <v>11</v>
      </c>
      <c r="G156" s="75">
        <v>505</v>
      </c>
      <c r="H156" s="75">
        <v>353.5</v>
      </c>
      <c r="I156" s="75">
        <v>505</v>
      </c>
      <c r="J156" s="75">
        <v>353.5</v>
      </c>
      <c r="K156" s="72"/>
      <c r="L156" s="59"/>
      <c r="M156" s="59"/>
      <c r="N156" s="59"/>
      <c r="O156" s="59"/>
      <c r="P156" s="59"/>
      <c r="Q156" s="226"/>
      <c r="AA156" s="32"/>
      <c r="AB156" s="32"/>
      <c r="AC156" s="32"/>
      <c r="AD156" s="32"/>
      <c r="AE156" s="32"/>
    </row>
    <row r="157" spans="1:31" ht="14.4" x14ac:dyDescent="0.3">
      <c r="A157" s="223"/>
      <c r="B157" s="226"/>
      <c r="C157" s="239"/>
      <c r="D157" s="14"/>
      <c r="E157" s="14"/>
      <c r="F157" s="64" t="s">
        <v>12</v>
      </c>
      <c r="G157" s="76" t="s">
        <v>61</v>
      </c>
      <c r="H157" s="76" t="s">
        <v>61</v>
      </c>
      <c r="I157" s="76" t="s">
        <v>61</v>
      </c>
      <c r="J157" s="76" t="s">
        <v>61</v>
      </c>
      <c r="K157" s="72"/>
      <c r="L157" s="59"/>
      <c r="M157" s="59"/>
      <c r="N157" s="59"/>
      <c r="O157" s="59"/>
      <c r="P157" s="59"/>
      <c r="Q157" s="226"/>
      <c r="AA157" s="32"/>
      <c r="AB157" s="32"/>
      <c r="AC157" s="32"/>
      <c r="AD157" s="32"/>
      <c r="AE157" s="32"/>
    </row>
    <row r="158" spans="1:31" ht="14.4" x14ac:dyDescent="0.3">
      <c r="A158" s="223"/>
      <c r="B158" s="226"/>
      <c r="C158" s="239"/>
      <c r="D158" s="14"/>
      <c r="E158" s="14"/>
      <c r="F158" s="64" t="s">
        <v>13</v>
      </c>
      <c r="G158" s="76" t="s">
        <v>61</v>
      </c>
      <c r="H158" s="76" t="s">
        <v>61</v>
      </c>
      <c r="I158" s="76" t="s">
        <v>61</v>
      </c>
      <c r="J158" s="76" t="s">
        <v>61</v>
      </c>
      <c r="K158" s="72"/>
      <c r="L158" s="59"/>
      <c r="M158" s="59"/>
      <c r="N158" s="59"/>
      <c r="O158" s="59"/>
      <c r="P158" s="59"/>
      <c r="Q158" s="226"/>
      <c r="AA158" s="32"/>
      <c r="AB158" s="32"/>
      <c r="AC158" s="32"/>
      <c r="AD158" s="32"/>
      <c r="AE158" s="32"/>
    </row>
    <row r="159" spans="1:31" ht="14.4" x14ac:dyDescent="0.3">
      <c r="A159" s="223"/>
      <c r="B159" s="226"/>
      <c r="C159" s="239"/>
      <c r="D159" s="14"/>
      <c r="E159" s="14"/>
      <c r="F159" s="65" t="s">
        <v>14</v>
      </c>
      <c r="G159" s="76" t="s">
        <v>61</v>
      </c>
      <c r="H159" s="76" t="s">
        <v>61</v>
      </c>
      <c r="I159" s="76" t="s">
        <v>61</v>
      </c>
      <c r="J159" s="76" t="s">
        <v>61</v>
      </c>
      <c r="K159" s="72"/>
      <c r="L159" s="59"/>
      <c r="M159" s="59"/>
      <c r="N159" s="59"/>
      <c r="O159" s="59"/>
      <c r="P159" s="59"/>
      <c r="Q159" s="226"/>
      <c r="AA159" s="32"/>
      <c r="AB159" s="32"/>
      <c r="AC159" s="32"/>
      <c r="AD159" s="32"/>
      <c r="AE159" s="32"/>
    </row>
    <row r="160" spans="1:31" ht="14.4" x14ac:dyDescent="0.3">
      <c r="A160" s="223"/>
      <c r="B160" s="226"/>
      <c r="C160" s="239"/>
      <c r="D160" s="14"/>
      <c r="E160" s="14"/>
      <c r="F160" s="65" t="s">
        <v>15</v>
      </c>
      <c r="G160" s="76" t="s">
        <v>61</v>
      </c>
      <c r="H160" s="76" t="s">
        <v>61</v>
      </c>
      <c r="I160" s="76" t="s">
        <v>61</v>
      </c>
      <c r="J160" s="76" t="s">
        <v>61</v>
      </c>
      <c r="K160" s="72"/>
      <c r="L160" s="59"/>
      <c r="M160" s="59"/>
      <c r="N160" s="59"/>
      <c r="O160" s="59"/>
      <c r="P160" s="59"/>
      <c r="Q160" s="226"/>
      <c r="AA160" s="32"/>
      <c r="AB160" s="32"/>
      <c r="AC160" s="32"/>
      <c r="AD160" s="32"/>
      <c r="AE160" s="32"/>
    </row>
    <row r="161" spans="1:31" ht="14.4" x14ac:dyDescent="0.3">
      <c r="A161" s="223"/>
      <c r="B161" s="226"/>
      <c r="C161" s="239"/>
      <c r="D161" s="14"/>
      <c r="E161" s="14"/>
      <c r="F161" s="65" t="s">
        <v>16</v>
      </c>
      <c r="G161" s="76" t="s">
        <v>61</v>
      </c>
      <c r="H161" s="76" t="s">
        <v>61</v>
      </c>
      <c r="I161" s="76" t="s">
        <v>61</v>
      </c>
      <c r="J161" s="76" t="s">
        <v>61</v>
      </c>
      <c r="K161" s="72"/>
      <c r="L161" s="59"/>
      <c r="M161" s="59"/>
      <c r="N161" s="59"/>
      <c r="O161" s="59"/>
      <c r="P161" s="59"/>
      <c r="Q161" s="226"/>
      <c r="AA161" s="32"/>
      <c r="AB161" s="32"/>
      <c r="AC161" s="32"/>
      <c r="AD161" s="32"/>
      <c r="AE161" s="32"/>
    </row>
    <row r="162" spans="1:31" ht="14.4" x14ac:dyDescent="0.3">
      <c r="A162" s="223"/>
      <c r="B162" s="226"/>
      <c r="C162" s="239"/>
      <c r="D162" s="14"/>
      <c r="E162" s="14"/>
      <c r="F162" s="65" t="s">
        <v>17</v>
      </c>
      <c r="G162" s="76" t="s">
        <v>61</v>
      </c>
      <c r="H162" s="76" t="s">
        <v>61</v>
      </c>
      <c r="I162" s="76" t="s">
        <v>61</v>
      </c>
      <c r="J162" s="76" t="s">
        <v>61</v>
      </c>
      <c r="K162" s="72"/>
      <c r="L162" s="59"/>
      <c r="M162" s="59"/>
      <c r="N162" s="59"/>
      <c r="O162" s="59"/>
      <c r="P162" s="59"/>
      <c r="Q162" s="226"/>
      <c r="AA162" s="32"/>
      <c r="AB162" s="32"/>
      <c r="AC162" s="32"/>
      <c r="AD162" s="32"/>
      <c r="AE162" s="32"/>
    </row>
    <row r="163" spans="1:31" ht="14.4" x14ac:dyDescent="0.3">
      <c r="A163" s="223"/>
      <c r="B163" s="226"/>
      <c r="C163" s="239"/>
      <c r="D163" s="14"/>
      <c r="E163" s="14"/>
      <c r="F163" s="65" t="s">
        <v>18</v>
      </c>
      <c r="G163" s="76" t="s">
        <v>61</v>
      </c>
      <c r="H163" s="76" t="s">
        <v>61</v>
      </c>
      <c r="I163" s="76" t="s">
        <v>61</v>
      </c>
      <c r="J163" s="76" t="s">
        <v>61</v>
      </c>
      <c r="K163" s="72"/>
      <c r="L163" s="59"/>
      <c r="M163" s="59"/>
      <c r="N163" s="59"/>
      <c r="O163" s="59"/>
      <c r="P163" s="59"/>
      <c r="Q163" s="226"/>
      <c r="AA163" s="32"/>
      <c r="AB163" s="32"/>
      <c r="AC163" s="32"/>
      <c r="AD163" s="32"/>
      <c r="AE163" s="32"/>
    </row>
    <row r="164" spans="1:31" ht="14.4" x14ac:dyDescent="0.3">
      <c r="A164" s="223"/>
      <c r="B164" s="226"/>
      <c r="C164" s="239"/>
      <c r="D164" s="14"/>
      <c r="E164" s="14"/>
      <c r="F164" s="65" t="s">
        <v>19</v>
      </c>
      <c r="G164" s="76" t="s">
        <v>61</v>
      </c>
      <c r="H164" s="76" t="s">
        <v>61</v>
      </c>
      <c r="I164" s="76" t="s">
        <v>61</v>
      </c>
      <c r="J164" s="76" t="s">
        <v>61</v>
      </c>
      <c r="K164" s="72"/>
      <c r="L164" s="59"/>
      <c r="M164" s="59"/>
      <c r="N164" s="59"/>
      <c r="O164" s="59"/>
      <c r="P164" s="59"/>
      <c r="Q164" s="226"/>
      <c r="AA164" s="32"/>
      <c r="AB164" s="32"/>
      <c r="AC164" s="32"/>
      <c r="AD164" s="32"/>
      <c r="AE164" s="32"/>
    </row>
    <row r="165" spans="1:31" ht="14.4" x14ac:dyDescent="0.3">
      <c r="A165" s="224"/>
      <c r="B165" s="227"/>
      <c r="C165" s="240"/>
      <c r="D165" s="14"/>
      <c r="E165" s="14"/>
      <c r="F165" s="65" t="s">
        <v>20</v>
      </c>
      <c r="G165" s="76" t="s">
        <v>61</v>
      </c>
      <c r="H165" s="76" t="s">
        <v>61</v>
      </c>
      <c r="I165" s="76" t="s">
        <v>61</v>
      </c>
      <c r="J165" s="76" t="s">
        <v>61</v>
      </c>
      <c r="K165" s="72"/>
      <c r="L165" s="59"/>
      <c r="M165" s="59"/>
      <c r="N165" s="59"/>
      <c r="O165" s="59"/>
      <c r="P165" s="59"/>
      <c r="Q165" s="227"/>
      <c r="AA165" s="32"/>
      <c r="AB165" s="32"/>
      <c r="AC165" s="32"/>
      <c r="AD165" s="32"/>
      <c r="AE165" s="32"/>
    </row>
    <row r="166" spans="1:31" ht="15" customHeight="1" x14ac:dyDescent="0.3">
      <c r="A166" s="222" t="s">
        <v>59</v>
      </c>
      <c r="B166" s="225" t="s">
        <v>190</v>
      </c>
      <c r="C166" s="238" t="s">
        <v>191</v>
      </c>
      <c r="D166" s="11"/>
      <c r="E166" s="11"/>
      <c r="F166" s="26" t="s">
        <v>169</v>
      </c>
      <c r="G166" s="73">
        <f>SUM(G167+G169+G171+G173+G175+G177+G179+G181+G183+G185+G187)</f>
        <v>23831.899999999994</v>
      </c>
      <c r="H166" s="73">
        <f>SUM(H167+H169+H171+H173+H175+H177+H179+H181+H183+H185+H187)</f>
        <v>20279.199999999997</v>
      </c>
      <c r="I166" s="73">
        <f>SUM(I167+I169+I171+I173+I175+I177+I179+I181+I183+I185+I187)</f>
        <v>23831.899999999994</v>
      </c>
      <c r="J166" s="73">
        <f>SUM(J167+J169+J171+J173+J175+J177+J179+J181+J183+J185+J187)</f>
        <v>20279.199999999997</v>
      </c>
      <c r="K166" s="72"/>
      <c r="L166" s="59"/>
      <c r="M166" s="59"/>
      <c r="N166" s="59"/>
      <c r="O166" s="77"/>
      <c r="P166" s="77"/>
      <c r="Q166" s="225" t="s">
        <v>26</v>
      </c>
      <c r="AA166" s="32"/>
      <c r="AB166" s="32"/>
      <c r="AC166" s="32"/>
      <c r="AD166" s="32"/>
      <c r="AE166" s="32"/>
    </row>
    <row r="167" spans="1:31" ht="14.4" x14ac:dyDescent="0.3">
      <c r="A167" s="223"/>
      <c r="B167" s="226"/>
      <c r="C167" s="239"/>
      <c r="D167" s="14"/>
      <c r="E167" s="14"/>
      <c r="F167" s="222" t="s">
        <v>10</v>
      </c>
      <c r="G167" s="75">
        <v>5439.3</v>
      </c>
      <c r="H167" s="75">
        <v>4271.3</v>
      </c>
      <c r="I167" s="75">
        <v>5439.3</v>
      </c>
      <c r="J167" s="75">
        <v>4271.3</v>
      </c>
      <c r="K167" s="72"/>
      <c r="L167" s="59"/>
      <c r="M167" s="59"/>
      <c r="N167" s="59"/>
      <c r="O167" s="77"/>
      <c r="P167" s="77"/>
      <c r="Q167" s="226"/>
      <c r="AA167" s="32"/>
      <c r="AB167" s="32"/>
      <c r="AC167" s="32"/>
      <c r="AD167" s="32"/>
      <c r="AE167" s="32"/>
    </row>
    <row r="168" spans="1:31" ht="14.4" x14ac:dyDescent="0.3">
      <c r="A168" s="223"/>
      <c r="B168" s="226"/>
      <c r="C168" s="239"/>
      <c r="D168" s="14"/>
      <c r="E168" s="14"/>
      <c r="F168" s="224"/>
      <c r="G168" s="75">
        <v>5000</v>
      </c>
      <c r="H168" s="75">
        <v>3832</v>
      </c>
      <c r="I168" s="75">
        <v>5000</v>
      </c>
      <c r="J168" s="75">
        <v>3832</v>
      </c>
      <c r="K168" s="72"/>
      <c r="L168" s="59"/>
      <c r="M168" s="59"/>
      <c r="N168" s="59"/>
      <c r="O168" s="77"/>
      <c r="P168" s="77"/>
      <c r="Q168" s="226"/>
      <c r="AA168" s="32"/>
      <c r="AB168" s="32"/>
      <c r="AC168" s="32"/>
      <c r="AD168" s="32"/>
      <c r="AE168" s="32"/>
    </row>
    <row r="169" spans="1:31" ht="14.4" x14ac:dyDescent="0.3">
      <c r="A169" s="223"/>
      <c r="B169" s="226"/>
      <c r="C169" s="239"/>
      <c r="D169" s="14"/>
      <c r="E169" s="14"/>
      <c r="F169" s="222" t="s">
        <v>11</v>
      </c>
      <c r="G169" s="75">
        <v>2169.6</v>
      </c>
      <c r="H169" s="75">
        <v>2169.6</v>
      </c>
      <c r="I169" s="75">
        <v>2169.6</v>
      </c>
      <c r="J169" s="75">
        <v>2169.6</v>
      </c>
      <c r="K169" s="72"/>
      <c r="L169" s="59"/>
      <c r="M169" s="59"/>
      <c r="N169" s="59"/>
      <c r="O169" s="59"/>
      <c r="P169" s="59"/>
      <c r="Q169" s="226"/>
      <c r="AA169" s="32"/>
      <c r="AB169" s="32"/>
      <c r="AC169" s="32"/>
      <c r="AD169" s="32"/>
      <c r="AE169" s="32"/>
    </row>
    <row r="170" spans="1:31" ht="14.4" x14ac:dyDescent="0.3">
      <c r="A170" s="223"/>
      <c r="B170" s="226"/>
      <c r="C170" s="239"/>
      <c r="D170" s="14"/>
      <c r="E170" s="14"/>
      <c r="F170" s="224"/>
      <c r="G170" s="75">
        <v>1730.3</v>
      </c>
      <c r="H170" s="75">
        <v>1730.3</v>
      </c>
      <c r="I170" s="75">
        <v>1730.3</v>
      </c>
      <c r="J170" s="75">
        <v>1730.3</v>
      </c>
      <c r="K170" s="72"/>
      <c r="L170" s="59"/>
      <c r="M170" s="59"/>
      <c r="N170" s="59"/>
      <c r="O170" s="59"/>
      <c r="P170" s="59"/>
      <c r="Q170" s="226"/>
      <c r="AA170" s="32"/>
      <c r="AB170" s="32"/>
      <c r="AC170" s="32"/>
      <c r="AD170" s="32"/>
      <c r="AE170" s="32"/>
    </row>
    <row r="171" spans="1:31" ht="14.4" x14ac:dyDescent="0.3">
      <c r="A171" s="223"/>
      <c r="B171" s="226"/>
      <c r="C171" s="239"/>
      <c r="D171" s="14"/>
      <c r="E171" s="14"/>
      <c r="F171" s="222" t="s">
        <v>12</v>
      </c>
      <c r="G171" s="75">
        <v>2439.3000000000002</v>
      </c>
      <c r="H171" s="75">
        <v>789.3</v>
      </c>
      <c r="I171" s="75">
        <v>2439.3000000000002</v>
      </c>
      <c r="J171" s="75">
        <v>789.3</v>
      </c>
      <c r="K171" s="72"/>
      <c r="L171" s="59"/>
      <c r="M171" s="59"/>
      <c r="N171" s="59"/>
      <c r="O171" s="59"/>
      <c r="P171" s="59"/>
      <c r="Q171" s="226"/>
      <c r="AA171" s="32"/>
      <c r="AB171" s="32"/>
      <c r="AC171" s="32"/>
      <c r="AD171" s="32"/>
      <c r="AE171" s="32"/>
    </row>
    <row r="172" spans="1:31" ht="14.4" x14ac:dyDescent="0.3">
      <c r="A172" s="223"/>
      <c r="B172" s="226"/>
      <c r="C172" s="239"/>
      <c r="D172" s="14"/>
      <c r="E172" s="14"/>
      <c r="F172" s="224"/>
      <c r="G172" s="75">
        <v>2000</v>
      </c>
      <c r="H172" s="75">
        <v>350</v>
      </c>
      <c r="I172" s="75">
        <v>2000</v>
      </c>
      <c r="J172" s="75">
        <v>350</v>
      </c>
      <c r="K172" s="72"/>
      <c r="L172" s="59"/>
      <c r="M172" s="59"/>
      <c r="N172" s="59"/>
      <c r="O172" s="59"/>
      <c r="P172" s="59"/>
      <c r="Q172" s="226"/>
      <c r="AA172" s="32"/>
      <c r="AB172" s="32"/>
      <c r="AC172" s="32"/>
      <c r="AD172" s="32"/>
      <c r="AE172" s="32"/>
    </row>
    <row r="173" spans="1:31" ht="15" customHeight="1" x14ac:dyDescent="0.3">
      <c r="A173" s="223"/>
      <c r="B173" s="226"/>
      <c r="C173" s="239"/>
      <c r="D173" s="14"/>
      <c r="E173" s="14"/>
      <c r="F173" s="222" t="s">
        <v>13</v>
      </c>
      <c r="G173" s="75">
        <v>1939.3</v>
      </c>
      <c r="H173" s="75">
        <v>1631.8</v>
      </c>
      <c r="I173" s="75">
        <v>1939.3</v>
      </c>
      <c r="J173" s="75">
        <v>1631.8</v>
      </c>
      <c r="K173" s="72"/>
      <c r="L173" s="59"/>
      <c r="M173" s="59"/>
      <c r="N173" s="59"/>
      <c r="O173" s="59"/>
      <c r="P173" s="59"/>
      <c r="Q173" s="226"/>
      <c r="R173" s="78"/>
      <c r="S173" s="79"/>
      <c r="T173" s="79"/>
      <c r="U173" s="79"/>
      <c r="AA173" s="32"/>
      <c r="AB173" s="32"/>
      <c r="AC173" s="32"/>
      <c r="AD173" s="32"/>
      <c r="AE173" s="32"/>
    </row>
    <row r="174" spans="1:31" ht="14.4" x14ac:dyDescent="0.3">
      <c r="A174" s="223"/>
      <c r="B174" s="226"/>
      <c r="C174" s="239"/>
      <c r="D174" s="14"/>
      <c r="E174" s="14"/>
      <c r="F174" s="224"/>
      <c r="G174" s="75">
        <v>1500</v>
      </c>
      <c r="H174" s="75">
        <v>1192.5</v>
      </c>
      <c r="I174" s="75">
        <v>1500</v>
      </c>
      <c r="J174" s="75">
        <v>1192.5</v>
      </c>
      <c r="K174" s="72"/>
      <c r="L174" s="59"/>
      <c r="M174" s="59"/>
      <c r="N174" s="59"/>
      <c r="O174" s="59"/>
      <c r="P174" s="59"/>
      <c r="Q174" s="226"/>
      <c r="R174" s="78"/>
      <c r="S174" s="79"/>
      <c r="T174" s="79"/>
      <c r="U174" s="79"/>
      <c r="AA174" s="32"/>
      <c r="AB174" s="32"/>
      <c r="AC174" s="32"/>
      <c r="AD174" s="32"/>
      <c r="AE174" s="32"/>
    </row>
    <row r="175" spans="1:31" ht="14.4" x14ac:dyDescent="0.3">
      <c r="A175" s="223"/>
      <c r="B175" s="226"/>
      <c r="C175" s="239"/>
      <c r="D175" s="14"/>
      <c r="E175" s="14"/>
      <c r="F175" s="222" t="s">
        <v>14</v>
      </c>
      <c r="G175" s="75">
        <v>2539.3000000000002</v>
      </c>
      <c r="H175" s="75">
        <v>2539.3000000000002</v>
      </c>
      <c r="I175" s="75">
        <v>2539.3000000000002</v>
      </c>
      <c r="J175" s="75">
        <v>2539.3000000000002</v>
      </c>
      <c r="K175" s="72"/>
      <c r="L175" s="59"/>
      <c r="M175" s="59"/>
      <c r="N175" s="59"/>
      <c r="O175" s="59"/>
      <c r="P175" s="59"/>
      <c r="Q175" s="226"/>
      <c r="R175" s="78"/>
      <c r="S175" s="79"/>
      <c r="T175" s="79"/>
      <c r="U175" s="79"/>
      <c r="AA175" s="32"/>
      <c r="AB175" s="32"/>
      <c r="AC175" s="32"/>
      <c r="AD175" s="32"/>
      <c r="AE175" s="32"/>
    </row>
    <row r="176" spans="1:31" ht="14.4" x14ac:dyDescent="0.3">
      <c r="A176" s="223"/>
      <c r="B176" s="226"/>
      <c r="C176" s="239"/>
      <c r="D176" s="238" t="s">
        <v>173</v>
      </c>
      <c r="E176" s="238" t="s">
        <v>174</v>
      </c>
      <c r="F176" s="224"/>
      <c r="G176" s="75">
        <v>2100</v>
      </c>
      <c r="H176" s="75">
        <v>2100</v>
      </c>
      <c r="I176" s="75">
        <v>2100</v>
      </c>
      <c r="J176" s="75">
        <v>2100</v>
      </c>
      <c r="K176" s="72"/>
      <c r="L176" s="59"/>
      <c r="M176" s="59"/>
      <c r="N176" s="59"/>
      <c r="O176" s="59"/>
      <c r="P176" s="59"/>
      <c r="Q176" s="226"/>
      <c r="R176" s="78"/>
      <c r="S176" s="79"/>
      <c r="T176" s="79"/>
      <c r="U176" s="79"/>
      <c r="AA176" s="32"/>
      <c r="AB176" s="32"/>
      <c r="AC176" s="32"/>
      <c r="AD176" s="32"/>
      <c r="AE176" s="32"/>
    </row>
    <row r="177" spans="1:34" ht="14.4" x14ac:dyDescent="0.3">
      <c r="A177" s="223"/>
      <c r="B177" s="226"/>
      <c r="C177" s="239"/>
      <c r="D177" s="239"/>
      <c r="E177" s="239"/>
      <c r="F177" s="222" t="s">
        <v>15</v>
      </c>
      <c r="G177" s="75">
        <v>3885.8</v>
      </c>
      <c r="H177" s="75">
        <v>3885.8</v>
      </c>
      <c r="I177" s="75">
        <v>3885.8</v>
      </c>
      <c r="J177" s="75">
        <v>3885.8</v>
      </c>
      <c r="K177" s="72"/>
      <c r="L177" s="59"/>
      <c r="M177" s="59"/>
      <c r="N177" s="59"/>
      <c r="O177" s="59"/>
      <c r="P177" s="59"/>
      <c r="Q177" s="226"/>
      <c r="R177" s="78"/>
      <c r="S177" s="79"/>
      <c r="T177" s="79"/>
      <c r="U177" s="79"/>
      <c r="AA177" s="32"/>
      <c r="AB177" s="32"/>
      <c r="AC177" s="32"/>
      <c r="AD177" s="32"/>
      <c r="AE177" s="32"/>
      <c r="AH177" s="80"/>
    </row>
    <row r="178" spans="1:34" ht="14.4" x14ac:dyDescent="0.3">
      <c r="A178" s="223"/>
      <c r="B178" s="226"/>
      <c r="C178" s="239"/>
      <c r="D178" s="239"/>
      <c r="E178" s="239"/>
      <c r="F178" s="224"/>
      <c r="G178" s="75">
        <v>2450</v>
      </c>
      <c r="H178" s="75">
        <v>2450</v>
      </c>
      <c r="I178" s="75">
        <v>2450</v>
      </c>
      <c r="J178" s="75">
        <v>2450</v>
      </c>
      <c r="K178" s="72"/>
      <c r="L178" s="59"/>
      <c r="M178" s="59"/>
      <c r="N178" s="59"/>
      <c r="O178" s="59"/>
      <c r="P178" s="59"/>
      <c r="Q178" s="226"/>
      <c r="R178" s="78"/>
      <c r="S178" s="79"/>
      <c r="T178" s="79"/>
      <c r="U178" s="79"/>
      <c r="AA178" s="32"/>
      <c r="AB178" s="32"/>
      <c r="AC178" s="32"/>
      <c r="AD178" s="32"/>
      <c r="AE178" s="32"/>
    </row>
    <row r="179" spans="1:34" ht="14.4" x14ac:dyDescent="0.3">
      <c r="A179" s="223"/>
      <c r="B179" s="226"/>
      <c r="C179" s="239"/>
      <c r="D179" s="239"/>
      <c r="E179" s="239"/>
      <c r="F179" s="222" t="s">
        <v>16</v>
      </c>
      <c r="G179" s="75">
        <v>1931.3</v>
      </c>
      <c r="H179" s="75">
        <v>1931.3</v>
      </c>
      <c r="I179" s="75">
        <v>1931.3</v>
      </c>
      <c r="J179" s="75">
        <v>1931.3</v>
      </c>
      <c r="K179" s="72"/>
      <c r="L179" s="59"/>
      <c r="M179" s="59"/>
      <c r="N179" s="59"/>
      <c r="O179" s="59"/>
      <c r="P179" s="59"/>
      <c r="Q179" s="226"/>
      <c r="R179" s="78"/>
      <c r="S179" s="79"/>
      <c r="T179" s="79"/>
      <c r="U179" s="79"/>
      <c r="AA179" s="32"/>
      <c r="AB179" s="32"/>
      <c r="AC179" s="32"/>
      <c r="AD179" s="32"/>
      <c r="AE179" s="32"/>
    </row>
    <row r="180" spans="1:34" ht="14.4" x14ac:dyDescent="0.3">
      <c r="A180" s="223"/>
      <c r="B180" s="226"/>
      <c r="C180" s="239"/>
      <c r="D180" s="239"/>
      <c r="E180" s="239"/>
      <c r="F180" s="224"/>
      <c r="G180" s="75">
        <v>1492</v>
      </c>
      <c r="H180" s="75">
        <v>1492</v>
      </c>
      <c r="I180" s="75">
        <v>1492</v>
      </c>
      <c r="J180" s="75">
        <v>1492</v>
      </c>
      <c r="K180" s="72"/>
      <c r="L180" s="59"/>
      <c r="M180" s="59"/>
      <c r="N180" s="59"/>
      <c r="O180" s="59"/>
      <c r="P180" s="59"/>
      <c r="Q180" s="226"/>
      <c r="R180" s="78"/>
      <c r="S180" s="79"/>
      <c r="T180" s="79"/>
      <c r="U180" s="79"/>
      <c r="AA180" s="32"/>
      <c r="AB180" s="32"/>
      <c r="AC180" s="32"/>
      <c r="AD180" s="32"/>
      <c r="AE180" s="32"/>
    </row>
    <row r="181" spans="1:34" ht="18.75" customHeight="1" x14ac:dyDescent="0.3">
      <c r="A181" s="223"/>
      <c r="B181" s="226"/>
      <c r="C181" s="239"/>
      <c r="D181" s="239"/>
      <c r="E181" s="239"/>
      <c r="F181" s="222" t="s">
        <v>17</v>
      </c>
      <c r="G181" s="75">
        <v>1739.3</v>
      </c>
      <c r="H181" s="75">
        <v>1739.3</v>
      </c>
      <c r="I181" s="75">
        <f t="shared" ref="I181:I182" si="9">G181</f>
        <v>1739.3</v>
      </c>
      <c r="J181" s="75">
        <v>1739.3</v>
      </c>
      <c r="K181" s="72"/>
      <c r="L181" s="59"/>
      <c r="M181" s="59"/>
      <c r="N181" s="59"/>
      <c r="O181" s="59"/>
      <c r="P181" s="59"/>
      <c r="Q181" s="226"/>
      <c r="R181" s="78"/>
      <c r="S181" s="79"/>
      <c r="T181" s="79"/>
      <c r="U181" s="79"/>
      <c r="AA181" s="32"/>
      <c r="AB181" s="32"/>
      <c r="AC181" s="32"/>
      <c r="AD181" s="32"/>
      <c r="AE181" s="32"/>
    </row>
    <row r="182" spans="1:34" ht="14.4" x14ac:dyDescent="0.3">
      <c r="A182" s="223"/>
      <c r="B182" s="226"/>
      <c r="C182" s="239"/>
      <c r="D182" s="239"/>
      <c r="E182" s="239"/>
      <c r="F182" s="224"/>
      <c r="G182" s="75">
        <v>1300</v>
      </c>
      <c r="H182" s="75">
        <v>1300</v>
      </c>
      <c r="I182" s="75">
        <f t="shared" si="9"/>
        <v>1300</v>
      </c>
      <c r="J182" s="75">
        <v>1300</v>
      </c>
      <c r="K182" s="72"/>
      <c r="L182" s="59"/>
      <c r="M182" s="59"/>
      <c r="N182" s="59"/>
      <c r="O182" s="59"/>
      <c r="P182" s="59"/>
      <c r="Q182" s="226"/>
      <c r="R182" s="78"/>
      <c r="S182" s="79"/>
      <c r="T182" s="79"/>
      <c r="U182" s="79"/>
      <c r="AA182" s="32"/>
      <c r="AB182" s="32"/>
      <c r="AC182" s="32"/>
      <c r="AD182" s="32"/>
      <c r="AE182" s="32"/>
    </row>
    <row r="183" spans="1:34" ht="14.4" x14ac:dyDescent="0.3">
      <c r="A183" s="223"/>
      <c r="B183" s="226"/>
      <c r="C183" s="239"/>
      <c r="D183" s="239"/>
      <c r="E183" s="239"/>
      <c r="F183" s="222" t="s">
        <v>18</v>
      </c>
      <c r="G183" s="75">
        <f t="shared" ref="G183:H188" si="10">I183</f>
        <v>440.5</v>
      </c>
      <c r="H183" s="75">
        <f t="shared" si="10"/>
        <v>440.5</v>
      </c>
      <c r="I183" s="75">
        <v>440.5</v>
      </c>
      <c r="J183" s="75">
        <v>440.5</v>
      </c>
      <c r="K183" s="72"/>
      <c r="L183" s="59"/>
      <c r="M183" s="59"/>
      <c r="N183" s="59"/>
      <c r="O183" s="59"/>
      <c r="P183" s="59"/>
      <c r="Q183" s="226"/>
      <c r="R183" s="78"/>
      <c r="S183" s="79"/>
      <c r="T183" s="79"/>
      <c r="U183" s="79"/>
      <c r="AA183" s="32"/>
      <c r="AB183" s="32"/>
      <c r="AC183" s="32"/>
      <c r="AD183" s="32"/>
      <c r="AE183" s="32"/>
    </row>
    <row r="184" spans="1:34" ht="14.4" x14ac:dyDescent="0.3">
      <c r="A184" s="223"/>
      <c r="B184" s="226"/>
      <c r="C184" s="239"/>
      <c r="D184" s="239"/>
      <c r="E184" s="239"/>
      <c r="F184" s="224"/>
      <c r="G184" s="75">
        <f t="shared" si="10"/>
        <v>1000</v>
      </c>
      <c r="H184" s="75">
        <f t="shared" si="10"/>
        <v>1000</v>
      </c>
      <c r="I184" s="75">
        <v>1000</v>
      </c>
      <c r="J184" s="75">
        <v>1000</v>
      </c>
      <c r="K184" s="72"/>
      <c r="L184" s="59"/>
      <c r="M184" s="59"/>
      <c r="N184" s="59"/>
      <c r="O184" s="59"/>
      <c r="P184" s="59"/>
      <c r="Q184" s="226"/>
      <c r="R184" s="81"/>
      <c r="S184" s="79"/>
      <c r="T184" s="79"/>
      <c r="U184" s="79"/>
      <c r="AA184" s="32"/>
      <c r="AB184" s="32"/>
      <c r="AC184" s="32"/>
      <c r="AD184" s="32"/>
      <c r="AE184" s="32"/>
    </row>
    <row r="185" spans="1:34" ht="14.4" x14ac:dyDescent="0.3">
      <c r="A185" s="223"/>
      <c r="B185" s="226"/>
      <c r="C185" s="239"/>
      <c r="D185" s="239"/>
      <c r="E185" s="239"/>
      <c r="F185" s="222" t="s">
        <v>19</v>
      </c>
      <c r="G185" s="75">
        <f t="shared" si="10"/>
        <v>654.1</v>
      </c>
      <c r="H185" s="75">
        <f t="shared" si="10"/>
        <v>440.5</v>
      </c>
      <c r="I185" s="75">
        <v>654.1</v>
      </c>
      <c r="J185" s="75">
        <v>440.5</v>
      </c>
      <c r="K185" s="72"/>
      <c r="L185" s="59"/>
      <c r="M185" s="59"/>
      <c r="N185" s="59"/>
      <c r="O185" s="59"/>
      <c r="P185" s="59"/>
      <c r="Q185" s="226"/>
      <c r="R185" s="80"/>
      <c r="AA185" s="32"/>
      <c r="AB185" s="32"/>
      <c r="AC185" s="32"/>
      <c r="AD185" s="32"/>
      <c r="AE185" s="32"/>
    </row>
    <row r="186" spans="1:34" ht="14.4" x14ac:dyDescent="0.3">
      <c r="A186" s="223"/>
      <c r="B186" s="226"/>
      <c r="C186" s="239"/>
      <c r="D186" s="239"/>
      <c r="E186" s="239"/>
      <c r="F186" s="224"/>
      <c r="G186" s="75">
        <f t="shared" si="10"/>
        <v>1000</v>
      </c>
      <c r="H186" s="75">
        <f t="shared" si="10"/>
        <v>1000</v>
      </c>
      <c r="I186" s="75">
        <v>1000</v>
      </c>
      <c r="J186" s="75">
        <v>1000</v>
      </c>
      <c r="K186" s="72"/>
      <c r="L186" s="59"/>
      <c r="M186" s="59"/>
      <c r="N186" s="59"/>
      <c r="O186" s="59"/>
      <c r="P186" s="59"/>
      <c r="Q186" s="226"/>
      <c r="R186" s="80"/>
      <c r="AA186" s="32"/>
      <c r="AB186" s="32"/>
      <c r="AC186" s="32"/>
      <c r="AD186" s="32"/>
      <c r="AE186" s="32"/>
    </row>
    <row r="187" spans="1:34" ht="14.4" x14ac:dyDescent="0.3">
      <c r="A187" s="223"/>
      <c r="B187" s="226"/>
      <c r="C187" s="239"/>
      <c r="D187" s="239"/>
      <c r="E187" s="239"/>
      <c r="F187" s="222" t="s">
        <v>20</v>
      </c>
      <c r="G187" s="75">
        <f t="shared" si="10"/>
        <v>654.1</v>
      </c>
      <c r="H187" s="75">
        <f t="shared" si="10"/>
        <v>440.5</v>
      </c>
      <c r="I187" s="75">
        <v>654.1</v>
      </c>
      <c r="J187" s="75">
        <v>440.5</v>
      </c>
      <c r="K187" s="72"/>
      <c r="L187" s="59"/>
      <c r="M187" s="59"/>
      <c r="N187" s="59"/>
      <c r="O187" s="59"/>
      <c r="P187" s="59"/>
      <c r="Q187" s="226"/>
      <c r="AA187" s="32"/>
      <c r="AB187" s="32"/>
      <c r="AC187" s="32"/>
      <c r="AD187" s="32"/>
      <c r="AE187" s="32"/>
    </row>
    <row r="188" spans="1:34" ht="14.4" x14ac:dyDescent="0.3">
      <c r="A188" s="224"/>
      <c r="B188" s="227"/>
      <c r="C188" s="240"/>
      <c r="D188" s="240"/>
      <c r="E188" s="240"/>
      <c r="F188" s="224"/>
      <c r="G188" s="75">
        <f t="shared" si="10"/>
        <v>1000</v>
      </c>
      <c r="H188" s="75">
        <f t="shared" si="10"/>
        <v>1000</v>
      </c>
      <c r="I188" s="75">
        <v>1000</v>
      </c>
      <c r="J188" s="75">
        <v>1000</v>
      </c>
      <c r="K188" s="72"/>
      <c r="L188" s="59"/>
      <c r="M188" s="59"/>
      <c r="N188" s="59"/>
      <c r="O188" s="59"/>
      <c r="P188" s="59"/>
      <c r="Q188" s="227"/>
      <c r="AA188" s="32"/>
      <c r="AB188" s="32"/>
      <c r="AC188" s="32"/>
      <c r="AD188" s="32"/>
      <c r="AE188" s="32"/>
    </row>
    <row r="189" spans="1:34" ht="14.4" x14ac:dyDescent="0.3">
      <c r="A189" s="222" t="s">
        <v>62</v>
      </c>
      <c r="B189" s="225" t="s">
        <v>192</v>
      </c>
      <c r="C189" s="238" t="s">
        <v>193</v>
      </c>
      <c r="D189" s="238" t="s">
        <v>173</v>
      </c>
      <c r="E189" s="238" t="s">
        <v>174</v>
      </c>
      <c r="F189" s="26" t="s">
        <v>169</v>
      </c>
      <c r="G189" s="73">
        <f>SUM(G190:G200)</f>
        <v>167067.19999999998</v>
      </c>
      <c r="H189" s="73">
        <f>SUM(H190:H200)</f>
        <v>136799.20000000001</v>
      </c>
      <c r="I189" s="73">
        <f>SUM(I190:I200)</f>
        <v>167067.19999999998</v>
      </c>
      <c r="J189" s="73">
        <f>SUM(J190:J200)</f>
        <v>136799.20000000001</v>
      </c>
      <c r="K189" s="72"/>
      <c r="L189" s="59"/>
      <c r="M189" s="59"/>
      <c r="N189" s="59"/>
      <c r="O189" s="59"/>
      <c r="P189" s="59"/>
      <c r="Q189" s="225" t="s">
        <v>26</v>
      </c>
      <c r="R189" s="285"/>
      <c r="S189" s="215"/>
      <c r="T189" s="215"/>
      <c r="U189" s="215"/>
      <c r="V189" s="215"/>
      <c r="W189" s="215"/>
      <c r="X189" s="215"/>
      <c r="AA189" s="32"/>
      <c r="AB189" s="32"/>
      <c r="AC189" s="32"/>
      <c r="AD189" s="32"/>
      <c r="AE189" s="32"/>
    </row>
    <row r="190" spans="1:34" ht="14.4" x14ac:dyDescent="0.3">
      <c r="A190" s="223"/>
      <c r="B190" s="226"/>
      <c r="C190" s="239"/>
      <c r="D190" s="239"/>
      <c r="E190" s="239"/>
      <c r="F190" s="63" t="s">
        <v>10</v>
      </c>
      <c r="G190" s="75">
        <v>23043.5</v>
      </c>
      <c r="H190" s="75">
        <v>15720.9</v>
      </c>
      <c r="I190" s="75">
        <v>23043.5</v>
      </c>
      <c r="J190" s="75">
        <v>15720.9</v>
      </c>
      <c r="K190" s="72"/>
      <c r="L190" s="59"/>
      <c r="M190" s="59"/>
      <c r="N190" s="59"/>
      <c r="O190" s="59"/>
      <c r="P190" s="59"/>
      <c r="Q190" s="226"/>
      <c r="R190" s="285"/>
      <c r="S190" s="215"/>
      <c r="T190" s="215"/>
      <c r="U190" s="215"/>
      <c r="V190" s="215"/>
      <c r="W190" s="215"/>
      <c r="X190" s="215"/>
      <c r="AA190" s="32"/>
      <c r="AB190" s="32"/>
      <c r="AC190" s="32"/>
      <c r="AD190" s="32"/>
      <c r="AE190" s="32"/>
    </row>
    <row r="191" spans="1:34" ht="14.4" x14ac:dyDescent="0.3">
      <c r="A191" s="223"/>
      <c r="B191" s="226"/>
      <c r="C191" s="239"/>
      <c r="D191" s="239"/>
      <c r="E191" s="239"/>
      <c r="F191" s="17" t="s">
        <v>11</v>
      </c>
      <c r="G191" s="75">
        <v>23043.5</v>
      </c>
      <c r="H191" s="75">
        <v>15290.2</v>
      </c>
      <c r="I191" s="75">
        <v>23043.5</v>
      </c>
      <c r="J191" s="75">
        <v>15290.2</v>
      </c>
      <c r="K191" s="72"/>
      <c r="L191" s="59"/>
      <c r="M191" s="59"/>
      <c r="N191" s="59"/>
      <c r="O191" s="59"/>
      <c r="P191" s="59"/>
      <c r="Q191" s="226"/>
      <c r="R191" s="285"/>
      <c r="S191" s="215"/>
      <c r="T191" s="215"/>
      <c r="U191" s="215"/>
      <c r="V191" s="215"/>
      <c r="W191" s="215"/>
      <c r="X191" s="215"/>
      <c r="AA191" s="32"/>
      <c r="AB191" s="32"/>
      <c r="AC191" s="32"/>
      <c r="AD191" s="32"/>
      <c r="AE191" s="32"/>
    </row>
    <row r="192" spans="1:34" ht="14.4" x14ac:dyDescent="0.3">
      <c r="A192" s="223"/>
      <c r="B192" s="226"/>
      <c r="C192" s="239"/>
      <c r="D192" s="239"/>
      <c r="E192" s="239"/>
      <c r="F192" s="64" t="s">
        <v>12</v>
      </c>
      <c r="G192" s="75">
        <v>18657.5</v>
      </c>
      <c r="H192" s="75">
        <v>15308.5</v>
      </c>
      <c r="I192" s="75">
        <v>18657.5</v>
      </c>
      <c r="J192" s="75">
        <v>15308.5</v>
      </c>
      <c r="K192" s="72"/>
      <c r="L192" s="59"/>
      <c r="M192" s="59"/>
      <c r="N192" s="59"/>
      <c r="O192" s="59"/>
      <c r="P192" s="59"/>
      <c r="Q192" s="226"/>
      <c r="R192" s="285"/>
      <c r="S192" s="215"/>
      <c r="T192" s="215"/>
      <c r="U192" s="215"/>
      <c r="V192" s="215"/>
      <c r="W192" s="215"/>
      <c r="X192" s="215"/>
      <c r="AA192" s="32"/>
      <c r="AB192" s="32"/>
      <c r="AC192" s="32"/>
      <c r="AD192" s="32"/>
      <c r="AE192" s="32"/>
    </row>
    <row r="193" spans="1:31" ht="14.4" x14ac:dyDescent="0.3">
      <c r="A193" s="223"/>
      <c r="B193" s="226"/>
      <c r="C193" s="239"/>
      <c r="D193" s="239"/>
      <c r="E193" s="239"/>
      <c r="F193" s="64" t="s">
        <v>13</v>
      </c>
      <c r="G193" s="75">
        <v>18657.5</v>
      </c>
      <c r="H193" s="75">
        <v>15285.2</v>
      </c>
      <c r="I193" s="75">
        <v>18657.5</v>
      </c>
      <c r="J193" s="75">
        <v>15285.2</v>
      </c>
      <c r="K193" s="72"/>
      <c r="L193" s="59"/>
      <c r="M193" s="59"/>
      <c r="N193" s="59"/>
      <c r="O193" s="59"/>
      <c r="P193" s="59"/>
      <c r="Q193" s="226"/>
      <c r="R193" s="285"/>
      <c r="S193" s="215"/>
      <c r="T193" s="215"/>
      <c r="U193" s="215"/>
      <c r="V193" s="215"/>
      <c r="W193" s="215"/>
      <c r="X193" s="215"/>
      <c r="AA193" s="32"/>
      <c r="AB193" s="32"/>
      <c r="AC193" s="32"/>
      <c r="AD193" s="32"/>
      <c r="AE193" s="32"/>
    </row>
    <row r="194" spans="1:31" ht="14.4" x14ac:dyDescent="0.3">
      <c r="A194" s="223"/>
      <c r="B194" s="226"/>
      <c r="C194" s="239"/>
      <c r="D194" s="239"/>
      <c r="E194" s="239"/>
      <c r="F194" s="65" t="s">
        <v>14</v>
      </c>
      <c r="G194" s="75">
        <v>17595.099999999999</v>
      </c>
      <c r="H194" s="75">
        <v>10555.5</v>
      </c>
      <c r="I194" s="75">
        <v>17595.099999999999</v>
      </c>
      <c r="J194" s="75">
        <v>10555.5</v>
      </c>
      <c r="K194" s="72"/>
      <c r="L194" s="59"/>
      <c r="M194" s="59"/>
      <c r="N194" s="59"/>
      <c r="O194" s="59"/>
      <c r="P194" s="59"/>
      <c r="Q194" s="226"/>
      <c r="R194" s="285"/>
      <c r="S194" s="215"/>
      <c r="T194" s="215"/>
      <c r="U194" s="215"/>
      <c r="V194" s="215"/>
      <c r="W194" s="215"/>
      <c r="X194" s="215"/>
      <c r="AA194" s="32"/>
      <c r="AB194" s="32"/>
      <c r="AC194" s="32"/>
      <c r="AD194" s="32"/>
      <c r="AE194" s="32"/>
    </row>
    <row r="195" spans="1:31" ht="14.4" x14ac:dyDescent="0.3">
      <c r="A195" s="223"/>
      <c r="B195" s="226"/>
      <c r="C195" s="239"/>
      <c r="D195" s="239"/>
      <c r="E195" s="239"/>
      <c r="F195" s="65" t="s">
        <v>15</v>
      </c>
      <c r="G195" s="75">
        <v>11235</v>
      </c>
      <c r="H195" s="75">
        <v>10296.4</v>
      </c>
      <c r="I195" s="75">
        <v>11235</v>
      </c>
      <c r="J195" s="75">
        <f>H195</f>
        <v>10296.4</v>
      </c>
      <c r="K195" s="72"/>
      <c r="L195" s="59"/>
      <c r="M195" s="59"/>
      <c r="N195" s="59"/>
      <c r="O195" s="59"/>
      <c r="P195" s="59"/>
      <c r="Q195" s="226"/>
      <c r="R195" s="285"/>
      <c r="S195" s="215"/>
      <c r="T195" s="215"/>
      <c r="U195" s="215"/>
      <c r="V195" s="215"/>
      <c r="W195" s="215"/>
      <c r="X195" s="215"/>
      <c r="AA195" s="32"/>
      <c r="AB195" s="32"/>
      <c r="AC195" s="32"/>
      <c r="AD195" s="32"/>
      <c r="AE195" s="32"/>
    </row>
    <row r="196" spans="1:31" ht="14.4" x14ac:dyDescent="0.3">
      <c r="A196" s="223"/>
      <c r="B196" s="226"/>
      <c r="C196" s="239"/>
      <c r="D196" s="239"/>
      <c r="E196" s="239"/>
      <c r="F196" s="65" t="s">
        <v>16</v>
      </c>
      <c r="G196" s="75">
        <v>11235</v>
      </c>
      <c r="H196" s="75">
        <v>10888.8</v>
      </c>
      <c r="I196" s="75">
        <v>11235</v>
      </c>
      <c r="J196" s="75">
        <v>10888.8</v>
      </c>
      <c r="K196" s="72"/>
      <c r="L196" s="59"/>
      <c r="M196" s="59"/>
      <c r="N196" s="59"/>
      <c r="O196" s="59"/>
      <c r="P196" s="59"/>
      <c r="Q196" s="226"/>
      <c r="R196" s="285"/>
      <c r="S196" s="215"/>
      <c r="T196" s="215"/>
      <c r="U196" s="215"/>
      <c r="V196" s="215"/>
      <c r="W196" s="215"/>
      <c r="X196" s="215"/>
      <c r="AA196" s="32"/>
      <c r="AB196" s="32"/>
      <c r="AC196" s="32"/>
      <c r="AD196" s="32"/>
      <c r="AE196" s="32"/>
    </row>
    <row r="197" spans="1:31" ht="14.4" x14ac:dyDescent="0.3">
      <c r="A197" s="223"/>
      <c r="B197" s="226"/>
      <c r="C197" s="239"/>
      <c r="D197" s="239"/>
      <c r="E197" s="239"/>
      <c r="F197" s="65" t="s">
        <v>17</v>
      </c>
      <c r="G197" s="75">
        <v>10787.3</v>
      </c>
      <c r="H197" s="75">
        <v>10787.3</v>
      </c>
      <c r="I197" s="75">
        <v>10787.3</v>
      </c>
      <c r="J197" s="75">
        <v>10787.3</v>
      </c>
      <c r="K197" s="72"/>
      <c r="L197" s="59"/>
      <c r="M197" s="59"/>
      <c r="N197" s="59"/>
      <c r="O197" s="59"/>
      <c r="P197" s="59"/>
      <c r="Q197" s="226"/>
      <c r="R197" s="285"/>
      <c r="S197" s="215"/>
      <c r="T197" s="215"/>
      <c r="U197" s="215"/>
      <c r="V197" s="215"/>
      <c r="W197" s="215"/>
      <c r="X197" s="215"/>
      <c r="AA197" s="32"/>
      <c r="AB197" s="32"/>
      <c r="AC197" s="32"/>
      <c r="AD197" s="32"/>
      <c r="AE197" s="32"/>
    </row>
    <row r="198" spans="1:31" ht="14.4" x14ac:dyDescent="0.3">
      <c r="A198" s="223"/>
      <c r="B198" s="226"/>
      <c r="C198" s="239"/>
      <c r="D198" s="239"/>
      <c r="E198" s="239"/>
      <c r="F198" s="65" t="s">
        <v>18</v>
      </c>
      <c r="G198" s="75">
        <v>10888.8</v>
      </c>
      <c r="H198" s="75">
        <v>10888.8</v>
      </c>
      <c r="I198" s="75">
        <v>10888.8</v>
      </c>
      <c r="J198" s="75">
        <v>10888.8</v>
      </c>
      <c r="K198" s="72"/>
      <c r="L198" s="59"/>
      <c r="M198" s="59"/>
      <c r="N198" s="59"/>
      <c r="O198" s="59"/>
      <c r="P198" s="59"/>
      <c r="Q198" s="226"/>
      <c r="R198" s="285"/>
      <c r="S198" s="215"/>
      <c r="T198" s="215"/>
      <c r="U198" s="215"/>
      <c r="V198" s="215"/>
      <c r="W198" s="215"/>
      <c r="X198" s="215"/>
      <c r="AA198" s="32"/>
      <c r="AB198" s="32"/>
      <c r="AC198" s="32"/>
      <c r="AD198" s="32"/>
      <c r="AE198" s="32"/>
    </row>
    <row r="199" spans="1:31" ht="14.4" x14ac:dyDescent="0.3">
      <c r="A199" s="223"/>
      <c r="B199" s="226"/>
      <c r="C199" s="239"/>
      <c r="D199" s="239"/>
      <c r="E199" s="239"/>
      <c r="F199" s="65" t="s">
        <v>19</v>
      </c>
      <c r="G199" s="75">
        <f t="shared" ref="G199:G200" si="11">I199</f>
        <v>10962</v>
      </c>
      <c r="H199" s="75">
        <v>10888.8</v>
      </c>
      <c r="I199" s="75">
        <v>10962</v>
      </c>
      <c r="J199" s="75">
        <v>10888.8</v>
      </c>
      <c r="K199" s="72"/>
      <c r="L199" s="59"/>
      <c r="M199" s="59"/>
      <c r="N199" s="59"/>
      <c r="O199" s="59"/>
      <c r="P199" s="59"/>
      <c r="Q199" s="226"/>
      <c r="R199" s="285"/>
      <c r="S199" s="215"/>
      <c r="T199" s="215"/>
      <c r="U199" s="215"/>
      <c r="V199" s="215"/>
      <c r="W199" s="215"/>
      <c r="X199" s="215"/>
      <c r="AA199" s="32"/>
      <c r="AB199" s="32"/>
      <c r="AC199" s="32"/>
      <c r="AD199" s="32"/>
      <c r="AE199" s="32"/>
    </row>
    <row r="200" spans="1:31" ht="14.4" x14ac:dyDescent="0.3">
      <c r="A200" s="224"/>
      <c r="B200" s="227"/>
      <c r="C200" s="240"/>
      <c r="D200" s="240"/>
      <c r="E200" s="240"/>
      <c r="F200" s="65" t="s">
        <v>20</v>
      </c>
      <c r="G200" s="75">
        <f t="shared" si="11"/>
        <v>10962</v>
      </c>
      <c r="H200" s="75">
        <v>10888.8</v>
      </c>
      <c r="I200" s="75">
        <v>10962</v>
      </c>
      <c r="J200" s="75">
        <v>10888.8</v>
      </c>
      <c r="K200" s="72"/>
      <c r="L200" s="59"/>
      <c r="M200" s="59"/>
      <c r="N200" s="59"/>
      <c r="O200" s="59"/>
      <c r="P200" s="59"/>
      <c r="Q200" s="226"/>
      <c r="R200" s="285"/>
      <c r="S200" s="215"/>
      <c r="T200" s="215"/>
      <c r="U200" s="215"/>
      <c r="V200" s="215"/>
      <c r="W200" s="215"/>
      <c r="X200" s="215"/>
      <c r="AA200" s="32"/>
      <c r="AB200" s="32"/>
      <c r="AC200" s="32"/>
      <c r="AD200" s="32"/>
      <c r="AE200" s="32"/>
    </row>
    <row r="201" spans="1:31" ht="14.4" x14ac:dyDescent="0.3">
      <c r="A201" s="280" t="s">
        <v>194</v>
      </c>
      <c r="B201" s="225" t="s">
        <v>195</v>
      </c>
      <c r="C201" s="238" t="s">
        <v>196</v>
      </c>
      <c r="D201" s="11"/>
      <c r="E201" s="11"/>
      <c r="F201" s="26" t="s">
        <v>169</v>
      </c>
      <c r="G201" s="73">
        <f>SUM(G202:G212)</f>
        <v>1170</v>
      </c>
      <c r="H201" s="73">
        <f>SUM(H202:H212)</f>
        <v>128.79999999999998</v>
      </c>
      <c r="I201" s="73">
        <f>SUM(I202:I212)</f>
        <v>1170</v>
      </c>
      <c r="J201" s="73">
        <f>SUM(J202:J212)</f>
        <v>128.79999999999998</v>
      </c>
      <c r="K201" s="72"/>
      <c r="L201" s="59"/>
      <c r="M201" s="59"/>
      <c r="N201" s="59"/>
      <c r="O201" s="59"/>
      <c r="P201" s="59"/>
      <c r="Q201" s="226"/>
      <c r="AA201" s="32"/>
      <c r="AB201" s="32"/>
      <c r="AC201" s="32"/>
      <c r="AD201" s="32"/>
      <c r="AE201" s="32"/>
    </row>
    <row r="202" spans="1:31" ht="14.4" x14ac:dyDescent="0.3">
      <c r="A202" s="281"/>
      <c r="B202" s="226"/>
      <c r="C202" s="239"/>
      <c r="D202" s="14"/>
      <c r="E202" s="14"/>
      <c r="F202" s="63" t="s">
        <v>10</v>
      </c>
      <c r="G202" s="75">
        <v>585</v>
      </c>
      <c r="H202" s="75">
        <v>110.6</v>
      </c>
      <c r="I202" s="75">
        <v>585</v>
      </c>
      <c r="J202" s="75">
        <v>110.6</v>
      </c>
      <c r="K202" s="72"/>
      <c r="L202" s="59"/>
      <c r="M202" s="59"/>
      <c r="N202" s="59"/>
      <c r="O202" s="59"/>
      <c r="P202" s="59"/>
      <c r="Q202" s="226"/>
      <c r="AA202" s="32"/>
      <c r="AB202" s="32"/>
      <c r="AC202" s="32"/>
      <c r="AD202" s="32"/>
      <c r="AE202" s="32"/>
    </row>
    <row r="203" spans="1:31" ht="14.4" x14ac:dyDescent="0.3">
      <c r="A203" s="281"/>
      <c r="B203" s="226"/>
      <c r="C203" s="239"/>
      <c r="D203" s="14"/>
      <c r="E203" s="14"/>
      <c r="F203" s="17" t="s">
        <v>11</v>
      </c>
      <c r="G203" s="75">
        <v>585</v>
      </c>
      <c r="H203" s="75">
        <v>18.2</v>
      </c>
      <c r="I203" s="75">
        <v>585</v>
      </c>
      <c r="J203" s="75">
        <v>18.2</v>
      </c>
      <c r="K203" s="72"/>
      <c r="L203" s="59"/>
      <c r="M203" s="59"/>
      <c r="N203" s="59"/>
      <c r="O203" s="59"/>
      <c r="P203" s="59"/>
      <c r="Q203" s="226"/>
      <c r="AA203" s="32"/>
      <c r="AB203" s="32"/>
      <c r="AC203" s="32"/>
      <c r="AD203" s="32"/>
      <c r="AE203" s="32"/>
    </row>
    <row r="204" spans="1:31" ht="14.4" x14ac:dyDescent="0.3">
      <c r="A204" s="281"/>
      <c r="B204" s="226"/>
      <c r="C204" s="239"/>
      <c r="D204" s="14"/>
      <c r="E204" s="14"/>
      <c r="F204" s="64" t="s">
        <v>12</v>
      </c>
      <c r="G204" s="76" t="s">
        <v>61</v>
      </c>
      <c r="H204" s="76" t="s">
        <v>61</v>
      </c>
      <c r="I204" s="76" t="s">
        <v>61</v>
      </c>
      <c r="J204" s="76" t="s">
        <v>61</v>
      </c>
      <c r="K204" s="72"/>
      <c r="L204" s="59"/>
      <c r="M204" s="59"/>
      <c r="N204" s="59"/>
      <c r="O204" s="59"/>
      <c r="P204" s="59"/>
      <c r="Q204" s="226"/>
      <c r="AA204" s="32"/>
      <c r="AB204" s="32"/>
      <c r="AC204" s="32"/>
      <c r="AD204" s="32"/>
      <c r="AE204" s="32"/>
    </row>
    <row r="205" spans="1:31" ht="14.4" x14ac:dyDescent="0.3">
      <c r="A205" s="281"/>
      <c r="B205" s="226"/>
      <c r="C205" s="239"/>
      <c r="D205" s="14"/>
      <c r="E205" s="14"/>
      <c r="F205" s="64" t="s">
        <v>13</v>
      </c>
      <c r="G205" s="76" t="s">
        <v>61</v>
      </c>
      <c r="H205" s="76" t="s">
        <v>61</v>
      </c>
      <c r="I205" s="76" t="s">
        <v>61</v>
      </c>
      <c r="J205" s="76" t="s">
        <v>61</v>
      </c>
      <c r="K205" s="72"/>
      <c r="L205" s="59"/>
      <c r="M205" s="59"/>
      <c r="N205" s="59"/>
      <c r="O205" s="59"/>
      <c r="P205" s="59"/>
      <c r="Q205" s="226"/>
      <c r="AA205" s="32"/>
      <c r="AB205" s="32"/>
      <c r="AC205" s="32"/>
      <c r="AD205" s="32"/>
      <c r="AE205" s="32"/>
    </row>
    <row r="206" spans="1:31" ht="14.4" x14ac:dyDescent="0.3">
      <c r="A206" s="281"/>
      <c r="B206" s="226"/>
      <c r="C206" s="239"/>
      <c r="D206" s="14"/>
      <c r="E206" s="14"/>
      <c r="F206" s="65" t="s">
        <v>14</v>
      </c>
      <c r="G206" s="76" t="s">
        <v>61</v>
      </c>
      <c r="H206" s="76" t="s">
        <v>61</v>
      </c>
      <c r="I206" s="76" t="s">
        <v>61</v>
      </c>
      <c r="J206" s="76" t="s">
        <v>61</v>
      </c>
      <c r="K206" s="72"/>
      <c r="L206" s="59"/>
      <c r="M206" s="59"/>
      <c r="N206" s="59"/>
      <c r="O206" s="59"/>
      <c r="P206" s="59"/>
      <c r="Q206" s="226"/>
      <c r="AA206" s="32"/>
      <c r="AB206" s="32"/>
      <c r="AC206" s="32"/>
      <c r="AD206" s="32"/>
      <c r="AE206" s="32"/>
    </row>
    <row r="207" spans="1:31" ht="14.4" x14ac:dyDescent="0.3">
      <c r="A207" s="281"/>
      <c r="B207" s="226"/>
      <c r="C207" s="239"/>
      <c r="D207" s="14"/>
      <c r="E207" s="14"/>
      <c r="F207" s="65" t="s">
        <v>15</v>
      </c>
      <c r="G207" s="76" t="s">
        <v>61</v>
      </c>
      <c r="H207" s="76" t="s">
        <v>61</v>
      </c>
      <c r="I207" s="76" t="s">
        <v>61</v>
      </c>
      <c r="J207" s="76" t="s">
        <v>61</v>
      </c>
      <c r="K207" s="72"/>
      <c r="L207" s="59"/>
      <c r="M207" s="59"/>
      <c r="N207" s="59"/>
      <c r="O207" s="59"/>
      <c r="P207" s="59"/>
      <c r="Q207" s="226"/>
      <c r="AA207" s="32"/>
      <c r="AB207" s="32"/>
      <c r="AC207" s="32"/>
      <c r="AD207" s="32"/>
      <c r="AE207" s="32"/>
    </row>
    <row r="208" spans="1:31" ht="14.4" x14ac:dyDescent="0.3">
      <c r="A208" s="281"/>
      <c r="B208" s="226"/>
      <c r="C208" s="239"/>
      <c r="D208" s="14"/>
      <c r="E208" s="14"/>
      <c r="F208" s="65" t="s">
        <v>16</v>
      </c>
      <c r="G208" s="76" t="s">
        <v>61</v>
      </c>
      <c r="H208" s="76" t="s">
        <v>61</v>
      </c>
      <c r="I208" s="76" t="s">
        <v>61</v>
      </c>
      <c r="J208" s="76" t="s">
        <v>61</v>
      </c>
      <c r="K208" s="72"/>
      <c r="L208" s="59"/>
      <c r="M208" s="59"/>
      <c r="N208" s="59"/>
      <c r="O208" s="59"/>
      <c r="P208" s="59"/>
      <c r="Q208" s="226"/>
      <c r="AA208" s="32"/>
      <c r="AB208" s="32"/>
      <c r="AC208" s="32"/>
      <c r="AD208" s="32"/>
      <c r="AE208" s="32"/>
    </row>
    <row r="209" spans="1:31" ht="14.4" x14ac:dyDescent="0.3">
      <c r="A209" s="281"/>
      <c r="B209" s="226"/>
      <c r="C209" s="239"/>
      <c r="D209" s="14"/>
      <c r="E209" s="14"/>
      <c r="F209" s="65" t="s">
        <v>17</v>
      </c>
      <c r="G209" s="76" t="s">
        <v>61</v>
      </c>
      <c r="H209" s="76" t="s">
        <v>61</v>
      </c>
      <c r="I209" s="76" t="s">
        <v>61</v>
      </c>
      <c r="J209" s="76" t="s">
        <v>61</v>
      </c>
      <c r="K209" s="72"/>
      <c r="L209" s="59"/>
      <c r="M209" s="59"/>
      <c r="N209" s="59"/>
      <c r="O209" s="59"/>
      <c r="P209" s="59"/>
      <c r="Q209" s="226"/>
      <c r="AA209" s="32"/>
      <c r="AB209" s="32"/>
      <c r="AC209" s="32"/>
      <c r="AD209" s="32"/>
      <c r="AE209" s="32"/>
    </row>
    <row r="210" spans="1:31" ht="14.4" x14ac:dyDescent="0.3">
      <c r="A210" s="281"/>
      <c r="B210" s="226"/>
      <c r="C210" s="239"/>
      <c r="D210" s="14"/>
      <c r="E210" s="14"/>
      <c r="F210" s="65" t="s">
        <v>18</v>
      </c>
      <c r="G210" s="76" t="s">
        <v>61</v>
      </c>
      <c r="H210" s="76" t="s">
        <v>61</v>
      </c>
      <c r="I210" s="76" t="s">
        <v>61</v>
      </c>
      <c r="J210" s="76" t="s">
        <v>61</v>
      </c>
      <c r="K210" s="72"/>
      <c r="L210" s="59"/>
      <c r="M210" s="59"/>
      <c r="N210" s="59"/>
      <c r="O210" s="59"/>
      <c r="P210" s="59"/>
      <c r="Q210" s="226"/>
      <c r="AA210" s="32"/>
      <c r="AB210" s="32"/>
      <c r="AC210" s="32"/>
      <c r="AD210" s="32"/>
      <c r="AE210" s="32"/>
    </row>
    <row r="211" spans="1:31" ht="14.4" x14ac:dyDescent="0.3">
      <c r="A211" s="281"/>
      <c r="B211" s="226"/>
      <c r="C211" s="239"/>
      <c r="D211" s="14"/>
      <c r="E211" s="14"/>
      <c r="F211" s="65" t="s">
        <v>19</v>
      </c>
      <c r="G211" s="76" t="s">
        <v>61</v>
      </c>
      <c r="H211" s="76" t="s">
        <v>61</v>
      </c>
      <c r="I211" s="76" t="s">
        <v>61</v>
      </c>
      <c r="J211" s="76" t="s">
        <v>61</v>
      </c>
      <c r="K211" s="72"/>
      <c r="L211" s="59"/>
      <c r="M211" s="59"/>
      <c r="N211" s="59"/>
      <c r="O211" s="59"/>
      <c r="P211" s="59"/>
      <c r="Q211" s="226"/>
      <c r="AA211" s="32"/>
      <c r="AB211" s="32"/>
      <c r="AC211" s="32"/>
      <c r="AD211" s="32"/>
      <c r="AE211" s="32"/>
    </row>
    <row r="212" spans="1:31" ht="14.4" x14ac:dyDescent="0.3">
      <c r="A212" s="282"/>
      <c r="B212" s="227"/>
      <c r="C212" s="240"/>
      <c r="D212" s="14"/>
      <c r="E212" s="14"/>
      <c r="F212" s="65" t="s">
        <v>20</v>
      </c>
      <c r="G212" s="76" t="s">
        <v>61</v>
      </c>
      <c r="H212" s="76" t="s">
        <v>61</v>
      </c>
      <c r="I212" s="76" t="s">
        <v>61</v>
      </c>
      <c r="J212" s="76" t="s">
        <v>61</v>
      </c>
      <c r="K212" s="72"/>
      <c r="L212" s="59"/>
      <c r="M212" s="59"/>
      <c r="N212" s="59"/>
      <c r="O212" s="59"/>
      <c r="P212" s="59"/>
      <c r="Q212" s="226"/>
      <c r="AA212" s="32"/>
      <c r="AB212" s="32"/>
      <c r="AC212" s="32"/>
      <c r="AD212" s="32"/>
      <c r="AE212" s="32"/>
    </row>
    <row r="213" spans="1:31" ht="14.4" x14ac:dyDescent="0.3">
      <c r="A213" s="222" t="s">
        <v>197</v>
      </c>
      <c r="B213" s="225" t="s">
        <v>198</v>
      </c>
      <c r="C213" s="238" t="s">
        <v>183</v>
      </c>
      <c r="D213" s="11"/>
      <c r="E213" s="11"/>
      <c r="F213" s="26" t="s">
        <v>169</v>
      </c>
      <c r="G213" s="73">
        <f>SUM(G214:G224)</f>
        <v>270</v>
      </c>
      <c r="H213" s="73">
        <f>SUM(H214:H224)</f>
        <v>148.6</v>
      </c>
      <c r="I213" s="73">
        <f>SUM(I214:I224)</f>
        <v>270</v>
      </c>
      <c r="J213" s="73">
        <f>SUM(J214:J224)</f>
        <v>148.6</v>
      </c>
      <c r="K213" s="72"/>
      <c r="L213" s="59"/>
      <c r="M213" s="59"/>
      <c r="N213" s="59"/>
      <c r="O213" s="59"/>
      <c r="P213" s="59"/>
      <c r="Q213" s="226"/>
      <c r="AA213" s="32"/>
      <c r="AB213" s="32"/>
      <c r="AC213" s="32"/>
      <c r="AD213" s="32"/>
      <c r="AE213" s="32"/>
    </row>
    <row r="214" spans="1:31" ht="14.4" x14ac:dyDescent="0.3">
      <c r="A214" s="223"/>
      <c r="B214" s="226"/>
      <c r="C214" s="239"/>
      <c r="D214" s="14"/>
      <c r="E214" s="14"/>
      <c r="F214" s="63" t="s">
        <v>10</v>
      </c>
      <c r="G214" s="75">
        <v>120</v>
      </c>
      <c r="H214" s="75">
        <v>75.3</v>
      </c>
      <c r="I214" s="75">
        <v>120</v>
      </c>
      <c r="J214" s="75">
        <v>75.3</v>
      </c>
      <c r="K214" s="72"/>
      <c r="L214" s="59"/>
      <c r="M214" s="59"/>
      <c r="N214" s="59"/>
      <c r="O214" s="59"/>
      <c r="P214" s="59"/>
      <c r="Q214" s="226"/>
      <c r="AA214" s="32"/>
      <c r="AB214" s="32"/>
      <c r="AC214" s="32"/>
      <c r="AD214" s="32"/>
      <c r="AE214" s="32"/>
    </row>
    <row r="215" spans="1:31" ht="14.4" x14ac:dyDescent="0.3">
      <c r="A215" s="223"/>
      <c r="B215" s="226"/>
      <c r="C215" s="239"/>
      <c r="D215" s="14"/>
      <c r="E215" s="14"/>
      <c r="F215" s="17" t="s">
        <v>11</v>
      </c>
      <c r="G215" s="75">
        <v>150</v>
      </c>
      <c r="H215" s="75">
        <v>73.3</v>
      </c>
      <c r="I215" s="75">
        <v>150</v>
      </c>
      <c r="J215" s="75">
        <v>73.3</v>
      </c>
      <c r="K215" s="72"/>
      <c r="L215" s="59"/>
      <c r="M215" s="59"/>
      <c r="N215" s="59"/>
      <c r="O215" s="59"/>
      <c r="P215" s="59"/>
      <c r="Q215" s="226"/>
      <c r="AA215" s="32"/>
      <c r="AB215" s="32"/>
      <c r="AC215" s="32"/>
      <c r="AD215" s="32"/>
      <c r="AE215" s="32"/>
    </row>
    <row r="216" spans="1:31" ht="14.4" x14ac:dyDescent="0.3">
      <c r="A216" s="223"/>
      <c r="B216" s="226"/>
      <c r="C216" s="239"/>
      <c r="D216" s="14"/>
      <c r="E216" s="14"/>
      <c r="F216" s="64" t="s">
        <v>12</v>
      </c>
      <c r="G216" s="76" t="s">
        <v>61</v>
      </c>
      <c r="H216" s="76" t="s">
        <v>61</v>
      </c>
      <c r="I216" s="76" t="s">
        <v>61</v>
      </c>
      <c r="J216" s="76" t="s">
        <v>61</v>
      </c>
      <c r="K216" s="72"/>
      <c r="L216" s="59"/>
      <c r="M216" s="59"/>
      <c r="N216" s="59"/>
      <c r="O216" s="59"/>
      <c r="P216" s="59"/>
      <c r="Q216" s="226"/>
      <c r="AA216" s="32"/>
      <c r="AB216" s="32"/>
      <c r="AC216" s="32"/>
      <c r="AD216" s="32"/>
      <c r="AE216" s="32"/>
    </row>
    <row r="217" spans="1:31" ht="14.4" x14ac:dyDescent="0.3">
      <c r="A217" s="223"/>
      <c r="B217" s="226"/>
      <c r="C217" s="239"/>
      <c r="D217" s="14"/>
      <c r="E217" s="14"/>
      <c r="F217" s="64" t="s">
        <v>13</v>
      </c>
      <c r="G217" s="76" t="s">
        <v>61</v>
      </c>
      <c r="H217" s="76" t="s">
        <v>61</v>
      </c>
      <c r="I217" s="76" t="s">
        <v>61</v>
      </c>
      <c r="J217" s="76" t="s">
        <v>61</v>
      </c>
      <c r="K217" s="72"/>
      <c r="L217" s="59"/>
      <c r="M217" s="59"/>
      <c r="N217" s="59"/>
      <c r="O217" s="59"/>
      <c r="P217" s="59"/>
      <c r="Q217" s="226"/>
      <c r="AA217" s="32"/>
      <c r="AB217" s="32"/>
      <c r="AC217" s="32"/>
      <c r="AD217" s="32"/>
      <c r="AE217" s="32"/>
    </row>
    <row r="218" spans="1:31" ht="14.4" x14ac:dyDescent="0.3">
      <c r="A218" s="223"/>
      <c r="B218" s="226"/>
      <c r="C218" s="239"/>
      <c r="D218" s="14"/>
      <c r="E218" s="14"/>
      <c r="F218" s="65" t="s">
        <v>14</v>
      </c>
      <c r="G218" s="76" t="s">
        <v>61</v>
      </c>
      <c r="H218" s="76" t="s">
        <v>61</v>
      </c>
      <c r="I218" s="76" t="s">
        <v>61</v>
      </c>
      <c r="J218" s="76" t="s">
        <v>61</v>
      </c>
      <c r="K218" s="72"/>
      <c r="L218" s="59"/>
      <c r="M218" s="59"/>
      <c r="N218" s="59"/>
      <c r="O218" s="59"/>
      <c r="P218" s="59"/>
      <c r="Q218" s="226"/>
      <c r="AA218" s="32"/>
      <c r="AB218" s="32"/>
      <c r="AC218" s="32"/>
      <c r="AD218" s="32"/>
      <c r="AE218" s="32"/>
    </row>
    <row r="219" spans="1:31" ht="14.4" x14ac:dyDescent="0.3">
      <c r="A219" s="223"/>
      <c r="B219" s="226"/>
      <c r="C219" s="239"/>
      <c r="D219" s="14"/>
      <c r="E219" s="14"/>
      <c r="F219" s="65" t="s">
        <v>15</v>
      </c>
      <c r="G219" s="76" t="s">
        <v>61</v>
      </c>
      <c r="H219" s="76" t="s">
        <v>61</v>
      </c>
      <c r="I219" s="76" t="s">
        <v>61</v>
      </c>
      <c r="J219" s="76" t="s">
        <v>61</v>
      </c>
      <c r="K219" s="72"/>
      <c r="L219" s="59"/>
      <c r="M219" s="59"/>
      <c r="N219" s="59"/>
      <c r="O219" s="59"/>
      <c r="P219" s="59"/>
      <c r="Q219" s="226"/>
      <c r="AA219" s="32"/>
      <c r="AB219" s="32"/>
      <c r="AC219" s="32"/>
      <c r="AD219" s="32"/>
      <c r="AE219" s="32"/>
    </row>
    <row r="220" spans="1:31" ht="14.4" x14ac:dyDescent="0.3">
      <c r="A220" s="223"/>
      <c r="B220" s="226"/>
      <c r="C220" s="239"/>
      <c r="D220" s="14"/>
      <c r="E220" s="14"/>
      <c r="F220" s="65" t="s">
        <v>16</v>
      </c>
      <c r="G220" s="76" t="s">
        <v>61</v>
      </c>
      <c r="H220" s="76" t="s">
        <v>61</v>
      </c>
      <c r="I220" s="76" t="s">
        <v>61</v>
      </c>
      <c r="J220" s="76" t="s">
        <v>61</v>
      </c>
      <c r="K220" s="72"/>
      <c r="L220" s="59"/>
      <c r="M220" s="59"/>
      <c r="N220" s="59"/>
      <c r="O220" s="59"/>
      <c r="P220" s="59"/>
      <c r="Q220" s="226"/>
      <c r="AA220" s="32"/>
      <c r="AB220" s="32"/>
      <c r="AC220" s="32"/>
      <c r="AD220" s="32"/>
      <c r="AE220" s="32"/>
    </row>
    <row r="221" spans="1:31" ht="14.4" x14ac:dyDescent="0.3">
      <c r="A221" s="223"/>
      <c r="B221" s="226"/>
      <c r="C221" s="239"/>
      <c r="D221" s="14"/>
      <c r="E221" s="14"/>
      <c r="F221" s="65" t="s">
        <v>17</v>
      </c>
      <c r="G221" s="76" t="s">
        <v>61</v>
      </c>
      <c r="H221" s="76" t="s">
        <v>61</v>
      </c>
      <c r="I221" s="76" t="s">
        <v>61</v>
      </c>
      <c r="J221" s="76" t="s">
        <v>61</v>
      </c>
      <c r="K221" s="72"/>
      <c r="L221" s="59"/>
      <c r="M221" s="59"/>
      <c r="N221" s="59"/>
      <c r="O221" s="59"/>
      <c r="P221" s="59"/>
      <c r="Q221" s="226"/>
      <c r="AA221" s="32"/>
      <c r="AB221" s="32"/>
      <c r="AC221" s="32"/>
      <c r="AD221" s="32"/>
      <c r="AE221" s="32"/>
    </row>
    <row r="222" spans="1:31" ht="14.4" x14ac:dyDescent="0.3">
      <c r="A222" s="223"/>
      <c r="B222" s="226"/>
      <c r="C222" s="239"/>
      <c r="D222" s="14"/>
      <c r="E222" s="14"/>
      <c r="F222" s="65" t="s">
        <v>18</v>
      </c>
      <c r="G222" s="76" t="s">
        <v>61</v>
      </c>
      <c r="H222" s="76" t="s">
        <v>61</v>
      </c>
      <c r="I222" s="76" t="s">
        <v>61</v>
      </c>
      <c r="J222" s="76" t="s">
        <v>61</v>
      </c>
      <c r="K222" s="72"/>
      <c r="L222" s="59"/>
      <c r="M222" s="59"/>
      <c r="N222" s="59"/>
      <c r="O222" s="59"/>
      <c r="P222" s="59"/>
      <c r="Q222" s="226"/>
      <c r="AA222" s="32"/>
      <c r="AB222" s="32"/>
      <c r="AC222" s="32"/>
      <c r="AD222" s="32"/>
      <c r="AE222" s="32"/>
    </row>
    <row r="223" spans="1:31" ht="14.4" x14ac:dyDescent="0.3">
      <c r="A223" s="223"/>
      <c r="B223" s="226"/>
      <c r="C223" s="239"/>
      <c r="D223" s="14"/>
      <c r="E223" s="14"/>
      <c r="F223" s="65" t="s">
        <v>19</v>
      </c>
      <c r="G223" s="76" t="s">
        <v>61</v>
      </c>
      <c r="H223" s="76" t="s">
        <v>61</v>
      </c>
      <c r="I223" s="76" t="s">
        <v>61</v>
      </c>
      <c r="J223" s="76" t="s">
        <v>61</v>
      </c>
      <c r="K223" s="72"/>
      <c r="L223" s="59"/>
      <c r="M223" s="59"/>
      <c r="N223" s="59"/>
      <c r="O223" s="59"/>
      <c r="P223" s="59"/>
      <c r="Q223" s="226"/>
      <c r="AA223" s="32"/>
      <c r="AB223" s="32"/>
      <c r="AC223" s="32"/>
      <c r="AD223" s="32"/>
      <c r="AE223" s="32"/>
    </row>
    <row r="224" spans="1:31" ht="14.4" x14ac:dyDescent="0.3">
      <c r="A224" s="224"/>
      <c r="B224" s="227"/>
      <c r="C224" s="240"/>
      <c r="D224" s="14"/>
      <c r="E224" s="14"/>
      <c r="F224" s="65" t="s">
        <v>20</v>
      </c>
      <c r="G224" s="76" t="s">
        <v>61</v>
      </c>
      <c r="H224" s="76" t="s">
        <v>61</v>
      </c>
      <c r="I224" s="76" t="s">
        <v>61</v>
      </c>
      <c r="J224" s="76" t="s">
        <v>61</v>
      </c>
      <c r="K224" s="72"/>
      <c r="L224" s="59"/>
      <c r="M224" s="59"/>
      <c r="N224" s="59"/>
      <c r="O224" s="59"/>
      <c r="P224" s="59"/>
      <c r="Q224" s="227"/>
      <c r="AA224" s="32"/>
      <c r="AB224" s="32"/>
      <c r="AC224" s="32"/>
      <c r="AD224" s="32"/>
      <c r="AE224" s="32"/>
    </row>
    <row r="225" spans="1:31" ht="14.4" x14ac:dyDescent="0.3">
      <c r="A225" s="222" t="s">
        <v>68</v>
      </c>
      <c r="B225" s="225" t="s">
        <v>69</v>
      </c>
      <c r="C225" s="238" t="s">
        <v>183</v>
      </c>
      <c r="D225" s="238" t="s">
        <v>173</v>
      </c>
      <c r="E225" s="238" t="s">
        <v>174</v>
      </c>
      <c r="F225" s="26" t="s">
        <v>169</v>
      </c>
      <c r="G225" s="73">
        <f>SUM(G226:G236)</f>
        <v>1101152.3859999999</v>
      </c>
      <c r="H225" s="73">
        <f>SUM(H226:H236)</f>
        <v>1067761.3860000002</v>
      </c>
      <c r="I225" s="73">
        <f>SUM(I226:I236)</f>
        <v>1101152.3859999999</v>
      </c>
      <c r="J225" s="73">
        <f>SUM(J226:J236)</f>
        <v>1067761.3860000002</v>
      </c>
      <c r="K225" s="72"/>
      <c r="L225" s="59"/>
      <c r="M225" s="59"/>
      <c r="N225" s="59"/>
      <c r="O225" s="59"/>
      <c r="P225" s="59"/>
      <c r="Q225" s="225" t="s">
        <v>26</v>
      </c>
      <c r="AA225" s="32"/>
      <c r="AB225" s="32"/>
      <c r="AC225" s="32"/>
      <c r="AD225" s="32"/>
      <c r="AE225" s="32"/>
    </row>
    <row r="226" spans="1:31" ht="14.4" x14ac:dyDescent="0.3">
      <c r="A226" s="223"/>
      <c r="B226" s="226"/>
      <c r="C226" s="239"/>
      <c r="D226" s="239"/>
      <c r="E226" s="239"/>
      <c r="F226" s="63" t="s">
        <v>10</v>
      </c>
      <c r="G226" s="75">
        <v>80557</v>
      </c>
      <c r="H226" s="75">
        <v>76770.899999999994</v>
      </c>
      <c r="I226" s="75">
        <v>80557</v>
      </c>
      <c r="J226" s="75">
        <v>76770.899999999994</v>
      </c>
      <c r="K226" s="72"/>
      <c r="L226" s="59"/>
      <c r="M226" s="59"/>
      <c r="N226" s="59"/>
      <c r="O226" s="59"/>
      <c r="P226" s="59"/>
      <c r="Q226" s="226"/>
      <c r="AA226" s="32"/>
      <c r="AB226" s="32"/>
      <c r="AC226" s="32"/>
      <c r="AD226" s="32"/>
      <c r="AE226" s="32"/>
    </row>
    <row r="227" spans="1:31" ht="14.4" x14ac:dyDescent="0.3">
      <c r="A227" s="223"/>
      <c r="B227" s="226"/>
      <c r="C227" s="239"/>
      <c r="D227" s="239"/>
      <c r="E227" s="239"/>
      <c r="F227" s="17" t="s">
        <v>11</v>
      </c>
      <c r="G227" s="75">
        <v>97625</v>
      </c>
      <c r="H227" s="75">
        <v>89240.5</v>
      </c>
      <c r="I227" s="75">
        <v>97625</v>
      </c>
      <c r="J227" s="75">
        <v>89240.5</v>
      </c>
      <c r="K227" s="72"/>
      <c r="L227" s="59"/>
      <c r="M227" s="59"/>
      <c r="N227" s="59"/>
      <c r="O227" s="59"/>
      <c r="P227" s="59"/>
      <c r="Q227" s="226"/>
      <c r="AA227" s="32"/>
      <c r="AB227" s="32"/>
      <c r="AC227" s="32"/>
      <c r="AD227" s="32"/>
      <c r="AE227" s="32"/>
    </row>
    <row r="228" spans="1:31" ht="14.4" x14ac:dyDescent="0.3">
      <c r="A228" s="223"/>
      <c r="B228" s="226"/>
      <c r="C228" s="239"/>
      <c r="D228" s="239"/>
      <c r="E228" s="239"/>
      <c r="F228" s="64" t="s">
        <v>12</v>
      </c>
      <c r="G228" s="75">
        <v>99955.5</v>
      </c>
      <c r="H228" s="75">
        <v>99955.5</v>
      </c>
      <c r="I228" s="75">
        <v>99955.5</v>
      </c>
      <c r="J228" s="75">
        <v>99955.5</v>
      </c>
      <c r="K228" s="72"/>
      <c r="L228" s="59"/>
      <c r="M228" s="59"/>
      <c r="N228" s="59"/>
      <c r="O228" s="59"/>
      <c r="P228" s="59"/>
      <c r="Q228" s="226"/>
      <c r="AA228" s="32"/>
      <c r="AB228" s="32"/>
      <c r="AC228" s="32"/>
      <c r="AD228" s="32"/>
      <c r="AE228" s="32"/>
    </row>
    <row r="229" spans="1:31" ht="14.4" x14ac:dyDescent="0.3">
      <c r="A229" s="223"/>
      <c r="B229" s="226"/>
      <c r="C229" s="239"/>
      <c r="D229" s="239"/>
      <c r="E229" s="239"/>
      <c r="F229" s="64" t="s">
        <v>13</v>
      </c>
      <c r="G229" s="75">
        <v>101097.1</v>
      </c>
      <c r="H229" s="75">
        <v>101097.1</v>
      </c>
      <c r="I229" s="75">
        <v>101097.1</v>
      </c>
      <c r="J229" s="75">
        <v>101097.1</v>
      </c>
      <c r="K229" s="72"/>
      <c r="L229" s="59"/>
      <c r="M229" s="59"/>
      <c r="N229" s="59"/>
      <c r="O229" s="59"/>
      <c r="P229" s="59"/>
      <c r="Q229" s="226"/>
      <c r="R229" s="78"/>
      <c r="S229" s="79"/>
      <c r="T229" s="79"/>
      <c r="AA229" s="32"/>
      <c r="AB229" s="32"/>
      <c r="AC229" s="32"/>
      <c r="AD229" s="32"/>
      <c r="AE229" s="32"/>
    </row>
    <row r="230" spans="1:31" ht="14.4" x14ac:dyDescent="0.3">
      <c r="A230" s="223"/>
      <c r="B230" s="226"/>
      <c r="C230" s="239"/>
      <c r="D230" s="239"/>
      <c r="E230" s="239"/>
      <c r="F230" s="65" t="s">
        <v>14</v>
      </c>
      <c r="G230" s="75">
        <v>106999.8</v>
      </c>
      <c r="H230" s="75">
        <v>101820.4</v>
      </c>
      <c r="I230" s="75">
        <v>106999.8</v>
      </c>
      <c r="J230" s="75">
        <v>101820.4</v>
      </c>
      <c r="K230" s="72"/>
      <c r="L230" s="59"/>
      <c r="M230" s="59"/>
      <c r="N230" s="59"/>
      <c r="O230" s="59"/>
      <c r="P230" s="59"/>
      <c r="Q230" s="226"/>
      <c r="R230" s="78"/>
      <c r="S230" s="79"/>
      <c r="T230" s="79"/>
      <c r="AA230" s="32"/>
      <c r="AB230" s="32"/>
      <c r="AC230" s="32"/>
      <c r="AD230" s="32"/>
      <c r="AE230" s="32"/>
    </row>
    <row r="231" spans="1:31" ht="14.4" x14ac:dyDescent="0.3">
      <c r="A231" s="223"/>
      <c r="B231" s="226"/>
      <c r="C231" s="239"/>
      <c r="D231" s="239"/>
      <c r="E231" s="239"/>
      <c r="F231" s="65" t="s">
        <v>15</v>
      </c>
      <c r="G231" s="75">
        <v>111279.8</v>
      </c>
      <c r="H231" s="75">
        <v>95238.8</v>
      </c>
      <c r="I231" s="75">
        <v>111279.8</v>
      </c>
      <c r="J231" s="75">
        <f>H231</f>
        <v>95238.8</v>
      </c>
      <c r="K231" s="72"/>
      <c r="L231" s="59"/>
      <c r="M231" s="59"/>
      <c r="N231" s="59"/>
      <c r="O231" s="59"/>
      <c r="P231" s="59"/>
      <c r="Q231" s="226"/>
      <c r="R231" s="78"/>
      <c r="S231" s="82"/>
      <c r="T231" s="79"/>
      <c r="AA231" s="32"/>
      <c r="AB231" s="32"/>
      <c r="AC231" s="32"/>
      <c r="AD231" s="32"/>
      <c r="AE231" s="32"/>
    </row>
    <row r="232" spans="1:31" ht="14.4" x14ac:dyDescent="0.3">
      <c r="A232" s="223"/>
      <c r="B232" s="226"/>
      <c r="C232" s="239"/>
      <c r="D232" s="239"/>
      <c r="E232" s="239"/>
      <c r="F232" s="65" t="s">
        <v>16</v>
      </c>
      <c r="G232" s="75">
        <v>104947.3</v>
      </c>
      <c r="H232" s="75">
        <v>104947.3</v>
      </c>
      <c r="I232" s="75">
        <v>104947.3</v>
      </c>
      <c r="J232" s="75">
        <v>104947.3</v>
      </c>
      <c r="K232" s="72"/>
      <c r="L232" s="59"/>
      <c r="M232" s="59"/>
      <c r="N232" s="59"/>
      <c r="O232" s="59"/>
      <c r="P232" s="59"/>
      <c r="Q232" s="226"/>
      <c r="R232" s="78"/>
      <c r="S232" s="79"/>
      <c r="T232" s="79"/>
      <c r="AA232" s="32"/>
      <c r="AB232" s="32"/>
      <c r="AC232" s="32"/>
      <c r="AD232" s="32"/>
      <c r="AE232" s="32"/>
    </row>
    <row r="233" spans="1:31" ht="14.4" x14ac:dyDescent="0.3">
      <c r="A233" s="223"/>
      <c r="B233" s="226"/>
      <c r="C233" s="239"/>
      <c r="D233" s="239"/>
      <c r="E233" s="239"/>
      <c r="F233" s="65" t="s">
        <v>17</v>
      </c>
      <c r="G233" s="75">
        <f t="shared" ref="G233:G236" si="12">I233</f>
        <v>93941.4</v>
      </c>
      <c r="H233" s="75">
        <v>93941.4</v>
      </c>
      <c r="I233" s="75">
        <f t="shared" ref="I233:I234" si="13">J233</f>
        <v>93941.4</v>
      </c>
      <c r="J233" s="75">
        <v>93941.4</v>
      </c>
      <c r="K233" s="72"/>
      <c r="L233" s="59"/>
      <c r="M233" s="59"/>
      <c r="N233" s="59"/>
      <c r="O233" s="59"/>
      <c r="P233" s="59"/>
      <c r="Q233" s="226"/>
      <c r="R233" s="78"/>
      <c r="S233" s="79"/>
      <c r="T233" s="79"/>
      <c r="AA233" s="32"/>
      <c r="AB233" s="32"/>
      <c r="AC233" s="32"/>
      <c r="AD233" s="32"/>
      <c r="AE233" s="32"/>
    </row>
    <row r="234" spans="1:31" ht="14.4" x14ac:dyDescent="0.3">
      <c r="A234" s="223"/>
      <c r="B234" s="226"/>
      <c r="C234" s="239"/>
      <c r="D234" s="239"/>
      <c r="E234" s="239"/>
      <c r="F234" s="65" t="s">
        <v>18</v>
      </c>
      <c r="G234" s="75">
        <f t="shared" si="12"/>
        <v>98345.285999999993</v>
      </c>
      <c r="H234" s="75">
        <f>J234</f>
        <v>98345.285999999993</v>
      </c>
      <c r="I234" s="75">
        <f t="shared" si="13"/>
        <v>98345.285999999993</v>
      </c>
      <c r="J234" s="75">
        <v>98345.285999999993</v>
      </c>
      <c r="K234" s="72"/>
      <c r="L234" s="59"/>
      <c r="M234" s="59"/>
      <c r="N234" s="59"/>
      <c r="O234" s="59"/>
      <c r="P234" s="59"/>
      <c r="Q234" s="226"/>
      <c r="AA234" s="32"/>
      <c r="AB234" s="32"/>
      <c r="AC234" s="32"/>
      <c r="AD234" s="32"/>
      <c r="AE234" s="32"/>
    </row>
    <row r="235" spans="1:31" ht="14.4" x14ac:dyDescent="0.3">
      <c r="A235" s="223"/>
      <c r="B235" s="226"/>
      <c r="C235" s="239"/>
      <c r="D235" s="239"/>
      <c r="E235" s="239"/>
      <c r="F235" s="65" t="s">
        <v>19</v>
      </c>
      <c r="G235" s="75">
        <v>103202.1</v>
      </c>
      <c r="H235" s="75">
        <v>103202.1</v>
      </c>
      <c r="I235" s="75">
        <v>103202.1</v>
      </c>
      <c r="J235" s="75">
        <v>103202.1</v>
      </c>
      <c r="K235" s="72"/>
      <c r="L235" s="59"/>
      <c r="M235" s="59"/>
      <c r="N235" s="59"/>
      <c r="O235" s="59"/>
      <c r="P235" s="59"/>
      <c r="Q235" s="226"/>
      <c r="AA235" s="32"/>
      <c r="AB235" s="32"/>
      <c r="AC235" s="32"/>
      <c r="AD235" s="32"/>
      <c r="AE235" s="32"/>
    </row>
    <row r="236" spans="1:31" ht="14.4" x14ac:dyDescent="0.3">
      <c r="A236" s="224"/>
      <c r="B236" s="227"/>
      <c r="C236" s="240"/>
      <c r="D236" s="240"/>
      <c r="E236" s="240"/>
      <c r="F236" s="65" t="s">
        <v>20</v>
      </c>
      <c r="G236" s="75">
        <f t="shared" si="12"/>
        <v>103202.1</v>
      </c>
      <c r="H236" s="75">
        <v>103202.1</v>
      </c>
      <c r="I236" s="75">
        <v>103202.1</v>
      </c>
      <c r="J236" s="75">
        <v>103202.1</v>
      </c>
      <c r="K236" s="72"/>
      <c r="L236" s="59"/>
      <c r="M236" s="59"/>
      <c r="N236" s="59"/>
      <c r="O236" s="59"/>
      <c r="P236" s="59"/>
      <c r="Q236" s="227"/>
      <c r="AA236" s="32"/>
      <c r="AB236" s="32"/>
      <c r="AC236" s="32"/>
      <c r="AD236" s="32"/>
      <c r="AE236" s="32"/>
    </row>
    <row r="237" spans="1:31" ht="14.4" x14ac:dyDescent="0.3">
      <c r="A237" s="222" t="s">
        <v>71</v>
      </c>
      <c r="B237" s="225" t="s">
        <v>72</v>
      </c>
      <c r="C237" s="238" t="s">
        <v>183</v>
      </c>
      <c r="D237" s="238" t="s">
        <v>173</v>
      </c>
      <c r="E237" s="238" t="s">
        <v>174</v>
      </c>
      <c r="F237" s="26" t="s">
        <v>169</v>
      </c>
      <c r="G237" s="73">
        <f>SUM(G238:G248)</f>
        <v>182240.89999999997</v>
      </c>
      <c r="H237" s="73">
        <f>SUM(H238:H248)</f>
        <v>168226.28</v>
      </c>
      <c r="I237" s="73">
        <f>SUM(I238:I248)</f>
        <v>182240.89999999997</v>
      </c>
      <c r="J237" s="73">
        <f>SUM(J238:J248)</f>
        <v>168226.28</v>
      </c>
      <c r="K237" s="72"/>
      <c r="L237" s="59"/>
      <c r="M237" s="59"/>
      <c r="N237" s="59"/>
      <c r="O237" s="59"/>
      <c r="P237" s="59"/>
      <c r="Q237" s="225" t="s">
        <v>26</v>
      </c>
      <c r="AA237" s="32"/>
      <c r="AB237" s="32"/>
      <c r="AC237" s="32"/>
      <c r="AD237" s="32"/>
      <c r="AE237" s="32"/>
    </row>
    <row r="238" spans="1:31" ht="14.4" x14ac:dyDescent="0.3">
      <c r="A238" s="223"/>
      <c r="B238" s="226"/>
      <c r="C238" s="239"/>
      <c r="D238" s="239"/>
      <c r="E238" s="239"/>
      <c r="F238" s="63" t="s">
        <v>10</v>
      </c>
      <c r="G238" s="75">
        <v>13860</v>
      </c>
      <c r="H238" s="75">
        <v>13860</v>
      </c>
      <c r="I238" s="75">
        <v>13860</v>
      </c>
      <c r="J238" s="75">
        <v>13860</v>
      </c>
      <c r="K238" s="72"/>
      <c r="L238" s="59"/>
      <c r="M238" s="59"/>
      <c r="N238" s="59"/>
      <c r="O238" s="59"/>
      <c r="P238" s="59"/>
      <c r="Q238" s="226"/>
      <c r="T238" s="32"/>
      <c r="AA238" s="32"/>
      <c r="AB238" s="32"/>
      <c r="AC238" s="32"/>
      <c r="AD238" s="32"/>
      <c r="AE238" s="32"/>
    </row>
    <row r="239" spans="1:31" ht="14.4" x14ac:dyDescent="0.3">
      <c r="A239" s="223"/>
      <c r="B239" s="226"/>
      <c r="C239" s="239"/>
      <c r="D239" s="239"/>
      <c r="E239" s="239"/>
      <c r="F239" s="17" t="s">
        <v>11</v>
      </c>
      <c r="G239" s="75">
        <v>13783.7</v>
      </c>
      <c r="H239" s="75">
        <v>13779.4</v>
      </c>
      <c r="I239" s="75">
        <v>13783.7</v>
      </c>
      <c r="J239" s="75">
        <v>13779.4</v>
      </c>
      <c r="K239" s="72"/>
      <c r="L239" s="59"/>
      <c r="M239" s="59"/>
      <c r="N239" s="59"/>
      <c r="O239" s="59"/>
      <c r="P239" s="59"/>
      <c r="Q239" s="226"/>
      <c r="AA239" s="32"/>
      <c r="AB239" s="32"/>
      <c r="AC239" s="32"/>
      <c r="AD239" s="32"/>
      <c r="AE239" s="32"/>
    </row>
    <row r="240" spans="1:31" ht="14.4" x14ac:dyDescent="0.3">
      <c r="A240" s="223"/>
      <c r="B240" s="226"/>
      <c r="C240" s="239"/>
      <c r="D240" s="239"/>
      <c r="E240" s="239"/>
      <c r="F240" s="64" t="s">
        <v>12</v>
      </c>
      <c r="G240" s="75">
        <v>13291.5</v>
      </c>
      <c r="H240" s="75">
        <v>13241</v>
      </c>
      <c r="I240" s="75">
        <v>13291.5</v>
      </c>
      <c r="J240" s="75">
        <v>13241</v>
      </c>
      <c r="K240" s="72"/>
      <c r="L240" s="59"/>
      <c r="M240" s="59"/>
      <c r="N240" s="59"/>
      <c r="O240" s="59"/>
      <c r="P240" s="59"/>
      <c r="Q240" s="226"/>
      <c r="AA240" s="32"/>
      <c r="AB240" s="32"/>
      <c r="AC240" s="32"/>
      <c r="AD240" s="32"/>
      <c r="AE240" s="32"/>
    </row>
    <row r="241" spans="1:31" ht="14.4" x14ac:dyDescent="0.3">
      <c r="A241" s="223"/>
      <c r="B241" s="226"/>
      <c r="C241" s="239"/>
      <c r="D241" s="239"/>
      <c r="E241" s="239"/>
      <c r="F241" s="64" t="s">
        <v>13</v>
      </c>
      <c r="G241" s="75">
        <v>14122.9</v>
      </c>
      <c r="H241" s="75">
        <v>13387.6</v>
      </c>
      <c r="I241" s="75">
        <v>14122.9</v>
      </c>
      <c r="J241" s="75">
        <v>13387.6</v>
      </c>
      <c r="K241" s="72"/>
      <c r="L241" s="59"/>
      <c r="M241" s="59"/>
      <c r="N241" s="59"/>
      <c r="O241" s="59"/>
      <c r="P241" s="59"/>
      <c r="Q241" s="226"/>
      <c r="AA241" s="32"/>
      <c r="AB241" s="32"/>
      <c r="AC241" s="32"/>
      <c r="AD241" s="32"/>
      <c r="AE241" s="32"/>
    </row>
    <row r="242" spans="1:31" ht="14.4" x14ac:dyDescent="0.3">
      <c r="A242" s="223"/>
      <c r="B242" s="226"/>
      <c r="C242" s="239"/>
      <c r="D242" s="239"/>
      <c r="E242" s="239"/>
      <c r="F242" s="65" t="s">
        <v>14</v>
      </c>
      <c r="G242" s="75">
        <v>14211.3</v>
      </c>
      <c r="H242" s="75">
        <v>14211.3</v>
      </c>
      <c r="I242" s="75">
        <v>14211.3</v>
      </c>
      <c r="J242" s="75">
        <v>14211.3</v>
      </c>
      <c r="K242" s="72"/>
      <c r="L242" s="59"/>
      <c r="M242" s="59"/>
      <c r="N242" s="59"/>
      <c r="O242" s="59"/>
      <c r="P242" s="59"/>
      <c r="Q242" s="226"/>
      <c r="AA242" s="32"/>
      <c r="AB242" s="32"/>
      <c r="AC242" s="32"/>
      <c r="AD242" s="32"/>
      <c r="AE242" s="32"/>
    </row>
    <row r="243" spans="1:31" ht="14.4" x14ac:dyDescent="0.3">
      <c r="A243" s="223"/>
      <c r="B243" s="226"/>
      <c r="C243" s="239"/>
      <c r="D243" s="239"/>
      <c r="E243" s="239"/>
      <c r="F243" s="65" t="s">
        <v>15</v>
      </c>
      <c r="G243" s="75">
        <v>14429.7</v>
      </c>
      <c r="H243" s="75">
        <v>11420.9</v>
      </c>
      <c r="I243" s="75">
        <v>14429.7</v>
      </c>
      <c r="J243" s="75">
        <f>H243</f>
        <v>11420.9</v>
      </c>
      <c r="K243" s="72"/>
      <c r="L243" s="59"/>
      <c r="M243" s="59"/>
      <c r="N243" s="59"/>
      <c r="O243" s="59"/>
      <c r="P243" s="59"/>
      <c r="Q243" s="226"/>
      <c r="AA243" s="32"/>
      <c r="AB243" s="32"/>
      <c r="AC243" s="32"/>
      <c r="AD243" s="32"/>
      <c r="AE243" s="32"/>
    </row>
    <row r="244" spans="1:31" ht="14.4" x14ac:dyDescent="0.3">
      <c r="A244" s="223"/>
      <c r="B244" s="226"/>
      <c r="C244" s="239"/>
      <c r="D244" s="239"/>
      <c r="E244" s="239"/>
      <c r="F244" s="65" t="s">
        <v>16</v>
      </c>
      <c r="G244" s="75">
        <v>15369</v>
      </c>
      <c r="H244" s="75">
        <v>15369</v>
      </c>
      <c r="I244" s="75">
        <f>G244</f>
        <v>15369</v>
      </c>
      <c r="J244" s="75">
        <v>15369</v>
      </c>
      <c r="K244" s="72"/>
      <c r="L244" s="59"/>
      <c r="M244" s="59"/>
      <c r="N244" s="59"/>
      <c r="O244" s="59"/>
      <c r="P244" s="59"/>
      <c r="Q244" s="226"/>
      <c r="AA244" s="32"/>
      <c r="AB244" s="32"/>
      <c r="AC244" s="32"/>
      <c r="AD244" s="32"/>
      <c r="AE244" s="32"/>
    </row>
    <row r="245" spans="1:31" ht="14.4" x14ac:dyDescent="0.3">
      <c r="A245" s="223"/>
      <c r="B245" s="226"/>
      <c r="C245" s="239"/>
      <c r="D245" s="239"/>
      <c r="E245" s="239"/>
      <c r="F245" s="65" t="s">
        <v>17</v>
      </c>
      <c r="G245" s="75">
        <v>17150.599999999999</v>
      </c>
      <c r="H245" s="75">
        <v>16648.5</v>
      </c>
      <c r="I245" s="75">
        <v>17150.599999999999</v>
      </c>
      <c r="J245" s="75">
        <v>16648.5</v>
      </c>
      <c r="K245" s="72"/>
      <c r="L245" s="59"/>
      <c r="M245" s="59"/>
      <c r="N245" s="59"/>
      <c r="O245" s="59"/>
      <c r="P245" s="59"/>
      <c r="Q245" s="226"/>
      <c r="AA245" s="32"/>
      <c r="AB245" s="32"/>
      <c r="AC245" s="32"/>
      <c r="AD245" s="32"/>
      <c r="AE245" s="32"/>
    </row>
    <row r="246" spans="1:31" ht="14.4" x14ac:dyDescent="0.3">
      <c r="A246" s="223"/>
      <c r="B246" s="226"/>
      <c r="C246" s="239"/>
      <c r="D246" s="239"/>
      <c r="E246" s="239"/>
      <c r="F246" s="65" t="s">
        <v>18</v>
      </c>
      <c r="G246" s="75">
        <f t="shared" ref="G246:G248" si="14">I246</f>
        <v>22007.4</v>
      </c>
      <c r="H246" s="75">
        <f>J246</f>
        <v>22007.38</v>
      </c>
      <c r="I246" s="75">
        <v>22007.4</v>
      </c>
      <c r="J246" s="75">
        <v>22007.38</v>
      </c>
      <c r="K246" s="72"/>
      <c r="L246" s="59"/>
      <c r="M246" s="59"/>
      <c r="N246" s="59"/>
      <c r="O246" s="59"/>
      <c r="P246" s="59"/>
      <c r="Q246" s="226"/>
      <c r="AA246" s="32"/>
      <c r="AB246" s="32"/>
      <c r="AC246" s="32"/>
      <c r="AD246" s="32"/>
      <c r="AE246" s="32"/>
    </row>
    <row r="247" spans="1:31" ht="14.4" x14ac:dyDescent="0.3">
      <c r="A247" s="223"/>
      <c r="B247" s="226"/>
      <c r="C247" s="239"/>
      <c r="D247" s="239"/>
      <c r="E247" s="239"/>
      <c r="F247" s="65" t="s">
        <v>19</v>
      </c>
      <c r="G247" s="75">
        <f t="shared" si="14"/>
        <v>22007.4</v>
      </c>
      <c r="H247" s="75">
        <v>17150.599999999999</v>
      </c>
      <c r="I247" s="75">
        <v>22007.4</v>
      </c>
      <c r="J247" s="75">
        <v>17150.599999999999</v>
      </c>
      <c r="K247" s="72"/>
      <c r="L247" s="59"/>
      <c r="M247" s="59"/>
      <c r="N247" s="59"/>
      <c r="O247" s="59"/>
      <c r="P247" s="59"/>
      <c r="Q247" s="226"/>
      <c r="AA247" s="32"/>
      <c r="AB247" s="32"/>
      <c r="AC247" s="32"/>
      <c r="AD247" s="32"/>
      <c r="AE247" s="32"/>
    </row>
    <row r="248" spans="1:31" ht="14.4" x14ac:dyDescent="0.3">
      <c r="A248" s="224"/>
      <c r="B248" s="227"/>
      <c r="C248" s="240"/>
      <c r="D248" s="240"/>
      <c r="E248" s="240"/>
      <c r="F248" s="65" t="s">
        <v>20</v>
      </c>
      <c r="G248" s="75">
        <f t="shared" si="14"/>
        <v>22007.4</v>
      </c>
      <c r="H248" s="75">
        <v>17150.599999999999</v>
      </c>
      <c r="I248" s="75">
        <v>22007.4</v>
      </c>
      <c r="J248" s="75">
        <v>17150.599999999999</v>
      </c>
      <c r="K248" s="72"/>
      <c r="L248" s="59"/>
      <c r="M248" s="59"/>
      <c r="N248" s="59"/>
      <c r="O248" s="59"/>
      <c r="P248" s="59"/>
      <c r="Q248" s="227"/>
      <c r="AA248" s="32"/>
      <c r="AB248" s="32"/>
      <c r="AC248" s="32"/>
      <c r="AD248" s="32"/>
      <c r="AE248" s="32"/>
    </row>
    <row r="249" spans="1:31" ht="14.4" x14ac:dyDescent="0.3">
      <c r="A249" s="222" t="s">
        <v>73</v>
      </c>
      <c r="B249" s="225" t="s">
        <v>199</v>
      </c>
      <c r="C249" s="238" t="s">
        <v>200</v>
      </c>
      <c r="D249" s="238" t="s">
        <v>173</v>
      </c>
      <c r="E249" s="238" t="s">
        <v>174</v>
      </c>
      <c r="F249" s="26" t="s">
        <v>169</v>
      </c>
      <c r="G249" s="73">
        <f>SUM(G250:G260)</f>
        <v>74740.7</v>
      </c>
      <c r="H249" s="73">
        <f>SUM(H250:H260)</f>
        <v>64524.899999999987</v>
      </c>
      <c r="I249" s="73">
        <f>SUM(I250:I260)</f>
        <v>74740.7</v>
      </c>
      <c r="J249" s="73">
        <f>SUM(J250:J260)</f>
        <v>64524.899999999987</v>
      </c>
      <c r="K249" s="72"/>
      <c r="L249" s="59"/>
      <c r="M249" s="59"/>
      <c r="N249" s="59"/>
      <c r="O249" s="59"/>
      <c r="P249" s="59"/>
      <c r="Q249" s="225" t="s">
        <v>26</v>
      </c>
      <c r="AA249" s="32"/>
      <c r="AB249" s="32"/>
      <c r="AC249" s="32"/>
      <c r="AD249" s="32"/>
      <c r="AE249" s="32"/>
    </row>
    <row r="250" spans="1:31" ht="14.4" x14ac:dyDescent="0.3">
      <c r="A250" s="223"/>
      <c r="B250" s="226"/>
      <c r="C250" s="239"/>
      <c r="D250" s="239"/>
      <c r="E250" s="239"/>
      <c r="F250" s="63" t="s">
        <v>10</v>
      </c>
      <c r="G250" s="75">
        <v>3801.1</v>
      </c>
      <c r="H250" s="75">
        <v>3796.6</v>
      </c>
      <c r="I250" s="75">
        <v>3801.1</v>
      </c>
      <c r="J250" s="75">
        <v>3796.6</v>
      </c>
      <c r="K250" s="72"/>
      <c r="L250" s="59"/>
      <c r="M250" s="59"/>
      <c r="N250" s="59"/>
      <c r="O250" s="59"/>
      <c r="P250" s="59"/>
      <c r="Q250" s="226"/>
      <c r="AA250" s="32"/>
      <c r="AB250" s="32"/>
      <c r="AC250" s="32"/>
      <c r="AD250" s="32"/>
      <c r="AE250" s="32"/>
    </row>
    <row r="251" spans="1:31" ht="14.4" x14ac:dyDescent="0.3">
      <c r="A251" s="223"/>
      <c r="B251" s="226"/>
      <c r="C251" s="239"/>
      <c r="D251" s="239"/>
      <c r="E251" s="239"/>
      <c r="F251" s="17" t="s">
        <v>11</v>
      </c>
      <c r="G251" s="75">
        <v>4500.8</v>
      </c>
      <c r="H251" s="75">
        <v>4256.2</v>
      </c>
      <c r="I251" s="75">
        <v>4500.8</v>
      </c>
      <c r="J251" s="75">
        <v>4256.2</v>
      </c>
      <c r="K251" s="72"/>
      <c r="L251" s="59"/>
      <c r="M251" s="59"/>
      <c r="N251" s="59"/>
      <c r="O251" s="59"/>
      <c r="P251" s="59"/>
      <c r="Q251" s="226"/>
      <c r="AA251" s="32"/>
      <c r="AB251" s="32"/>
      <c r="AC251" s="32"/>
      <c r="AD251" s="32"/>
      <c r="AE251" s="32"/>
    </row>
    <row r="252" spans="1:31" ht="14.4" x14ac:dyDescent="0.3">
      <c r="A252" s="223"/>
      <c r="B252" s="226"/>
      <c r="C252" s="239"/>
      <c r="D252" s="239"/>
      <c r="E252" s="239"/>
      <c r="F252" s="64" t="s">
        <v>12</v>
      </c>
      <c r="G252" s="75">
        <v>4609.5</v>
      </c>
      <c r="H252" s="75">
        <v>4609.5</v>
      </c>
      <c r="I252" s="75">
        <v>4609.5</v>
      </c>
      <c r="J252" s="75">
        <v>4609.5</v>
      </c>
      <c r="K252" s="72"/>
      <c r="L252" s="59"/>
      <c r="M252" s="59"/>
      <c r="N252" s="59"/>
      <c r="O252" s="59"/>
      <c r="P252" s="59"/>
      <c r="Q252" s="226"/>
      <c r="AA252" s="32"/>
      <c r="AB252" s="32"/>
      <c r="AC252" s="32"/>
      <c r="AD252" s="32"/>
      <c r="AE252" s="32"/>
    </row>
    <row r="253" spans="1:31" ht="14.4" x14ac:dyDescent="0.3">
      <c r="A253" s="223"/>
      <c r="B253" s="226"/>
      <c r="C253" s="239"/>
      <c r="D253" s="239"/>
      <c r="E253" s="239"/>
      <c r="F253" s="64" t="s">
        <v>13</v>
      </c>
      <c r="G253" s="75">
        <v>5780.5</v>
      </c>
      <c r="H253" s="75">
        <v>4899.7</v>
      </c>
      <c r="I253" s="75">
        <v>5780.5</v>
      </c>
      <c r="J253" s="75">
        <v>4899.7</v>
      </c>
      <c r="K253" s="72"/>
      <c r="L253" s="59"/>
      <c r="M253" s="59"/>
      <c r="N253" s="59"/>
      <c r="O253" s="59"/>
      <c r="P253" s="59"/>
      <c r="Q253" s="226"/>
      <c r="R253" s="279"/>
      <c r="S253" s="250"/>
      <c r="T253" s="250"/>
      <c r="U253" s="250"/>
      <c r="AA253" s="32"/>
      <c r="AB253" s="32"/>
      <c r="AC253" s="32"/>
      <c r="AD253" s="32"/>
      <c r="AE253" s="32"/>
    </row>
    <row r="254" spans="1:31" ht="14.4" x14ac:dyDescent="0.3">
      <c r="A254" s="223"/>
      <c r="B254" s="226"/>
      <c r="C254" s="239"/>
      <c r="D254" s="239"/>
      <c r="E254" s="239"/>
      <c r="F254" s="65" t="s">
        <v>14</v>
      </c>
      <c r="G254" s="75">
        <v>5848.2</v>
      </c>
      <c r="H254" s="75">
        <v>5749</v>
      </c>
      <c r="I254" s="75">
        <v>5848.2</v>
      </c>
      <c r="J254" s="75">
        <v>5749</v>
      </c>
      <c r="K254" s="72"/>
      <c r="L254" s="59"/>
      <c r="M254" s="59"/>
      <c r="N254" s="59"/>
      <c r="O254" s="59"/>
      <c r="P254" s="59"/>
      <c r="Q254" s="226"/>
      <c r="R254" s="279"/>
      <c r="S254" s="250"/>
      <c r="T254" s="250"/>
      <c r="U254" s="250"/>
      <c r="AA254" s="32"/>
      <c r="AB254" s="32"/>
      <c r="AC254" s="32"/>
      <c r="AD254" s="32"/>
      <c r="AE254" s="32"/>
    </row>
    <row r="255" spans="1:31" ht="14.4" x14ac:dyDescent="0.3">
      <c r="A255" s="223"/>
      <c r="B255" s="226"/>
      <c r="C255" s="239"/>
      <c r="D255" s="239"/>
      <c r="E255" s="239"/>
      <c r="F255" s="65" t="s">
        <v>15</v>
      </c>
      <c r="G255" s="75">
        <v>7426.2</v>
      </c>
      <c r="H255" s="75">
        <v>5060.6000000000004</v>
      </c>
      <c r="I255" s="75">
        <v>7426.2</v>
      </c>
      <c r="J255" s="75">
        <f>H255</f>
        <v>5060.6000000000004</v>
      </c>
      <c r="K255" s="72"/>
      <c r="L255" s="59"/>
      <c r="M255" s="59"/>
      <c r="N255" s="59"/>
      <c r="O255" s="59"/>
      <c r="P255" s="59"/>
      <c r="Q255" s="226"/>
      <c r="R255" s="279"/>
      <c r="S255" s="250"/>
      <c r="T255" s="250"/>
      <c r="U255" s="250"/>
      <c r="AA255" s="32"/>
      <c r="AB255" s="32"/>
      <c r="AC255" s="32"/>
      <c r="AD255" s="32"/>
      <c r="AE255" s="32"/>
    </row>
    <row r="256" spans="1:31" ht="14.4" x14ac:dyDescent="0.3">
      <c r="A256" s="223"/>
      <c r="B256" s="226"/>
      <c r="C256" s="239"/>
      <c r="D256" s="239"/>
      <c r="E256" s="239"/>
      <c r="F256" s="65" t="s">
        <v>16</v>
      </c>
      <c r="G256" s="75">
        <v>7426.2</v>
      </c>
      <c r="H256" s="75">
        <v>6258.7</v>
      </c>
      <c r="I256" s="75">
        <v>7426.2</v>
      </c>
      <c r="J256" s="75">
        <v>6258.7</v>
      </c>
      <c r="K256" s="72"/>
      <c r="L256" s="59"/>
      <c r="M256" s="59"/>
      <c r="N256" s="59"/>
      <c r="O256" s="59"/>
      <c r="P256" s="59"/>
      <c r="Q256" s="226"/>
      <c r="R256" s="279"/>
      <c r="S256" s="250"/>
      <c r="T256" s="250"/>
      <c r="U256" s="250"/>
      <c r="AA256" s="32"/>
      <c r="AB256" s="32"/>
      <c r="AC256" s="32"/>
      <c r="AD256" s="32"/>
      <c r="AE256" s="32"/>
    </row>
    <row r="257" spans="1:31" ht="14.4" x14ac:dyDescent="0.3">
      <c r="A257" s="223"/>
      <c r="B257" s="226"/>
      <c r="C257" s="239"/>
      <c r="D257" s="239"/>
      <c r="E257" s="239"/>
      <c r="F257" s="65" t="s">
        <v>17</v>
      </c>
      <c r="G257" s="75">
        <v>7610</v>
      </c>
      <c r="H257" s="75">
        <v>7610</v>
      </c>
      <c r="I257" s="75">
        <v>7610</v>
      </c>
      <c r="J257" s="75">
        <v>7610</v>
      </c>
      <c r="K257" s="72"/>
      <c r="L257" s="59"/>
      <c r="M257" s="59"/>
      <c r="N257" s="59"/>
      <c r="O257" s="59"/>
      <c r="P257" s="59"/>
      <c r="Q257" s="226"/>
      <c r="R257" s="279"/>
      <c r="S257" s="250"/>
      <c r="T257" s="250"/>
      <c r="U257" s="250"/>
      <c r="AA257" s="32"/>
      <c r="AB257" s="32"/>
      <c r="AC257" s="32"/>
      <c r="AD257" s="32"/>
      <c r="AE257" s="32"/>
    </row>
    <row r="258" spans="1:31" ht="14.4" x14ac:dyDescent="0.3">
      <c r="A258" s="223"/>
      <c r="B258" s="226"/>
      <c r="C258" s="239"/>
      <c r="D258" s="239"/>
      <c r="E258" s="239"/>
      <c r="F258" s="65" t="s">
        <v>18</v>
      </c>
      <c r="G258" s="75">
        <v>7428.2</v>
      </c>
      <c r="H258" s="75">
        <v>7428.2</v>
      </c>
      <c r="I258" s="75">
        <v>7428.2</v>
      </c>
      <c r="J258" s="75">
        <v>7428.2</v>
      </c>
      <c r="K258" s="72"/>
      <c r="L258" s="59"/>
      <c r="M258" s="59"/>
      <c r="N258" s="59"/>
      <c r="O258" s="59"/>
      <c r="P258" s="59"/>
      <c r="Q258" s="226"/>
      <c r="R258" s="279"/>
      <c r="S258" s="250"/>
      <c r="T258" s="250"/>
      <c r="U258" s="250"/>
      <c r="AA258" s="32"/>
      <c r="AB258" s="32"/>
      <c r="AC258" s="32"/>
      <c r="AD258" s="32"/>
      <c r="AE258" s="32"/>
    </row>
    <row r="259" spans="1:31" ht="14.4" x14ac:dyDescent="0.3">
      <c r="A259" s="223"/>
      <c r="B259" s="226"/>
      <c r="C259" s="239"/>
      <c r="D259" s="239"/>
      <c r="E259" s="239"/>
      <c r="F259" s="65" t="s">
        <v>19</v>
      </c>
      <c r="G259" s="75">
        <f t="shared" ref="G259:G260" si="15">I259</f>
        <v>10155</v>
      </c>
      <c r="H259" s="75">
        <v>7428.2</v>
      </c>
      <c r="I259" s="75">
        <v>10155</v>
      </c>
      <c r="J259" s="75">
        <v>7428.2</v>
      </c>
      <c r="K259" s="72"/>
      <c r="L259" s="59"/>
      <c r="M259" s="59"/>
      <c r="N259" s="59"/>
      <c r="O259" s="59"/>
      <c r="P259" s="59"/>
      <c r="Q259" s="226"/>
      <c r="AA259" s="32"/>
      <c r="AB259" s="32"/>
      <c r="AC259" s="32"/>
      <c r="AD259" s="32"/>
      <c r="AE259" s="32"/>
    </row>
    <row r="260" spans="1:31" ht="14.4" x14ac:dyDescent="0.3">
      <c r="A260" s="224"/>
      <c r="B260" s="227"/>
      <c r="C260" s="240"/>
      <c r="D260" s="240"/>
      <c r="E260" s="240"/>
      <c r="F260" s="65" t="s">
        <v>20</v>
      </c>
      <c r="G260" s="75">
        <f t="shared" si="15"/>
        <v>10155</v>
      </c>
      <c r="H260" s="75">
        <v>7428.2</v>
      </c>
      <c r="I260" s="75">
        <v>10155</v>
      </c>
      <c r="J260" s="75">
        <v>7428.2</v>
      </c>
      <c r="K260" s="72"/>
      <c r="L260" s="59"/>
      <c r="M260" s="59"/>
      <c r="N260" s="59"/>
      <c r="O260" s="59"/>
      <c r="P260" s="59"/>
      <c r="Q260" s="227"/>
      <c r="AA260" s="32"/>
      <c r="AB260" s="32"/>
      <c r="AC260" s="32"/>
      <c r="AD260" s="32"/>
      <c r="AE260" s="32"/>
    </row>
    <row r="261" spans="1:31" ht="105" customHeight="1" x14ac:dyDescent="0.3">
      <c r="A261" s="222" t="s">
        <v>75</v>
      </c>
      <c r="B261" s="30" t="s">
        <v>76</v>
      </c>
      <c r="C261" s="30"/>
      <c r="D261" s="83"/>
      <c r="E261" s="83"/>
      <c r="F261" s="84"/>
      <c r="G261" s="85"/>
      <c r="H261" s="85"/>
      <c r="I261" s="85"/>
      <c r="J261" s="85"/>
      <c r="K261" s="72"/>
      <c r="L261" s="59"/>
      <c r="M261" s="59"/>
      <c r="N261" s="59"/>
      <c r="O261" s="59"/>
      <c r="P261" s="59"/>
      <c r="Q261" s="225" t="s">
        <v>26</v>
      </c>
      <c r="AA261" s="32"/>
      <c r="AB261" s="32"/>
      <c r="AC261" s="32"/>
      <c r="AD261" s="32"/>
      <c r="AE261" s="32"/>
    </row>
    <row r="262" spans="1:31" ht="13.5" customHeight="1" x14ac:dyDescent="0.3">
      <c r="A262" s="223"/>
      <c r="B262" s="228" t="s">
        <v>201</v>
      </c>
      <c r="C262" s="266" t="s">
        <v>202</v>
      </c>
      <c r="D262" s="238" t="s">
        <v>173</v>
      </c>
      <c r="E262" s="238" t="s">
        <v>174</v>
      </c>
      <c r="F262" s="26" t="s">
        <v>169</v>
      </c>
      <c r="G262" s="58">
        <f>SUM(G263:G273)</f>
        <v>37076.759999999951</v>
      </c>
      <c r="H262" s="58">
        <f>SUM(H263:H273)</f>
        <v>30846.400000000001</v>
      </c>
      <c r="I262" s="58">
        <f>SUM(I263:I273)</f>
        <v>37076.75999999998</v>
      </c>
      <c r="J262" s="58">
        <f>SUM(J263:J273)</f>
        <v>30846.400000000001</v>
      </c>
      <c r="K262" s="72"/>
      <c r="L262" s="59"/>
      <c r="M262" s="59"/>
      <c r="N262" s="59"/>
      <c r="O262" s="59"/>
      <c r="P262" s="59"/>
      <c r="Q262" s="226"/>
      <c r="R262" s="86"/>
      <c r="S262" s="87"/>
      <c r="AA262" s="32"/>
      <c r="AB262" s="32"/>
      <c r="AC262" s="32"/>
      <c r="AD262" s="32"/>
      <c r="AE262" s="32"/>
    </row>
    <row r="263" spans="1:31" ht="14.4" x14ac:dyDescent="0.3">
      <c r="A263" s="223"/>
      <c r="B263" s="228"/>
      <c r="C263" s="266"/>
      <c r="D263" s="239"/>
      <c r="E263" s="239"/>
      <c r="F263" s="88" t="s">
        <v>10</v>
      </c>
      <c r="G263" s="60">
        <v>4655.3999999999996</v>
      </c>
      <c r="H263" s="60">
        <v>4306.7</v>
      </c>
      <c r="I263" s="60">
        <v>4655.3999999999996</v>
      </c>
      <c r="J263" s="60">
        <v>4306.7</v>
      </c>
      <c r="K263" s="72"/>
      <c r="L263" s="59"/>
      <c r="M263" s="59"/>
      <c r="N263" s="59"/>
      <c r="O263" s="59"/>
      <c r="P263" s="59"/>
      <c r="Q263" s="226"/>
      <c r="R263" s="86"/>
      <c r="S263" s="87"/>
      <c r="AA263" s="32"/>
      <c r="AB263" s="32"/>
      <c r="AC263" s="32"/>
      <c r="AD263" s="32"/>
      <c r="AE263" s="32"/>
    </row>
    <row r="264" spans="1:31" ht="14.4" x14ac:dyDescent="0.3">
      <c r="A264" s="223"/>
      <c r="B264" s="228"/>
      <c r="C264" s="266"/>
      <c r="D264" s="239"/>
      <c r="E264" s="239"/>
      <c r="F264" s="48" t="s">
        <v>11</v>
      </c>
      <c r="G264" s="60">
        <f>4655.35999999999</f>
        <v>4655.3599999999897</v>
      </c>
      <c r="H264" s="60">
        <v>4302.5</v>
      </c>
      <c r="I264" s="60">
        <v>4655.3599999999997</v>
      </c>
      <c r="J264" s="60">
        <v>4302.5</v>
      </c>
      <c r="K264" s="72"/>
      <c r="L264" s="59"/>
      <c r="M264" s="59"/>
      <c r="N264" s="59"/>
      <c r="O264" s="59"/>
      <c r="P264" s="59"/>
      <c r="Q264" s="226"/>
      <c r="R264" s="86"/>
      <c r="S264" s="87"/>
      <c r="AA264" s="32"/>
      <c r="AB264" s="32"/>
      <c r="AC264" s="32"/>
      <c r="AD264" s="32"/>
      <c r="AE264" s="32"/>
    </row>
    <row r="265" spans="1:31" ht="14.4" x14ac:dyDescent="0.3">
      <c r="A265" s="223"/>
      <c r="B265" s="228"/>
      <c r="C265" s="266"/>
      <c r="D265" s="239"/>
      <c r="E265" s="239"/>
      <c r="F265" s="84" t="s">
        <v>12</v>
      </c>
      <c r="G265" s="60">
        <f t="shared" ref="G265:G267" si="16">4655.39999999999</f>
        <v>4655.3999999999896</v>
      </c>
      <c r="H265" s="60">
        <v>3964.8</v>
      </c>
      <c r="I265" s="60">
        <v>4655.3999999999996</v>
      </c>
      <c r="J265" s="60">
        <v>3964.8</v>
      </c>
      <c r="K265" s="72"/>
      <c r="L265" s="59"/>
      <c r="M265" s="59"/>
      <c r="N265" s="59"/>
      <c r="O265" s="59"/>
      <c r="P265" s="59"/>
      <c r="Q265" s="226"/>
      <c r="R265" s="86"/>
      <c r="S265" s="87"/>
      <c r="AA265" s="32"/>
      <c r="AB265" s="32"/>
      <c r="AC265" s="32"/>
      <c r="AD265" s="32"/>
      <c r="AE265" s="32"/>
    </row>
    <row r="266" spans="1:31" ht="14.4" x14ac:dyDescent="0.3">
      <c r="A266" s="223"/>
      <c r="B266" s="228"/>
      <c r="C266" s="266"/>
      <c r="D266" s="239"/>
      <c r="E266" s="239"/>
      <c r="F266" s="84" t="s">
        <v>13</v>
      </c>
      <c r="G266" s="60">
        <f t="shared" si="16"/>
        <v>4655.3999999999896</v>
      </c>
      <c r="H266" s="60">
        <v>4090.2</v>
      </c>
      <c r="I266" s="60">
        <v>4655.3999999999996</v>
      </c>
      <c r="J266" s="60">
        <v>4090.2</v>
      </c>
      <c r="K266" s="72"/>
      <c r="L266" s="59"/>
      <c r="M266" s="59"/>
      <c r="N266" s="59"/>
      <c r="O266" s="59"/>
      <c r="P266" s="59"/>
      <c r="Q266" s="226"/>
      <c r="R266" s="86"/>
      <c r="S266" s="87"/>
      <c r="AA266" s="32"/>
      <c r="AB266" s="32"/>
      <c r="AC266" s="32"/>
      <c r="AD266" s="32"/>
      <c r="AE266" s="32"/>
    </row>
    <row r="267" spans="1:31" ht="14.4" x14ac:dyDescent="0.3">
      <c r="A267" s="223"/>
      <c r="B267" s="228"/>
      <c r="C267" s="266"/>
      <c r="D267" s="239"/>
      <c r="E267" s="239"/>
      <c r="F267" s="89" t="s">
        <v>14</v>
      </c>
      <c r="G267" s="60">
        <f t="shared" si="16"/>
        <v>4655.3999999999896</v>
      </c>
      <c r="H267" s="60">
        <v>3338.9</v>
      </c>
      <c r="I267" s="60">
        <f>4655.39999999999</f>
        <v>4655.3999999999896</v>
      </c>
      <c r="J267" s="60">
        <v>3338.9</v>
      </c>
      <c r="K267" s="72"/>
      <c r="L267" s="59"/>
      <c r="M267" s="59"/>
      <c r="N267" s="59"/>
      <c r="O267" s="59"/>
      <c r="P267" s="59"/>
      <c r="Q267" s="226"/>
      <c r="R267" s="86"/>
      <c r="S267" s="87"/>
      <c r="AA267" s="32"/>
      <c r="AB267" s="32"/>
      <c r="AC267" s="32"/>
      <c r="AD267" s="32"/>
      <c r="AE267" s="32"/>
    </row>
    <row r="268" spans="1:31" ht="14.4" x14ac:dyDescent="0.3">
      <c r="A268" s="223"/>
      <c r="B268" s="228"/>
      <c r="C268" s="266"/>
      <c r="D268" s="239"/>
      <c r="E268" s="239"/>
      <c r="F268" s="89" t="s">
        <v>15</v>
      </c>
      <c r="G268" s="60">
        <v>2977.9</v>
      </c>
      <c r="H268" s="60">
        <v>2644.3</v>
      </c>
      <c r="I268" s="60">
        <v>2977.9</v>
      </c>
      <c r="J268" s="60">
        <f>H268</f>
        <v>2644.3</v>
      </c>
      <c r="K268" s="72"/>
      <c r="L268" s="59"/>
      <c r="M268" s="59"/>
      <c r="N268" s="59"/>
      <c r="O268" s="59"/>
      <c r="P268" s="59"/>
      <c r="Q268" s="226"/>
      <c r="R268" s="86"/>
      <c r="S268" s="87"/>
      <c r="AA268" s="32"/>
      <c r="AB268" s="32"/>
      <c r="AC268" s="32"/>
      <c r="AD268" s="32"/>
      <c r="AE268" s="32"/>
    </row>
    <row r="269" spans="1:31" ht="14.4" x14ac:dyDescent="0.3">
      <c r="A269" s="223"/>
      <c r="B269" s="228"/>
      <c r="C269" s="266"/>
      <c r="D269" s="239"/>
      <c r="E269" s="239"/>
      <c r="F269" s="89" t="s">
        <v>16</v>
      </c>
      <c r="G269" s="60">
        <v>2474.5</v>
      </c>
      <c r="H269" s="60">
        <v>2187.4</v>
      </c>
      <c r="I269" s="60">
        <f>G269</f>
        <v>2474.5</v>
      </c>
      <c r="J269" s="60">
        <v>2187.4</v>
      </c>
      <c r="K269" s="72"/>
      <c r="L269" s="59"/>
      <c r="M269" s="59"/>
      <c r="N269" s="59"/>
      <c r="O269" s="59"/>
      <c r="P269" s="59"/>
      <c r="Q269" s="226"/>
      <c r="R269" s="86"/>
      <c r="S269" s="87"/>
      <c r="U269" s="90"/>
      <c r="AA269" s="32"/>
      <c r="AB269" s="32"/>
      <c r="AC269" s="32"/>
      <c r="AD269" s="32"/>
      <c r="AE269" s="32"/>
    </row>
    <row r="270" spans="1:31" ht="14.4" x14ac:dyDescent="0.3">
      <c r="A270" s="223"/>
      <c r="B270" s="228"/>
      <c r="C270" s="266"/>
      <c r="D270" s="239"/>
      <c r="E270" s="239"/>
      <c r="F270" s="89" t="s">
        <v>17</v>
      </c>
      <c r="G270" s="60">
        <v>2614.5</v>
      </c>
      <c r="H270" s="60">
        <v>1611.2</v>
      </c>
      <c r="I270" s="60">
        <v>2614.5</v>
      </c>
      <c r="J270" s="60">
        <v>1611.2</v>
      </c>
      <c r="K270" s="72"/>
      <c r="L270" s="59"/>
      <c r="M270" s="59"/>
      <c r="N270" s="59"/>
      <c r="O270" s="59"/>
      <c r="P270" s="59"/>
      <c r="Q270" s="226"/>
      <c r="R270" s="86"/>
      <c r="S270" s="87"/>
      <c r="AA270" s="32"/>
      <c r="AB270" s="32"/>
      <c r="AC270" s="32"/>
      <c r="AD270" s="32"/>
      <c r="AE270" s="32"/>
    </row>
    <row r="271" spans="1:31" ht="14.4" x14ac:dyDescent="0.3">
      <c r="A271" s="223"/>
      <c r="B271" s="228"/>
      <c r="C271" s="266"/>
      <c r="D271" s="239"/>
      <c r="E271" s="239"/>
      <c r="F271" s="89" t="s">
        <v>18</v>
      </c>
      <c r="G271" s="60">
        <v>2614.5</v>
      </c>
      <c r="H271" s="60">
        <v>1466.8</v>
      </c>
      <c r="I271" s="60">
        <v>2614.5</v>
      </c>
      <c r="J271" s="60">
        <v>1466.8</v>
      </c>
      <c r="K271" s="72"/>
      <c r="L271" s="59"/>
      <c r="M271" s="59"/>
      <c r="N271" s="59"/>
      <c r="O271" s="59"/>
      <c r="P271" s="59"/>
      <c r="Q271" s="226"/>
      <c r="R271" s="86"/>
      <c r="S271" s="87"/>
      <c r="AA271" s="32"/>
      <c r="AB271" s="32"/>
      <c r="AC271" s="32"/>
      <c r="AD271" s="32"/>
      <c r="AE271" s="32"/>
    </row>
    <row r="272" spans="1:31" ht="14.4" x14ac:dyDescent="0.3">
      <c r="A272" s="223"/>
      <c r="B272" s="228"/>
      <c r="C272" s="266"/>
      <c r="D272" s="239"/>
      <c r="E272" s="239"/>
      <c r="F272" s="89" t="s">
        <v>19</v>
      </c>
      <c r="G272" s="60">
        <f t="shared" ref="G272" si="17">I272</f>
        <v>1559.2</v>
      </c>
      <c r="H272" s="60">
        <v>1466.8</v>
      </c>
      <c r="I272" s="60">
        <v>1559.2</v>
      </c>
      <c r="J272" s="60">
        <v>1466.8</v>
      </c>
      <c r="K272" s="72"/>
      <c r="L272" s="59"/>
      <c r="M272" s="59"/>
      <c r="N272" s="59"/>
      <c r="O272" s="59"/>
      <c r="P272" s="59"/>
      <c r="Q272" s="226"/>
      <c r="R272" s="86"/>
      <c r="S272" s="87"/>
      <c r="AA272" s="32"/>
      <c r="AB272" s="32"/>
      <c r="AC272" s="32"/>
      <c r="AD272" s="32"/>
      <c r="AE272" s="32"/>
    </row>
    <row r="273" spans="1:31" ht="14.4" x14ac:dyDescent="0.3">
      <c r="A273" s="223"/>
      <c r="B273" s="228"/>
      <c r="C273" s="266"/>
      <c r="D273" s="240"/>
      <c r="E273" s="240"/>
      <c r="F273" s="89" t="s">
        <v>20</v>
      </c>
      <c r="G273" s="60">
        <f>I273</f>
        <v>1559.2</v>
      </c>
      <c r="H273" s="60">
        <v>1466.8</v>
      </c>
      <c r="I273" s="60">
        <v>1559.2</v>
      </c>
      <c r="J273" s="60">
        <v>1466.8</v>
      </c>
      <c r="K273" s="72"/>
      <c r="L273" s="59"/>
      <c r="M273" s="59"/>
      <c r="N273" s="59"/>
      <c r="O273" s="59"/>
      <c r="P273" s="59"/>
      <c r="Q273" s="226"/>
      <c r="R273" s="86"/>
      <c r="S273" s="87"/>
      <c r="AA273" s="32"/>
      <c r="AB273" s="32"/>
      <c r="AC273" s="32"/>
      <c r="AD273" s="32"/>
      <c r="AE273" s="32"/>
    </row>
    <row r="274" spans="1:31" ht="14.4" x14ac:dyDescent="0.3">
      <c r="A274" s="223"/>
      <c r="B274" s="228" t="s">
        <v>203</v>
      </c>
      <c r="C274" s="266" t="s">
        <v>204</v>
      </c>
      <c r="D274" s="238"/>
      <c r="E274" s="238"/>
      <c r="F274" s="26" t="s">
        <v>169</v>
      </c>
      <c r="G274" s="58">
        <f>SUM(G275:G285)</f>
        <v>13851.800000000001</v>
      </c>
      <c r="H274" s="58">
        <f>SUM(H275:H285)</f>
        <v>11770.8</v>
      </c>
      <c r="I274" s="58">
        <f>SUM(I275:I285)</f>
        <v>13851.800000000001</v>
      </c>
      <c r="J274" s="58">
        <f>SUM(J275:J285)</f>
        <v>11770.8</v>
      </c>
      <c r="K274" s="72"/>
      <c r="L274" s="59"/>
      <c r="M274" s="59"/>
      <c r="N274" s="59"/>
      <c r="O274" s="59"/>
      <c r="P274" s="59"/>
      <c r="Q274" s="226"/>
      <c r="R274" s="86"/>
      <c r="S274" s="87"/>
      <c r="AA274" s="32"/>
      <c r="AB274" s="32"/>
      <c r="AC274" s="32"/>
      <c r="AD274" s="32"/>
      <c r="AE274" s="32"/>
    </row>
    <row r="275" spans="1:31" ht="14.4" x14ac:dyDescent="0.3">
      <c r="A275" s="223"/>
      <c r="B275" s="228"/>
      <c r="C275" s="283"/>
      <c r="D275" s="239"/>
      <c r="E275" s="239"/>
      <c r="F275" s="88" t="s">
        <v>10</v>
      </c>
      <c r="G275" s="60">
        <v>3528.5</v>
      </c>
      <c r="H275" s="60">
        <v>3528.5</v>
      </c>
      <c r="I275" s="60">
        <v>3528.5</v>
      </c>
      <c r="J275" s="60">
        <v>3528.5</v>
      </c>
      <c r="K275" s="72"/>
      <c r="L275" s="59"/>
      <c r="M275" s="59"/>
      <c r="N275" s="59"/>
      <c r="O275" s="59"/>
      <c r="P275" s="59"/>
      <c r="Q275" s="226"/>
      <c r="R275" s="86"/>
      <c r="S275" s="87"/>
      <c r="AA275" s="32"/>
      <c r="AB275" s="32"/>
      <c r="AC275" s="32"/>
      <c r="AD275" s="32"/>
      <c r="AE275" s="32"/>
    </row>
    <row r="276" spans="1:31" ht="14.4" x14ac:dyDescent="0.3">
      <c r="A276" s="223"/>
      <c r="B276" s="228"/>
      <c r="C276" s="283"/>
      <c r="D276" s="239"/>
      <c r="E276" s="239"/>
      <c r="F276" s="48" t="s">
        <v>11</v>
      </c>
      <c r="G276" s="60">
        <v>3441.1</v>
      </c>
      <c r="H276" s="60">
        <v>3425.3</v>
      </c>
      <c r="I276" s="60">
        <v>3441.1</v>
      </c>
      <c r="J276" s="60">
        <v>3425.3</v>
      </c>
      <c r="K276" s="72"/>
      <c r="L276" s="59"/>
      <c r="M276" s="59"/>
      <c r="N276" s="59"/>
      <c r="O276" s="59"/>
      <c r="P276" s="59"/>
      <c r="Q276" s="226"/>
      <c r="R276" s="86"/>
      <c r="S276" s="87"/>
      <c r="AA276" s="32"/>
      <c r="AB276" s="32"/>
      <c r="AC276" s="32"/>
      <c r="AD276" s="32"/>
      <c r="AE276" s="32"/>
    </row>
    <row r="277" spans="1:31" ht="14.4" x14ac:dyDescent="0.3">
      <c r="A277" s="223"/>
      <c r="B277" s="228"/>
      <c r="C277" s="283"/>
      <c r="D277" s="239"/>
      <c r="E277" s="239"/>
      <c r="F277" s="84" t="s">
        <v>12</v>
      </c>
      <c r="G277" s="60">
        <v>3441.1</v>
      </c>
      <c r="H277" s="60">
        <v>2698.7</v>
      </c>
      <c r="I277" s="60">
        <v>3441.1</v>
      </c>
      <c r="J277" s="60">
        <v>2698.7</v>
      </c>
      <c r="K277" s="72"/>
      <c r="L277" s="59"/>
      <c r="M277" s="59"/>
      <c r="N277" s="59"/>
      <c r="O277" s="59"/>
      <c r="P277" s="59"/>
      <c r="Q277" s="226"/>
      <c r="R277" s="86"/>
      <c r="S277" s="87"/>
      <c r="AA277" s="32"/>
      <c r="AB277" s="32"/>
      <c r="AC277" s="32"/>
      <c r="AD277" s="32"/>
      <c r="AE277" s="32"/>
    </row>
    <row r="278" spans="1:31" ht="14.4" x14ac:dyDescent="0.3">
      <c r="A278" s="223"/>
      <c r="B278" s="228"/>
      <c r="C278" s="283"/>
      <c r="D278" s="239"/>
      <c r="E278" s="239"/>
      <c r="F278" s="84" t="s">
        <v>13</v>
      </c>
      <c r="G278" s="60">
        <v>3441.1</v>
      </c>
      <c r="H278" s="60">
        <v>2118.3000000000002</v>
      </c>
      <c r="I278" s="60">
        <v>3441.1</v>
      </c>
      <c r="J278" s="60">
        <v>2118.3000000000002</v>
      </c>
      <c r="K278" s="72"/>
      <c r="L278" s="59"/>
      <c r="M278" s="59"/>
      <c r="N278" s="59"/>
      <c r="O278" s="59"/>
      <c r="P278" s="59"/>
      <c r="Q278" s="226"/>
      <c r="R278" s="86"/>
      <c r="S278" s="87"/>
      <c r="AA278" s="32"/>
      <c r="AB278" s="32"/>
      <c r="AC278" s="32"/>
      <c r="AD278" s="32"/>
      <c r="AE278" s="32"/>
    </row>
    <row r="279" spans="1:31" ht="14.4" x14ac:dyDescent="0.3">
      <c r="A279" s="223"/>
      <c r="B279" s="228"/>
      <c r="C279" s="283"/>
      <c r="D279" s="239"/>
      <c r="E279" s="239"/>
      <c r="F279" s="89" t="s">
        <v>14</v>
      </c>
      <c r="G279" s="60">
        <v>0</v>
      </c>
      <c r="H279" s="60">
        <v>0</v>
      </c>
      <c r="I279" s="60">
        <v>0</v>
      </c>
      <c r="J279" s="60">
        <v>0</v>
      </c>
      <c r="K279" s="72"/>
      <c r="L279" s="59"/>
      <c r="M279" s="59"/>
      <c r="N279" s="59"/>
      <c r="O279" s="59"/>
      <c r="P279" s="59"/>
      <c r="Q279" s="226"/>
      <c r="R279" s="86"/>
      <c r="S279" s="87"/>
      <c r="AA279" s="32"/>
      <c r="AB279" s="32"/>
      <c r="AC279" s="32"/>
      <c r="AD279" s="32"/>
      <c r="AE279" s="32"/>
    </row>
    <row r="280" spans="1:31" ht="14.4" x14ac:dyDescent="0.3">
      <c r="A280" s="223"/>
      <c r="B280" s="228"/>
      <c r="C280" s="283"/>
      <c r="D280" s="239"/>
      <c r="E280" s="239"/>
      <c r="F280" s="89" t="s">
        <v>15</v>
      </c>
      <c r="G280" s="60">
        <v>0</v>
      </c>
      <c r="H280" s="60">
        <v>0</v>
      </c>
      <c r="I280" s="60">
        <v>0</v>
      </c>
      <c r="J280" s="60">
        <v>0</v>
      </c>
      <c r="K280" s="72"/>
      <c r="L280" s="59"/>
      <c r="M280" s="59"/>
      <c r="N280" s="59"/>
      <c r="O280" s="59"/>
      <c r="P280" s="59"/>
      <c r="Q280" s="226"/>
      <c r="AA280" s="32"/>
      <c r="AB280" s="32"/>
      <c r="AC280" s="32"/>
      <c r="AD280" s="32"/>
      <c r="AE280" s="32"/>
    </row>
    <row r="281" spans="1:31" ht="14.4" x14ac:dyDescent="0.3">
      <c r="A281" s="223"/>
      <c r="B281" s="228"/>
      <c r="C281" s="283"/>
      <c r="D281" s="239"/>
      <c r="E281" s="239"/>
      <c r="F281" s="89" t="s">
        <v>16</v>
      </c>
      <c r="G281" s="60">
        <v>0</v>
      </c>
      <c r="H281" s="60">
        <v>0</v>
      </c>
      <c r="I281" s="60">
        <v>0</v>
      </c>
      <c r="J281" s="60">
        <v>0</v>
      </c>
      <c r="K281" s="72"/>
      <c r="L281" s="59"/>
      <c r="M281" s="59"/>
      <c r="N281" s="59"/>
      <c r="O281" s="59"/>
      <c r="P281" s="59"/>
      <c r="Q281" s="226"/>
      <c r="AA281" s="32"/>
      <c r="AB281" s="32"/>
      <c r="AC281" s="32"/>
      <c r="AD281" s="32"/>
      <c r="AE281" s="32"/>
    </row>
    <row r="282" spans="1:31" ht="14.4" x14ac:dyDescent="0.3">
      <c r="A282" s="223"/>
      <c r="B282" s="228"/>
      <c r="C282" s="283"/>
      <c r="D282" s="239"/>
      <c r="E282" s="239"/>
      <c r="F282" s="89" t="s">
        <v>17</v>
      </c>
      <c r="G282" s="60">
        <v>0</v>
      </c>
      <c r="H282" s="60">
        <v>0</v>
      </c>
      <c r="I282" s="60">
        <v>0</v>
      </c>
      <c r="J282" s="60">
        <v>0</v>
      </c>
      <c r="K282" s="72"/>
      <c r="L282" s="59"/>
      <c r="M282" s="59"/>
      <c r="N282" s="59"/>
      <c r="O282" s="59"/>
      <c r="P282" s="59"/>
      <c r="Q282" s="226"/>
      <c r="AA282" s="32"/>
      <c r="AB282" s="32"/>
      <c r="AC282" s="32"/>
      <c r="AD282" s="32"/>
      <c r="AE282" s="32"/>
    </row>
    <row r="283" spans="1:31" ht="14.4" x14ac:dyDescent="0.3">
      <c r="A283" s="223"/>
      <c r="B283" s="228"/>
      <c r="C283" s="283"/>
      <c r="D283" s="239"/>
      <c r="E283" s="239"/>
      <c r="F283" s="89" t="s">
        <v>18</v>
      </c>
      <c r="G283" s="60">
        <v>0</v>
      </c>
      <c r="H283" s="60">
        <v>0</v>
      </c>
      <c r="I283" s="60">
        <v>0</v>
      </c>
      <c r="J283" s="60">
        <v>0</v>
      </c>
      <c r="K283" s="72"/>
      <c r="L283" s="59"/>
      <c r="M283" s="59"/>
      <c r="N283" s="59"/>
      <c r="O283" s="59"/>
      <c r="P283" s="59"/>
      <c r="Q283" s="226"/>
      <c r="AA283" s="32"/>
      <c r="AB283" s="32"/>
      <c r="AC283" s="32"/>
      <c r="AD283" s="32"/>
      <c r="AE283" s="32"/>
    </row>
    <row r="284" spans="1:31" ht="14.4" x14ac:dyDescent="0.3">
      <c r="A284" s="223"/>
      <c r="B284" s="228"/>
      <c r="C284" s="283"/>
      <c r="D284" s="239"/>
      <c r="E284" s="239"/>
      <c r="F284" s="89" t="s">
        <v>19</v>
      </c>
      <c r="G284" s="60">
        <v>0</v>
      </c>
      <c r="H284" s="60">
        <v>0</v>
      </c>
      <c r="I284" s="60">
        <v>0</v>
      </c>
      <c r="J284" s="60">
        <v>0</v>
      </c>
      <c r="K284" s="72"/>
      <c r="L284" s="59"/>
      <c r="M284" s="59"/>
      <c r="N284" s="59"/>
      <c r="O284" s="59"/>
      <c r="P284" s="59"/>
      <c r="Q284" s="226"/>
      <c r="AA284" s="32"/>
      <c r="AB284" s="32"/>
      <c r="AC284" s="32"/>
      <c r="AD284" s="32"/>
      <c r="AE284" s="32"/>
    </row>
    <row r="285" spans="1:31" ht="14.4" x14ac:dyDescent="0.3">
      <c r="A285" s="223"/>
      <c r="B285" s="228"/>
      <c r="C285" s="283"/>
      <c r="D285" s="240"/>
      <c r="E285" s="240"/>
      <c r="F285" s="89" t="s">
        <v>20</v>
      </c>
      <c r="G285" s="60">
        <v>0</v>
      </c>
      <c r="H285" s="60">
        <v>0</v>
      </c>
      <c r="I285" s="60">
        <v>0</v>
      </c>
      <c r="J285" s="60">
        <v>0</v>
      </c>
      <c r="K285" s="72"/>
      <c r="L285" s="59"/>
      <c r="M285" s="59"/>
      <c r="N285" s="59"/>
      <c r="O285" s="59"/>
      <c r="P285" s="59"/>
      <c r="Q285" s="226"/>
      <c r="AA285" s="32"/>
      <c r="AB285" s="32"/>
      <c r="AC285" s="32"/>
      <c r="AD285" s="32"/>
      <c r="AE285" s="32"/>
    </row>
    <row r="286" spans="1:31" ht="65.25" customHeight="1" x14ac:dyDescent="0.3">
      <c r="A286" s="223"/>
      <c r="B286" s="284" t="s">
        <v>205</v>
      </c>
      <c r="C286" s="266" t="s">
        <v>206</v>
      </c>
      <c r="D286" s="266" t="s">
        <v>173</v>
      </c>
      <c r="E286" s="266" t="s">
        <v>174</v>
      </c>
      <c r="F286" s="34"/>
      <c r="G286" s="60"/>
      <c r="H286" s="60"/>
      <c r="I286" s="60"/>
      <c r="J286" s="60"/>
      <c r="K286" s="72"/>
      <c r="L286" s="59"/>
      <c r="M286" s="59"/>
      <c r="N286" s="59"/>
      <c r="O286" s="59"/>
      <c r="P286" s="59"/>
      <c r="Q286" s="226"/>
      <c r="AA286" s="32"/>
      <c r="AB286" s="32"/>
      <c r="AC286" s="32"/>
      <c r="AD286" s="32"/>
      <c r="AE286" s="32"/>
    </row>
    <row r="287" spans="1:31" ht="14.4" x14ac:dyDescent="0.3">
      <c r="A287" s="223"/>
      <c r="B287" s="284"/>
      <c r="C287" s="266"/>
      <c r="D287" s="266"/>
      <c r="E287" s="266"/>
      <c r="F287" s="91" t="s">
        <v>14</v>
      </c>
      <c r="G287" s="60">
        <v>3441.1</v>
      </c>
      <c r="H287" s="60">
        <v>1816.2</v>
      </c>
      <c r="I287" s="60">
        <v>3441.1</v>
      </c>
      <c r="J287" s="60">
        <v>1816.2</v>
      </c>
      <c r="K287" s="72"/>
      <c r="L287" s="59"/>
      <c r="M287" s="59"/>
      <c r="N287" s="59"/>
      <c r="O287" s="59"/>
      <c r="P287" s="59"/>
      <c r="Q287" s="226"/>
      <c r="AA287" s="32"/>
      <c r="AB287" s="32"/>
      <c r="AC287" s="32"/>
      <c r="AD287" s="32"/>
      <c r="AE287" s="32"/>
    </row>
    <row r="288" spans="1:31" ht="14.4" x14ac:dyDescent="0.3">
      <c r="A288" s="223"/>
      <c r="B288" s="284"/>
      <c r="C288" s="266"/>
      <c r="D288" s="266"/>
      <c r="E288" s="266"/>
      <c r="F288" s="91" t="s">
        <v>15</v>
      </c>
      <c r="G288" s="60">
        <v>1631.6</v>
      </c>
      <c r="H288" s="60">
        <v>1375.7</v>
      </c>
      <c r="I288" s="60">
        <v>1631.6</v>
      </c>
      <c r="J288" s="60">
        <v>1375.7</v>
      </c>
      <c r="K288" s="72"/>
      <c r="L288" s="59"/>
      <c r="M288" s="59"/>
      <c r="N288" s="59"/>
      <c r="O288" s="59"/>
      <c r="P288" s="59"/>
      <c r="Q288" s="226"/>
      <c r="AA288" s="32"/>
      <c r="AB288" s="32"/>
      <c r="AC288" s="32"/>
      <c r="AD288" s="32"/>
      <c r="AE288" s="32"/>
    </row>
    <row r="289" spans="1:33" ht="14.4" x14ac:dyDescent="0.3">
      <c r="A289" s="223"/>
      <c r="B289" s="284"/>
      <c r="C289" s="266"/>
      <c r="D289" s="266"/>
      <c r="E289" s="266"/>
      <c r="F289" s="91" t="s">
        <v>16</v>
      </c>
      <c r="G289" s="60">
        <f t="shared" ref="G289:G293" si="18">I289</f>
        <v>1631.55</v>
      </c>
      <c r="H289" s="60">
        <v>1192.5999999999999</v>
      </c>
      <c r="I289" s="60">
        <v>1631.55</v>
      </c>
      <c r="J289" s="60">
        <v>1192.5999999999999</v>
      </c>
      <c r="K289" s="72"/>
      <c r="L289" s="59"/>
      <c r="M289" s="59"/>
      <c r="N289" s="59"/>
      <c r="O289" s="59"/>
      <c r="P289" s="59"/>
      <c r="Q289" s="226"/>
      <c r="AA289" s="32"/>
      <c r="AB289" s="32"/>
      <c r="AC289" s="32"/>
      <c r="AD289" s="32"/>
      <c r="AE289" s="32"/>
    </row>
    <row r="290" spans="1:33" ht="14.4" x14ac:dyDescent="0.3">
      <c r="A290" s="223"/>
      <c r="B290" s="284"/>
      <c r="C290" s="266"/>
      <c r="D290" s="266"/>
      <c r="E290" s="266"/>
      <c r="F290" s="91" t="s">
        <v>17</v>
      </c>
      <c r="G290" s="60">
        <f t="shared" si="18"/>
        <v>1631.55</v>
      </c>
      <c r="H290" s="60">
        <v>790.5</v>
      </c>
      <c r="I290" s="60">
        <v>1631.55</v>
      </c>
      <c r="J290" s="60">
        <v>790.5</v>
      </c>
      <c r="K290" s="72"/>
      <c r="L290" s="59"/>
      <c r="M290" s="59"/>
      <c r="N290" s="59"/>
      <c r="O290" s="59"/>
      <c r="P290" s="59"/>
      <c r="Q290" s="226"/>
      <c r="AA290" s="32"/>
      <c r="AB290" s="32"/>
      <c r="AC290" s="32"/>
      <c r="AD290" s="32"/>
      <c r="AE290" s="32"/>
    </row>
    <row r="291" spans="1:33" ht="14.4" x14ac:dyDescent="0.3">
      <c r="A291" s="223"/>
      <c r="B291" s="284"/>
      <c r="C291" s="266"/>
      <c r="D291" s="266"/>
      <c r="E291" s="266"/>
      <c r="F291" s="91" t="s">
        <v>18</v>
      </c>
      <c r="G291" s="60">
        <v>1333.8</v>
      </c>
      <c r="H291" s="60">
        <v>716.3</v>
      </c>
      <c r="I291" s="60">
        <v>1333.8</v>
      </c>
      <c r="J291" s="60">
        <v>716.3</v>
      </c>
      <c r="K291" s="72"/>
      <c r="L291" s="59"/>
      <c r="M291" s="59"/>
      <c r="N291" s="59"/>
      <c r="O291" s="59"/>
      <c r="P291" s="59"/>
      <c r="Q291" s="226"/>
      <c r="AA291" s="32"/>
      <c r="AB291" s="32"/>
      <c r="AC291" s="32"/>
      <c r="AD291" s="32"/>
      <c r="AE291" s="32"/>
    </row>
    <row r="292" spans="1:33" ht="14.4" x14ac:dyDescent="0.3">
      <c r="A292" s="223"/>
      <c r="B292" s="284"/>
      <c r="C292" s="266"/>
      <c r="D292" s="266"/>
      <c r="E292" s="266"/>
      <c r="F292" s="91" t="s">
        <v>19</v>
      </c>
      <c r="G292" s="60">
        <f t="shared" si="18"/>
        <v>763.3</v>
      </c>
      <c r="H292" s="60">
        <v>716.3</v>
      </c>
      <c r="I292" s="60">
        <v>763.3</v>
      </c>
      <c r="J292" s="60">
        <v>716.3</v>
      </c>
      <c r="K292" s="72"/>
      <c r="L292" s="59"/>
      <c r="M292" s="59"/>
      <c r="N292" s="59"/>
      <c r="O292" s="59"/>
      <c r="P292" s="59"/>
      <c r="Q292" s="226"/>
      <c r="AA292" s="32"/>
      <c r="AB292" s="32"/>
      <c r="AC292" s="32"/>
      <c r="AD292" s="32"/>
      <c r="AE292" s="32"/>
    </row>
    <row r="293" spans="1:33" ht="14.4" x14ac:dyDescent="0.3">
      <c r="A293" s="224"/>
      <c r="B293" s="284"/>
      <c r="C293" s="266"/>
      <c r="D293" s="266"/>
      <c r="E293" s="266"/>
      <c r="F293" s="91" t="s">
        <v>20</v>
      </c>
      <c r="G293" s="60">
        <f t="shared" si="18"/>
        <v>763.3</v>
      </c>
      <c r="H293" s="60">
        <v>716.3</v>
      </c>
      <c r="I293" s="60">
        <v>763.3</v>
      </c>
      <c r="J293" s="60">
        <v>716.3</v>
      </c>
      <c r="K293" s="72"/>
      <c r="L293" s="59"/>
      <c r="M293" s="59"/>
      <c r="N293" s="59"/>
      <c r="O293" s="59"/>
      <c r="P293" s="59"/>
      <c r="Q293" s="227"/>
      <c r="AA293" s="32"/>
      <c r="AB293" s="32"/>
      <c r="AC293" s="32"/>
      <c r="AD293" s="32"/>
      <c r="AE293" s="32"/>
    </row>
    <row r="294" spans="1:33" ht="14.4" x14ac:dyDescent="0.3">
      <c r="A294" s="222" t="s">
        <v>80</v>
      </c>
      <c r="B294" s="225" t="s">
        <v>81</v>
      </c>
      <c r="C294" s="238" t="s">
        <v>207</v>
      </c>
      <c r="D294" s="238" t="s">
        <v>173</v>
      </c>
      <c r="E294" s="238" t="s">
        <v>174</v>
      </c>
      <c r="F294" s="26" t="s">
        <v>169</v>
      </c>
      <c r="G294" s="58">
        <f>SUM(G295:G305)</f>
        <v>458742.5</v>
      </c>
      <c r="H294" s="58">
        <f>SUM(H295:H305)</f>
        <v>295243.40000000002</v>
      </c>
      <c r="I294" s="58">
        <f>SUM(I295:I305)</f>
        <v>354742.5</v>
      </c>
      <c r="J294" s="58">
        <f>SUM(J295:J305)</f>
        <v>220498.90000000002</v>
      </c>
      <c r="K294" s="60"/>
      <c r="L294" s="55"/>
      <c r="M294" s="53">
        <f>SUM(M295:M305)</f>
        <v>104000</v>
      </c>
      <c r="N294" s="53">
        <f>SUM(N295:N305)</f>
        <v>74744.5</v>
      </c>
      <c r="O294" s="59"/>
      <c r="P294" s="59"/>
      <c r="Q294" s="225" t="s">
        <v>26</v>
      </c>
      <c r="AA294" s="32"/>
      <c r="AB294" s="32"/>
      <c r="AC294" s="32"/>
      <c r="AD294" s="32"/>
      <c r="AE294" s="32"/>
    </row>
    <row r="295" spans="1:33" ht="14.4" x14ac:dyDescent="0.3">
      <c r="A295" s="223"/>
      <c r="B295" s="226"/>
      <c r="C295" s="239"/>
      <c r="D295" s="239"/>
      <c r="E295" s="239"/>
      <c r="F295" s="63" t="s">
        <v>10</v>
      </c>
      <c r="G295" s="60">
        <f t="shared" ref="G295:G297" si="19">I295+M295</f>
        <v>104000</v>
      </c>
      <c r="H295" s="60">
        <f t="shared" ref="H295:H296" si="20">J295+N295</f>
        <v>101024</v>
      </c>
      <c r="I295" s="60">
        <v>52000</v>
      </c>
      <c r="J295" s="60">
        <v>51032</v>
      </c>
      <c r="K295" s="60"/>
      <c r="L295" s="55"/>
      <c r="M295" s="55">
        <v>52000</v>
      </c>
      <c r="N295" s="55">
        <v>49992</v>
      </c>
      <c r="O295" s="59"/>
      <c r="P295" s="59"/>
      <c r="Q295" s="226"/>
      <c r="AA295" s="32"/>
      <c r="AB295" s="32"/>
      <c r="AC295" s="32"/>
      <c r="AD295" s="32"/>
      <c r="AE295" s="32"/>
    </row>
    <row r="296" spans="1:33" ht="14.4" x14ac:dyDescent="0.3">
      <c r="A296" s="223"/>
      <c r="B296" s="226"/>
      <c r="C296" s="239"/>
      <c r="D296" s="239"/>
      <c r="E296" s="239"/>
      <c r="F296" s="17" t="s">
        <v>11</v>
      </c>
      <c r="G296" s="60">
        <f t="shared" si="19"/>
        <v>104000</v>
      </c>
      <c r="H296" s="60">
        <f t="shared" si="20"/>
        <v>67698.100000000006</v>
      </c>
      <c r="I296" s="60">
        <v>52000</v>
      </c>
      <c r="J296" s="60">
        <v>42945.599999999999</v>
      </c>
      <c r="K296" s="60"/>
      <c r="L296" s="55"/>
      <c r="M296" s="55">
        <v>52000</v>
      </c>
      <c r="N296" s="55">
        <v>24752.5</v>
      </c>
      <c r="O296" s="59"/>
      <c r="P296" s="59"/>
      <c r="Q296" s="226"/>
      <c r="AA296" s="32"/>
      <c r="AB296" s="32"/>
      <c r="AC296" s="32"/>
      <c r="AD296" s="32"/>
      <c r="AE296" s="32"/>
    </row>
    <row r="297" spans="1:33" ht="14.4" x14ac:dyDescent="0.3">
      <c r="A297" s="223"/>
      <c r="B297" s="226"/>
      <c r="C297" s="239"/>
      <c r="D297" s="239"/>
      <c r="E297" s="239"/>
      <c r="F297" s="64" t="s">
        <v>12</v>
      </c>
      <c r="G297" s="60">
        <f t="shared" si="19"/>
        <v>40000</v>
      </c>
      <c r="H297" s="60">
        <f>SUM(J297+N297)</f>
        <v>17900.099999999999</v>
      </c>
      <c r="I297" s="60">
        <v>40000</v>
      </c>
      <c r="J297" s="60">
        <v>17900.099999999999</v>
      </c>
      <c r="K297" s="60"/>
      <c r="L297" s="55"/>
      <c r="M297" s="55">
        <v>0</v>
      </c>
      <c r="N297" s="55">
        <v>0</v>
      </c>
      <c r="O297" s="59"/>
      <c r="P297" s="59"/>
      <c r="Q297" s="226"/>
      <c r="AA297" s="32"/>
      <c r="AB297" s="32"/>
      <c r="AC297" s="32"/>
      <c r="AD297" s="32"/>
      <c r="AE297" s="32"/>
    </row>
    <row r="298" spans="1:33" ht="14.4" x14ac:dyDescent="0.3">
      <c r="A298" s="223"/>
      <c r="B298" s="226"/>
      <c r="C298" s="239"/>
      <c r="D298" s="239"/>
      <c r="E298" s="239"/>
      <c r="F298" s="64" t="s">
        <v>13</v>
      </c>
      <c r="G298" s="60">
        <f>SUM(I298+M298)</f>
        <v>20520</v>
      </c>
      <c r="H298" s="60">
        <v>11270.6</v>
      </c>
      <c r="I298" s="60">
        <v>20520</v>
      </c>
      <c r="J298" s="60">
        <v>11270.6</v>
      </c>
      <c r="K298" s="60"/>
      <c r="L298" s="55"/>
      <c r="M298" s="55">
        <v>0</v>
      </c>
      <c r="N298" s="55">
        <v>0</v>
      </c>
      <c r="O298" s="59"/>
      <c r="P298" s="59"/>
      <c r="Q298" s="226"/>
      <c r="R298" s="279"/>
      <c r="S298" s="250"/>
      <c r="AA298" s="32"/>
      <c r="AB298" s="32"/>
      <c r="AC298" s="32"/>
      <c r="AD298" s="32"/>
      <c r="AE298" s="32"/>
    </row>
    <row r="299" spans="1:33" ht="14.4" x14ac:dyDescent="0.3">
      <c r="A299" s="223"/>
      <c r="B299" s="226"/>
      <c r="C299" s="239"/>
      <c r="D299" s="239"/>
      <c r="E299" s="239"/>
      <c r="F299" s="65" t="s">
        <v>14</v>
      </c>
      <c r="G299" s="60">
        <v>26289.5</v>
      </c>
      <c r="H299" s="60">
        <v>14321.2</v>
      </c>
      <c r="I299" s="60">
        <v>26289.5</v>
      </c>
      <c r="J299" s="60">
        <v>14321.2</v>
      </c>
      <c r="K299" s="60"/>
      <c r="L299" s="55"/>
      <c r="M299" s="55">
        <v>0</v>
      </c>
      <c r="N299" s="55">
        <v>0</v>
      </c>
      <c r="O299" s="59"/>
      <c r="P299" s="59"/>
      <c r="Q299" s="226"/>
      <c r="R299" s="279"/>
      <c r="S299" s="250"/>
      <c r="AA299" s="32"/>
      <c r="AB299" s="32"/>
      <c r="AC299" s="32"/>
      <c r="AD299" s="32"/>
      <c r="AE299" s="32"/>
    </row>
    <row r="300" spans="1:33" ht="14.4" x14ac:dyDescent="0.3">
      <c r="A300" s="223"/>
      <c r="B300" s="226"/>
      <c r="C300" s="239"/>
      <c r="D300" s="239"/>
      <c r="E300" s="239"/>
      <c r="F300" s="65" t="s">
        <v>15</v>
      </c>
      <c r="G300" s="60">
        <f t="shared" ref="G300:G305" si="21">I300+M300</f>
        <v>21589</v>
      </c>
      <c r="H300" s="60">
        <f>J300+N300</f>
        <v>18365.400000000001</v>
      </c>
      <c r="I300" s="60">
        <v>21589</v>
      </c>
      <c r="J300" s="60">
        <v>18365.400000000001</v>
      </c>
      <c r="K300" s="60"/>
      <c r="L300" s="55"/>
      <c r="M300" s="55">
        <v>0</v>
      </c>
      <c r="N300" s="55">
        <v>0</v>
      </c>
      <c r="O300" s="59"/>
      <c r="P300" s="59"/>
      <c r="Q300" s="226"/>
      <c r="R300" s="279"/>
      <c r="S300" s="250"/>
      <c r="AA300" s="32"/>
      <c r="AB300" s="32"/>
      <c r="AC300" s="32"/>
      <c r="AD300" s="32"/>
      <c r="AE300" s="32"/>
    </row>
    <row r="301" spans="1:33" ht="14.4" x14ac:dyDescent="0.3">
      <c r="A301" s="223"/>
      <c r="B301" s="226"/>
      <c r="C301" s="239"/>
      <c r="D301" s="239"/>
      <c r="E301" s="239"/>
      <c r="F301" s="65" t="s">
        <v>16</v>
      </c>
      <c r="G301" s="60">
        <f t="shared" si="21"/>
        <v>50952</v>
      </c>
      <c r="H301" s="60">
        <v>15388</v>
      </c>
      <c r="I301" s="60">
        <v>50952</v>
      </c>
      <c r="J301" s="60">
        <v>15388</v>
      </c>
      <c r="K301" s="60"/>
      <c r="L301" s="55"/>
      <c r="M301" s="55">
        <v>0</v>
      </c>
      <c r="N301" s="55">
        <v>0</v>
      </c>
      <c r="O301" s="59"/>
      <c r="P301" s="59"/>
      <c r="Q301" s="226"/>
      <c r="R301" s="279"/>
      <c r="S301" s="250"/>
      <c r="AA301" s="32"/>
      <c r="AB301" s="32"/>
      <c r="AC301" s="32"/>
      <c r="AD301" s="32"/>
      <c r="AE301" s="32"/>
    </row>
    <row r="302" spans="1:33" ht="14.4" x14ac:dyDescent="0.3">
      <c r="A302" s="223"/>
      <c r="B302" s="226"/>
      <c r="C302" s="239"/>
      <c r="D302" s="239"/>
      <c r="E302" s="239"/>
      <c r="F302" s="65" t="s">
        <v>17</v>
      </c>
      <c r="G302" s="60">
        <f t="shared" si="21"/>
        <v>22848</v>
      </c>
      <c r="H302" s="60">
        <v>9676</v>
      </c>
      <c r="I302" s="60">
        <v>22848</v>
      </c>
      <c r="J302" s="60">
        <v>9676</v>
      </c>
      <c r="K302" s="60"/>
      <c r="L302" s="55"/>
      <c r="M302" s="55">
        <v>0</v>
      </c>
      <c r="N302" s="55">
        <v>0</v>
      </c>
      <c r="O302" s="59"/>
      <c r="P302" s="59"/>
      <c r="Q302" s="226"/>
      <c r="R302" s="279"/>
      <c r="S302" s="250"/>
      <c r="AA302" s="32"/>
      <c r="AB302" s="32"/>
      <c r="AC302" s="32"/>
      <c r="AD302" s="32"/>
      <c r="AE302" s="32"/>
    </row>
    <row r="303" spans="1:33" ht="14.4" x14ac:dyDescent="0.3">
      <c r="A303" s="223"/>
      <c r="B303" s="226"/>
      <c r="C303" s="239"/>
      <c r="D303" s="239"/>
      <c r="E303" s="239"/>
      <c r="F303" s="65" t="s">
        <v>18</v>
      </c>
      <c r="G303" s="60">
        <f t="shared" si="21"/>
        <v>22848</v>
      </c>
      <c r="H303" s="60">
        <v>13200</v>
      </c>
      <c r="I303" s="60">
        <v>22848</v>
      </c>
      <c r="J303" s="60">
        <v>13200</v>
      </c>
      <c r="K303" s="60"/>
      <c r="L303" s="55"/>
      <c r="M303" s="55">
        <v>0</v>
      </c>
      <c r="N303" s="55">
        <v>0</v>
      </c>
      <c r="O303" s="59"/>
      <c r="P303" s="59"/>
      <c r="Q303" s="226"/>
      <c r="R303" s="279"/>
      <c r="S303" s="250"/>
      <c r="AA303" s="32"/>
      <c r="AB303" s="32"/>
      <c r="AC303" s="32"/>
      <c r="AD303" s="32"/>
      <c r="AE303" s="32"/>
    </row>
    <row r="304" spans="1:33" ht="14.4" x14ac:dyDescent="0.3">
      <c r="A304" s="223"/>
      <c r="B304" s="226"/>
      <c r="C304" s="239"/>
      <c r="D304" s="239"/>
      <c r="E304" s="239"/>
      <c r="F304" s="65" t="s">
        <v>19</v>
      </c>
      <c r="G304" s="60">
        <f t="shared" si="21"/>
        <v>22848</v>
      </c>
      <c r="H304" s="60">
        <v>13200</v>
      </c>
      <c r="I304" s="60">
        <v>22848</v>
      </c>
      <c r="J304" s="60">
        <v>13200</v>
      </c>
      <c r="K304" s="60"/>
      <c r="L304" s="55"/>
      <c r="M304" s="55">
        <v>0</v>
      </c>
      <c r="N304" s="55">
        <v>0</v>
      </c>
      <c r="O304" s="59"/>
      <c r="P304" s="59"/>
      <c r="Q304" s="226"/>
      <c r="AA304" s="32"/>
      <c r="AB304" s="32"/>
      <c r="AC304" s="32"/>
      <c r="AD304" s="32"/>
      <c r="AE304" s="32"/>
      <c r="AG304" s="60"/>
    </row>
    <row r="305" spans="1:31" ht="14.4" x14ac:dyDescent="0.3">
      <c r="A305" s="224"/>
      <c r="B305" s="227"/>
      <c r="C305" s="240"/>
      <c r="D305" s="240"/>
      <c r="E305" s="240"/>
      <c r="F305" s="65" t="s">
        <v>20</v>
      </c>
      <c r="G305" s="60">
        <f t="shared" si="21"/>
        <v>22848</v>
      </c>
      <c r="H305" s="60">
        <v>13200</v>
      </c>
      <c r="I305" s="60">
        <v>22848</v>
      </c>
      <c r="J305" s="60">
        <v>13200</v>
      </c>
      <c r="K305" s="60"/>
      <c r="L305" s="55"/>
      <c r="M305" s="55">
        <v>0</v>
      </c>
      <c r="N305" s="55">
        <v>0</v>
      </c>
      <c r="O305" s="59"/>
      <c r="P305" s="59"/>
      <c r="Q305" s="226"/>
      <c r="AA305" s="32"/>
      <c r="AB305" s="32"/>
      <c r="AC305" s="32"/>
      <c r="AD305" s="32"/>
      <c r="AE305" s="32"/>
    </row>
    <row r="306" spans="1:31" ht="96.75" customHeight="1" x14ac:dyDescent="0.3">
      <c r="A306" s="280" t="s">
        <v>208</v>
      </c>
      <c r="B306" s="225" t="s">
        <v>209</v>
      </c>
      <c r="C306" s="238" t="s">
        <v>210</v>
      </c>
      <c r="D306" s="11"/>
      <c r="E306" s="11"/>
      <c r="F306" s="26" t="s">
        <v>169</v>
      </c>
      <c r="G306" s="73">
        <f>SUM(G307:G317)</f>
        <v>1060</v>
      </c>
      <c r="H306" s="73">
        <f>SUM(H307:H317)</f>
        <v>749.40000000000009</v>
      </c>
      <c r="I306" s="73">
        <f>SUM(I307:I317)</f>
        <v>1060</v>
      </c>
      <c r="J306" s="73">
        <f>SUM(J307:J317)</f>
        <v>749.40000000000009</v>
      </c>
      <c r="K306" s="72"/>
      <c r="L306" s="59"/>
      <c r="M306" s="59"/>
      <c r="N306" s="59"/>
      <c r="O306" s="59"/>
      <c r="P306" s="59"/>
      <c r="Q306" s="226"/>
      <c r="AA306" s="32"/>
      <c r="AB306" s="32"/>
      <c r="AC306" s="32"/>
      <c r="AD306" s="32"/>
      <c r="AE306" s="32"/>
    </row>
    <row r="307" spans="1:31" ht="14.4" x14ac:dyDescent="0.3">
      <c r="A307" s="281"/>
      <c r="B307" s="226"/>
      <c r="C307" s="239"/>
      <c r="D307" s="14"/>
      <c r="E307" s="14"/>
      <c r="F307" s="63" t="s">
        <v>10</v>
      </c>
      <c r="G307" s="75">
        <v>530</v>
      </c>
      <c r="H307" s="75">
        <v>457.3</v>
      </c>
      <c r="I307" s="75">
        <v>530</v>
      </c>
      <c r="J307" s="75">
        <v>457.3</v>
      </c>
      <c r="K307" s="72"/>
      <c r="L307" s="59"/>
      <c r="M307" s="59"/>
      <c r="N307" s="59"/>
      <c r="O307" s="59"/>
      <c r="P307" s="59"/>
      <c r="Q307" s="226"/>
      <c r="AA307" s="32"/>
      <c r="AB307" s="32"/>
      <c r="AC307" s="32"/>
      <c r="AD307" s="32"/>
      <c r="AE307" s="32"/>
    </row>
    <row r="308" spans="1:31" ht="14.4" x14ac:dyDescent="0.3">
      <c r="A308" s="281"/>
      <c r="B308" s="226"/>
      <c r="C308" s="239"/>
      <c r="D308" s="14"/>
      <c r="E308" s="14"/>
      <c r="F308" s="17" t="s">
        <v>11</v>
      </c>
      <c r="G308" s="75">
        <v>530</v>
      </c>
      <c r="H308" s="75">
        <v>292.10000000000002</v>
      </c>
      <c r="I308" s="75">
        <v>530</v>
      </c>
      <c r="J308" s="75">
        <v>292.10000000000002</v>
      </c>
      <c r="K308" s="72"/>
      <c r="L308" s="59"/>
      <c r="M308" s="59"/>
      <c r="N308" s="59"/>
      <c r="O308" s="59"/>
      <c r="P308" s="59"/>
      <c r="Q308" s="226"/>
      <c r="AA308" s="32"/>
      <c r="AB308" s="32"/>
      <c r="AC308" s="32"/>
      <c r="AD308" s="32"/>
      <c r="AE308" s="32"/>
    </row>
    <row r="309" spans="1:31" ht="14.4" x14ac:dyDescent="0.3">
      <c r="A309" s="281"/>
      <c r="B309" s="226"/>
      <c r="C309" s="239"/>
      <c r="D309" s="14"/>
      <c r="E309" s="14"/>
      <c r="F309" s="64" t="s">
        <v>12</v>
      </c>
      <c r="G309" s="76" t="s">
        <v>61</v>
      </c>
      <c r="H309" s="76" t="s">
        <v>61</v>
      </c>
      <c r="I309" s="76" t="s">
        <v>61</v>
      </c>
      <c r="J309" s="76" t="s">
        <v>61</v>
      </c>
      <c r="K309" s="72"/>
      <c r="L309" s="59"/>
      <c r="M309" s="59"/>
      <c r="N309" s="59"/>
      <c r="O309" s="59"/>
      <c r="P309" s="59"/>
      <c r="Q309" s="226"/>
      <c r="AA309" s="32"/>
      <c r="AB309" s="32"/>
      <c r="AC309" s="32"/>
      <c r="AD309" s="32"/>
      <c r="AE309" s="32"/>
    </row>
    <row r="310" spans="1:31" ht="14.4" x14ac:dyDescent="0.3">
      <c r="A310" s="281"/>
      <c r="B310" s="226"/>
      <c r="C310" s="239"/>
      <c r="D310" s="14"/>
      <c r="E310" s="14"/>
      <c r="F310" s="64" t="s">
        <v>13</v>
      </c>
      <c r="G310" s="76" t="s">
        <v>61</v>
      </c>
      <c r="H310" s="76" t="s">
        <v>61</v>
      </c>
      <c r="I310" s="76" t="s">
        <v>61</v>
      </c>
      <c r="J310" s="76" t="s">
        <v>61</v>
      </c>
      <c r="K310" s="72"/>
      <c r="L310" s="59"/>
      <c r="M310" s="59"/>
      <c r="N310" s="59"/>
      <c r="O310" s="59"/>
      <c r="P310" s="59"/>
      <c r="Q310" s="226"/>
      <c r="AA310" s="32"/>
      <c r="AB310" s="32"/>
      <c r="AC310" s="32"/>
      <c r="AD310" s="32"/>
      <c r="AE310" s="32"/>
    </row>
    <row r="311" spans="1:31" ht="14.4" x14ac:dyDescent="0.3">
      <c r="A311" s="281"/>
      <c r="B311" s="226"/>
      <c r="C311" s="239"/>
      <c r="D311" s="14"/>
      <c r="E311" s="14"/>
      <c r="F311" s="65" t="s">
        <v>14</v>
      </c>
      <c r="G311" s="76" t="s">
        <v>61</v>
      </c>
      <c r="H311" s="76" t="s">
        <v>61</v>
      </c>
      <c r="I311" s="76" t="s">
        <v>61</v>
      </c>
      <c r="J311" s="76" t="s">
        <v>61</v>
      </c>
      <c r="K311" s="72"/>
      <c r="L311" s="59"/>
      <c r="M311" s="59"/>
      <c r="N311" s="59"/>
      <c r="O311" s="59"/>
      <c r="P311" s="59"/>
      <c r="Q311" s="226"/>
      <c r="AA311" s="32"/>
      <c r="AB311" s="32"/>
      <c r="AC311" s="32"/>
      <c r="AD311" s="32"/>
      <c r="AE311" s="32"/>
    </row>
    <row r="312" spans="1:31" ht="14.4" x14ac:dyDescent="0.3">
      <c r="A312" s="281"/>
      <c r="B312" s="226"/>
      <c r="C312" s="239"/>
      <c r="D312" s="14"/>
      <c r="E312" s="14"/>
      <c r="F312" s="65" t="s">
        <v>15</v>
      </c>
      <c r="G312" s="76" t="s">
        <v>61</v>
      </c>
      <c r="H312" s="76" t="s">
        <v>61</v>
      </c>
      <c r="I312" s="76" t="s">
        <v>61</v>
      </c>
      <c r="J312" s="76" t="s">
        <v>61</v>
      </c>
      <c r="K312" s="72"/>
      <c r="L312" s="59"/>
      <c r="M312" s="59"/>
      <c r="N312" s="59"/>
      <c r="O312" s="59"/>
      <c r="P312" s="59"/>
      <c r="Q312" s="226"/>
      <c r="AA312" s="32"/>
      <c r="AB312" s="32"/>
      <c r="AC312" s="32"/>
      <c r="AD312" s="32"/>
      <c r="AE312" s="32"/>
    </row>
    <row r="313" spans="1:31" ht="14.4" x14ac:dyDescent="0.3">
      <c r="A313" s="281"/>
      <c r="B313" s="226"/>
      <c r="C313" s="239"/>
      <c r="D313" s="14"/>
      <c r="E313" s="14"/>
      <c r="F313" s="65" t="s">
        <v>16</v>
      </c>
      <c r="G313" s="76" t="s">
        <v>61</v>
      </c>
      <c r="H313" s="76" t="s">
        <v>61</v>
      </c>
      <c r="I313" s="76" t="s">
        <v>61</v>
      </c>
      <c r="J313" s="76" t="s">
        <v>61</v>
      </c>
      <c r="K313" s="72"/>
      <c r="L313" s="59"/>
      <c r="M313" s="59"/>
      <c r="N313" s="59"/>
      <c r="O313" s="59"/>
      <c r="P313" s="59"/>
      <c r="Q313" s="226"/>
      <c r="AA313" s="32"/>
      <c r="AB313" s="32"/>
      <c r="AC313" s="32"/>
      <c r="AD313" s="32"/>
      <c r="AE313" s="32"/>
    </row>
    <row r="314" spans="1:31" ht="14.4" x14ac:dyDescent="0.3">
      <c r="A314" s="281"/>
      <c r="B314" s="226"/>
      <c r="C314" s="239"/>
      <c r="D314" s="14"/>
      <c r="E314" s="14"/>
      <c r="F314" s="65" t="s">
        <v>17</v>
      </c>
      <c r="G314" s="76" t="s">
        <v>61</v>
      </c>
      <c r="H314" s="76" t="s">
        <v>61</v>
      </c>
      <c r="I314" s="76" t="s">
        <v>61</v>
      </c>
      <c r="J314" s="76" t="s">
        <v>61</v>
      </c>
      <c r="K314" s="72"/>
      <c r="L314" s="59"/>
      <c r="M314" s="59"/>
      <c r="N314" s="59"/>
      <c r="O314" s="59"/>
      <c r="P314" s="59"/>
      <c r="Q314" s="226"/>
      <c r="AA314" s="32"/>
      <c r="AB314" s="32"/>
      <c r="AC314" s="32"/>
      <c r="AD314" s="32"/>
      <c r="AE314" s="32"/>
    </row>
    <row r="315" spans="1:31" ht="14.4" x14ac:dyDescent="0.3">
      <c r="A315" s="281"/>
      <c r="B315" s="226"/>
      <c r="C315" s="239"/>
      <c r="D315" s="14"/>
      <c r="E315" s="14"/>
      <c r="F315" s="65" t="s">
        <v>18</v>
      </c>
      <c r="G315" s="76" t="s">
        <v>61</v>
      </c>
      <c r="H315" s="76" t="s">
        <v>61</v>
      </c>
      <c r="I315" s="76" t="s">
        <v>61</v>
      </c>
      <c r="J315" s="76" t="s">
        <v>61</v>
      </c>
      <c r="K315" s="72"/>
      <c r="L315" s="59"/>
      <c r="M315" s="59"/>
      <c r="N315" s="59"/>
      <c r="O315" s="59"/>
      <c r="P315" s="59"/>
      <c r="Q315" s="226"/>
      <c r="AA315" s="32"/>
      <c r="AB315" s="32"/>
      <c r="AC315" s="32"/>
      <c r="AD315" s="32"/>
      <c r="AE315" s="32"/>
    </row>
    <row r="316" spans="1:31" ht="14.4" x14ac:dyDescent="0.3">
      <c r="A316" s="281"/>
      <c r="B316" s="226"/>
      <c r="C316" s="239"/>
      <c r="D316" s="14"/>
      <c r="E316" s="14"/>
      <c r="F316" s="65" t="s">
        <v>19</v>
      </c>
      <c r="G316" s="76" t="s">
        <v>61</v>
      </c>
      <c r="H316" s="76" t="s">
        <v>61</v>
      </c>
      <c r="I316" s="76" t="s">
        <v>61</v>
      </c>
      <c r="J316" s="76" t="s">
        <v>61</v>
      </c>
      <c r="K316" s="72"/>
      <c r="L316" s="59"/>
      <c r="M316" s="59"/>
      <c r="N316" s="59"/>
      <c r="O316" s="59"/>
      <c r="P316" s="59"/>
      <c r="Q316" s="226"/>
      <c r="AA316" s="32"/>
      <c r="AB316" s="32"/>
      <c r="AC316" s="32"/>
      <c r="AD316" s="32"/>
      <c r="AE316" s="32"/>
    </row>
    <row r="317" spans="1:31" ht="14.4" x14ac:dyDescent="0.3">
      <c r="A317" s="282"/>
      <c r="B317" s="227"/>
      <c r="C317" s="240"/>
      <c r="D317" s="14"/>
      <c r="E317" s="14"/>
      <c r="F317" s="65" t="s">
        <v>20</v>
      </c>
      <c r="G317" s="76" t="s">
        <v>61</v>
      </c>
      <c r="H317" s="76" t="s">
        <v>61</v>
      </c>
      <c r="I317" s="76" t="s">
        <v>61</v>
      </c>
      <c r="J317" s="76" t="s">
        <v>61</v>
      </c>
      <c r="K317" s="72"/>
      <c r="L317" s="59"/>
      <c r="M317" s="59"/>
      <c r="N317" s="59"/>
      <c r="O317" s="59"/>
      <c r="P317" s="59"/>
      <c r="Q317" s="227"/>
      <c r="AA317" s="32"/>
      <c r="AB317" s="32"/>
      <c r="AC317" s="32"/>
      <c r="AD317" s="32"/>
      <c r="AE317" s="32"/>
    </row>
    <row r="318" spans="1:31" ht="14.4" x14ac:dyDescent="0.3">
      <c r="A318" s="222" t="s">
        <v>84</v>
      </c>
      <c r="B318" s="225" t="s">
        <v>85</v>
      </c>
      <c r="C318" s="238" t="s">
        <v>211</v>
      </c>
      <c r="D318" s="238" t="s">
        <v>173</v>
      </c>
      <c r="E318" s="238" t="s">
        <v>174</v>
      </c>
      <c r="F318" s="26" t="s">
        <v>169</v>
      </c>
      <c r="G318" s="58">
        <f>SUM(G319:G329)</f>
        <v>1425067.8</v>
      </c>
      <c r="H318" s="58">
        <f t="shared" ref="H318:N318" si="22">SUM(H319:H329)</f>
        <v>1028648</v>
      </c>
      <c r="I318" s="58">
        <f t="shared" si="22"/>
        <v>702202.9</v>
      </c>
      <c r="J318" s="58">
        <f t="shared" si="22"/>
        <v>520036</v>
      </c>
      <c r="K318" s="58"/>
      <c r="L318" s="58"/>
      <c r="M318" s="58">
        <f t="shared" si="22"/>
        <v>722864.9</v>
      </c>
      <c r="N318" s="58">
        <f t="shared" si="22"/>
        <v>508612</v>
      </c>
      <c r="O318" s="59"/>
      <c r="P318" s="59"/>
      <c r="Q318" s="225" t="s">
        <v>26</v>
      </c>
      <c r="AA318" s="32"/>
      <c r="AB318" s="32"/>
      <c r="AC318" s="32"/>
      <c r="AD318" s="32"/>
      <c r="AE318" s="32"/>
    </row>
    <row r="319" spans="1:31" ht="14.4" x14ac:dyDescent="0.3">
      <c r="A319" s="223"/>
      <c r="B319" s="226"/>
      <c r="C319" s="239"/>
      <c r="D319" s="239"/>
      <c r="E319" s="239"/>
      <c r="F319" s="63" t="s">
        <v>10</v>
      </c>
      <c r="G319" s="60">
        <f t="shared" ref="G319:G329" si="23">I319+M319</f>
        <v>41256</v>
      </c>
      <c r="H319" s="55">
        <f t="shared" ref="H319:H329" si="24">J319+N319</f>
        <v>31851</v>
      </c>
      <c r="I319" s="60">
        <v>20628</v>
      </c>
      <c r="J319" s="60">
        <v>16101</v>
      </c>
      <c r="K319" s="60"/>
      <c r="L319" s="55"/>
      <c r="M319" s="55">
        <v>20628</v>
      </c>
      <c r="N319" s="55">
        <v>15750</v>
      </c>
      <c r="O319" s="59"/>
      <c r="P319" s="59"/>
      <c r="Q319" s="226"/>
      <c r="AA319" s="32"/>
      <c r="AB319" s="32"/>
      <c r="AC319" s="32"/>
      <c r="AD319" s="32"/>
      <c r="AE319" s="32"/>
    </row>
    <row r="320" spans="1:31" ht="14.4" x14ac:dyDescent="0.3">
      <c r="A320" s="223"/>
      <c r="B320" s="226"/>
      <c r="C320" s="239"/>
      <c r="D320" s="239"/>
      <c r="E320" s="239"/>
      <c r="F320" s="17" t="s">
        <v>11</v>
      </c>
      <c r="G320" s="60">
        <f t="shared" si="23"/>
        <v>94248</v>
      </c>
      <c r="H320" s="55">
        <f t="shared" si="24"/>
        <v>54393</v>
      </c>
      <c r="I320" s="60">
        <v>47124</v>
      </c>
      <c r="J320" s="60">
        <v>27393</v>
      </c>
      <c r="K320" s="60"/>
      <c r="L320" s="55"/>
      <c r="M320" s="55">
        <v>47124</v>
      </c>
      <c r="N320" s="55">
        <v>27000</v>
      </c>
      <c r="O320" s="59"/>
      <c r="P320" s="59"/>
      <c r="Q320" s="226"/>
      <c r="S320" s="32"/>
      <c r="AA320" s="32"/>
      <c r="AB320" s="32"/>
      <c r="AC320" s="32"/>
      <c r="AD320" s="32"/>
      <c r="AE320" s="32"/>
    </row>
    <row r="321" spans="1:33" ht="14.4" x14ac:dyDescent="0.3">
      <c r="A321" s="223"/>
      <c r="B321" s="226"/>
      <c r="C321" s="239"/>
      <c r="D321" s="239"/>
      <c r="E321" s="239"/>
      <c r="F321" s="64" t="s">
        <v>12</v>
      </c>
      <c r="G321" s="60">
        <f t="shared" si="23"/>
        <v>94248</v>
      </c>
      <c r="H321" s="55">
        <f t="shared" si="24"/>
        <v>78480</v>
      </c>
      <c r="I321" s="60">
        <v>47124</v>
      </c>
      <c r="J321" s="60">
        <v>39240</v>
      </c>
      <c r="K321" s="60"/>
      <c r="L321" s="55"/>
      <c r="M321" s="55">
        <v>47124</v>
      </c>
      <c r="N321" s="55">
        <v>39240</v>
      </c>
      <c r="O321" s="59"/>
      <c r="P321" s="59"/>
      <c r="Q321" s="226"/>
      <c r="AA321" s="32"/>
      <c r="AB321" s="32"/>
      <c r="AC321" s="32"/>
      <c r="AD321" s="32"/>
      <c r="AE321" s="32"/>
    </row>
    <row r="322" spans="1:33" ht="14.4" x14ac:dyDescent="0.3">
      <c r="A322" s="223"/>
      <c r="B322" s="226"/>
      <c r="C322" s="239"/>
      <c r="D322" s="239"/>
      <c r="E322" s="239"/>
      <c r="F322" s="64" t="s">
        <v>13</v>
      </c>
      <c r="G322" s="60">
        <f t="shared" si="23"/>
        <v>94248</v>
      </c>
      <c r="H322" s="55">
        <f t="shared" si="24"/>
        <v>94248</v>
      </c>
      <c r="I322" s="60">
        <v>47124</v>
      </c>
      <c r="J322" s="60">
        <v>47124</v>
      </c>
      <c r="K322" s="60"/>
      <c r="L322" s="55"/>
      <c r="M322" s="55">
        <v>47124</v>
      </c>
      <c r="N322" s="55">
        <v>47124</v>
      </c>
      <c r="O322" s="59"/>
      <c r="P322" s="59"/>
      <c r="Q322" s="226"/>
      <c r="AA322" s="32"/>
      <c r="AB322" s="32"/>
      <c r="AC322" s="32"/>
      <c r="AD322" s="32"/>
      <c r="AE322" s="32"/>
    </row>
    <row r="323" spans="1:33" ht="14.4" x14ac:dyDescent="0.3">
      <c r="A323" s="223"/>
      <c r="B323" s="226"/>
      <c r="C323" s="239"/>
      <c r="D323" s="239"/>
      <c r="E323" s="239"/>
      <c r="F323" s="65" t="s">
        <v>14</v>
      </c>
      <c r="G323" s="60">
        <f t="shared" si="23"/>
        <v>118224</v>
      </c>
      <c r="H323" s="55">
        <f t="shared" si="24"/>
        <v>99072</v>
      </c>
      <c r="I323" s="60">
        <v>59112</v>
      </c>
      <c r="J323" s="60">
        <v>49536</v>
      </c>
      <c r="K323" s="60"/>
      <c r="L323" s="55"/>
      <c r="M323" s="60">
        <v>59112</v>
      </c>
      <c r="N323" s="60">
        <v>49536</v>
      </c>
      <c r="O323" s="59"/>
      <c r="P323" s="59"/>
      <c r="Q323" s="226"/>
      <c r="AA323" s="32"/>
      <c r="AB323" s="32"/>
      <c r="AC323" s="32"/>
      <c r="AD323" s="32"/>
      <c r="AE323" s="32"/>
    </row>
    <row r="324" spans="1:33" ht="14.4" x14ac:dyDescent="0.3">
      <c r="A324" s="223"/>
      <c r="B324" s="226"/>
      <c r="C324" s="239"/>
      <c r="D324" s="239"/>
      <c r="E324" s="239"/>
      <c r="F324" s="65" t="s">
        <v>15</v>
      </c>
      <c r="G324" s="60">
        <f t="shared" si="23"/>
        <v>166658</v>
      </c>
      <c r="H324" s="55">
        <f t="shared" si="24"/>
        <v>124512</v>
      </c>
      <c r="I324" s="60">
        <v>79058</v>
      </c>
      <c r="J324" s="60">
        <v>62256</v>
      </c>
      <c r="K324" s="60"/>
      <c r="L324" s="55"/>
      <c r="M324" s="60">
        <v>87600</v>
      </c>
      <c r="N324" s="60">
        <v>62256</v>
      </c>
      <c r="O324" s="59"/>
      <c r="P324" s="59"/>
      <c r="Q324" s="226"/>
      <c r="AA324" s="32"/>
      <c r="AB324" s="32"/>
      <c r="AC324" s="32"/>
      <c r="AD324" s="32"/>
      <c r="AE324" s="32"/>
    </row>
    <row r="325" spans="1:33" ht="14.4" x14ac:dyDescent="0.3">
      <c r="A325" s="223"/>
      <c r="B325" s="226"/>
      <c r="C325" s="239"/>
      <c r="D325" s="239"/>
      <c r="E325" s="239"/>
      <c r="F325" s="65" t="s">
        <v>16</v>
      </c>
      <c r="G325" s="60">
        <f t="shared" si="23"/>
        <v>158897.79999999999</v>
      </c>
      <c r="H325" s="55">
        <f t="shared" si="24"/>
        <v>130704</v>
      </c>
      <c r="I325" s="60">
        <v>79448.899999999994</v>
      </c>
      <c r="J325" s="60">
        <v>65352</v>
      </c>
      <c r="K325" s="60"/>
      <c r="L325" s="55"/>
      <c r="M325" s="60">
        <f>I325</f>
        <v>79448.899999999994</v>
      </c>
      <c r="N325" s="60">
        <v>65352</v>
      </c>
      <c r="O325" s="59"/>
      <c r="P325" s="59"/>
      <c r="Q325" s="226"/>
      <c r="AA325" s="32"/>
      <c r="AB325" s="32"/>
      <c r="AC325" s="32"/>
      <c r="AD325" s="32"/>
      <c r="AE325" s="32"/>
    </row>
    <row r="326" spans="1:33" ht="14.4" x14ac:dyDescent="0.3">
      <c r="A326" s="223"/>
      <c r="B326" s="226"/>
      <c r="C326" s="239"/>
      <c r="D326" s="239"/>
      <c r="E326" s="239"/>
      <c r="F326" s="65" t="s">
        <v>17</v>
      </c>
      <c r="G326" s="60">
        <f t="shared" si="23"/>
        <v>275688</v>
      </c>
      <c r="H326" s="55">
        <f t="shared" si="24"/>
        <v>91988</v>
      </c>
      <c r="I326" s="60">
        <v>131784</v>
      </c>
      <c r="J326" s="60">
        <v>45994</v>
      </c>
      <c r="K326" s="60"/>
      <c r="L326" s="55"/>
      <c r="M326" s="60">
        <v>143904</v>
      </c>
      <c r="N326" s="60">
        <v>45994</v>
      </c>
      <c r="O326" s="59"/>
      <c r="P326" s="59"/>
      <c r="Q326" s="226"/>
      <c r="AA326" s="32"/>
      <c r="AB326" s="32"/>
      <c r="AC326" s="32"/>
      <c r="AD326" s="32"/>
      <c r="AE326" s="32"/>
    </row>
    <row r="327" spans="1:33" ht="14.4" x14ac:dyDescent="0.3">
      <c r="A327" s="223"/>
      <c r="B327" s="226"/>
      <c r="C327" s="239"/>
      <c r="D327" s="239"/>
      <c r="E327" s="239"/>
      <c r="F327" s="65" t="s">
        <v>18</v>
      </c>
      <c r="G327" s="60">
        <f t="shared" si="23"/>
        <v>158880</v>
      </c>
      <c r="H327" s="55">
        <f t="shared" si="24"/>
        <v>100680</v>
      </c>
      <c r="I327" s="60">
        <v>79440</v>
      </c>
      <c r="J327" s="60">
        <v>55680</v>
      </c>
      <c r="K327" s="60"/>
      <c r="L327" s="55"/>
      <c r="M327" s="55">
        <v>79440</v>
      </c>
      <c r="N327" s="60">
        <v>45000</v>
      </c>
      <c r="O327" s="59"/>
      <c r="P327" s="59"/>
      <c r="Q327" s="226"/>
      <c r="AA327" s="32"/>
      <c r="AB327" s="32"/>
      <c r="AC327" s="32"/>
      <c r="AD327" s="32"/>
      <c r="AE327" s="32"/>
    </row>
    <row r="328" spans="1:33" ht="14.4" x14ac:dyDescent="0.3">
      <c r="A328" s="223"/>
      <c r="B328" s="226"/>
      <c r="C328" s="239"/>
      <c r="D328" s="239"/>
      <c r="E328" s="239"/>
      <c r="F328" s="65" t="s">
        <v>19</v>
      </c>
      <c r="G328" s="60">
        <f t="shared" si="23"/>
        <v>111360</v>
      </c>
      <c r="H328" s="55">
        <f t="shared" si="24"/>
        <v>111360</v>
      </c>
      <c r="I328" s="60">
        <v>55680</v>
      </c>
      <c r="J328" s="60">
        <v>55680</v>
      </c>
      <c r="K328" s="60"/>
      <c r="L328" s="55"/>
      <c r="M328" s="55">
        <v>55680</v>
      </c>
      <c r="N328" s="60">
        <v>55680</v>
      </c>
      <c r="O328" s="59"/>
      <c r="P328" s="59"/>
      <c r="Q328" s="226"/>
      <c r="R328" s="92"/>
      <c r="AA328" s="32"/>
      <c r="AB328" s="32"/>
      <c r="AC328" s="32"/>
      <c r="AD328" s="32"/>
      <c r="AE328" s="32"/>
    </row>
    <row r="329" spans="1:33" ht="14.4" x14ac:dyDescent="0.3">
      <c r="A329" s="224"/>
      <c r="B329" s="227"/>
      <c r="C329" s="240"/>
      <c r="D329" s="240"/>
      <c r="E329" s="240"/>
      <c r="F329" s="65" t="s">
        <v>20</v>
      </c>
      <c r="G329" s="60">
        <f t="shared" si="23"/>
        <v>111360</v>
      </c>
      <c r="H329" s="55">
        <f t="shared" si="24"/>
        <v>111360</v>
      </c>
      <c r="I329" s="60">
        <v>55680</v>
      </c>
      <c r="J329" s="60">
        <v>55680</v>
      </c>
      <c r="K329" s="60"/>
      <c r="L329" s="55"/>
      <c r="M329" s="55">
        <v>55680</v>
      </c>
      <c r="N329" s="60">
        <v>55680</v>
      </c>
      <c r="O329" s="59"/>
      <c r="P329" s="59"/>
      <c r="Q329" s="226"/>
      <c r="R329" s="92"/>
      <c r="AA329" s="32"/>
      <c r="AB329" s="32"/>
      <c r="AC329" s="32"/>
      <c r="AD329" s="32"/>
      <c r="AE329" s="32"/>
      <c r="AG329" s="60"/>
    </row>
    <row r="330" spans="1:33" ht="14.4" x14ac:dyDescent="0.3">
      <c r="A330" s="222" t="s">
        <v>212</v>
      </c>
      <c r="B330" s="225" t="s">
        <v>213</v>
      </c>
      <c r="C330" s="238" t="s">
        <v>214</v>
      </c>
      <c r="D330" s="11"/>
      <c r="E330" s="11"/>
      <c r="F330" s="26" t="s">
        <v>169</v>
      </c>
      <c r="G330" s="73">
        <f>SUM(G331:G341)</f>
        <v>615.20000000000005</v>
      </c>
      <c r="H330" s="73">
        <f>SUM(H331:H341)</f>
        <v>333.5</v>
      </c>
      <c r="I330" s="73">
        <f>SUM(I331:I341)</f>
        <v>615.20000000000005</v>
      </c>
      <c r="J330" s="73">
        <f>SUM(J331:J341)</f>
        <v>333.5</v>
      </c>
      <c r="K330" s="72"/>
      <c r="L330" s="59"/>
      <c r="M330" s="59"/>
      <c r="N330" s="59"/>
      <c r="O330" s="59"/>
      <c r="P330" s="59"/>
      <c r="Q330" s="226"/>
      <c r="AA330" s="32"/>
      <c r="AB330" s="32"/>
      <c r="AC330" s="32"/>
      <c r="AD330" s="32"/>
      <c r="AE330" s="32"/>
    </row>
    <row r="331" spans="1:33" ht="14.4" x14ac:dyDescent="0.3">
      <c r="A331" s="223"/>
      <c r="B331" s="226"/>
      <c r="C331" s="239"/>
      <c r="D331" s="14"/>
      <c r="E331" s="14"/>
      <c r="F331" s="63" t="s">
        <v>10</v>
      </c>
      <c r="G331" s="75">
        <v>144</v>
      </c>
      <c r="H331" s="75">
        <v>118</v>
      </c>
      <c r="I331" s="75">
        <v>144</v>
      </c>
      <c r="J331" s="75">
        <v>118</v>
      </c>
      <c r="K331" s="72"/>
      <c r="L331" s="59"/>
      <c r="M331" s="59"/>
      <c r="N331" s="59"/>
      <c r="O331" s="59"/>
      <c r="P331" s="59"/>
      <c r="Q331" s="226"/>
      <c r="AA331" s="32"/>
      <c r="AB331" s="32"/>
      <c r="AC331" s="32"/>
      <c r="AD331" s="32"/>
      <c r="AE331" s="32"/>
    </row>
    <row r="332" spans="1:33" ht="14.4" x14ac:dyDescent="0.3">
      <c r="A332" s="223"/>
      <c r="B332" s="226"/>
      <c r="C332" s="239"/>
      <c r="D332" s="14"/>
      <c r="E332" s="14"/>
      <c r="F332" s="17" t="s">
        <v>11</v>
      </c>
      <c r="G332" s="75">
        <v>471.2</v>
      </c>
      <c r="H332" s="75">
        <v>215.5</v>
      </c>
      <c r="I332" s="75">
        <v>471.2</v>
      </c>
      <c r="J332" s="75">
        <v>215.5</v>
      </c>
      <c r="K332" s="72"/>
      <c r="L332" s="59"/>
      <c r="M332" s="59"/>
      <c r="N332" s="59"/>
      <c r="O332" s="59"/>
      <c r="P332" s="59"/>
      <c r="Q332" s="226"/>
      <c r="AA332" s="32"/>
      <c r="AB332" s="32"/>
      <c r="AC332" s="32"/>
      <c r="AD332" s="32"/>
      <c r="AE332" s="32"/>
    </row>
    <row r="333" spans="1:33" ht="14.4" x14ac:dyDescent="0.3">
      <c r="A333" s="223"/>
      <c r="B333" s="226"/>
      <c r="C333" s="239"/>
      <c r="D333" s="14"/>
      <c r="E333" s="14"/>
      <c r="F333" s="64" t="s">
        <v>12</v>
      </c>
      <c r="G333" s="76" t="s">
        <v>61</v>
      </c>
      <c r="H333" s="76" t="s">
        <v>61</v>
      </c>
      <c r="I333" s="76" t="s">
        <v>61</v>
      </c>
      <c r="J333" s="76" t="s">
        <v>61</v>
      </c>
      <c r="K333" s="72"/>
      <c r="L333" s="59"/>
      <c r="M333" s="59"/>
      <c r="N333" s="59"/>
      <c r="O333" s="59"/>
      <c r="P333" s="59"/>
      <c r="Q333" s="226"/>
      <c r="AA333" s="32"/>
      <c r="AB333" s="32"/>
      <c r="AC333" s="32"/>
      <c r="AD333" s="32"/>
      <c r="AE333" s="32"/>
    </row>
    <row r="334" spans="1:33" ht="14.4" x14ac:dyDescent="0.3">
      <c r="A334" s="223"/>
      <c r="B334" s="226"/>
      <c r="C334" s="239"/>
      <c r="D334" s="14"/>
      <c r="E334" s="14"/>
      <c r="F334" s="64" t="s">
        <v>13</v>
      </c>
      <c r="G334" s="76" t="s">
        <v>61</v>
      </c>
      <c r="H334" s="76" t="s">
        <v>61</v>
      </c>
      <c r="I334" s="76" t="s">
        <v>61</v>
      </c>
      <c r="J334" s="76" t="s">
        <v>61</v>
      </c>
      <c r="K334" s="72"/>
      <c r="L334" s="59"/>
      <c r="M334" s="59"/>
      <c r="N334" s="59"/>
      <c r="O334" s="59"/>
      <c r="P334" s="59"/>
      <c r="Q334" s="226"/>
      <c r="AA334" s="32"/>
      <c r="AB334" s="32"/>
      <c r="AC334" s="32"/>
      <c r="AD334" s="32"/>
      <c r="AE334" s="32"/>
    </row>
    <row r="335" spans="1:33" ht="14.4" x14ac:dyDescent="0.3">
      <c r="A335" s="223"/>
      <c r="B335" s="226"/>
      <c r="C335" s="239"/>
      <c r="D335" s="14"/>
      <c r="E335" s="14"/>
      <c r="F335" s="65" t="s">
        <v>14</v>
      </c>
      <c r="G335" s="76" t="s">
        <v>61</v>
      </c>
      <c r="H335" s="76" t="s">
        <v>61</v>
      </c>
      <c r="I335" s="76" t="s">
        <v>61</v>
      </c>
      <c r="J335" s="76" t="s">
        <v>61</v>
      </c>
      <c r="K335" s="72"/>
      <c r="L335" s="59"/>
      <c r="M335" s="59"/>
      <c r="N335" s="59"/>
      <c r="O335" s="59"/>
      <c r="P335" s="59"/>
      <c r="Q335" s="226"/>
      <c r="AA335" s="32"/>
      <c r="AB335" s="32"/>
      <c r="AC335" s="32"/>
      <c r="AD335" s="32"/>
      <c r="AE335" s="32"/>
    </row>
    <row r="336" spans="1:33" ht="14.4" x14ac:dyDescent="0.3">
      <c r="A336" s="223"/>
      <c r="B336" s="226"/>
      <c r="C336" s="239"/>
      <c r="D336" s="14"/>
      <c r="E336" s="14"/>
      <c r="F336" s="65" t="s">
        <v>15</v>
      </c>
      <c r="G336" s="76" t="s">
        <v>61</v>
      </c>
      <c r="H336" s="85"/>
      <c r="I336" s="76" t="s">
        <v>61</v>
      </c>
      <c r="J336" s="85"/>
      <c r="K336" s="72"/>
      <c r="L336" s="59"/>
      <c r="M336" s="59"/>
      <c r="N336" s="59"/>
      <c r="O336" s="59"/>
      <c r="P336" s="59"/>
      <c r="Q336" s="226"/>
      <c r="AA336" s="32"/>
      <c r="AB336" s="32"/>
      <c r="AC336" s="32"/>
      <c r="AD336" s="32"/>
      <c r="AE336" s="32"/>
    </row>
    <row r="337" spans="1:31" ht="14.4" x14ac:dyDescent="0.3">
      <c r="A337" s="223"/>
      <c r="B337" s="226"/>
      <c r="C337" s="239"/>
      <c r="D337" s="14"/>
      <c r="E337" s="14"/>
      <c r="F337" s="65" t="s">
        <v>16</v>
      </c>
      <c r="G337" s="76" t="s">
        <v>61</v>
      </c>
      <c r="H337" s="76" t="s">
        <v>61</v>
      </c>
      <c r="I337" s="76" t="s">
        <v>61</v>
      </c>
      <c r="J337" s="76" t="s">
        <v>61</v>
      </c>
      <c r="K337" s="72"/>
      <c r="L337" s="59"/>
      <c r="M337" s="59"/>
      <c r="N337" s="59"/>
      <c r="O337" s="59"/>
      <c r="P337" s="59"/>
      <c r="Q337" s="226"/>
      <c r="AA337" s="32"/>
      <c r="AB337" s="32"/>
      <c r="AC337" s="32"/>
      <c r="AD337" s="32"/>
      <c r="AE337" s="32"/>
    </row>
    <row r="338" spans="1:31" ht="14.4" x14ac:dyDescent="0.3">
      <c r="A338" s="223"/>
      <c r="B338" s="226"/>
      <c r="C338" s="239"/>
      <c r="D338" s="14"/>
      <c r="E338" s="14"/>
      <c r="F338" s="65" t="s">
        <v>17</v>
      </c>
      <c r="G338" s="76" t="s">
        <v>61</v>
      </c>
      <c r="H338" s="76" t="s">
        <v>61</v>
      </c>
      <c r="I338" s="76" t="s">
        <v>61</v>
      </c>
      <c r="J338" s="76" t="s">
        <v>61</v>
      </c>
      <c r="K338" s="72"/>
      <c r="L338" s="59"/>
      <c r="M338" s="59"/>
      <c r="N338" s="59"/>
      <c r="O338" s="59"/>
      <c r="P338" s="59"/>
      <c r="Q338" s="226"/>
      <c r="AA338" s="32"/>
      <c r="AB338" s="32"/>
      <c r="AC338" s="32"/>
      <c r="AD338" s="32"/>
      <c r="AE338" s="32"/>
    </row>
    <row r="339" spans="1:31" ht="14.4" x14ac:dyDescent="0.3">
      <c r="A339" s="223"/>
      <c r="B339" s="226"/>
      <c r="C339" s="239"/>
      <c r="D339" s="14"/>
      <c r="E339" s="14"/>
      <c r="F339" s="65" t="s">
        <v>18</v>
      </c>
      <c r="G339" s="76" t="s">
        <v>61</v>
      </c>
      <c r="H339" s="76" t="s">
        <v>61</v>
      </c>
      <c r="I339" s="76" t="s">
        <v>61</v>
      </c>
      <c r="J339" s="76" t="s">
        <v>61</v>
      </c>
      <c r="K339" s="72"/>
      <c r="L339" s="59"/>
      <c r="M339" s="59"/>
      <c r="N339" s="59"/>
      <c r="O339" s="59"/>
      <c r="P339" s="59"/>
      <c r="Q339" s="226"/>
      <c r="AA339" s="32"/>
      <c r="AB339" s="32"/>
      <c r="AC339" s="32"/>
      <c r="AD339" s="32"/>
      <c r="AE339" s="32"/>
    </row>
    <row r="340" spans="1:31" ht="14.4" x14ac:dyDescent="0.3">
      <c r="A340" s="223"/>
      <c r="B340" s="226"/>
      <c r="C340" s="239"/>
      <c r="D340" s="14"/>
      <c r="E340" s="14"/>
      <c r="F340" s="65" t="s">
        <v>19</v>
      </c>
      <c r="G340" s="76" t="s">
        <v>61</v>
      </c>
      <c r="H340" s="76" t="s">
        <v>61</v>
      </c>
      <c r="I340" s="76" t="s">
        <v>61</v>
      </c>
      <c r="J340" s="76" t="s">
        <v>61</v>
      </c>
      <c r="K340" s="72"/>
      <c r="L340" s="59"/>
      <c r="M340" s="59"/>
      <c r="N340" s="59"/>
      <c r="O340" s="59"/>
      <c r="P340" s="59"/>
      <c r="Q340" s="226"/>
      <c r="AA340" s="32"/>
      <c r="AB340" s="32"/>
      <c r="AC340" s="32"/>
      <c r="AD340" s="32"/>
      <c r="AE340" s="32"/>
    </row>
    <row r="341" spans="1:31" ht="14.4" x14ac:dyDescent="0.3">
      <c r="A341" s="224"/>
      <c r="B341" s="227"/>
      <c r="C341" s="240"/>
      <c r="D341" s="14"/>
      <c r="E341" s="14"/>
      <c r="F341" s="65" t="s">
        <v>20</v>
      </c>
      <c r="G341" s="76" t="s">
        <v>61</v>
      </c>
      <c r="H341" s="76" t="s">
        <v>61</v>
      </c>
      <c r="I341" s="76" t="s">
        <v>61</v>
      </c>
      <c r="J341" s="76" t="s">
        <v>61</v>
      </c>
      <c r="K341" s="72"/>
      <c r="L341" s="59"/>
      <c r="M341" s="59"/>
      <c r="N341" s="59"/>
      <c r="O341" s="59"/>
      <c r="P341" s="59"/>
      <c r="Q341" s="227"/>
      <c r="AA341" s="32"/>
      <c r="AB341" s="32"/>
      <c r="AC341" s="32"/>
      <c r="AD341" s="32"/>
      <c r="AE341" s="32"/>
    </row>
    <row r="342" spans="1:31" ht="14.4" x14ac:dyDescent="0.3">
      <c r="A342" s="222" t="s">
        <v>87</v>
      </c>
      <c r="B342" s="225" t="s">
        <v>88</v>
      </c>
      <c r="C342" s="238" t="s">
        <v>215</v>
      </c>
      <c r="D342" s="11"/>
      <c r="E342" s="11"/>
      <c r="F342" s="26" t="s">
        <v>169</v>
      </c>
      <c r="G342" s="58">
        <f>SUM(G343:G353)</f>
        <v>104936</v>
      </c>
      <c r="H342" s="58">
        <f>SUM(H343:H353)</f>
        <v>91295</v>
      </c>
      <c r="I342" s="58">
        <f>SUM(I343:I353)</f>
        <v>104936</v>
      </c>
      <c r="J342" s="58">
        <f>SUM(J343:J353)</f>
        <v>91295</v>
      </c>
      <c r="K342" s="72"/>
      <c r="L342" s="59"/>
      <c r="M342" s="59"/>
      <c r="N342" s="59"/>
      <c r="O342" s="59"/>
      <c r="P342" s="59"/>
      <c r="Q342" s="225" t="s">
        <v>26</v>
      </c>
      <c r="AA342" s="32"/>
      <c r="AB342" s="32"/>
      <c r="AC342" s="32"/>
      <c r="AD342" s="32"/>
      <c r="AE342" s="32"/>
    </row>
    <row r="343" spans="1:31" ht="14.4" x14ac:dyDescent="0.3">
      <c r="A343" s="223"/>
      <c r="B343" s="226"/>
      <c r="C343" s="239"/>
      <c r="D343" s="14"/>
      <c r="E343" s="14"/>
      <c r="F343" s="63" t="s">
        <v>10</v>
      </c>
      <c r="G343" s="60">
        <f>I343</f>
        <v>21437</v>
      </c>
      <c r="H343" s="60">
        <v>21437</v>
      </c>
      <c r="I343" s="60">
        <v>21437</v>
      </c>
      <c r="J343" s="60">
        <v>21437</v>
      </c>
      <c r="K343" s="72"/>
      <c r="L343" s="59"/>
      <c r="M343" s="59"/>
      <c r="N343" s="59"/>
      <c r="O343" s="59"/>
      <c r="P343" s="59"/>
      <c r="Q343" s="226"/>
      <c r="AA343" s="32"/>
      <c r="AB343" s="32"/>
      <c r="AC343" s="32"/>
      <c r="AD343" s="32"/>
      <c r="AE343" s="32"/>
    </row>
    <row r="344" spans="1:31" ht="14.4" x14ac:dyDescent="0.3">
      <c r="A344" s="223"/>
      <c r="B344" s="226"/>
      <c r="C344" s="239"/>
      <c r="D344" s="14"/>
      <c r="E344" s="14"/>
      <c r="F344" s="17" t="s">
        <v>11</v>
      </c>
      <c r="G344" s="60">
        <v>25604</v>
      </c>
      <c r="H344" s="60">
        <v>25011</v>
      </c>
      <c r="I344" s="60">
        <v>25604</v>
      </c>
      <c r="J344" s="60">
        <v>25011</v>
      </c>
      <c r="K344" s="72"/>
      <c r="L344" s="59"/>
      <c r="M344" s="59"/>
      <c r="N344" s="59"/>
      <c r="O344" s="59"/>
      <c r="P344" s="59"/>
      <c r="Q344" s="226"/>
      <c r="AA344" s="32"/>
      <c r="AB344" s="32"/>
      <c r="AC344" s="32"/>
      <c r="AD344" s="32"/>
      <c r="AE344" s="32"/>
    </row>
    <row r="345" spans="1:31" ht="14.4" x14ac:dyDescent="0.3">
      <c r="A345" s="223"/>
      <c r="B345" s="226"/>
      <c r="C345" s="239"/>
      <c r="D345" s="14"/>
      <c r="E345" s="14"/>
      <c r="F345" s="64" t="s">
        <v>12</v>
      </c>
      <c r="G345" s="60">
        <v>28800</v>
      </c>
      <c r="H345" s="60">
        <v>23248</v>
      </c>
      <c r="I345" s="60">
        <v>28800</v>
      </c>
      <c r="J345" s="60">
        <v>23248</v>
      </c>
      <c r="K345" s="72"/>
      <c r="L345" s="59"/>
      <c r="M345" s="59"/>
      <c r="N345" s="59"/>
      <c r="O345" s="59"/>
      <c r="P345" s="59"/>
      <c r="Q345" s="226"/>
      <c r="AA345" s="32"/>
      <c r="AB345" s="32"/>
      <c r="AC345" s="32"/>
      <c r="AD345" s="32"/>
      <c r="AE345" s="32"/>
    </row>
    <row r="346" spans="1:31" ht="14.4" x14ac:dyDescent="0.3">
      <c r="A346" s="223"/>
      <c r="B346" s="226"/>
      <c r="C346" s="239"/>
      <c r="D346" s="14"/>
      <c r="E346" s="14"/>
      <c r="F346" s="64" t="s">
        <v>13</v>
      </c>
      <c r="G346" s="60">
        <v>28800</v>
      </c>
      <c r="H346" s="60">
        <v>21304</v>
      </c>
      <c r="I346" s="60">
        <v>28800</v>
      </c>
      <c r="J346" s="60">
        <v>21304</v>
      </c>
      <c r="K346" s="72"/>
      <c r="L346" s="59"/>
      <c r="M346" s="59"/>
      <c r="N346" s="59"/>
      <c r="O346" s="59"/>
      <c r="P346" s="59"/>
      <c r="Q346" s="226"/>
      <c r="R346" s="279"/>
      <c r="S346" s="250"/>
      <c r="T346" s="250"/>
      <c r="AA346" s="32"/>
      <c r="AB346" s="32"/>
      <c r="AC346" s="32"/>
      <c r="AD346" s="32"/>
      <c r="AE346" s="32"/>
    </row>
    <row r="347" spans="1:31" ht="14.4" x14ac:dyDescent="0.3">
      <c r="A347" s="223"/>
      <c r="B347" s="226"/>
      <c r="C347" s="239"/>
      <c r="D347" s="14"/>
      <c r="E347" s="14"/>
      <c r="F347" s="65" t="s">
        <v>14</v>
      </c>
      <c r="G347" s="60">
        <v>295</v>
      </c>
      <c r="H347" s="60">
        <v>295</v>
      </c>
      <c r="I347" s="60">
        <v>295</v>
      </c>
      <c r="J347" s="60">
        <v>295</v>
      </c>
      <c r="K347" s="72"/>
      <c r="L347" s="59"/>
      <c r="M347" s="59"/>
      <c r="N347" s="59"/>
      <c r="O347" s="59"/>
      <c r="P347" s="59"/>
      <c r="Q347" s="226"/>
      <c r="R347" s="279"/>
      <c r="S347" s="250"/>
      <c r="T347" s="250"/>
      <c r="AA347" s="32"/>
      <c r="AB347" s="32"/>
      <c r="AC347" s="32"/>
      <c r="AD347" s="32"/>
      <c r="AE347" s="32"/>
    </row>
    <row r="348" spans="1:31" ht="14.4" x14ac:dyDescent="0.3">
      <c r="A348" s="223"/>
      <c r="B348" s="226"/>
      <c r="C348" s="239"/>
      <c r="D348" s="14"/>
      <c r="E348" s="14"/>
      <c r="F348" s="65" t="s">
        <v>15</v>
      </c>
      <c r="G348" s="60">
        <v>0</v>
      </c>
      <c r="H348" s="60">
        <v>0</v>
      </c>
      <c r="I348" s="60">
        <v>0</v>
      </c>
      <c r="J348" s="60">
        <v>0</v>
      </c>
      <c r="K348" s="72"/>
      <c r="L348" s="59"/>
      <c r="M348" s="59"/>
      <c r="N348" s="59"/>
      <c r="O348" s="59"/>
      <c r="P348" s="59"/>
      <c r="Q348" s="226"/>
      <c r="R348" s="279"/>
      <c r="S348" s="250"/>
      <c r="T348" s="250"/>
      <c r="AA348" s="32"/>
      <c r="AB348" s="32"/>
      <c r="AC348" s="32"/>
      <c r="AD348" s="32"/>
      <c r="AE348" s="32"/>
    </row>
    <row r="349" spans="1:31" ht="14.4" x14ac:dyDescent="0.3">
      <c r="A349" s="223"/>
      <c r="B349" s="226"/>
      <c r="C349" s="239"/>
      <c r="D349" s="14"/>
      <c r="E349" s="14"/>
      <c r="F349" s="65" t="s">
        <v>16</v>
      </c>
      <c r="G349" s="60">
        <v>0</v>
      </c>
      <c r="H349" s="60">
        <v>0</v>
      </c>
      <c r="I349" s="60">
        <v>0</v>
      </c>
      <c r="J349" s="60">
        <v>0</v>
      </c>
      <c r="K349" s="72"/>
      <c r="L349" s="59"/>
      <c r="M349" s="59"/>
      <c r="N349" s="59"/>
      <c r="O349" s="59"/>
      <c r="P349" s="59"/>
      <c r="Q349" s="226"/>
      <c r="R349" s="279"/>
      <c r="S349" s="250"/>
      <c r="T349" s="250"/>
      <c r="AA349" s="32"/>
      <c r="AB349" s="32"/>
      <c r="AC349" s="32"/>
      <c r="AD349" s="32"/>
      <c r="AE349" s="32"/>
    </row>
    <row r="350" spans="1:31" ht="14.4" x14ac:dyDescent="0.3">
      <c r="A350" s="223"/>
      <c r="B350" s="226"/>
      <c r="C350" s="239"/>
      <c r="D350" s="14"/>
      <c r="E350" s="14"/>
      <c r="F350" s="65" t="s">
        <v>17</v>
      </c>
      <c r="G350" s="60">
        <v>0</v>
      </c>
      <c r="H350" s="60">
        <v>0</v>
      </c>
      <c r="I350" s="60">
        <v>0</v>
      </c>
      <c r="J350" s="60">
        <v>0</v>
      </c>
      <c r="K350" s="72"/>
      <c r="L350" s="59"/>
      <c r="M350" s="59"/>
      <c r="N350" s="59"/>
      <c r="O350" s="59"/>
      <c r="P350" s="59"/>
      <c r="Q350" s="226"/>
      <c r="R350" s="279"/>
      <c r="S350" s="250"/>
      <c r="T350" s="250"/>
      <c r="AA350" s="32"/>
      <c r="AB350" s="32"/>
      <c r="AC350" s="32"/>
      <c r="AD350" s="32"/>
      <c r="AE350" s="32"/>
    </row>
    <row r="351" spans="1:31" ht="14.4" x14ac:dyDescent="0.3">
      <c r="A351" s="223"/>
      <c r="B351" s="226"/>
      <c r="C351" s="239"/>
      <c r="D351" s="14"/>
      <c r="E351" s="14"/>
      <c r="F351" s="65" t="s">
        <v>18</v>
      </c>
      <c r="G351" s="60">
        <v>0</v>
      </c>
      <c r="H351" s="60">
        <v>0</v>
      </c>
      <c r="I351" s="60">
        <v>0</v>
      </c>
      <c r="J351" s="60">
        <v>0</v>
      </c>
      <c r="K351" s="72"/>
      <c r="L351" s="59"/>
      <c r="M351" s="59"/>
      <c r="N351" s="59"/>
      <c r="O351" s="59"/>
      <c r="P351" s="59"/>
      <c r="Q351" s="226"/>
      <c r="AA351" s="32"/>
      <c r="AB351" s="32"/>
      <c r="AC351" s="32"/>
      <c r="AD351" s="32"/>
      <c r="AE351" s="32"/>
    </row>
    <row r="352" spans="1:31" ht="14.4" x14ac:dyDescent="0.3">
      <c r="A352" s="223"/>
      <c r="B352" s="226"/>
      <c r="C352" s="239"/>
      <c r="D352" s="14"/>
      <c r="E352" s="14"/>
      <c r="F352" s="65" t="s">
        <v>19</v>
      </c>
      <c r="G352" s="60">
        <v>0</v>
      </c>
      <c r="H352" s="60">
        <v>0</v>
      </c>
      <c r="I352" s="60">
        <v>0</v>
      </c>
      <c r="J352" s="60">
        <v>0</v>
      </c>
      <c r="K352" s="72"/>
      <c r="L352" s="59"/>
      <c r="M352" s="59"/>
      <c r="N352" s="59"/>
      <c r="O352" s="59"/>
      <c r="P352" s="59"/>
      <c r="Q352" s="226"/>
      <c r="AA352" s="32"/>
      <c r="AB352" s="32"/>
      <c r="AC352" s="32"/>
      <c r="AD352" s="32"/>
      <c r="AE352" s="32"/>
    </row>
    <row r="353" spans="1:31" ht="14.4" x14ac:dyDescent="0.3">
      <c r="A353" s="224"/>
      <c r="B353" s="227"/>
      <c r="C353" s="240"/>
      <c r="D353" s="14"/>
      <c r="E353" s="14"/>
      <c r="F353" s="65" t="s">
        <v>20</v>
      </c>
      <c r="G353" s="60">
        <v>0</v>
      </c>
      <c r="H353" s="60">
        <v>0</v>
      </c>
      <c r="I353" s="60">
        <v>0</v>
      </c>
      <c r="J353" s="60">
        <v>0</v>
      </c>
      <c r="K353" s="72"/>
      <c r="L353" s="59"/>
      <c r="M353" s="59"/>
      <c r="N353" s="59"/>
      <c r="O353" s="59"/>
      <c r="P353" s="59"/>
      <c r="Q353" s="227"/>
      <c r="AA353" s="32"/>
      <c r="AB353" s="32"/>
      <c r="AC353" s="32"/>
      <c r="AD353" s="32"/>
      <c r="AE353" s="32"/>
    </row>
    <row r="354" spans="1:31" ht="14.4" x14ac:dyDescent="0.3">
      <c r="A354" s="222" t="s">
        <v>90</v>
      </c>
      <c r="B354" s="225" t="s">
        <v>91</v>
      </c>
      <c r="C354" s="238" t="s">
        <v>216</v>
      </c>
      <c r="D354" s="238" t="s">
        <v>173</v>
      </c>
      <c r="E354" s="238" t="s">
        <v>174</v>
      </c>
      <c r="F354" s="26" t="s">
        <v>169</v>
      </c>
      <c r="G354" s="73">
        <f>SUM(G355:G365)</f>
        <v>18112.099999999999</v>
      </c>
      <c r="H354" s="73">
        <f>SUM(H355:H365)</f>
        <v>7914.4</v>
      </c>
      <c r="I354" s="73">
        <f>SUM(I355:I365)</f>
        <v>18112.099999999999</v>
      </c>
      <c r="J354" s="73">
        <f>SUM(J355:J365)</f>
        <v>7914.4</v>
      </c>
      <c r="K354" s="72"/>
      <c r="L354" s="59"/>
      <c r="M354" s="59"/>
      <c r="N354" s="59"/>
      <c r="O354" s="59"/>
      <c r="P354" s="59"/>
      <c r="Q354" s="225" t="s">
        <v>26</v>
      </c>
      <c r="AA354" s="32"/>
      <c r="AB354" s="32"/>
      <c r="AC354" s="32"/>
      <c r="AD354" s="32"/>
      <c r="AE354" s="32"/>
    </row>
    <row r="355" spans="1:31" ht="14.4" x14ac:dyDescent="0.3">
      <c r="A355" s="223"/>
      <c r="B355" s="226"/>
      <c r="C355" s="239"/>
      <c r="D355" s="239"/>
      <c r="E355" s="239"/>
      <c r="F355" s="63" t="s">
        <v>10</v>
      </c>
      <c r="G355" s="75">
        <v>3600</v>
      </c>
      <c r="H355" s="75">
        <v>494.4</v>
      </c>
      <c r="I355" s="75">
        <v>3600</v>
      </c>
      <c r="J355" s="75">
        <v>494.4</v>
      </c>
      <c r="K355" s="72"/>
      <c r="L355" s="59"/>
      <c r="M355" s="59"/>
      <c r="N355" s="59"/>
      <c r="O355" s="59"/>
      <c r="P355" s="59"/>
      <c r="Q355" s="226"/>
      <c r="AA355" s="32"/>
      <c r="AB355" s="32"/>
      <c r="AC355" s="32"/>
      <c r="AD355" s="32"/>
      <c r="AE355" s="32"/>
    </row>
    <row r="356" spans="1:31" ht="14.4" x14ac:dyDescent="0.3">
      <c r="A356" s="223"/>
      <c r="B356" s="226"/>
      <c r="C356" s="239"/>
      <c r="D356" s="239"/>
      <c r="E356" s="239"/>
      <c r="F356" s="17" t="s">
        <v>11</v>
      </c>
      <c r="G356" s="75">
        <v>3600</v>
      </c>
      <c r="H356" s="75">
        <v>633.20000000000005</v>
      </c>
      <c r="I356" s="75">
        <v>3600</v>
      </c>
      <c r="J356" s="75">
        <v>633.20000000000005</v>
      </c>
      <c r="K356" s="72"/>
      <c r="L356" s="59"/>
      <c r="M356" s="59"/>
      <c r="N356" s="59"/>
      <c r="O356" s="59"/>
      <c r="P356" s="59"/>
      <c r="Q356" s="226"/>
      <c r="AA356" s="32"/>
      <c r="AB356" s="32"/>
      <c r="AC356" s="32"/>
      <c r="AD356" s="32"/>
      <c r="AE356" s="32"/>
    </row>
    <row r="357" spans="1:31" ht="14.4" x14ac:dyDescent="0.3">
      <c r="A357" s="223"/>
      <c r="B357" s="226"/>
      <c r="C357" s="239"/>
      <c r="D357" s="239"/>
      <c r="E357" s="239"/>
      <c r="F357" s="64" t="s">
        <v>12</v>
      </c>
      <c r="G357" s="75">
        <v>3600</v>
      </c>
      <c r="H357" s="75">
        <v>621.6</v>
      </c>
      <c r="I357" s="75">
        <v>3600</v>
      </c>
      <c r="J357" s="75">
        <v>621.6</v>
      </c>
      <c r="K357" s="72"/>
      <c r="L357" s="59"/>
      <c r="M357" s="59"/>
      <c r="N357" s="59"/>
      <c r="O357" s="59"/>
      <c r="P357" s="59"/>
      <c r="Q357" s="226"/>
      <c r="AA357" s="32"/>
      <c r="AB357" s="32"/>
      <c r="AC357" s="32"/>
      <c r="AD357" s="32"/>
      <c r="AE357" s="32"/>
    </row>
    <row r="358" spans="1:31" ht="14.4" x14ac:dyDescent="0.3">
      <c r="A358" s="223"/>
      <c r="B358" s="226"/>
      <c r="C358" s="239"/>
      <c r="D358" s="239"/>
      <c r="E358" s="239"/>
      <c r="F358" s="64" t="s">
        <v>13</v>
      </c>
      <c r="G358" s="75">
        <v>900.3</v>
      </c>
      <c r="H358" s="75">
        <v>725.2</v>
      </c>
      <c r="I358" s="75">
        <v>900.3</v>
      </c>
      <c r="J358" s="75">
        <v>725.2</v>
      </c>
      <c r="K358" s="72"/>
      <c r="L358" s="59"/>
      <c r="M358" s="59"/>
      <c r="N358" s="59"/>
      <c r="O358" s="59"/>
      <c r="P358" s="59"/>
      <c r="Q358" s="226"/>
      <c r="R358" s="279"/>
      <c r="S358" s="250"/>
      <c r="T358" s="250"/>
      <c r="AA358" s="32"/>
      <c r="AB358" s="32"/>
      <c r="AC358" s="32"/>
      <c r="AD358" s="32"/>
      <c r="AE358" s="32"/>
    </row>
    <row r="359" spans="1:31" ht="14.4" x14ac:dyDescent="0.3">
      <c r="A359" s="223"/>
      <c r="B359" s="226"/>
      <c r="C359" s="239"/>
      <c r="D359" s="239"/>
      <c r="E359" s="239"/>
      <c r="F359" s="65" t="s">
        <v>14</v>
      </c>
      <c r="G359" s="75">
        <v>908</v>
      </c>
      <c r="H359" s="75">
        <v>754.4</v>
      </c>
      <c r="I359" s="75">
        <v>908</v>
      </c>
      <c r="J359" s="75">
        <v>754.4</v>
      </c>
      <c r="K359" s="72"/>
      <c r="L359" s="59"/>
      <c r="M359" s="59"/>
      <c r="N359" s="59"/>
      <c r="O359" s="59"/>
      <c r="P359" s="59"/>
      <c r="Q359" s="226"/>
      <c r="R359" s="279"/>
      <c r="S359" s="250"/>
      <c r="T359" s="250"/>
      <c r="AA359" s="32"/>
      <c r="AB359" s="32"/>
      <c r="AC359" s="32"/>
      <c r="AD359" s="32"/>
      <c r="AE359" s="32"/>
    </row>
    <row r="360" spans="1:31" ht="14.4" x14ac:dyDescent="0.3">
      <c r="A360" s="223"/>
      <c r="B360" s="226"/>
      <c r="C360" s="239"/>
      <c r="D360" s="239"/>
      <c r="E360" s="239"/>
      <c r="F360" s="65" t="s">
        <v>15</v>
      </c>
      <c r="G360" s="75">
        <v>908</v>
      </c>
      <c r="H360" s="75">
        <v>646.4</v>
      </c>
      <c r="I360" s="75">
        <v>908</v>
      </c>
      <c r="J360" s="75">
        <v>646.4</v>
      </c>
      <c r="K360" s="72"/>
      <c r="L360" s="59"/>
      <c r="M360" s="59"/>
      <c r="N360" s="59"/>
      <c r="O360" s="59"/>
      <c r="P360" s="59"/>
      <c r="Q360" s="226"/>
      <c r="R360" s="279"/>
      <c r="S360" s="250"/>
      <c r="T360" s="250"/>
      <c r="AA360" s="32"/>
      <c r="AB360" s="32"/>
      <c r="AC360" s="32"/>
      <c r="AD360" s="32"/>
      <c r="AE360" s="32"/>
    </row>
    <row r="361" spans="1:31" ht="14.4" x14ac:dyDescent="0.3">
      <c r="A361" s="223"/>
      <c r="B361" s="226"/>
      <c r="C361" s="239"/>
      <c r="D361" s="239"/>
      <c r="E361" s="239"/>
      <c r="F361" s="65" t="s">
        <v>16</v>
      </c>
      <c r="G361" s="75">
        <v>908</v>
      </c>
      <c r="H361" s="75">
        <v>620</v>
      </c>
      <c r="I361" s="75">
        <v>908</v>
      </c>
      <c r="J361" s="75">
        <v>620</v>
      </c>
      <c r="K361" s="72"/>
      <c r="L361" s="59"/>
      <c r="M361" s="59"/>
      <c r="N361" s="59"/>
      <c r="O361" s="59"/>
      <c r="P361" s="59"/>
      <c r="Q361" s="226"/>
      <c r="R361" s="279"/>
      <c r="S361" s="250"/>
      <c r="T361" s="250"/>
      <c r="AA361" s="32"/>
      <c r="AB361" s="32"/>
      <c r="AC361" s="32"/>
      <c r="AD361" s="32"/>
      <c r="AE361" s="32"/>
    </row>
    <row r="362" spans="1:31" ht="14.4" x14ac:dyDescent="0.3">
      <c r="A362" s="223"/>
      <c r="B362" s="226"/>
      <c r="C362" s="239"/>
      <c r="D362" s="239"/>
      <c r="E362" s="239"/>
      <c r="F362" s="65" t="s">
        <v>17</v>
      </c>
      <c r="G362" s="75">
        <v>908</v>
      </c>
      <c r="H362" s="75">
        <v>695.2</v>
      </c>
      <c r="I362" s="75">
        <v>908</v>
      </c>
      <c r="J362" s="75">
        <v>695.2</v>
      </c>
      <c r="K362" s="72"/>
      <c r="L362" s="59"/>
      <c r="M362" s="59"/>
      <c r="N362" s="59"/>
      <c r="O362" s="59"/>
      <c r="P362" s="59"/>
      <c r="Q362" s="226"/>
      <c r="AA362" s="32"/>
      <c r="AB362" s="32"/>
      <c r="AC362" s="32"/>
      <c r="AD362" s="32"/>
      <c r="AE362" s="32"/>
    </row>
    <row r="363" spans="1:31" ht="14.4" x14ac:dyDescent="0.3">
      <c r="A363" s="223"/>
      <c r="B363" s="226"/>
      <c r="C363" s="239"/>
      <c r="D363" s="239"/>
      <c r="E363" s="239"/>
      <c r="F363" s="65" t="s">
        <v>18</v>
      </c>
      <c r="G363" s="75">
        <v>908</v>
      </c>
      <c r="H363" s="75">
        <v>908</v>
      </c>
      <c r="I363" s="75">
        <v>908</v>
      </c>
      <c r="J363" s="75">
        <v>908</v>
      </c>
      <c r="K363" s="72"/>
      <c r="L363" s="59"/>
      <c r="M363" s="59"/>
      <c r="N363" s="59"/>
      <c r="O363" s="59"/>
      <c r="P363" s="59"/>
      <c r="Q363" s="226"/>
      <c r="AA363" s="32"/>
      <c r="AB363" s="32"/>
      <c r="AC363" s="32"/>
      <c r="AD363" s="32"/>
      <c r="AE363" s="32"/>
    </row>
    <row r="364" spans="1:31" ht="14.4" x14ac:dyDescent="0.3">
      <c r="A364" s="223"/>
      <c r="B364" s="226"/>
      <c r="C364" s="239"/>
      <c r="D364" s="239"/>
      <c r="E364" s="239"/>
      <c r="F364" s="65" t="s">
        <v>19</v>
      </c>
      <c r="G364" s="75">
        <v>908</v>
      </c>
      <c r="H364" s="75">
        <v>908</v>
      </c>
      <c r="I364" s="75">
        <v>908</v>
      </c>
      <c r="J364" s="75">
        <v>908</v>
      </c>
      <c r="K364" s="72"/>
      <c r="L364" s="59"/>
      <c r="M364" s="59"/>
      <c r="N364" s="59"/>
      <c r="O364" s="59"/>
      <c r="P364" s="59"/>
      <c r="Q364" s="226"/>
      <c r="AA364" s="32"/>
      <c r="AB364" s="32"/>
      <c r="AC364" s="32"/>
      <c r="AD364" s="32"/>
      <c r="AE364" s="32"/>
    </row>
    <row r="365" spans="1:31" ht="14.4" x14ac:dyDescent="0.3">
      <c r="A365" s="224"/>
      <c r="B365" s="227"/>
      <c r="C365" s="240"/>
      <c r="D365" s="240"/>
      <c r="E365" s="240"/>
      <c r="F365" s="65" t="s">
        <v>20</v>
      </c>
      <c r="G365" s="75">
        <v>963.8</v>
      </c>
      <c r="H365" s="75">
        <v>908</v>
      </c>
      <c r="I365" s="75">
        <v>963.8</v>
      </c>
      <c r="J365" s="75">
        <v>908</v>
      </c>
      <c r="K365" s="72"/>
      <c r="L365" s="59"/>
      <c r="M365" s="59"/>
      <c r="N365" s="59"/>
      <c r="O365" s="59"/>
      <c r="P365" s="59"/>
      <c r="Q365" s="227"/>
      <c r="AA365" s="32"/>
      <c r="AB365" s="32"/>
      <c r="AC365" s="32"/>
      <c r="AD365" s="32"/>
      <c r="AE365" s="32"/>
    </row>
    <row r="366" spans="1:31" ht="14.4" x14ac:dyDescent="0.3">
      <c r="A366" s="222" t="s">
        <v>92</v>
      </c>
      <c r="B366" s="225" t="s">
        <v>93</v>
      </c>
      <c r="C366" s="238" t="s">
        <v>217</v>
      </c>
      <c r="D366" s="238" t="s">
        <v>173</v>
      </c>
      <c r="E366" s="238" t="s">
        <v>174</v>
      </c>
      <c r="F366" s="26" t="s">
        <v>169</v>
      </c>
      <c r="G366" s="58">
        <f>SUM(G367:G377)</f>
        <v>639.6</v>
      </c>
      <c r="H366" s="58">
        <f>SUM(H367:H377)</f>
        <v>286</v>
      </c>
      <c r="I366" s="58"/>
      <c r="J366" s="58"/>
      <c r="K366" s="58"/>
      <c r="L366" s="58"/>
      <c r="M366" s="58">
        <f>SUM(M367:M377)</f>
        <v>639.6</v>
      </c>
      <c r="N366" s="58">
        <f>SUM(N367:N377)</f>
        <v>286</v>
      </c>
      <c r="O366" s="59"/>
      <c r="P366" s="59"/>
      <c r="Q366" s="225" t="s">
        <v>218</v>
      </c>
      <c r="AA366" s="32"/>
      <c r="AB366" s="32"/>
      <c r="AC366" s="32"/>
      <c r="AD366" s="32"/>
      <c r="AE366" s="32"/>
    </row>
    <row r="367" spans="1:31" ht="14.4" x14ac:dyDescent="0.3">
      <c r="A367" s="223"/>
      <c r="B367" s="226"/>
      <c r="C367" s="239"/>
      <c r="D367" s="239"/>
      <c r="E367" s="239"/>
      <c r="F367" s="63" t="s">
        <v>10</v>
      </c>
      <c r="G367" s="76" t="s">
        <v>61</v>
      </c>
      <c r="H367" s="76" t="s">
        <v>61</v>
      </c>
      <c r="I367" s="93"/>
      <c r="J367" s="93"/>
      <c r="K367" s="72"/>
      <c r="L367" s="59"/>
      <c r="M367" s="76" t="s">
        <v>61</v>
      </c>
      <c r="N367" s="76" t="s">
        <v>61</v>
      </c>
      <c r="O367" s="59"/>
      <c r="P367" s="59"/>
      <c r="Q367" s="226"/>
      <c r="AA367" s="32"/>
      <c r="AB367" s="32"/>
      <c r="AC367" s="32"/>
      <c r="AD367" s="32"/>
      <c r="AE367" s="32"/>
    </row>
    <row r="368" spans="1:31" ht="14.4" x14ac:dyDescent="0.3">
      <c r="A368" s="223"/>
      <c r="B368" s="226"/>
      <c r="C368" s="239"/>
      <c r="D368" s="239"/>
      <c r="E368" s="239"/>
      <c r="F368" s="17" t="s">
        <v>11</v>
      </c>
      <c r="G368" s="60" t="s">
        <v>61</v>
      </c>
      <c r="H368" s="60" t="s">
        <v>61</v>
      </c>
      <c r="I368" s="94"/>
      <c r="J368" s="94"/>
      <c r="K368" s="95"/>
      <c r="L368" s="96"/>
      <c r="M368" s="60" t="s">
        <v>61</v>
      </c>
      <c r="N368" s="60" t="s">
        <v>61</v>
      </c>
      <c r="O368" s="59"/>
      <c r="P368" s="59"/>
      <c r="Q368" s="226"/>
      <c r="AA368" s="32"/>
      <c r="AB368" s="32"/>
      <c r="AC368" s="32"/>
      <c r="AD368" s="32"/>
      <c r="AE368" s="32"/>
    </row>
    <row r="369" spans="1:31" ht="14.4" x14ac:dyDescent="0.3">
      <c r="A369" s="223"/>
      <c r="B369" s="226"/>
      <c r="C369" s="239"/>
      <c r="D369" s="239"/>
      <c r="E369" s="239"/>
      <c r="F369" s="64" t="s">
        <v>12</v>
      </c>
      <c r="G369" s="55">
        <v>49.4</v>
      </c>
      <c r="H369" s="55">
        <v>0</v>
      </c>
      <c r="I369" s="94"/>
      <c r="J369" s="94"/>
      <c r="K369" s="95"/>
      <c r="L369" s="96"/>
      <c r="M369" s="55">
        <v>49.4</v>
      </c>
      <c r="N369" s="55">
        <v>0</v>
      </c>
      <c r="O369" s="59"/>
      <c r="P369" s="59"/>
      <c r="Q369" s="226"/>
      <c r="AA369" s="32"/>
      <c r="AB369" s="32"/>
      <c r="AC369" s="32"/>
      <c r="AD369" s="32"/>
      <c r="AE369" s="32"/>
    </row>
    <row r="370" spans="1:31" ht="14.4" x14ac:dyDescent="0.3">
      <c r="A370" s="223"/>
      <c r="B370" s="226"/>
      <c r="C370" s="239"/>
      <c r="D370" s="239"/>
      <c r="E370" s="239"/>
      <c r="F370" s="64" t="s">
        <v>13</v>
      </c>
      <c r="G370" s="55">
        <v>49.4</v>
      </c>
      <c r="H370" s="55">
        <v>0</v>
      </c>
      <c r="I370" s="94"/>
      <c r="J370" s="94"/>
      <c r="K370" s="95"/>
      <c r="L370" s="96"/>
      <c r="M370" s="55">
        <v>49.4</v>
      </c>
      <c r="N370" s="55">
        <v>0</v>
      </c>
      <c r="O370" s="59"/>
      <c r="P370" s="59"/>
      <c r="Q370" s="226"/>
      <c r="AA370" s="32"/>
      <c r="AB370" s="32"/>
      <c r="AC370" s="32"/>
      <c r="AD370" s="32"/>
      <c r="AE370" s="32"/>
    </row>
    <row r="371" spans="1:31" ht="14.4" x14ac:dyDescent="0.3">
      <c r="A371" s="223"/>
      <c r="B371" s="226"/>
      <c r="C371" s="239"/>
      <c r="D371" s="239"/>
      <c r="E371" s="239"/>
      <c r="F371" s="65" t="s">
        <v>14</v>
      </c>
      <c r="G371" s="55">
        <v>49.4</v>
      </c>
      <c r="H371" s="55">
        <v>0</v>
      </c>
      <c r="I371" s="94"/>
      <c r="J371" s="94"/>
      <c r="K371" s="95"/>
      <c r="L371" s="96"/>
      <c r="M371" s="55">
        <v>49.4</v>
      </c>
      <c r="N371" s="55">
        <v>0</v>
      </c>
      <c r="O371" s="59"/>
      <c r="P371" s="59"/>
      <c r="Q371" s="226"/>
      <c r="S371" s="97"/>
      <c r="AA371" s="32"/>
      <c r="AB371" s="32"/>
      <c r="AC371" s="32"/>
      <c r="AD371" s="32"/>
      <c r="AE371" s="32"/>
    </row>
    <row r="372" spans="1:31" ht="14.4" x14ac:dyDescent="0.3">
      <c r="A372" s="223"/>
      <c r="B372" s="226"/>
      <c r="C372" s="239"/>
      <c r="D372" s="239"/>
      <c r="E372" s="239"/>
      <c r="F372" s="65" t="s">
        <v>15</v>
      </c>
      <c r="G372" s="55">
        <v>49.4</v>
      </c>
      <c r="H372" s="55">
        <v>0</v>
      </c>
      <c r="I372" s="94"/>
      <c r="J372" s="94"/>
      <c r="K372" s="95"/>
      <c r="L372" s="96"/>
      <c r="M372" s="55">
        <v>49.4</v>
      </c>
      <c r="N372" s="55">
        <v>0</v>
      </c>
      <c r="O372" s="59"/>
      <c r="P372" s="59"/>
      <c r="Q372" s="226"/>
      <c r="S372" s="97"/>
      <c r="AA372" s="32"/>
      <c r="AB372" s="32"/>
      <c r="AC372" s="32"/>
      <c r="AD372" s="32"/>
      <c r="AE372" s="32"/>
    </row>
    <row r="373" spans="1:31" ht="14.4" x14ac:dyDescent="0.3">
      <c r="A373" s="223"/>
      <c r="B373" s="226"/>
      <c r="C373" s="239"/>
      <c r="D373" s="239"/>
      <c r="E373" s="239"/>
      <c r="F373" s="65" t="s">
        <v>16</v>
      </c>
      <c r="G373" s="55">
        <v>130</v>
      </c>
      <c r="H373" s="55">
        <v>130</v>
      </c>
      <c r="I373" s="95"/>
      <c r="J373" s="95"/>
      <c r="K373" s="95"/>
      <c r="L373" s="96"/>
      <c r="M373" s="55">
        <v>130</v>
      </c>
      <c r="N373" s="55">
        <v>130</v>
      </c>
      <c r="O373" s="59"/>
      <c r="P373" s="59"/>
      <c r="Q373" s="226"/>
      <c r="AA373" s="32"/>
      <c r="AB373" s="32"/>
      <c r="AC373" s="32"/>
      <c r="AD373" s="32"/>
      <c r="AE373" s="32"/>
    </row>
    <row r="374" spans="1:31" ht="14.4" x14ac:dyDescent="0.3">
      <c r="A374" s="223"/>
      <c r="B374" s="226"/>
      <c r="C374" s="239"/>
      <c r="D374" s="239"/>
      <c r="E374" s="239"/>
      <c r="F374" s="65" t="s">
        <v>17</v>
      </c>
      <c r="G374" s="55">
        <v>156</v>
      </c>
      <c r="H374" s="55">
        <v>156</v>
      </c>
      <c r="I374" s="95"/>
      <c r="J374" s="95"/>
      <c r="K374" s="95"/>
      <c r="L374" s="96"/>
      <c r="M374" s="55">
        <v>156</v>
      </c>
      <c r="N374" s="55">
        <v>156</v>
      </c>
      <c r="O374" s="59"/>
      <c r="P374" s="59"/>
      <c r="Q374" s="226"/>
      <c r="AA374" s="32"/>
      <c r="AB374" s="32"/>
      <c r="AC374" s="32"/>
      <c r="AD374" s="32"/>
      <c r="AE374" s="32"/>
    </row>
    <row r="375" spans="1:31" ht="14.4" x14ac:dyDescent="0.3">
      <c r="A375" s="223"/>
      <c r="B375" s="226"/>
      <c r="C375" s="239"/>
      <c r="D375" s="239"/>
      <c r="E375" s="239"/>
      <c r="F375" s="65" t="s">
        <v>18</v>
      </c>
      <c r="G375" s="55">
        <v>156</v>
      </c>
      <c r="H375" s="55">
        <v>0</v>
      </c>
      <c r="I375" s="95"/>
      <c r="J375" s="95"/>
      <c r="K375" s="95"/>
      <c r="L375" s="96"/>
      <c r="M375" s="55">
        <v>156</v>
      </c>
      <c r="N375" s="55">
        <v>0</v>
      </c>
      <c r="O375" s="59"/>
      <c r="P375" s="59"/>
      <c r="Q375" s="226"/>
      <c r="AA375" s="32"/>
      <c r="AB375" s="32"/>
      <c r="AC375" s="32"/>
      <c r="AD375" s="32"/>
      <c r="AE375" s="32"/>
    </row>
    <row r="376" spans="1:31" ht="14.4" x14ac:dyDescent="0.3">
      <c r="A376" s="223"/>
      <c r="B376" s="226"/>
      <c r="C376" s="239"/>
      <c r="D376" s="239"/>
      <c r="E376" s="239"/>
      <c r="F376" s="65" t="s">
        <v>19</v>
      </c>
      <c r="G376" s="55">
        <v>0</v>
      </c>
      <c r="H376" s="94">
        <v>0</v>
      </c>
      <c r="I376" s="95"/>
      <c r="J376" s="95"/>
      <c r="K376" s="95"/>
      <c r="L376" s="96"/>
      <c r="M376" s="55">
        <v>0</v>
      </c>
      <c r="N376" s="94">
        <v>0</v>
      </c>
      <c r="O376" s="59"/>
      <c r="P376" s="59"/>
      <c r="Q376" s="226"/>
      <c r="AA376" s="32"/>
      <c r="AB376" s="32"/>
      <c r="AC376" s="32"/>
      <c r="AD376" s="32"/>
      <c r="AE376" s="32"/>
    </row>
    <row r="377" spans="1:31" ht="14.4" x14ac:dyDescent="0.3">
      <c r="A377" s="224"/>
      <c r="B377" s="227"/>
      <c r="C377" s="240"/>
      <c r="D377" s="240"/>
      <c r="E377" s="240"/>
      <c r="F377" s="65" t="s">
        <v>20</v>
      </c>
      <c r="G377" s="55">
        <v>0</v>
      </c>
      <c r="H377" s="94">
        <v>0</v>
      </c>
      <c r="I377" s="95"/>
      <c r="J377" s="95"/>
      <c r="K377" s="95"/>
      <c r="L377" s="96"/>
      <c r="M377" s="55">
        <v>0</v>
      </c>
      <c r="N377" s="94">
        <v>0</v>
      </c>
      <c r="O377" s="59"/>
      <c r="P377" s="59"/>
      <c r="Q377" s="227"/>
      <c r="AA377" s="32"/>
      <c r="AB377" s="32"/>
      <c r="AC377" s="32"/>
      <c r="AD377" s="32"/>
      <c r="AE377" s="32"/>
    </row>
    <row r="378" spans="1:31" ht="14.4" x14ac:dyDescent="0.3">
      <c r="A378" s="222" t="s">
        <v>96</v>
      </c>
      <c r="B378" s="225" t="s">
        <v>97</v>
      </c>
      <c r="C378" s="238" t="s">
        <v>196</v>
      </c>
      <c r="D378" s="11"/>
      <c r="E378" s="11"/>
      <c r="F378" s="26" t="s">
        <v>169</v>
      </c>
      <c r="G378" s="73">
        <f>SUM(G379:G389)</f>
        <v>2292.1999999999998</v>
      </c>
      <c r="H378" s="73">
        <f>SUM(H379:H389)</f>
        <v>1195.9999999999998</v>
      </c>
      <c r="I378" s="73">
        <f>SUM(I379:I389)</f>
        <v>2292.1999999999998</v>
      </c>
      <c r="J378" s="73">
        <f>SUM(J379:J389)</f>
        <v>1195.9999999999998</v>
      </c>
      <c r="K378" s="72"/>
      <c r="L378" s="59"/>
      <c r="M378" s="76"/>
      <c r="N378" s="76"/>
      <c r="O378" s="59"/>
      <c r="P378" s="59"/>
      <c r="Q378" s="225" t="s">
        <v>26</v>
      </c>
      <c r="S378" s="97"/>
      <c r="AA378" s="32"/>
      <c r="AB378" s="32"/>
      <c r="AC378" s="32"/>
      <c r="AD378" s="32"/>
      <c r="AE378" s="32"/>
    </row>
    <row r="379" spans="1:31" ht="14.4" x14ac:dyDescent="0.3">
      <c r="A379" s="223"/>
      <c r="B379" s="226"/>
      <c r="C379" s="239"/>
      <c r="D379" s="14"/>
      <c r="E379" s="14"/>
      <c r="F379" s="63" t="s">
        <v>10</v>
      </c>
      <c r="G379" s="75" t="s">
        <v>61</v>
      </c>
      <c r="H379" s="75" t="s">
        <v>61</v>
      </c>
      <c r="I379" s="75" t="s">
        <v>61</v>
      </c>
      <c r="J379" s="75" t="s">
        <v>61</v>
      </c>
      <c r="K379" s="72"/>
      <c r="L379" s="59"/>
      <c r="M379" s="76"/>
      <c r="N379" s="76"/>
      <c r="O379" s="59"/>
      <c r="P379" s="59"/>
      <c r="Q379" s="226"/>
      <c r="S379" s="97"/>
      <c r="AA379" s="32"/>
      <c r="AB379" s="32"/>
      <c r="AC379" s="32"/>
      <c r="AD379" s="32"/>
      <c r="AE379" s="32"/>
    </row>
    <row r="380" spans="1:31" ht="14.4" x14ac:dyDescent="0.3">
      <c r="A380" s="223"/>
      <c r="B380" s="226"/>
      <c r="C380" s="239"/>
      <c r="D380" s="14"/>
      <c r="E380" s="14"/>
      <c r="F380" s="17" t="s">
        <v>11</v>
      </c>
      <c r="G380" s="75" t="s">
        <v>61</v>
      </c>
      <c r="H380" s="75" t="s">
        <v>61</v>
      </c>
      <c r="I380" s="75" t="s">
        <v>61</v>
      </c>
      <c r="J380" s="75" t="s">
        <v>61</v>
      </c>
      <c r="K380" s="72"/>
      <c r="L380" s="59"/>
      <c r="M380" s="76"/>
      <c r="N380" s="76"/>
      <c r="O380" s="59"/>
      <c r="P380" s="59"/>
      <c r="Q380" s="226"/>
      <c r="S380" s="97"/>
      <c r="AA380" s="32"/>
      <c r="AB380" s="32"/>
      <c r="AC380" s="32"/>
      <c r="AD380" s="32"/>
      <c r="AE380" s="32"/>
    </row>
    <row r="381" spans="1:31" ht="14.4" x14ac:dyDescent="0.3">
      <c r="A381" s="223"/>
      <c r="B381" s="226"/>
      <c r="C381" s="239"/>
      <c r="D381" s="14"/>
      <c r="E381" s="14"/>
      <c r="F381" s="64" t="s">
        <v>12</v>
      </c>
      <c r="G381" s="75">
        <v>772.3</v>
      </c>
      <c r="H381" s="75">
        <v>772.3</v>
      </c>
      <c r="I381" s="75">
        <v>772.3</v>
      </c>
      <c r="J381" s="75">
        <v>772.3</v>
      </c>
      <c r="K381" s="72"/>
      <c r="L381" s="59"/>
      <c r="M381" s="76"/>
      <c r="N381" s="76"/>
      <c r="O381" s="59"/>
      <c r="P381" s="59"/>
      <c r="Q381" s="226"/>
      <c r="S381" s="97"/>
      <c r="AA381" s="32"/>
      <c r="AB381" s="32"/>
      <c r="AC381" s="32"/>
      <c r="AD381" s="32"/>
      <c r="AE381" s="32"/>
    </row>
    <row r="382" spans="1:31" ht="14.4" x14ac:dyDescent="0.3">
      <c r="A382" s="223"/>
      <c r="B382" s="226"/>
      <c r="C382" s="239"/>
      <c r="D382" s="14"/>
      <c r="E382" s="14"/>
      <c r="F382" s="64" t="s">
        <v>13</v>
      </c>
      <c r="G382" s="75">
        <v>883</v>
      </c>
      <c r="H382" s="75">
        <v>27.8</v>
      </c>
      <c r="I382" s="75">
        <v>883</v>
      </c>
      <c r="J382" s="75">
        <v>27.8</v>
      </c>
      <c r="K382" s="72"/>
      <c r="L382" s="59"/>
      <c r="M382" s="76"/>
      <c r="N382" s="76"/>
      <c r="O382" s="59"/>
      <c r="P382" s="59"/>
      <c r="Q382" s="226"/>
      <c r="S382" s="97"/>
      <c r="AA382" s="32"/>
      <c r="AB382" s="32"/>
      <c r="AC382" s="32"/>
      <c r="AD382" s="32"/>
      <c r="AE382" s="32"/>
    </row>
    <row r="383" spans="1:31" ht="15" customHeight="1" x14ac:dyDescent="0.3">
      <c r="A383" s="223"/>
      <c r="B383" s="226"/>
      <c r="C383" s="239"/>
      <c r="D383" s="14"/>
      <c r="E383" s="14"/>
      <c r="F383" s="65" t="s">
        <v>14</v>
      </c>
      <c r="G383" s="75">
        <v>88.6</v>
      </c>
      <c r="H383" s="75">
        <v>88.6</v>
      </c>
      <c r="I383" s="75">
        <v>88.6</v>
      </c>
      <c r="J383" s="75">
        <v>88.6</v>
      </c>
      <c r="K383" s="72"/>
      <c r="L383" s="59"/>
      <c r="M383" s="76"/>
      <c r="N383" s="76"/>
      <c r="O383" s="59"/>
      <c r="P383" s="59"/>
      <c r="Q383" s="226"/>
      <c r="R383" s="279"/>
      <c r="S383" s="250"/>
      <c r="T383" s="250"/>
      <c r="AA383" s="32"/>
      <c r="AB383" s="32"/>
      <c r="AC383" s="32"/>
      <c r="AD383" s="32"/>
      <c r="AE383" s="32"/>
    </row>
    <row r="384" spans="1:31" ht="14.4" x14ac:dyDescent="0.3">
      <c r="A384" s="223"/>
      <c r="B384" s="226"/>
      <c r="C384" s="239"/>
      <c r="D384" s="14" t="s">
        <v>173</v>
      </c>
      <c r="E384" s="14" t="s">
        <v>174</v>
      </c>
      <c r="F384" s="65" t="s">
        <v>15</v>
      </c>
      <c r="G384" s="75">
        <v>88.6</v>
      </c>
      <c r="H384" s="75">
        <v>17.3</v>
      </c>
      <c r="I384" s="75">
        <v>88.6</v>
      </c>
      <c r="J384" s="75">
        <v>17.3</v>
      </c>
      <c r="K384" s="72"/>
      <c r="L384" s="59"/>
      <c r="M384" s="76"/>
      <c r="N384" s="76"/>
      <c r="O384" s="59"/>
      <c r="P384" s="59"/>
      <c r="Q384" s="226"/>
      <c r="R384" s="279"/>
      <c r="S384" s="250"/>
      <c r="T384" s="250"/>
      <c r="AA384" s="32"/>
      <c r="AB384" s="32"/>
      <c r="AC384" s="32"/>
      <c r="AD384" s="32"/>
      <c r="AE384" s="32"/>
    </row>
    <row r="385" spans="1:33" ht="18.75" customHeight="1" x14ac:dyDescent="0.3">
      <c r="A385" s="223"/>
      <c r="B385" s="226"/>
      <c r="C385" s="239"/>
      <c r="D385" s="239"/>
      <c r="E385" s="14"/>
      <c r="F385" s="65" t="s">
        <v>16</v>
      </c>
      <c r="G385" s="75">
        <f t="shared" ref="G385:G389" si="25">I385</f>
        <v>88.6</v>
      </c>
      <c r="H385" s="75">
        <v>33.6</v>
      </c>
      <c r="I385" s="75">
        <v>88.6</v>
      </c>
      <c r="J385" s="75">
        <v>33.6</v>
      </c>
      <c r="K385" s="72"/>
      <c r="L385" s="59"/>
      <c r="M385" s="59"/>
      <c r="N385" s="59"/>
      <c r="O385" s="59"/>
      <c r="P385" s="59"/>
      <c r="Q385" s="226"/>
      <c r="R385" s="279"/>
      <c r="S385" s="250"/>
      <c r="T385" s="250"/>
      <c r="AA385" s="32"/>
      <c r="AB385" s="32"/>
      <c r="AC385" s="32"/>
      <c r="AD385" s="32"/>
      <c r="AE385" s="32"/>
    </row>
    <row r="386" spans="1:33" ht="14.4" x14ac:dyDescent="0.3">
      <c r="A386" s="223"/>
      <c r="B386" s="226"/>
      <c r="C386" s="239"/>
      <c r="D386" s="239"/>
      <c r="E386" s="14"/>
      <c r="F386" s="65" t="s">
        <v>17</v>
      </c>
      <c r="G386" s="75">
        <f t="shared" si="25"/>
        <v>88.55</v>
      </c>
      <c r="H386" s="75">
        <v>51.5</v>
      </c>
      <c r="I386" s="75">
        <v>88.55</v>
      </c>
      <c r="J386" s="75">
        <v>51.5</v>
      </c>
      <c r="K386" s="72"/>
      <c r="L386" s="59"/>
      <c r="M386" s="59"/>
      <c r="N386" s="59"/>
      <c r="O386" s="59"/>
      <c r="P386" s="59"/>
      <c r="Q386" s="226"/>
      <c r="R386" s="279"/>
      <c r="S386" s="250"/>
      <c r="T386" s="250"/>
      <c r="AA386" s="32"/>
      <c r="AB386" s="32"/>
      <c r="AC386" s="32"/>
      <c r="AD386" s="32"/>
      <c r="AE386" s="32"/>
    </row>
    <row r="387" spans="1:33" ht="14.4" x14ac:dyDescent="0.3">
      <c r="A387" s="223"/>
      <c r="B387" s="226"/>
      <c r="C387" s="239"/>
      <c r="D387" s="239"/>
      <c r="E387" s="14"/>
      <c r="F387" s="65" t="s">
        <v>18</v>
      </c>
      <c r="G387" s="75">
        <f t="shared" si="25"/>
        <v>88.55</v>
      </c>
      <c r="H387" s="75">
        <v>68.3</v>
      </c>
      <c r="I387" s="75">
        <v>88.55</v>
      </c>
      <c r="J387" s="75">
        <v>68.3</v>
      </c>
      <c r="K387" s="72"/>
      <c r="L387" s="59"/>
      <c r="M387" s="59"/>
      <c r="N387" s="59"/>
      <c r="O387" s="59"/>
      <c r="P387" s="59"/>
      <c r="Q387" s="226"/>
      <c r="R387" s="279"/>
      <c r="S387" s="250"/>
      <c r="T387" s="250"/>
      <c r="AA387" s="32"/>
      <c r="AB387" s="32"/>
      <c r="AC387" s="32"/>
      <c r="AD387" s="32"/>
      <c r="AE387" s="32"/>
    </row>
    <row r="388" spans="1:33" ht="14.4" x14ac:dyDescent="0.3">
      <c r="A388" s="223"/>
      <c r="B388" s="226"/>
      <c r="C388" s="239"/>
      <c r="D388" s="239"/>
      <c r="E388" s="14"/>
      <c r="F388" s="65" t="s">
        <v>19</v>
      </c>
      <c r="G388" s="75">
        <f t="shared" si="25"/>
        <v>97</v>
      </c>
      <c r="H388" s="75">
        <v>68.3</v>
      </c>
      <c r="I388" s="75">
        <v>97</v>
      </c>
      <c r="J388" s="75">
        <v>68.3</v>
      </c>
      <c r="K388" s="72"/>
      <c r="L388" s="59"/>
      <c r="M388" s="59"/>
      <c r="N388" s="59"/>
      <c r="O388" s="59"/>
      <c r="P388" s="59"/>
      <c r="Q388" s="226"/>
      <c r="AA388" s="32"/>
      <c r="AB388" s="32"/>
      <c r="AC388" s="32"/>
      <c r="AD388" s="32"/>
      <c r="AE388" s="32"/>
    </row>
    <row r="389" spans="1:33" ht="14.4" x14ac:dyDescent="0.3">
      <c r="A389" s="224"/>
      <c r="B389" s="227"/>
      <c r="C389" s="240"/>
      <c r="D389" s="240"/>
      <c r="E389" s="14"/>
      <c r="F389" s="65" t="s">
        <v>20</v>
      </c>
      <c r="G389" s="75">
        <f t="shared" si="25"/>
        <v>97</v>
      </c>
      <c r="H389" s="75">
        <v>68.3</v>
      </c>
      <c r="I389" s="75">
        <v>97</v>
      </c>
      <c r="J389" s="75">
        <v>68.3</v>
      </c>
      <c r="K389" s="72"/>
      <c r="L389" s="59"/>
      <c r="M389" s="59"/>
      <c r="N389" s="59"/>
      <c r="O389" s="59"/>
      <c r="P389" s="59"/>
      <c r="Q389" s="227"/>
      <c r="AA389" s="32"/>
      <c r="AB389" s="32"/>
      <c r="AC389" s="32"/>
      <c r="AD389" s="32"/>
      <c r="AE389" s="32"/>
    </row>
    <row r="390" spans="1:33" ht="14.4" x14ac:dyDescent="0.3">
      <c r="A390" s="222" t="s">
        <v>100</v>
      </c>
      <c r="B390" s="225" t="s">
        <v>101</v>
      </c>
      <c r="C390" s="238" t="s">
        <v>219</v>
      </c>
      <c r="D390" s="11"/>
      <c r="E390" s="11"/>
      <c r="F390" s="26" t="s">
        <v>169</v>
      </c>
      <c r="G390" s="58">
        <f>SUM(G391:G401)</f>
        <v>12771.400000000001</v>
      </c>
      <c r="H390" s="58">
        <f>SUM(H391:H401)</f>
        <v>8569.6</v>
      </c>
      <c r="I390" s="58">
        <f>SUM(I391:I401)</f>
        <v>12771.400000000001</v>
      </c>
      <c r="J390" s="58">
        <f>SUM(J391:J401)</f>
        <v>8569.6</v>
      </c>
      <c r="K390" s="72"/>
      <c r="L390" s="59"/>
      <c r="M390" s="76"/>
      <c r="N390" s="76"/>
      <c r="O390" s="59"/>
      <c r="P390" s="59"/>
      <c r="Q390" s="225" t="s">
        <v>26</v>
      </c>
      <c r="S390" s="97"/>
      <c r="AA390" s="32"/>
      <c r="AB390" s="32"/>
      <c r="AC390" s="32"/>
      <c r="AD390" s="32"/>
      <c r="AE390" s="32"/>
    </row>
    <row r="391" spans="1:33" ht="14.4" x14ac:dyDescent="0.3">
      <c r="A391" s="223"/>
      <c r="B391" s="226"/>
      <c r="C391" s="239"/>
      <c r="D391" s="14"/>
      <c r="E391" s="14"/>
      <c r="F391" s="63" t="s">
        <v>10</v>
      </c>
      <c r="G391" s="94" t="s">
        <v>61</v>
      </c>
      <c r="H391" s="94" t="s">
        <v>61</v>
      </c>
      <c r="I391" s="94" t="s">
        <v>61</v>
      </c>
      <c r="J391" s="94" t="s">
        <v>61</v>
      </c>
      <c r="K391" s="72"/>
      <c r="L391" s="59"/>
      <c r="M391" s="76"/>
      <c r="N391" s="76"/>
      <c r="O391" s="59"/>
      <c r="P391" s="59"/>
      <c r="Q391" s="226"/>
      <c r="S391" s="97"/>
      <c r="AA391" s="32"/>
      <c r="AB391" s="32"/>
      <c r="AC391" s="32"/>
      <c r="AD391" s="32"/>
      <c r="AE391" s="32"/>
    </row>
    <row r="392" spans="1:33" ht="14.4" x14ac:dyDescent="0.3">
      <c r="A392" s="223"/>
      <c r="B392" s="226"/>
      <c r="C392" s="239"/>
      <c r="D392" s="14"/>
      <c r="E392" s="14"/>
      <c r="F392" s="17" t="s">
        <v>11</v>
      </c>
      <c r="G392" s="94" t="s">
        <v>61</v>
      </c>
      <c r="H392" s="94" t="s">
        <v>61</v>
      </c>
      <c r="I392" s="94" t="s">
        <v>61</v>
      </c>
      <c r="J392" s="94" t="s">
        <v>61</v>
      </c>
      <c r="K392" s="72"/>
      <c r="L392" s="59"/>
      <c r="M392" s="76"/>
      <c r="N392" s="76"/>
      <c r="O392" s="59"/>
      <c r="P392" s="59"/>
      <c r="Q392" s="226"/>
      <c r="S392" s="97"/>
      <c r="AA392" s="32"/>
      <c r="AB392" s="32"/>
      <c r="AC392" s="32"/>
      <c r="AD392" s="32"/>
      <c r="AE392" s="32"/>
      <c r="AF392" s="80"/>
      <c r="AG392" s="80"/>
    </row>
    <row r="393" spans="1:33" ht="14.4" x14ac:dyDescent="0.3">
      <c r="A393" s="223"/>
      <c r="B393" s="226"/>
      <c r="C393" s="239"/>
      <c r="D393" s="14"/>
      <c r="E393" s="14"/>
      <c r="F393" s="64" t="s">
        <v>12</v>
      </c>
      <c r="G393" s="94">
        <f t="shared" ref="G393:G395" si="26">I393</f>
        <v>561.1</v>
      </c>
      <c r="H393" s="94">
        <v>561.1</v>
      </c>
      <c r="I393" s="94">
        <v>561.1</v>
      </c>
      <c r="J393" s="94">
        <v>561.1</v>
      </c>
      <c r="K393" s="72"/>
      <c r="L393" s="59"/>
      <c r="M393" s="76"/>
      <c r="N393" s="76"/>
      <c r="O393" s="59"/>
      <c r="P393" s="59"/>
      <c r="Q393" s="226"/>
      <c r="S393" s="97"/>
      <c r="AA393" s="32"/>
      <c r="AB393" s="32"/>
      <c r="AC393" s="32"/>
      <c r="AD393" s="32"/>
      <c r="AE393" s="32"/>
      <c r="AF393" s="80"/>
      <c r="AG393" s="80"/>
    </row>
    <row r="394" spans="1:33" ht="14.4" x14ac:dyDescent="0.3">
      <c r="A394" s="223"/>
      <c r="B394" s="226"/>
      <c r="C394" s="239"/>
      <c r="D394" s="14"/>
      <c r="E394" s="14"/>
      <c r="F394" s="64" t="s">
        <v>13</v>
      </c>
      <c r="G394" s="94">
        <f t="shared" si="26"/>
        <v>885.7</v>
      </c>
      <c r="H394" s="94">
        <v>545.70000000000005</v>
      </c>
      <c r="I394" s="94">
        <v>885.7</v>
      </c>
      <c r="J394" s="94">
        <v>545.70000000000005</v>
      </c>
      <c r="K394" s="72"/>
      <c r="L394" s="59"/>
      <c r="M394" s="76"/>
      <c r="N394" s="76"/>
      <c r="O394" s="59"/>
      <c r="P394" s="59"/>
      <c r="Q394" s="226"/>
      <c r="R394" s="78"/>
      <c r="S394" s="79"/>
      <c r="T394" s="79"/>
      <c r="AA394" s="32"/>
      <c r="AB394" s="32"/>
      <c r="AC394" s="32"/>
      <c r="AD394" s="32"/>
      <c r="AE394" s="32"/>
      <c r="AF394" s="80"/>
      <c r="AG394" s="80"/>
    </row>
    <row r="395" spans="1:33" ht="15" customHeight="1" x14ac:dyDescent="0.3">
      <c r="A395" s="223"/>
      <c r="B395" s="226"/>
      <c r="C395" s="239"/>
      <c r="D395" s="14" t="s">
        <v>173</v>
      </c>
      <c r="E395" s="14" t="s">
        <v>174</v>
      </c>
      <c r="F395" s="65" t="s">
        <v>14</v>
      </c>
      <c r="G395" s="94">
        <f t="shared" si="26"/>
        <v>750.9</v>
      </c>
      <c r="H395" s="94">
        <v>538.9</v>
      </c>
      <c r="I395" s="94">
        <v>750.9</v>
      </c>
      <c r="J395" s="94">
        <v>538.9</v>
      </c>
      <c r="K395" s="72"/>
      <c r="L395" s="59"/>
      <c r="M395" s="76"/>
      <c r="N395" s="76"/>
      <c r="O395" s="59"/>
      <c r="P395" s="59"/>
      <c r="Q395" s="226"/>
      <c r="R395" s="78"/>
      <c r="S395" s="79"/>
      <c r="T395" s="79"/>
      <c r="AA395" s="32"/>
      <c r="AB395" s="32"/>
      <c r="AC395" s="32"/>
      <c r="AD395" s="32"/>
      <c r="AE395" s="32"/>
      <c r="AF395" s="80"/>
      <c r="AG395" s="80"/>
    </row>
    <row r="396" spans="1:33" ht="14.4" x14ac:dyDescent="0.3">
      <c r="A396" s="223"/>
      <c r="B396" s="226"/>
      <c r="C396" s="239"/>
      <c r="D396" s="14"/>
      <c r="E396" s="14"/>
      <c r="F396" s="65" t="s">
        <v>15</v>
      </c>
      <c r="G396" s="94">
        <f>H396</f>
        <v>1153.2</v>
      </c>
      <c r="H396" s="94">
        <v>1153.2</v>
      </c>
      <c r="I396" s="94">
        <f>G396</f>
        <v>1153.2</v>
      </c>
      <c r="J396" s="94">
        <f>H396</f>
        <v>1153.2</v>
      </c>
      <c r="K396" s="72"/>
      <c r="L396" s="59"/>
      <c r="M396" s="76"/>
      <c r="N396" s="76"/>
      <c r="O396" s="59"/>
      <c r="P396" s="59"/>
      <c r="Q396" s="226"/>
      <c r="R396" s="78"/>
      <c r="S396" s="79"/>
      <c r="T396" s="79"/>
      <c r="AA396" s="32"/>
      <c r="AB396" s="32"/>
      <c r="AC396" s="32"/>
      <c r="AD396" s="32"/>
      <c r="AE396" s="32"/>
    </row>
    <row r="397" spans="1:33" ht="14.4" x14ac:dyDescent="0.3">
      <c r="A397" s="223"/>
      <c r="B397" s="226"/>
      <c r="C397" s="239"/>
      <c r="D397" s="14"/>
      <c r="E397" s="14"/>
      <c r="F397" s="65" t="s">
        <v>16</v>
      </c>
      <c r="G397" s="94">
        <f t="shared" ref="G397:G401" si="27">I397</f>
        <v>2625.9</v>
      </c>
      <c r="H397" s="94">
        <v>1101.7</v>
      </c>
      <c r="I397" s="94">
        <v>2625.9</v>
      </c>
      <c r="J397" s="94">
        <v>1101.7</v>
      </c>
      <c r="K397" s="72"/>
      <c r="L397" s="59"/>
      <c r="M397" s="59"/>
      <c r="N397" s="59"/>
      <c r="O397" s="59"/>
      <c r="P397" s="59"/>
      <c r="Q397" s="226"/>
      <c r="R397" s="78"/>
      <c r="S397" s="79"/>
      <c r="T397" s="79"/>
      <c r="AA397" s="32"/>
      <c r="AB397" s="32"/>
      <c r="AC397" s="32"/>
      <c r="AD397" s="32"/>
      <c r="AE397" s="32"/>
    </row>
    <row r="398" spans="1:33" ht="14.4" x14ac:dyDescent="0.3">
      <c r="A398" s="223"/>
      <c r="B398" s="226"/>
      <c r="C398" s="239"/>
      <c r="D398" s="14"/>
      <c r="E398" s="14"/>
      <c r="F398" s="65" t="s">
        <v>17</v>
      </c>
      <c r="G398" s="94">
        <f t="shared" si="27"/>
        <v>2625.9</v>
      </c>
      <c r="H398" s="94">
        <v>1011.7</v>
      </c>
      <c r="I398" s="94">
        <v>2625.9</v>
      </c>
      <c r="J398" s="94">
        <v>1011.7</v>
      </c>
      <c r="K398" s="72"/>
      <c r="L398" s="59"/>
      <c r="M398" s="59"/>
      <c r="N398" s="59"/>
      <c r="O398" s="59"/>
      <c r="P398" s="59"/>
      <c r="Q398" s="226"/>
      <c r="R398" s="78"/>
      <c r="S398" s="79"/>
      <c r="T398" s="79"/>
      <c r="AA398" s="32"/>
      <c r="AB398" s="32"/>
      <c r="AC398" s="32"/>
      <c r="AD398" s="32"/>
      <c r="AE398" s="32"/>
    </row>
    <row r="399" spans="1:33" ht="14.4" x14ac:dyDescent="0.3">
      <c r="A399" s="223"/>
      <c r="B399" s="226"/>
      <c r="C399" s="239"/>
      <c r="D399" s="14"/>
      <c r="E399" s="14"/>
      <c r="F399" s="65" t="s">
        <v>18</v>
      </c>
      <c r="G399" s="94">
        <v>1730.5</v>
      </c>
      <c r="H399" s="94">
        <v>1219.0999999999999</v>
      </c>
      <c r="I399" s="94">
        <v>1730.5</v>
      </c>
      <c r="J399" s="94">
        <v>1219.0999999999999</v>
      </c>
      <c r="K399" s="72"/>
      <c r="L399" s="59"/>
      <c r="M399" s="59"/>
      <c r="N399" s="59"/>
      <c r="O399" s="59"/>
      <c r="P399" s="59"/>
      <c r="Q399" s="226"/>
      <c r="R399" s="78"/>
      <c r="S399" s="79"/>
      <c r="T399" s="79"/>
      <c r="AA399" s="32"/>
      <c r="AB399" s="32"/>
      <c r="AC399" s="32"/>
      <c r="AD399" s="32"/>
      <c r="AE399" s="32"/>
    </row>
    <row r="400" spans="1:33" ht="14.4" x14ac:dyDescent="0.3">
      <c r="A400" s="223"/>
      <c r="B400" s="226"/>
      <c r="C400" s="239"/>
      <c r="D400" s="14"/>
      <c r="E400" s="14"/>
      <c r="F400" s="65" t="s">
        <v>19</v>
      </c>
      <c r="G400" s="94">
        <f t="shared" si="27"/>
        <v>1219.0999999999999</v>
      </c>
      <c r="H400" s="94">
        <v>1219.0999999999999</v>
      </c>
      <c r="I400" s="94">
        <v>1219.0999999999999</v>
      </c>
      <c r="J400" s="94">
        <v>1219.0999999999999</v>
      </c>
      <c r="K400" s="72"/>
      <c r="L400" s="59"/>
      <c r="M400" s="59"/>
      <c r="N400" s="59"/>
      <c r="O400" s="59"/>
      <c r="P400" s="59"/>
      <c r="Q400" s="226"/>
      <c r="R400" s="78"/>
      <c r="S400" s="79"/>
      <c r="T400" s="79"/>
      <c r="AA400" s="32"/>
      <c r="AB400" s="32"/>
      <c r="AC400" s="32"/>
      <c r="AD400" s="32"/>
      <c r="AE400" s="32"/>
    </row>
    <row r="401" spans="1:31" ht="14.4" x14ac:dyDescent="0.3">
      <c r="A401" s="224"/>
      <c r="B401" s="227"/>
      <c r="C401" s="240"/>
      <c r="D401" s="14"/>
      <c r="E401" s="14"/>
      <c r="F401" s="65" t="s">
        <v>20</v>
      </c>
      <c r="G401" s="94">
        <f t="shared" si="27"/>
        <v>1219.0999999999999</v>
      </c>
      <c r="H401" s="94">
        <v>1219.0999999999999</v>
      </c>
      <c r="I401" s="94">
        <v>1219.0999999999999</v>
      </c>
      <c r="J401" s="94">
        <v>1219.0999999999999</v>
      </c>
      <c r="K401" s="72"/>
      <c r="L401" s="59"/>
      <c r="M401" s="59"/>
      <c r="N401" s="59"/>
      <c r="O401" s="59"/>
      <c r="P401" s="59"/>
      <c r="Q401" s="227"/>
      <c r="AA401" s="32"/>
      <c r="AB401" s="32"/>
      <c r="AC401" s="32"/>
      <c r="AD401" s="32"/>
      <c r="AE401" s="32"/>
    </row>
    <row r="402" spans="1:31" ht="14.4" x14ac:dyDescent="0.3">
      <c r="A402" s="244"/>
      <c r="B402" s="269" t="s">
        <v>220</v>
      </c>
      <c r="C402" s="238"/>
      <c r="D402" s="11"/>
      <c r="E402" s="11"/>
      <c r="F402" s="26" t="s">
        <v>169</v>
      </c>
      <c r="G402" s="58">
        <f>SUM(G403:G413)</f>
        <v>3869349.1460000002</v>
      </c>
      <c r="H402" s="58">
        <f>SUM(H403:H413)</f>
        <v>3150341.466</v>
      </c>
      <c r="I402" s="58">
        <f>SUM(I403:I413)</f>
        <v>3041844.6460000002</v>
      </c>
      <c r="J402" s="58">
        <f>SUM(J403:J413)</f>
        <v>2566698.9660000005</v>
      </c>
      <c r="K402" s="58"/>
      <c r="L402" s="53"/>
      <c r="M402" s="53">
        <f>SUM(M403:M413)</f>
        <v>827504.5</v>
      </c>
      <c r="N402" s="53">
        <f>SUM(N403:N413)</f>
        <v>583642.5</v>
      </c>
      <c r="O402" s="98"/>
      <c r="P402" s="98"/>
      <c r="Q402" s="238"/>
      <c r="S402" s="97"/>
      <c r="AA402" s="32"/>
      <c r="AB402" s="32"/>
      <c r="AC402" s="32"/>
      <c r="AD402" s="32"/>
      <c r="AE402" s="32"/>
    </row>
    <row r="403" spans="1:31" ht="14.4" x14ac:dyDescent="0.3">
      <c r="A403" s="244"/>
      <c r="B403" s="270"/>
      <c r="C403" s="239"/>
      <c r="D403" s="99"/>
      <c r="E403" s="99"/>
      <c r="F403" s="88" t="s">
        <v>10</v>
      </c>
      <c r="G403" s="60">
        <f>G107+G119+G131+G143+G155+G167+G190+G202+G214+G226+G238+G250+G263+G275+G295+G307+G319+G331+G343+G355</f>
        <v>328254.8</v>
      </c>
      <c r="H403" s="60">
        <f>H107+H119+H131+H143+H155+H167+H190+H202+H214+H226+H238+H250+H263+H275+H295+H307+H319+H331+H343+H355</f>
        <v>296119</v>
      </c>
      <c r="I403" s="60">
        <f>I107+I119+I131+I143+I155+I167+I190+I202+I214+I226+I238+I250+I263+I275+I295+I307+I319+I331+I343+I355</f>
        <v>255626.8</v>
      </c>
      <c r="J403" s="60">
        <f>J107+J119+J131+J143+J155+J167+J190+J202+J214+J226+J238+J250+J263+J275+J295+J307+J319+J331+J343+J355</f>
        <v>230377</v>
      </c>
      <c r="K403" s="60"/>
      <c r="L403" s="55"/>
      <c r="M403" s="55">
        <f t="shared" ref="M403:M404" si="28">SUM(M295+M319)</f>
        <v>72628</v>
      </c>
      <c r="N403" s="55">
        <f t="shared" ref="N403:N404" si="29">SUM(N295+N319)</f>
        <v>65742</v>
      </c>
      <c r="O403" s="100"/>
      <c r="P403" s="100"/>
      <c r="Q403" s="239"/>
      <c r="S403" s="97"/>
      <c r="AA403" s="32"/>
      <c r="AB403" s="32"/>
      <c r="AC403" s="32"/>
      <c r="AD403" s="32"/>
      <c r="AE403" s="32"/>
    </row>
    <row r="404" spans="1:31" ht="14.4" x14ac:dyDescent="0.3">
      <c r="A404" s="244"/>
      <c r="B404" s="270"/>
      <c r="C404" s="239"/>
      <c r="D404" s="99"/>
      <c r="E404" s="99"/>
      <c r="F404" s="48" t="s">
        <v>11</v>
      </c>
      <c r="G404" s="60">
        <f>G108+G120+G132+G144+G156+G169+G191+G203+G215+G227+G239+G251+G264+G276+G296+G308+G320+G332+G344+G356</f>
        <v>400555.26</v>
      </c>
      <c r="H404" s="60">
        <f>H108+H120+H132+H144+H156+H169+H191+H203+H215+H227+H239+H251+H264+H276+H296+H308+H320+H332+H344+H356</f>
        <v>300559.00000000006</v>
      </c>
      <c r="I404" s="60">
        <f>I108+I120+I132+I144+I156+I169+I191+I203+I215+I227+I239+I251+I264+I276+I296+I308+I320+I332+I344+I356</f>
        <v>301431.26</v>
      </c>
      <c r="J404" s="60">
        <f>J108+J120+J132+J144+J156+J169+J191+J203+J215+J227+J239+J251+J264+J276+J296+J308+J320+J332+J344+J356</f>
        <v>248806.50000000003</v>
      </c>
      <c r="K404" s="60"/>
      <c r="L404" s="55"/>
      <c r="M404" s="55">
        <f t="shared" si="28"/>
        <v>99124</v>
      </c>
      <c r="N404" s="55">
        <f t="shared" si="29"/>
        <v>51752.5</v>
      </c>
      <c r="O404" s="59"/>
      <c r="P404" s="59"/>
      <c r="Q404" s="239"/>
      <c r="S404" s="97"/>
      <c r="AA404" s="32"/>
      <c r="AB404" s="32"/>
      <c r="AC404" s="32"/>
      <c r="AD404" s="32"/>
      <c r="AE404" s="32"/>
    </row>
    <row r="405" spans="1:31" ht="14.4" x14ac:dyDescent="0.3">
      <c r="A405" s="244"/>
      <c r="B405" s="270"/>
      <c r="C405" s="239"/>
      <c r="D405" s="99"/>
      <c r="E405" s="99"/>
      <c r="F405" s="84" t="s">
        <v>12</v>
      </c>
      <c r="G405" s="60">
        <f>G109+G121+G133+G145+G192+G228+G240+G252+G265+G277+G297+G321+G345+G357+G171+G369+G381+G393</f>
        <v>336273.6</v>
      </c>
      <c r="H405" s="60">
        <f>H109+H121+H133+H145+H192+H228+H240+H252+H265+H277+H297+H321+H345+H357+H171+H369+H381+H393</f>
        <v>278551.19999999995</v>
      </c>
      <c r="I405" s="60">
        <f>I109+I121+I133+I145+I192+I228+I240+I252+I265+I277+I297+I321+I345+I357+I171+I381+I393</f>
        <v>289100.19999999995</v>
      </c>
      <c r="J405" s="60">
        <f>J109+J121+J133+J145+J192+J228+J240+J252+J265+J277+J297+J321+J345+J357+J171+J381+J393</f>
        <v>239311.19999999998</v>
      </c>
      <c r="K405" s="60"/>
      <c r="L405" s="55"/>
      <c r="M405" s="55">
        <f>SUM(M297+M321+M369)</f>
        <v>47173.4</v>
      </c>
      <c r="N405" s="55">
        <f>SUM(N297+N321+N369)</f>
        <v>39240</v>
      </c>
      <c r="O405" s="59"/>
      <c r="P405" s="59"/>
      <c r="Q405" s="239"/>
      <c r="S405" s="97"/>
      <c r="AA405" s="32"/>
      <c r="AB405" s="32"/>
      <c r="AC405" s="32"/>
      <c r="AD405" s="32"/>
      <c r="AE405" s="32"/>
    </row>
    <row r="406" spans="1:31" ht="15" customHeight="1" x14ac:dyDescent="0.3">
      <c r="A406" s="244"/>
      <c r="B406" s="270"/>
      <c r="C406" s="239"/>
      <c r="D406" s="99"/>
      <c r="E406" s="99"/>
      <c r="F406" s="84" t="s">
        <v>13</v>
      </c>
      <c r="G406" s="60">
        <f t="shared" ref="G406:H409" si="30">I406+M406</f>
        <v>320347.8</v>
      </c>
      <c r="H406" s="60">
        <f t="shared" si="30"/>
        <v>292947.40000000002</v>
      </c>
      <c r="I406" s="60">
        <f>I110+I122+I134+I146+I193+I229+I241+I253+I266+I278+I298+I322+I346+I358+I173+I382+I394</f>
        <v>273174.39999999997</v>
      </c>
      <c r="J406" s="60">
        <f>J110+J122+J134+J146+J193+J229+J241+J253+J266+J278+J298+J322+J346+J358+J173+J382+J394</f>
        <v>245823.40000000002</v>
      </c>
      <c r="K406" s="60"/>
      <c r="L406" s="55"/>
      <c r="M406" s="55">
        <f>M298+M322+M370</f>
        <v>47173.4</v>
      </c>
      <c r="N406" s="55">
        <f t="shared" ref="N406:N408" si="31">N298+N322+N370</f>
        <v>47124</v>
      </c>
      <c r="O406" s="59"/>
      <c r="P406" s="59"/>
      <c r="Q406" s="239"/>
      <c r="S406" s="97"/>
      <c r="AA406" s="32"/>
      <c r="AB406" s="32"/>
      <c r="AC406" s="32"/>
      <c r="AD406" s="32"/>
      <c r="AE406" s="32"/>
    </row>
    <row r="407" spans="1:31" ht="14.4" x14ac:dyDescent="0.3">
      <c r="A407" s="244"/>
      <c r="B407" s="270"/>
      <c r="C407" s="239"/>
      <c r="D407" s="99"/>
      <c r="E407" s="99"/>
      <c r="F407" s="89" t="s">
        <v>14</v>
      </c>
      <c r="G407" s="60">
        <f t="shared" si="30"/>
        <v>321388.30000000005</v>
      </c>
      <c r="H407" s="60">
        <f t="shared" si="30"/>
        <v>273177.09999999998</v>
      </c>
      <c r="I407" s="60">
        <f>I111+I123+I135+I147+I175+I194+I230+I242+I254+I267+I279+I287+I299+I323+I347+I359+I383+I395</f>
        <v>262226.90000000002</v>
      </c>
      <c r="J407" s="60">
        <f>J111+J123+J135+J147+J175+J194+J230+J242+J254+J267+J279+J287+J299+J323+J347+J359+J383+J395</f>
        <v>223641.1</v>
      </c>
      <c r="K407" s="60"/>
      <c r="L407" s="55"/>
      <c r="M407" s="55">
        <f>M323+M371</f>
        <v>59161.4</v>
      </c>
      <c r="N407" s="55">
        <f t="shared" si="31"/>
        <v>49536</v>
      </c>
      <c r="O407" s="59"/>
      <c r="P407" s="59"/>
      <c r="Q407" s="239"/>
      <c r="S407" s="97"/>
      <c r="AA407" s="32"/>
      <c r="AB407" s="32"/>
      <c r="AC407" s="32"/>
      <c r="AD407" s="32"/>
      <c r="AE407" s="32"/>
    </row>
    <row r="408" spans="1:31" ht="14.4" x14ac:dyDescent="0.3">
      <c r="A408" s="244"/>
      <c r="B408" s="270"/>
      <c r="C408" s="239"/>
      <c r="D408" s="14"/>
      <c r="E408" s="14"/>
      <c r="F408" s="64" t="s">
        <v>15</v>
      </c>
      <c r="G408" s="60">
        <f t="shared" si="30"/>
        <v>362793.5</v>
      </c>
      <c r="H408" s="60">
        <f t="shared" ref="H408:H409" si="32">J408+N408</f>
        <v>292050.69999999995</v>
      </c>
      <c r="I408" s="60">
        <f>I112+I124+I136+I148+I177+I195+I231+I243+I255+I268+I280+I288+I300+I324+I348+I360+I384+I396</f>
        <v>275144.10000000003</v>
      </c>
      <c r="J408" s="60">
        <f>J112+J124+J136+J148+J177+J195+J231+J243+J255+J268+J280+J288+J300+J324+J348+J360+J384+J396</f>
        <v>229794.69999999998</v>
      </c>
      <c r="K408" s="60"/>
      <c r="L408" s="55"/>
      <c r="M408" s="55">
        <f>M300+M324+M372</f>
        <v>87649.4</v>
      </c>
      <c r="N408" s="55">
        <f t="shared" si="31"/>
        <v>62256</v>
      </c>
      <c r="O408" s="59"/>
      <c r="P408" s="59"/>
      <c r="Q408" s="239"/>
      <c r="S408" s="97"/>
      <c r="AA408" s="32"/>
      <c r="AB408" s="32"/>
      <c r="AC408" s="32"/>
      <c r="AD408" s="32"/>
      <c r="AE408" s="32"/>
    </row>
    <row r="409" spans="1:31" ht="14.4" x14ac:dyDescent="0.3">
      <c r="A409" s="244"/>
      <c r="B409" s="270"/>
      <c r="C409" s="239"/>
      <c r="D409" s="14"/>
      <c r="E409" s="14"/>
      <c r="F409" s="65" t="s">
        <v>16</v>
      </c>
      <c r="G409" s="60">
        <f t="shared" si="30"/>
        <v>377527.15</v>
      </c>
      <c r="H409" s="60">
        <f t="shared" si="32"/>
        <v>305656.10000000003</v>
      </c>
      <c r="I409" s="60">
        <f>I113+I125+I137+I149+I179+I196+I232+I244+I256+I269+I281+I289+I301+I325+I349+I361+I385+I397</f>
        <v>297948.25</v>
      </c>
      <c r="J409" s="60">
        <f>J113+J125+J137+J149+J179+J196+J232+J244+J256+J269+J281+J289+J301+J325+J349+J361+J385+J397</f>
        <v>240174.10000000003</v>
      </c>
      <c r="K409" s="60"/>
      <c r="L409" s="60"/>
      <c r="M409" s="60">
        <f>M113+M125+M137+M149+M196+M232+M244+M256+M269+M281+M301+M325+M349+M361+M179+M373+M385+M397</f>
        <v>79578.899999999994</v>
      </c>
      <c r="N409" s="60">
        <f>N113+N125+N137+N149+N196+N232+N244+N256+N269+N281+N301+N325+N349+N361+N179+N373+N385+N397</f>
        <v>65482</v>
      </c>
      <c r="O409" s="59"/>
      <c r="P409" s="59"/>
      <c r="Q409" s="239"/>
      <c r="AA409" s="32"/>
      <c r="AB409" s="32"/>
      <c r="AC409" s="32"/>
      <c r="AD409" s="32"/>
      <c r="AE409" s="32"/>
    </row>
    <row r="410" spans="1:31" ht="14.4" x14ac:dyDescent="0.3">
      <c r="A410" s="244"/>
      <c r="B410" s="270"/>
      <c r="C410" s="239"/>
      <c r="D410" s="14"/>
      <c r="E410" s="14"/>
      <c r="F410" s="65" t="s">
        <v>17</v>
      </c>
      <c r="G410" s="60">
        <f>G114+G126+G138+G150+G181+G197+G233+G245+G257+G270+G282+G290+G302+G326+G350+G362+G374+G386+G398</f>
        <v>459271.60000000003</v>
      </c>
      <c r="H410" s="60">
        <f>H114+H126+H138+H150+H181+H197+H233+H245+H257+H270+H282+H290+H302+H326+H350+H362+H374+H386+H398</f>
        <v>258189.10000000003</v>
      </c>
      <c r="I410" s="60">
        <f>I114+I126+I138+I150+I181+I197+I233+I245+I257+I270+I282+I290+I302+I326+I350+I362+I386+I398</f>
        <v>315211.60000000003</v>
      </c>
      <c r="J410" s="60">
        <f>J114+J126+J138+J150+J181+J197+J233+J245+J257+J270+J282+J290+J302+J326+J350+J362+J386+J398</f>
        <v>212039.10000000003</v>
      </c>
      <c r="K410" s="60"/>
      <c r="L410" s="60"/>
      <c r="M410" s="60">
        <f>M114+M126+M138+M150+M197+M233+M245+M257+M270+M282+M302+M326+M350+M362+M181+M374+M386+M398</f>
        <v>144060</v>
      </c>
      <c r="N410" s="60">
        <f>N114+N126+N138+N150+N197+N233+N245+N257+N270+N282+N302+N326+N350+N362+N181+N374+N386+N398</f>
        <v>46150</v>
      </c>
      <c r="O410" s="59"/>
      <c r="P410" s="59"/>
      <c r="Q410" s="239"/>
      <c r="AA410" s="32"/>
      <c r="AB410" s="32"/>
      <c r="AC410" s="32"/>
      <c r="AD410" s="32"/>
      <c r="AE410" s="32"/>
    </row>
    <row r="411" spans="1:31" ht="14.4" x14ac:dyDescent="0.3">
      <c r="A411" s="244"/>
      <c r="B411" s="270"/>
      <c r="C411" s="239"/>
      <c r="D411" s="14"/>
      <c r="E411" s="14"/>
      <c r="F411" s="65" t="s">
        <v>18</v>
      </c>
      <c r="G411" s="60">
        <f t="shared" ref="G411:H413" si="33">I411+M411</f>
        <v>347547.33599999995</v>
      </c>
      <c r="H411" s="60">
        <f t="shared" si="33"/>
        <v>277246.46600000001</v>
      </c>
      <c r="I411" s="60">
        <f>I115+I127+I139+I151+I198+I234+I246+I258+I271+I283++I291+I303+I327+I351+I363+I183+I184+I375+I387+I399</f>
        <v>267951.33599999995</v>
      </c>
      <c r="J411" s="60">
        <f t="shared" ref="J411:J413" si="34">J115+J127+J139+J151+J198+J184+J234+J246+J258+J271+J283++J291+J303+J327+J351+J363+J183+J375+J387+J399</f>
        <v>232246.46599999999</v>
      </c>
      <c r="K411" s="60"/>
      <c r="L411" s="60"/>
      <c r="M411" s="60">
        <f>M115+M127+M139+M151+M198+M234+M246+M258+M271+M283+M303+M327+M351+M363+M183+M375+M387+M399</f>
        <v>79596</v>
      </c>
      <c r="N411" s="60">
        <f>N115+N127+N139+N151+N198+N234+N246+N258+N271+N283+N303+N327+N351+N363+N183+N375+N387+N399</f>
        <v>45000</v>
      </c>
      <c r="O411" s="59"/>
      <c r="P411" s="59"/>
      <c r="Q411" s="239"/>
      <c r="AA411" s="32"/>
      <c r="AB411" s="32"/>
      <c r="AC411" s="32"/>
      <c r="AD411" s="32"/>
      <c r="AE411" s="32"/>
    </row>
    <row r="412" spans="1:31" ht="14.4" x14ac:dyDescent="0.3">
      <c r="A412" s="244"/>
      <c r="B412" s="270"/>
      <c r="C412" s="239"/>
      <c r="D412" s="14"/>
      <c r="E412" s="14"/>
      <c r="F412" s="65" t="s">
        <v>19</v>
      </c>
      <c r="G412" s="60">
        <f t="shared" si="33"/>
        <v>307667</v>
      </c>
      <c r="H412" s="60">
        <f t="shared" si="33"/>
        <v>287922.69999999995</v>
      </c>
      <c r="I412" s="60">
        <f t="shared" ref="I412:I413" si="35">I116+I128+I140+I152+I199+I235+I247+I259+I272+I284++I292+I304+I328+I352+I364+I184+I185+I376+I388+I400</f>
        <v>251987</v>
      </c>
      <c r="J412" s="60">
        <f t="shared" si="34"/>
        <v>232242.69999999998</v>
      </c>
      <c r="K412" s="60"/>
      <c r="L412" s="60"/>
      <c r="M412" s="60">
        <f>M116+M128+M140+M152+M199+M235+M247+M259+M272+M284+M304+M328+M352+M364+M185+M376+M388+M400</f>
        <v>55680</v>
      </c>
      <c r="N412" s="60">
        <f>N116+N128+N140+N152+N199+N235+N247+N259+N272+N284+N304+N328+N352+N364+N185+N376+N388+N400</f>
        <v>55680</v>
      </c>
      <c r="O412" s="59"/>
      <c r="P412" s="59"/>
      <c r="Q412" s="239"/>
      <c r="AA412" s="32"/>
      <c r="AB412" s="32"/>
      <c r="AC412" s="32"/>
      <c r="AD412" s="32"/>
      <c r="AE412" s="32"/>
    </row>
    <row r="413" spans="1:31" ht="14.4" x14ac:dyDescent="0.3">
      <c r="A413" s="244"/>
      <c r="B413" s="271"/>
      <c r="C413" s="240"/>
      <c r="D413" s="14"/>
      <c r="E413" s="14"/>
      <c r="F413" s="65" t="s">
        <v>20</v>
      </c>
      <c r="G413" s="60">
        <f t="shared" si="33"/>
        <v>307722.8</v>
      </c>
      <c r="H413" s="60">
        <f t="shared" si="33"/>
        <v>287922.69999999995</v>
      </c>
      <c r="I413" s="60">
        <f t="shared" si="35"/>
        <v>252042.8</v>
      </c>
      <c r="J413" s="60">
        <f t="shared" si="34"/>
        <v>232242.69999999998</v>
      </c>
      <c r="K413" s="60"/>
      <c r="L413" s="60"/>
      <c r="M413" s="60">
        <f>M117+M129+M141+M153+M200+M236+M248+M260+M273+M285+M305+M329+M353+M365+M187+M377+M389+M401</f>
        <v>55680</v>
      </c>
      <c r="N413" s="60">
        <f>N117+N129+N141+N153+N200+N236+N248+N260+N273+N285+N305+N329+N353+N365+N187+N377+N389+N401</f>
        <v>55680</v>
      </c>
      <c r="O413" s="59"/>
      <c r="P413" s="59"/>
      <c r="Q413" s="240"/>
      <c r="AA413" s="32"/>
      <c r="AB413" s="32"/>
      <c r="AC413" s="32"/>
      <c r="AD413" s="32"/>
      <c r="AE413" s="32"/>
    </row>
    <row r="414" spans="1:31" ht="14.4" x14ac:dyDescent="0.3">
      <c r="A414" s="251" t="s">
        <v>103</v>
      </c>
      <c r="B414" s="275" t="s">
        <v>104</v>
      </c>
      <c r="C414" s="276"/>
      <c r="D414" s="276"/>
      <c r="E414" s="276"/>
      <c r="F414" s="276"/>
      <c r="G414" s="276"/>
      <c r="H414" s="276"/>
      <c r="I414" s="276"/>
      <c r="J414" s="276"/>
      <c r="K414" s="276"/>
      <c r="L414" s="276"/>
      <c r="M414" s="276"/>
      <c r="N414" s="276"/>
      <c r="O414" s="276"/>
      <c r="P414" s="276"/>
      <c r="Q414" s="277"/>
      <c r="S414" s="46"/>
      <c r="AA414" s="32"/>
      <c r="AB414" s="32"/>
      <c r="AC414" s="32"/>
      <c r="AD414" s="32"/>
      <c r="AE414" s="32"/>
    </row>
    <row r="415" spans="1:31" ht="21" customHeight="1" x14ac:dyDescent="0.3">
      <c r="A415" s="258"/>
      <c r="B415" s="269" t="s">
        <v>221</v>
      </c>
      <c r="C415" s="253" t="s">
        <v>222</v>
      </c>
      <c r="D415" s="19"/>
      <c r="E415" s="19"/>
      <c r="F415" s="26" t="s">
        <v>169</v>
      </c>
      <c r="G415" s="101">
        <f>SUM(G416:G426)</f>
        <v>189185</v>
      </c>
      <c r="H415" s="101">
        <f>SUM(H416:H426)</f>
        <v>184924.30000000002</v>
      </c>
      <c r="I415" s="101">
        <f>SUM(I416:I426)</f>
        <v>189185</v>
      </c>
      <c r="J415" s="101">
        <f>SUM(J416:J426)</f>
        <v>184924.30000000002</v>
      </c>
      <c r="K415" s="17"/>
      <c r="L415" s="17"/>
      <c r="M415" s="101">
        <f>SUM(M416:M426)</f>
        <v>0</v>
      </c>
      <c r="N415" s="101">
        <f>SUM(N416:N426)</f>
        <v>0</v>
      </c>
      <c r="O415" s="17"/>
      <c r="P415" s="17"/>
      <c r="Q415" s="269" t="s">
        <v>223</v>
      </c>
      <c r="S415" s="46"/>
      <c r="AA415" s="32"/>
      <c r="AB415" s="32"/>
      <c r="AC415" s="32"/>
      <c r="AD415" s="32"/>
      <c r="AE415" s="32"/>
    </row>
    <row r="416" spans="1:31" ht="14.4" x14ac:dyDescent="0.3">
      <c r="A416" s="258"/>
      <c r="B416" s="270"/>
      <c r="C416" s="278"/>
      <c r="D416" s="69"/>
      <c r="E416" s="69"/>
      <c r="F416" s="10" t="s">
        <v>10</v>
      </c>
      <c r="G416" s="102">
        <f t="shared" ref="G416:H426" si="36">I416+M416</f>
        <v>13667.6</v>
      </c>
      <c r="H416" s="102">
        <f>J416+N416</f>
        <v>13501.800000000001</v>
      </c>
      <c r="I416" s="102">
        <f>SUM(I428+I440+I452)</f>
        <v>13667.6</v>
      </c>
      <c r="J416" s="102">
        <f t="shared" ref="I416:J419" si="37">SUM(J428+J440+J452)</f>
        <v>13501.800000000001</v>
      </c>
      <c r="K416" s="17"/>
      <c r="L416" s="17"/>
      <c r="M416" s="102">
        <f t="shared" ref="M416:N419" si="38">SUM(M428+M440+M452)</f>
        <v>0</v>
      </c>
      <c r="N416" s="102">
        <f t="shared" si="38"/>
        <v>0</v>
      </c>
      <c r="O416" s="17"/>
      <c r="P416" s="17"/>
      <c r="Q416" s="270"/>
      <c r="S416" s="46"/>
      <c r="AA416" s="32"/>
      <c r="AB416" s="32"/>
      <c r="AC416" s="32"/>
      <c r="AD416" s="32"/>
      <c r="AE416" s="32"/>
    </row>
    <row r="417" spans="1:31" ht="14.4" x14ac:dyDescent="0.3">
      <c r="A417" s="258"/>
      <c r="B417" s="270"/>
      <c r="C417" s="278"/>
      <c r="D417" s="69"/>
      <c r="E417" s="69"/>
      <c r="F417" s="17" t="s">
        <v>11</v>
      </c>
      <c r="G417" s="102">
        <f t="shared" si="36"/>
        <v>13674.6</v>
      </c>
      <c r="H417" s="102">
        <f t="shared" si="36"/>
        <v>13324.6</v>
      </c>
      <c r="I417" s="102">
        <f t="shared" si="37"/>
        <v>13674.6</v>
      </c>
      <c r="J417" s="102">
        <f t="shared" si="37"/>
        <v>13324.6</v>
      </c>
      <c r="K417" s="17"/>
      <c r="L417" s="17"/>
      <c r="M417" s="102">
        <f t="shared" si="38"/>
        <v>0</v>
      </c>
      <c r="N417" s="102">
        <f t="shared" si="38"/>
        <v>0</v>
      </c>
      <c r="O417" s="17"/>
      <c r="P417" s="17"/>
      <c r="Q417" s="270"/>
      <c r="S417" s="46"/>
      <c r="AA417" s="32"/>
      <c r="AB417" s="32"/>
      <c r="AC417" s="32"/>
      <c r="AD417" s="32"/>
      <c r="AE417" s="32"/>
    </row>
    <row r="418" spans="1:31" ht="14.4" x14ac:dyDescent="0.3">
      <c r="A418" s="258"/>
      <c r="B418" s="270"/>
      <c r="C418" s="278"/>
      <c r="D418" s="69"/>
      <c r="E418" s="69"/>
      <c r="F418" s="17" t="s">
        <v>12</v>
      </c>
      <c r="G418" s="102">
        <f t="shared" si="36"/>
        <v>14252.6</v>
      </c>
      <c r="H418" s="102">
        <f t="shared" si="36"/>
        <v>13484.900000000001</v>
      </c>
      <c r="I418" s="102">
        <f t="shared" si="37"/>
        <v>14252.6</v>
      </c>
      <c r="J418" s="102">
        <f t="shared" si="37"/>
        <v>13484.900000000001</v>
      </c>
      <c r="K418" s="17"/>
      <c r="L418" s="17"/>
      <c r="M418" s="102">
        <f t="shared" si="38"/>
        <v>0</v>
      </c>
      <c r="N418" s="102">
        <f t="shared" si="38"/>
        <v>0</v>
      </c>
      <c r="O418" s="17"/>
      <c r="P418" s="17"/>
      <c r="Q418" s="270"/>
      <c r="S418" s="46"/>
      <c r="AA418" s="32"/>
      <c r="AB418" s="32"/>
      <c r="AC418" s="32"/>
      <c r="AD418" s="32"/>
      <c r="AE418" s="32"/>
    </row>
    <row r="419" spans="1:31" ht="14.4" x14ac:dyDescent="0.3">
      <c r="A419" s="258"/>
      <c r="B419" s="270"/>
      <c r="C419" s="278"/>
      <c r="D419" s="69"/>
      <c r="E419" s="69"/>
      <c r="F419" s="17" t="s">
        <v>13</v>
      </c>
      <c r="G419" s="102">
        <f t="shared" si="36"/>
        <v>16152.699999999999</v>
      </c>
      <c r="H419" s="102">
        <f t="shared" si="36"/>
        <v>15003.3</v>
      </c>
      <c r="I419" s="102">
        <f t="shared" si="37"/>
        <v>16152.699999999999</v>
      </c>
      <c r="J419" s="102">
        <f t="shared" si="37"/>
        <v>15003.3</v>
      </c>
      <c r="K419" s="17"/>
      <c r="L419" s="17"/>
      <c r="M419" s="102">
        <f t="shared" si="38"/>
        <v>0</v>
      </c>
      <c r="N419" s="102">
        <f t="shared" si="38"/>
        <v>0</v>
      </c>
      <c r="O419" s="17"/>
      <c r="P419" s="17"/>
      <c r="Q419" s="270"/>
      <c r="S419" s="46"/>
      <c r="AA419" s="32"/>
      <c r="AB419" s="32"/>
      <c r="AC419" s="32"/>
      <c r="AD419" s="32"/>
      <c r="AE419" s="32"/>
    </row>
    <row r="420" spans="1:31" ht="14.4" x14ac:dyDescent="0.3">
      <c r="A420" s="258"/>
      <c r="B420" s="270"/>
      <c r="C420" s="278"/>
      <c r="D420" s="69"/>
      <c r="E420" s="69"/>
      <c r="F420" s="10" t="s">
        <v>14</v>
      </c>
      <c r="G420" s="102">
        <f t="shared" si="36"/>
        <v>16220</v>
      </c>
      <c r="H420" s="102">
        <f t="shared" si="36"/>
        <v>16216.8</v>
      </c>
      <c r="I420" s="102">
        <f t="shared" ref="I420:I421" si="39">I432+I444+I456</f>
        <v>16220</v>
      </c>
      <c r="J420" s="102">
        <f t="shared" ref="J420:J421" si="40">J432+J444+J456</f>
        <v>16216.8</v>
      </c>
      <c r="K420" s="17"/>
      <c r="L420" s="17"/>
      <c r="M420" s="102">
        <f t="shared" ref="M420:M421" si="41">M432+M444+M456</f>
        <v>0</v>
      </c>
      <c r="N420" s="102">
        <f t="shared" ref="N420:N421" si="42">N432+N444+N456</f>
        <v>0</v>
      </c>
      <c r="O420" s="17"/>
      <c r="P420" s="17"/>
      <c r="Q420" s="270"/>
      <c r="S420" s="46"/>
      <c r="AA420" s="32"/>
      <c r="AB420" s="32"/>
      <c r="AC420" s="32"/>
      <c r="AD420" s="32"/>
      <c r="AE420" s="32"/>
    </row>
    <row r="421" spans="1:31" ht="14.4" x14ac:dyDescent="0.3">
      <c r="A421" s="258"/>
      <c r="B421" s="270"/>
      <c r="C421" s="278"/>
      <c r="D421" s="69"/>
      <c r="E421" s="69"/>
      <c r="F421" s="10" t="s">
        <v>15</v>
      </c>
      <c r="G421" s="102">
        <f t="shared" si="36"/>
        <v>16791.7</v>
      </c>
      <c r="H421" s="102">
        <f t="shared" si="36"/>
        <v>16788</v>
      </c>
      <c r="I421" s="102">
        <f t="shared" si="39"/>
        <v>16791.7</v>
      </c>
      <c r="J421" s="102">
        <f t="shared" si="40"/>
        <v>16788</v>
      </c>
      <c r="K421" s="17"/>
      <c r="L421" s="17"/>
      <c r="M421" s="102">
        <f t="shared" si="41"/>
        <v>0</v>
      </c>
      <c r="N421" s="102">
        <f t="shared" si="42"/>
        <v>0</v>
      </c>
      <c r="O421" s="17"/>
      <c r="P421" s="17"/>
      <c r="Q421" s="270"/>
      <c r="S421" s="46"/>
      <c r="AA421" s="32"/>
      <c r="AB421" s="32"/>
      <c r="AC421" s="32"/>
      <c r="AD421" s="32"/>
      <c r="AE421" s="32"/>
    </row>
    <row r="422" spans="1:31" ht="14.4" x14ac:dyDescent="0.3">
      <c r="A422" s="258"/>
      <c r="B422" s="270"/>
      <c r="C422" s="278"/>
      <c r="D422" s="69"/>
      <c r="E422" s="69"/>
      <c r="F422" s="10" t="s">
        <v>16</v>
      </c>
      <c r="G422" s="102">
        <f t="shared" si="36"/>
        <v>17422.900000000001</v>
      </c>
      <c r="H422" s="102">
        <f t="shared" si="36"/>
        <v>17375.8</v>
      </c>
      <c r="I422" s="102">
        <f t="shared" ref="I422:J426" si="43">SUM(I434+I446+I458)</f>
        <v>17422.900000000001</v>
      </c>
      <c r="J422" s="102">
        <f t="shared" si="43"/>
        <v>17375.8</v>
      </c>
      <c r="K422" s="17"/>
      <c r="L422" s="17"/>
      <c r="M422" s="102">
        <f t="shared" ref="M422:N426" si="44">SUM(M434+M446+M458)</f>
        <v>0</v>
      </c>
      <c r="N422" s="102">
        <f t="shared" si="44"/>
        <v>0</v>
      </c>
      <c r="O422" s="17"/>
      <c r="P422" s="17"/>
      <c r="Q422" s="270"/>
      <c r="S422" s="46"/>
      <c r="AA422" s="32"/>
      <c r="AB422" s="32"/>
      <c r="AC422" s="32"/>
      <c r="AD422" s="32"/>
      <c r="AE422" s="32"/>
    </row>
    <row r="423" spans="1:31" ht="14.4" x14ac:dyDescent="0.3">
      <c r="A423" s="258"/>
      <c r="B423" s="270"/>
      <c r="C423" s="278"/>
      <c r="D423" s="69"/>
      <c r="E423" s="69"/>
      <c r="F423" s="10" t="s">
        <v>17</v>
      </c>
      <c r="G423" s="102">
        <f t="shared" si="36"/>
        <v>20189.2</v>
      </c>
      <c r="H423" s="102">
        <f t="shared" si="36"/>
        <v>19359.3</v>
      </c>
      <c r="I423" s="102">
        <f t="shared" si="43"/>
        <v>20189.2</v>
      </c>
      <c r="J423" s="102">
        <f t="shared" si="43"/>
        <v>19359.3</v>
      </c>
      <c r="K423" s="102"/>
      <c r="L423" s="17"/>
      <c r="M423" s="102">
        <f t="shared" si="44"/>
        <v>0</v>
      </c>
      <c r="N423" s="102">
        <f t="shared" si="44"/>
        <v>0</v>
      </c>
      <c r="O423" s="17"/>
      <c r="P423" s="17"/>
      <c r="Q423" s="270"/>
      <c r="S423" s="46"/>
      <c r="AA423" s="32"/>
      <c r="AB423" s="32"/>
      <c r="AC423" s="32"/>
      <c r="AD423" s="32"/>
      <c r="AE423" s="32"/>
    </row>
    <row r="424" spans="1:31" ht="14.4" x14ac:dyDescent="0.3">
      <c r="A424" s="258"/>
      <c r="B424" s="270"/>
      <c r="C424" s="278"/>
      <c r="D424" s="69"/>
      <c r="E424" s="69"/>
      <c r="F424" s="10" t="s">
        <v>18</v>
      </c>
      <c r="G424" s="102">
        <f t="shared" si="36"/>
        <v>19956.599999999999</v>
      </c>
      <c r="H424" s="102">
        <f t="shared" si="36"/>
        <v>19956.599999999999</v>
      </c>
      <c r="I424" s="102">
        <f t="shared" si="43"/>
        <v>19956.599999999999</v>
      </c>
      <c r="J424" s="102">
        <f t="shared" si="43"/>
        <v>19956.599999999999</v>
      </c>
      <c r="K424" s="17"/>
      <c r="L424" s="17"/>
      <c r="M424" s="102">
        <f t="shared" si="44"/>
        <v>0</v>
      </c>
      <c r="N424" s="102">
        <f t="shared" si="44"/>
        <v>0</v>
      </c>
      <c r="O424" s="17"/>
      <c r="P424" s="17"/>
      <c r="Q424" s="270"/>
      <c r="S424" s="46"/>
      <c r="AA424" s="32"/>
      <c r="AB424" s="32"/>
      <c r="AC424" s="32"/>
      <c r="AD424" s="32"/>
      <c r="AE424" s="32"/>
    </row>
    <row r="425" spans="1:31" ht="14.4" x14ac:dyDescent="0.3">
      <c r="A425" s="258"/>
      <c r="B425" s="270"/>
      <c r="C425" s="278"/>
      <c r="D425" s="69"/>
      <c r="E425" s="69"/>
      <c r="F425" s="10" t="s">
        <v>19</v>
      </c>
      <c r="G425" s="102">
        <f t="shared" si="36"/>
        <v>20753.5</v>
      </c>
      <c r="H425" s="102">
        <f t="shared" si="36"/>
        <v>19956.599999999999</v>
      </c>
      <c r="I425" s="102">
        <f t="shared" si="43"/>
        <v>20753.5</v>
      </c>
      <c r="J425" s="102">
        <f t="shared" si="43"/>
        <v>19956.599999999999</v>
      </c>
      <c r="K425" s="17"/>
      <c r="L425" s="17"/>
      <c r="M425" s="102">
        <f t="shared" si="44"/>
        <v>0</v>
      </c>
      <c r="N425" s="102">
        <f t="shared" si="44"/>
        <v>0</v>
      </c>
      <c r="O425" s="17"/>
      <c r="P425" s="17"/>
      <c r="Q425" s="270"/>
      <c r="S425" s="46"/>
      <c r="AA425" s="32"/>
      <c r="AB425" s="32"/>
      <c r="AC425" s="32"/>
      <c r="AD425" s="32"/>
      <c r="AE425" s="32"/>
    </row>
    <row r="426" spans="1:31" ht="14.4" x14ac:dyDescent="0.3">
      <c r="A426" s="252"/>
      <c r="B426" s="271"/>
      <c r="C426" s="254"/>
      <c r="D426" s="69"/>
      <c r="E426" s="69"/>
      <c r="F426" s="10" t="s">
        <v>20</v>
      </c>
      <c r="G426" s="102">
        <f t="shared" si="36"/>
        <v>20103.599999999999</v>
      </c>
      <c r="H426" s="102">
        <f t="shared" si="36"/>
        <v>19956.599999999999</v>
      </c>
      <c r="I426" s="102">
        <f t="shared" si="43"/>
        <v>20103.599999999999</v>
      </c>
      <c r="J426" s="102">
        <f t="shared" si="43"/>
        <v>19956.599999999999</v>
      </c>
      <c r="K426" s="17"/>
      <c r="L426" s="17"/>
      <c r="M426" s="102">
        <f t="shared" si="44"/>
        <v>0</v>
      </c>
      <c r="N426" s="102">
        <f t="shared" si="44"/>
        <v>0</v>
      </c>
      <c r="O426" s="17"/>
      <c r="P426" s="17"/>
      <c r="Q426" s="271"/>
      <c r="S426" s="46"/>
      <c r="AA426" s="32"/>
      <c r="AB426" s="32"/>
      <c r="AC426" s="32"/>
      <c r="AD426" s="32"/>
      <c r="AE426" s="32"/>
    </row>
    <row r="427" spans="1:31" ht="14.4" x14ac:dyDescent="0.3">
      <c r="A427" s="222" t="s">
        <v>110</v>
      </c>
      <c r="B427" s="225" t="s">
        <v>111</v>
      </c>
      <c r="C427" s="238" t="s">
        <v>224</v>
      </c>
      <c r="D427" s="11"/>
      <c r="E427" s="11"/>
      <c r="F427" s="26" t="s">
        <v>169</v>
      </c>
      <c r="G427" s="73">
        <f>SUM(G428:G438)</f>
        <v>158603.09999999998</v>
      </c>
      <c r="H427" s="73">
        <f>SUM(H428:H438)</f>
        <v>156976.29999999999</v>
      </c>
      <c r="I427" s="73">
        <f>SUM(I428:I438)</f>
        <v>158603.09999999998</v>
      </c>
      <c r="J427" s="73">
        <f>SUM(J428:J438)</f>
        <v>156976.29999999999</v>
      </c>
      <c r="K427" s="73">
        <f t="shared" ref="K427:P439" si="45">SUM(K428:K438)</f>
        <v>0</v>
      </c>
      <c r="L427" s="73">
        <f t="shared" si="45"/>
        <v>0</v>
      </c>
      <c r="M427" s="73">
        <f t="shared" si="45"/>
        <v>0</v>
      </c>
      <c r="N427" s="73">
        <f t="shared" si="45"/>
        <v>0</v>
      </c>
      <c r="O427" s="73">
        <f t="shared" si="45"/>
        <v>0</v>
      </c>
      <c r="P427" s="73">
        <f t="shared" si="45"/>
        <v>0</v>
      </c>
      <c r="Q427" s="225" t="s">
        <v>225</v>
      </c>
      <c r="AA427" s="32"/>
      <c r="AB427" s="32"/>
      <c r="AC427" s="32"/>
      <c r="AD427" s="32"/>
      <c r="AE427" s="32"/>
    </row>
    <row r="428" spans="1:31" ht="17.25" customHeight="1" x14ac:dyDescent="0.3">
      <c r="A428" s="223"/>
      <c r="B428" s="226"/>
      <c r="C428" s="239"/>
      <c r="D428" s="14"/>
      <c r="E428" s="14"/>
      <c r="F428" s="63" t="s">
        <v>10</v>
      </c>
      <c r="G428" s="75">
        <v>10680.7</v>
      </c>
      <c r="H428" s="75">
        <v>10680.7</v>
      </c>
      <c r="I428" s="75">
        <v>10680.7</v>
      </c>
      <c r="J428" s="75">
        <v>10680.7</v>
      </c>
      <c r="K428" s="59"/>
      <c r="L428" s="59"/>
      <c r="M428" s="59"/>
      <c r="N428" s="59"/>
      <c r="O428" s="59"/>
      <c r="P428" s="59"/>
      <c r="Q428" s="226"/>
      <c r="AA428" s="32"/>
      <c r="AB428" s="32"/>
      <c r="AC428" s="32"/>
      <c r="AD428" s="32"/>
      <c r="AE428" s="32"/>
    </row>
    <row r="429" spans="1:31" ht="14.4" x14ac:dyDescent="0.3">
      <c r="A429" s="223"/>
      <c r="B429" s="226"/>
      <c r="C429" s="239"/>
      <c r="D429" s="14"/>
      <c r="E429" s="14"/>
      <c r="F429" s="17" t="s">
        <v>11</v>
      </c>
      <c r="G429" s="75">
        <v>10687.7</v>
      </c>
      <c r="H429" s="75">
        <v>10687.7</v>
      </c>
      <c r="I429" s="75">
        <v>10687.7</v>
      </c>
      <c r="J429" s="75">
        <v>10687.7</v>
      </c>
      <c r="K429" s="59"/>
      <c r="L429" s="59"/>
      <c r="M429" s="59"/>
      <c r="N429" s="59"/>
      <c r="O429" s="59"/>
      <c r="P429" s="59"/>
      <c r="Q429" s="226"/>
      <c r="AA429" s="32"/>
      <c r="AB429" s="32"/>
      <c r="AC429" s="32"/>
      <c r="AD429" s="32"/>
      <c r="AE429" s="32"/>
    </row>
    <row r="430" spans="1:31" ht="14.4" x14ac:dyDescent="0.3">
      <c r="A430" s="223"/>
      <c r="B430" s="226"/>
      <c r="C430" s="239"/>
      <c r="D430" s="14"/>
      <c r="E430" s="14"/>
      <c r="F430" s="64" t="s">
        <v>12</v>
      </c>
      <c r="G430" s="75">
        <v>11265.7</v>
      </c>
      <c r="H430" s="75">
        <v>11265.7</v>
      </c>
      <c r="I430" s="75">
        <v>11265.7</v>
      </c>
      <c r="J430" s="75">
        <v>11265.7</v>
      </c>
      <c r="K430" s="59"/>
      <c r="L430" s="59"/>
      <c r="M430" s="59"/>
      <c r="N430" s="59"/>
      <c r="O430" s="59"/>
      <c r="P430" s="59"/>
      <c r="Q430" s="226"/>
      <c r="AA430" s="32"/>
      <c r="AB430" s="32"/>
      <c r="AC430" s="32"/>
      <c r="AD430" s="32"/>
      <c r="AE430" s="32"/>
    </row>
    <row r="431" spans="1:31" ht="14.4" x14ac:dyDescent="0.3">
      <c r="A431" s="223"/>
      <c r="B431" s="226"/>
      <c r="C431" s="239"/>
      <c r="D431" s="14"/>
      <c r="E431" s="14"/>
      <c r="F431" s="64" t="s">
        <v>13</v>
      </c>
      <c r="G431" s="75">
        <v>13165.8</v>
      </c>
      <c r="H431" s="75">
        <v>13165.8</v>
      </c>
      <c r="I431" s="75">
        <v>13165.8</v>
      </c>
      <c r="J431" s="75">
        <v>13165.8</v>
      </c>
      <c r="K431" s="59"/>
      <c r="L431" s="59"/>
      <c r="M431" s="59"/>
      <c r="N431" s="59"/>
      <c r="O431" s="59"/>
      <c r="P431" s="59"/>
      <c r="Q431" s="226"/>
      <c r="AA431" s="32"/>
      <c r="AB431" s="32"/>
      <c r="AC431" s="32"/>
      <c r="AD431" s="32"/>
      <c r="AE431" s="32"/>
    </row>
    <row r="432" spans="1:31" ht="14.4" x14ac:dyDescent="0.3">
      <c r="A432" s="223"/>
      <c r="B432" s="226"/>
      <c r="C432" s="239"/>
      <c r="D432" s="14" t="s">
        <v>173</v>
      </c>
      <c r="E432" s="14" t="s">
        <v>226</v>
      </c>
      <c r="F432" s="65" t="s">
        <v>14</v>
      </c>
      <c r="G432" s="75">
        <v>13587.3</v>
      </c>
      <c r="H432" s="75">
        <v>13587.3</v>
      </c>
      <c r="I432" s="75">
        <v>13587.3</v>
      </c>
      <c r="J432" s="75">
        <v>13587.3</v>
      </c>
      <c r="K432" s="59"/>
      <c r="L432" s="59"/>
      <c r="M432" s="59"/>
      <c r="N432" s="59"/>
      <c r="O432" s="59"/>
      <c r="P432" s="59"/>
      <c r="Q432" s="226"/>
      <c r="AA432" s="32"/>
      <c r="AB432" s="32"/>
      <c r="AC432" s="32"/>
      <c r="AD432" s="32"/>
      <c r="AE432" s="32"/>
    </row>
    <row r="433" spans="1:31" ht="15" customHeight="1" x14ac:dyDescent="0.3">
      <c r="A433" s="223"/>
      <c r="B433" s="226"/>
      <c r="C433" s="239"/>
      <c r="D433" s="14"/>
      <c r="E433" s="14"/>
      <c r="F433" s="65" t="s">
        <v>15</v>
      </c>
      <c r="G433" s="75">
        <f>14159+M433</f>
        <v>14159</v>
      </c>
      <c r="H433" s="75">
        <f>14159+N433</f>
        <v>14159</v>
      </c>
      <c r="I433" s="75">
        <f>14159</f>
        <v>14159</v>
      </c>
      <c r="J433" s="75">
        <v>14159</v>
      </c>
      <c r="K433" s="59"/>
      <c r="L433" s="59"/>
      <c r="M433" s="59"/>
      <c r="N433" s="59"/>
      <c r="O433" s="59"/>
      <c r="P433" s="59"/>
      <c r="Q433" s="226"/>
      <c r="AA433" s="32"/>
      <c r="AB433" s="32"/>
      <c r="AC433" s="32"/>
      <c r="AD433" s="32"/>
      <c r="AE433" s="32"/>
    </row>
    <row r="434" spans="1:31" ht="15" customHeight="1" x14ac:dyDescent="0.3">
      <c r="A434" s="223"/>
      <c r="B434" s="226"/>
      <c r="C434" s="239"/>
      <c r="D434" s="14"/>
      <c r="E434" s="14"/>
      <c r="F434" s="65" t="s">
        <v>16</v>
      </c>
      <c r="G434" s="75">
        <v>14790.2</v>
      </c>
      <c r="H434" s="75">
        <v>14790.2</v>
      </c>
      <c r="I434" s="75">
        <f t="shared" ref="I434:I436" si="46">G434</f>
        <v>14790.2</v>
      </c>
      <c r="J434" s="75">
        <f>H434</f>
        <v>14790.2</v>
      </c>
      <c r="K434" s="59"/>
      <c r="L434" s="59"/>
      <c r="M434" s="59"/>
      <c r="N434" s="59"/>
      <c r="O434" s="59"/>
      <c r="P434" s="59"/>
      <c r="Q434" s="226"/>
      <c r="AA434" s="32"/>
      <c r="AB434" s="32"/>
      <c r="AC434" s="32"/>
      <c r="AD434" s="32"/>
      <c r="AE434" s="32"/>
    </row>
    <row r="435" spans="1:31" ht="14.4" x14ac:dyDescent="0.3">
      <c r="A435" s="223"/>
      <c r="B435" s="226"/>
      <c r="C435" s="239"/>
      <c r="D435" s="14"/>
      <c r="E435" s="14"/>
      <c r="F435" s="65" t="s">
        <v>17</v>
      </c>
      <c r="G435" s="75">
        <v>17541.900000000001</v>
      </c>
      <c r="H435" s="75">
        <v>16712</v>
      </c>
      <c r="I435" s="75">
        <f t="shared" si="46"/>
        <v>17541.900000000001</v>
      </c>
      <c r="J435" s="75">
        <v>16712</v>
      </c>
      <c r="K435" s="59"/>
      <c r="L435" s="59"/>
      <c r="M435" s="59"/>
      <c r="N435" s="59"/>
      <c r="O435" s="59"/>
      <c r="P435" s="59"/>
      <c r="Q435" s="226"/>
      <c r="AA435" s="32"/>
      <c r="AB435" s="32"/>
      <c r="AC435" s="32"/>
      <c r="AD435" s="32"/>
      <c r="AE435" s="32"/>
    </row>
    <row r="436" spans="1:31" ht="15" customHeight="1" x14ac:dyDescent="0.3">
      <c r="A436" s="223"/>
      <c r="B436" s="226"/>
      <c r="C436" s="239"/>
      <c r="D436" s="14"/>
      <c r="E436" s="14"/>
      <c r="F436" s="65" t="s">
        <v>18</v>
      </c>
      <c r="G436" s="75">
        <v>17309.3</v>
      </c>
      <c r="H436" s="75">
        <v>17309.3</v>
      </c>
      <c r="I436" s="75">
        <f t="shared" si="46"/>
        <v>17309.3</v>
      </c>
      <c r="J436" s="75">
        <v>17309.3</v>
      </c>
      <c r="K436" s="59"/>
      <c r="L436" s="59"/>
      <c r="M436" s="59"/>
      <c r="N436" s="59"/>
      <c r="O436" s="59"/>
      <c r="P436" s="59"/>
      <c r="Q436" s="226"/>
      <c r="R436" s="80"/>
      <c r="AA436" s="32"/>
      <c r="AB436" s="32"/>
      <c r="AC436" s="32"/>
      <c r="AD436" s="32"/>
      <c r="AE436" s="32"/>
    </row>
    <row r="437" spans="1:31" ht="15" customHeight="1" x14ac:dyDescent="0.3">
      <c r="A437" s="223"/>
      <c r="B437" s="226"/>
      <c r="C437" s="239"/>
      <c r="D437" s="14"/>
      <c r="E437" s="14"/>
      <c r="F437" s="65" t="s">
        <v>19</v>
      </c>
      <c r="G437" s="75">
        <f t="shared" ref="G437:G438" si="47">I437</f>
        <v>18106.2</v>
      </c>
      <c r="H437" s="75">
        <v>17309.3</v>
      </c>
      <c r="I437" s="75">
        <v>18106.2</v>
      </c>
      <c r="J437" s="75">
        <v>17309.3</v>
      </c>
      <c r="K437" s="59"/>
      <c r="L437" s="59"/>
      <c r="M437" s="59"/>
      <c r="N437" s="59"/>
      <c r="O437" s="59"/>
      <c r="P437" s="59"/>
      <c r="Q437" s="226"/>
      <c r="AA437" s="32"/>
      <c r="AB437" s="32"/>
      <c r="AC437" s="32"/>
      <c r="AD437" s="32"/>
      <c r="AE437" s="32"/>
    </row>
    <row r="438" spans="1:31" ht="15" customHeight="1" x14ac:dyDescent="0.3">
      <c r="A438" s="224"/>
      <c r="B438" s="227"/>
      <c r="C438" s="240"/>
      <c r="D438" s="14"/>
      <c r="E438" s="14"/>
      <c r="F438" s="65" t="s">
        <v>20</v>
      </c>
      <c r="G438" s="75">
        <f t="shared" si="47"/>
        <v>17309.3</v>
      </c>
      <c r="H438" s="75">
        <v>17309.3</v>
      </c>
      <c r="I438" s="75">
        <v>17309.3</v>
      </c>
      <c r="J438" s="75">
        <v>17309.3</v>
      </c>
      <c r="K438" s="59"/>
      <c r="L438" s="59"/>
      <c r="M438" s="59"/>
      <c r="N438" s="59"/>
      <c r="O438" s="59"/>
      <c r="P438" s="59"/>
      <c r="Q438" s="226"/>
      <c r="AA438" s="32"/>
      <c r="AB438" s="32"/>
      <c r="AC438" s="32"/>
      <c r="AD438" s="32"/>
      <c r="AE438" s="32"/>
    </row>
    <row r="439" spans="1:31" ht="14.4" x14ac:dyDescent="0.3">
      <c r="A439" s="222" t="s">
        <v>121</v>
      </c>
      <c r="B439" s="225" t="s">
        <v>227</v>
      </c>
      <c r="C439" s="238" t="s">
        <v>228</v>
      </c>
      <c r="D439" s="11"/>
      <c r="E439" s="11"/>
      <c r="F439" s="26" t="s">
        <v>169</v>
      </c>
      <c r="G439" s="73">
        <f>SUM(G440:G450)</f>
        <v>1400</v>
      </c>
      <c r="H439" s="73">
        <f>SUM(H440:H450)</f>
        <v>184.2</v>
      </c>
      <c r="I439" s="73">
        <f>SUM(I440:I450)</f>
        <v>1400</v>
      </c>
      <c r="J439" s="73">
        <f>SUM(J440:J450)</f>
        <v>184.2</v>
      </c>
      <c r="K439" s="73">
        <f t="shared" si="45"/>
        <v>0</v>
      </c>
      <c r="L439" s="73">
        <f t="shared" si="45"/>
        <v>0</v>
      </c>
      <c r="M439" s="73">
        <f t="shared" si="45"/>
        <v>0</v>
      </c>
      <c r="N439" s="73">
        <f t="shared" si="45"/>
        <v>0</v>
      </c>
      <c r="O439" s="73">
        <f t="shared" si="45"/>
        <v>0</v>
      </c>
      <c r="P439" s="73">
        <f t="shared" si="45"/>
        <v>0</v>
      </c>
      <c r="Q439" s="226"/>
      <c r="AA439" s="32"/>
      <c r="AB439" s="32"/>
      <c r="AC439" s="32"/>
      <c r="AD439" s="32"/>
      <c r="AE439" s="32"/>
    </row>
    <row r="440" spans="1:31" ht="14.4" x14ac:dyDescent="0.3">
      <c r="A440" s="223"/>
      <c r="B440" s="226"/>
      <c r="C440" s="239"/>
      <c r="D440" s="14"/>
      <c r="E440" s="14"/>
      <c r="F440" s="63" t="s">
        <v>10</v>
      </c>
      <c r="G440" s="75">
        <v>350</v>
      </c>
      <c r="H440" s="75">
        <v>184.2</v>
      </c>
      <c r="I440" s="75">
        <v>350</v>
      </c>
      <c r="J440" s="75">
        <v>184.2</v>
      </c>
      <c r="K440" s="59"/>
      <c r="L440" s="59"/>
      <c r="M440" s="59"/>
      <c r="N440" s="59"/>
      <c r="O440" s="59"/>
      <c r="P440" s="59"/>
      <c r="Q440" s="226"/>
      <c r="AA440" s="32"/>
      <c r="AB440" s="32"/>
      <c r="AC440" s="32"/>
      <c r="AD440" s="32"/>
      <c r="AE440" s="32"/>
    </row>
    <row r="441" spans="1:31" ht="14.4" x14ac:dyDescent="0.3">
      <c r="A441" s="223"/>
      <c r="B441" s="226"/>
      <c r="C441" s="239"/>
      <c r="D441" s="14"/>
      <c r="E441" s="14"/>
      <c r="F441" s="17" t="s">
        <v>11</v>
      </c>
      <c r="G441" s="75">
        <v>350</v>
      </c>
      <c r="H441" s="75">
        <v>0</v>
      </c>
      <c r="I441" s="75">
        <v>350</v>
      </c>
      <c r="J441" s="75">
        <v>0</v>
      </c>
      <c r="K441" s="59"/>
      <c r="L441" s="59"/>
      <c r="M441" s="59"/>
      <c r="N441" s="59"/>
      <c r="O441" s="59"/>
      <c r="P441" s="59"/>
      <c r="Q441" s="226"/>
      <c r="AA441" s="32"/>
      <c r="AB441" s="32"/>
      <c r="AC441" s="32"/>
      <c r="AD441" s="32"/>
      <c r="AE441" s="32"/>
    </row>
    <row r="442" spans="1:31" ht="14.4" x14ac:dyDescent="0.3">
      <c r="A442" s="223"/>
      <c r="B442" s="226"/>
      <c r="C442" s="239"/>
      <c r="D442" s="14"/>
      <c r="E442" s="14"/>
      <c r="F442" s="64" t="s">
        <v>12</v>
      </c>
      <c r="G442" s="75">
        <v>350</v>
      </c>
      <c r="H442" s="75">
        <v>0</v>
      </c>
      <c r="I442" s="75">
        <v>350</v>
      </c>
      <c r="J442" s="75">
        <v>0</v>
      </c>
      <c r="K442" s="59"/>
      <c r="L442" s="59"/>
      <c r="M442" s="59"/>
      <c r="N442" s="59"/>
      <c r="O442" s="59"/>
      <c r="P442" s="59"/>
      <c r="Q442" s="226"/>
      <c r="AA442" s="32"/>
      <c r="AB442" s="32"/>
      <c r="AC442" s="32"/>
      <c r="AD442" s="32"/>
      <c r="AE442" s="32"/>
    </row>
    <row r="443" spans="1:31" ht="14.4" x14ac:dyDescent="0.3">
      <c r="A443" s="223"/>
      <c r="B443" s="226"/>
      <c r="C443" s="239"/>
      <c r="D443" s="14"/>
      <c r="E443" s="14"/>
      <c r="F443" s="64" t="s">
        <v>13</v>
      </c>
      <c r="G443" s="75">
        <v>350</v>
      </c>
      <c r="H443" s="75">
        <v>0</v>
      </c>
      <c r="I443" s="75">
        <v>350</v>
      </c>
      <c r="J443" s="75">
        <v>0</v>
      </c>
      <c r="K443" s="59"/>
      <c r="L443" s="59"/>
      <c r="M443" s="59"/>
      <c r="N443" s="59"/>
      <c r="O443" s="59"/>
      <c r="P443" s="59"/>
      <c r="Q443" s="226"/>
      <c r="AA443" s="32"/>
      <c r="AB443" s="32"/>
      <c r="AC443" s="32"/>
      <c r="AD443" s="32"/>
      <c r="AE443" s="32"/>
    </row>
    <row r="444" spans="1:31" ht="14.4" x14ac:dyDescent="0.3">
      <c r="A444" s="223"/>
      <c r="B444" s="226"/>
      <c r="C444" s="239"/>
      <c r="D444" s="14"/>
      <c r="E444" s="14"/>
      <c r="F444" s="65" t="s">
        <v>14</v>
      </c>
      <c r="G444" s="75">
        <v>0</v>
      </c>
      <c r="H444" s="75">
        <v>0</v>
      </c>
      <c r="I444" s="75">
        <v>0</v>
      </c>
      <c r="J444" s="75">
        <v>0</v>
      </c>
      <c r="K444" s="59"/>
      <c r="L444" s="59"/>
      <c r="M444" s="59"/>
      <c r="N444" s="59"/>
      <c r="O444" s="59"/>
      <c r="P444" s="59"/>
      <c r="Q444" s="226"/>
      <c r="AA444" s="32"/>
      <c r="AB444" s="32"/>
      <c r="AC444" s="32"/>
      <c r="AD444" s="32"/>
      <c r="AE444" s="32"/>
    </row>
    <row r="445" spans="1:31" ht="14.4" x14ac:dyDescent="0.3">
      <c r="A445" s="223"/>
      <c r="B445" s="226"/>
      <c r="C445" s="239"/>
      <c r="D445" s="14"/>
      <c r="E445" s="14"/>
      <c r="F445" s="65" t="s">
        <v>15</v>
      </c>
      <c r="G445" s="75">
        <f>M445</f>
        <v>0</v>
      </c>
      <c r="H445" s="75">
        <f>N445</f>
        <v>0</v>
      </c>
      <c r="I445" s="75">
        <v>0</v>
      </c>
      <c r="J445" s="75">
        <v>0</v>
      </c>
      <c r="K445" s="59"/>
      <c r="L445" s="59"/>
      <c r="M445" s="59"/>
      <c r="N445" s="59"/>
      <c r="O445" s="59"/>
      <c r="P445" s="59"/>
      <c r="Q445" s="226"/>
      <c r="AA445" s="32"/>
      <c r="AB445" s="32"/>
      <c r="AC445" s="32"/>
      <c r="AD445" s="32"/>
      <c r="AE445" s="32"/>
    </row>
    <row r="446" spans="1:31" ht="14.4" x14ac:dyDescent="0.3">
      <c r="A446" s="223"/>
      <c r="B446" s="226"/>
      <c r="C446" s="239"/>
      <c r="D446" s="14"/>
      <c r="E446" s="14"/>
      <c r="F446" s="65" t="s">
        <v>16</v>
      </c>
      <c r="G446" s="75">
        <v>0</v>
      </c>
      <c r="H446" s="75">
        <v>0</v>
      </c>
      <c r="I446" s="75">
        <v>0</v>
      </c>
      <c r="J446" s="75">
        <v>0</v>
      </c>
      <c r="K446" s="59"/>
      <c r="L446" s="59"/>
      <c r="M446" s="59"/>
      <c r="N446" s="59"/>
      <c r="O446" s="59"/>
      <c r="P446" s="59"/>
      <c r="Q446" s="226"/>
      <c r="AA446" s="32"/>
      <c r="AB446" s="32"/>
      <c r="AC446" s="32"/>
      <c r="AD446" s="32"/>
      <c r="AE446" s="32"/>
    </row>
    <row r="447" spans="1:31" ht="14.4" x14ac:dyDescent="0.3">
      <c r="A447" s="223"/>
      <c r="B447" s="226"/>
      <c r="C447" s="239"/>
      <c r="D447" s="14"/>
      <c r="E447" s="14"/>
      <c r="F447" s="65" t="s">
        <v>17</v>
      </c>
      <c r="G447" s="75">
        <v>0</v>
      </c>
      <c r="H447" s="75">
        <v>0</v>
      </c>
      <c r="I447" s="75">
        <v>0</v>
      </c>
      <c r="J447" s="75">
        <v>0</v>
      </c>
      <c r="K447" s="59"/>
      <c r="L447" s="59"/>
      <c r="M447" s="59"/>
      <c r="N447" s="59"/>
      <c r="O447" s="59"/>
      <c r="P447" s="59"/>
      <c r="Q447" s="226"/>
      <c r="AA447" s="32"/>
      <c r="AB447" s="32"/>
      <c r="AC447" s="32"/>
      <c r="AD447" s="32"/>
      <c r="AE447" s="32"/>
    </row>
    <row r="448" spans="1:31" ht="14.4" x14ac:dyDescent="0.3">
      <c r="A448" s="223"/>
      <c r="B448" s="226"/>
      <c r="C448" s="239"/>
      <c r="D448" s="14"/>
      <c r="E448" s="14"/>
      <c r="F448" s="65" t="s">
        <v>18</v>
      </c>
      <c r="G448" s="75">
        <v>0</v>
      </c>
      <c r="H448" s="75">
        <v>0</v>
      </c>
      <c r="I448" s="75">
        <v>0</v>
      </c>
      <c r="J448" s="75">
        <v>0</v>
      </c>
      <c r="K448" s="59"/>
      <c r="L448" s="59"/>
      <c r="M448" s="59"/>
      <c r="N448" s="59"/>
      <c r="O448" s="59"/>
      <c r="P448" s="59"/>
      <c r="Q448" s="226"/>
      <c r="AA448" s="32"/>
      <c r="AB448" s="32"/>
      <c r="AC448" s="32"/>
      <c r="AD448" s="32"/>
      <c r="AE448" s="32"/>
    </row>
    <row r="449" spans="1:31" ht="14.4" x14ac:dyDescent="0.3">
      <c r="A449" s="223"/>
      <c r="B449" s="226"/>
      <c r="C449" s="239"/>
      <c r="D449" s="14"/>
      <c r="E449" s="14"/>
      <c r="F449" s="65" t="s">
        <v>19</v>
      </c>
      <c r="G449" s="75">
        <v>0</v>
      </c>
      <c r="H449" s="75">
        <v>0</v>
      </c>
      <c r="I449" s="75">
        <v>0</v>
      </c>
      <c r="J449" s="75">
        <v>0</v>
      </c>
      <c r="K449" s="59"/>
      <c r="L449" s="59"/>
      <c r="M449" s="59"/>
      <c r="N449" s="59"/>
      <c r="O449" s="59"/>
      <c r="P449" s="59"/>
      <c r="Q449" s="226"/>
      <c r="AA449" s="32"/>
      <c r="AB449" s="32"/>
      <c r="AC449" s="32"/>
      <c r="AD449" s="32"/>
      <c r="AE449" s="32"/>
    </row>
    <row r="450" spans="1:31" ht="14.4" x14ac:dyDescent="0.3">
      <c r="A450" s="224"/>
      <c r="B450" s="227"/>
      <c r="C450" s="240"/>
      <c r="D450" s="14"/>
      <c r="E450" s="14"/>
      <c r="F450" s="65" t="s">
        <v>20</v>
      </c>
      <c r="G450" s="75">
        <v>0</v>
      </c>
      <c r="H450" s="75">
        <v>0</v>
      </c>
      <c r="I450" s="75">
        <v>0</v>
      </c>
      <c r="J450" s="75">
        <v>0</v>
      </c>
      <c r="K450" s="59"/>
      <c r="L450" s="59"/>
      <c r="M450" s="59"/>
      <c r="N450" s="59"/>
      <c r="O450" s="59"/>
      <c r="P450" s="59"/>
      <c r="Q450" s="227"/>
      <c r="AA450" s="32"/>
      <c r="AB450" s="32"/>
      <c r="AC450" s="32"/>
      <c r="AD450" s="32"/>
      <c r="AE450" s="32"/>
    </row>
    <row r="451" spans="1:31" ht="14.4" x14ac:dyDescent="0.3">
      <c r="A451" s="222" t="s">
        <v>124</v>
      </c>
      <c r="B451" s="225" t="s">
        <v>125</v>
      </c>
      <c r="C451" s="238" t="s">
        <v>229</v>
      </c>
      <c r="D451" s="11"/>
      <c r="E451" s="11"/>
      <c r="F451" s="26" t="s">
        <v>169</v>
      </c>
      <c r="G451" s="73">
        <f>SUM(G452:G462)</f>
        <v>29181.899999999998</v>
      </c>
      <c r="H451" s="73">
        <f>SUM(H452:H462)</f>
        <v>27763.799999999996</v>
      </c>
      <c r="I451" s="73">
        <f>SUM(I452:I462)</f>
        <v>29181.899999999998</v>
      </c>
      <c r="J451" s="73">
        <f>SUM(J452:J462)</f>
        <v>27763.799999999996</v>
      </c>
      <c r="K451" s="59"/>
      <c r="L451" s="59"/>
      <c r="M451" s="59"/>
      <c r="N451" s="59"/>
      <c r="O451" s="59"/>
      <c r="P451" s="59"/>
      <c r="Q451" s="225" t="s">
        <v>26</v>
      </c>
      <c r="AA451" s="32"/>
      <c r="AB451" s="32"/>
      <c r="AC451" s="32"/>
      <c r="AD451" s="32"/>
      <c r="AE451" s="32"/>
    </row>
    <row r="452" spans="1:31" ht="14.4" x14ac:dyDescent="0.3">
      <c r="A452" s="223"/>
      <c r="B452" s="226"/>
      <c r="C452" s="239"/>
      <c r="D452" s="14"/>
      <c r="E452" s="14"/>
      <c r="F452" s="63" t="s">
        <v>10</v>
      </c>
      <c r="G452" s="75">
        <v>2636.9</v>
      </c>
      <c r="H452" s="75">
        <v>2636.9</v>
      </c>
      <c r="I452" s="75">
        <v>2636.9</v>
      </c>
      <c r="J452" s="75">
        <v>2636.9</v>
      </c>
      <c r="K452" s="59"/>
      <c r="L452" s="59"/>
      <c r="M452" s="59"/>
      <c r="N452" s="59"/>
      <c r="O452" s="59"/>
      <c r="P452" s="59"/>
      <c r="Q452" s="226"/>
      <c r="AA452" s="32"/>
      <c r="AB452" s="32"/>
      <c r="AC452" s="32"/>
      <c r="AD452" s="32"/>
      <c r="AE452" s="32"/>
    </row>
    <row r="453" spans="1:31" ht="14.4" x14ac:dyDescent="0.3">
      <c r="A453" s="223"/>
      <c r="B453" s="226"/>
      <c r="C453" s="239"/>
      <c r="D453" s="14"/>
      <c r="E453" s="14"/>
      <c r="F453" s="17" t="s">
        <v>11</v>
      </c>
      <c r="G453" s="75">
        <v>2636.9</v>
      </c>
      <c r="H453" s="75">
        <v>2636.9</v>
      </c>
      <c r="I453" s="75">
        <v>2636.9</v>
      </c>
      <c r="J453" s="75">
        <v>2636.9</v>
      </c>
      <c r="K453" s="59"/>
      <c r="L453" s="59"/>
      <c r="M453" s="59"/>
      <c r="N453" s="59"/>
      <c r="O453" s="59"/>
      <c r="P453" s="59"/>
      <c r="Q453" s="226"/>
      <c r="AA453" s="32"/>
      <c r="AB453" s="32"/>
      <c r="AC453" s="32"/>
      <c r="AD453" s="32"/>
      <c r="AE453" s="32"/>
    </row>
    <row r="454" spans="1:31" ht="14.4" x14ac:dyDescent="0.3">
      <c r="A454" s="223"/>
      <c r="B454" s="226"/>
      <c r="C454" s="239"/>
      <c r="D454" s="14"/>
      <c r="E454" s="14"/>
      <c r="F454" s="64" t="s">
        <v>12</v>
      </c>
      <c r="G454" s="75">
        <v>2636.9</v>
      </c>
      <c r="H454" s="75">
        <v>2219.1999999999998</v>
      </c>
      <c r="I454" s="75">
        <v>2636.9</v>
      </c>
      <c r="J454" s="75">
        <v>2219.1999999999998</v>
      </c>
      <c r="K454" s="59"/>
      <c r="L454" s="59"/>
      <c r="M454" s="59"/>
      <c r="N454" s="59"/>
      <c r="O454" s="59"/>
      <c r="P454" s="59"/>
      <c r="Q454" s="226"/>
      <c r="AA454" s="32"/>
      <c r="AB454" s="32"/>
      <c r="AC454" s="32"/>
      <c r="AD454" s="32"/>
      <c r="AE454" s="32"/>
    </row>
    <row r="455" spans="1:31" ht="14.4" x14ac:dyDescent="0.3">
      <c r="A455" s="223"/>
      <c r="B455" s="226"/>
      <c r="C455" s="239"/>
      <c r="D455" s="14"/>
      <c r="E455" s="14"/>
      <c r="F455" s="64" t="s">
        <v>13</v>
      </c>
      <c r="G455" s="75">
        <v>2636.9</v>
      </c>
      <c r="H455" s="75">
        <v>1837.5</v>
      </c>
      <c r="I455" s="75">
        <v>2636.9</v>
      </c>
      <c r="J455" s="75">
        <v>1837.5</v>
      </c>
      <c r="K455" s="59"/>
      <c r="L455" s="59"/>
      <c r="M455" s="59"/>
      <c r="N455" s="59"/>
      <c r="O455" s="59"/>
      <c r="P455" s="59"/>
      <c r="Q455" s="226"/>
      <c r="AA455" s="32"/>
      <c r="AB455" s="32"/>
      <c r="AC455" s="32"/>
      <c r="AD455" s="32"/>
      <c r="AE455" s="32"/>
    </row>
    <row r="456" spans="1:31" ht="14.4" x14ac:dyDescent="0.3">
      <c r="A456" s="223"/>
      <c r="B456" s="226"/>
      <c r="C456" s="239"/>
      <c r="D456" s="14"/>
      <c r="E456" s="14"/>
      <c r="F456" s="65" t="s">
        <v>14</v>
      </c>
      <c r="G456" s="75">
        <v>2632.7</v>
      </c>
      <c r="H456" s="75">
        <v>2629.5</v>
      </c>
      <c r="I456" s="75">
        <v>2632.7</v>
      </c>
      <c r="J456" s="75">
        <v>2629.5</v>
      </c>
      <c r="K456" s="59"/>
      <c r="L456" s="59"/>
      <c r="M456" s="59"/>
      <c r="N456" s="59"/>
      <c r="O456" s="59"/>
      <c r="P456" s="59"/>
      <c r="Q456" s="226"/>
      <c r="AA456" s="32"/>
      <c r="AB456" s="32"/>
      <c r="AC456" s="32"/>
      <c r="AD456" s="32"/>
      <c r="AE456" s="32"/>
    </row>
    <row r="457" spans="1:31" ht="14.4" x14ac:dyDescent="0.3">
      <c r="A457" s="223"/>
      <c r="B457" s="226"/>
      <c r="C457" s="239"/>
      <c r="D457" s="14" t="s">
        <v>173</v>
      </c>
      <c r="E457" s="14" t="s">
        <v>230</v>
      </c>
      <c r="F457" s="65" t="s">
        <v>15</v>
      </c>
      <c r="G457" s="75">
        <v>2632.7</v>
      </c>
      <c r="H457" s="75">
        <v>2629</v>
      </c>
      <c r="I457" s="75">
        <v>2632.7</v>
      </c>
      <c r="J457" s="75">
        <v>2629</v>
      </c>
      <c r="K457" s="59"/>
      <c r="L457" s="59"/>
      <c r="M457" s="59"/>
      <c r="N457" s="59"/>
      <c r="O457" s="59"/>
      <c r="P457" s="59"/>
      <c r="Q457" s="226"/>
      <c r="AA457" s="32"/>
      <c r="AB457" s="32"/>
      <c r="AC457" s="32"/>
      <c r="AD457" s="32"/>
      <c r="AE457" s="32"/>
    </row>
    <row r="458" spans="1:31" ht="14.4" x14ac:dyDescent="0.3">
      <c r="A458" s="223"/>
      <c r="B458" s="226"/>
      <c r="C458" s="239"/>
      <c r="D458" s="14"/>
      <c r="E458" s="14"/>
      <c r="F458" s="65" t="s">
        <v>16</v>
      </c>
      <c r="G458" s="75">
        <v>2632.7</v>
      </c>
      <c r="H458" s="75">
        <v>2585.6</v>
      </c>
      <c r="I458" s="75">
        <v>2632.7</v>
      </c>
      <c r="J458" s="75">
        <v>2585.6</v>
      </c>
      <c r="K458" s="59"/>
      <c r="L458" s="59"/>
      <c r="M458" s="59"/>
      <c r="N458" s="59"/>
      <c r="O458" s="59"/>
      <c r="P458" s="59"/>
      <c r="Q458" s="226"/>
      <c r="AA458" s="32"/>
      <c r="AB458" s="32"/>
      <c r="AC458" s="32"/>
      <c r="AD458" s="32"/>
      <c r="AE458" s="32"/>
    </row>
    <row r="459" spans="1:31" ht="14.4" x14ac:dyDescent="0.3">
      <c r="A459" s="223"/>
      <c r="B459" s="226"/>
      <c r="C459" s="239"/>
      <c r="D459" s="14"/>
      <c r="E459" s="14"/>
      <c r="F459" s="65" t="s">
        <v>17</v>
      </c>
      <c r="G459" s="75">
        <v>2647.3</v>
      </c>
      <c r="H459" s="75">
        <v>2647.3</v>
      </c>
      <c r="I459" s="75">
        <v>2647.3</v>
      </c>
      <c r="J459" s="75">
        <v>2647.3</v>
      </c>
      <c r="K459" s="59"/>
      <c r="L459" s="59"/>
      <c r="M459" s="59"/>
      <c r="N459" s="59"/>
      <c r="O459" s="59"/>
      <c r="P459" s="59"/>
      <c r="Q459" s="226"/>
      <c r="AA459" s="32"/>
      <c r="AB459" s="32"/>
      <c r="AC459" s="32"/>
      <c r="AD459" s="32"/>
      <c r="AE459" s="32"/>
    </row>
    <row r="460" spans="1:31" ht="14.4" x14ac:dyDescent="0.3">
      <c r="A460" s="223"/>
      <c r="B460" s="226"/>
      <c r="C460" s="239"/>
      <c r="D460" s="14"/>
      <c r="E460" s="14"/>
      <c r="F460" s="65" t="s">
        <v>18</v>
      </c>
      <c r="G460" s="75">
        <v>2647.3</v>
      </c>
      <c r="H460" s="75">
        <v>2647.3</v>
      </c>
      <c r="I460" s="75">
        <v>2647.3</v>
      </c>
      <c r="J460" s="75">
        <v>2647.3</v>
      </c>
      <c r="K460" s="59"/>
      <c r="L460" s="59"/>
      <c r="M460" s="59"/>
      <c r="N460" s="59"/>
      <c r="O460" s="59"/>
      <c r="P460" s="59"/>
      <c r="Q460" s="226"/>
      <c r="AA460" s="32"/>
      <c r="AB460" s="32"/>
      <c r="AC460" s="32"/>
      <c r="AD460" s="32"/>
      <c r="AE460" s="32"/>
    </row>
    <row r="461" spans="1:31" ht="14.4" x14ac:dyDescent="0.3">
      <c r="A461" s="223"/>
      <c r="B461" s="226"/>
      <c r="C461" s="239"/>
      <c r="D461" s="14"/>
      <c r="E461" s="14"/>
      <c r="F461" s="65" t="s">
        <v>19</v>
      </c>
      <c r="G461" s="75">
        <v>2647.3</v>
      </c>
      <c r="H461" s="75">
        <v>2647.3</v>
      </c>
      <c r="I461" s="75">
        <v>2647.3</v>
      </c>
      <c r="J461" s="75">
        <v>2647.3</v>
      </c>
      <c r="K461" s="59"/>
      <c r="L461" s="59"/>
      <c r="M461" s="59"/>
      <c r="N461" s="59"/>
      <c r="O461" s="59"/>
      <c r="P461" s="59"/>
      <c r="Q461" s="226"/>
      <c r="AA461" s="32"/>
      <c r="AB461" s="32"/>
      <c r="AC461" s="32"/>
      <c r="AD461" s="32"/>
      <c r="AE461" s="32"/>
    </row>
    <row r="462" spans="1:31" ht="14.4" x14ac:dyDescent="0.3">
      <c r="A462" s="224"/>
      <c r="B462" s="227"/>
      <c r="C462" s="240"/>
      <c r="D462" s="14"/>
      <c r="E462" s="14"/>
      <c r="F462" s="65" t="s">
        <v>20</v>
      </c>
      <c r="G462" s="75">
        <v>2794.3</v>
      </c>
      <c r="H462" s="75">
        <v>2647.3</v>
      </c>
      <c r="I462" s="75">
        <v>2794.3</v>
      </c>
      <c r="J462" s="75">
        <v>2647.3</v>
      </c>
      <c r="K462" s="59"/>
      <c r="L462" s="59"/>
      <c r="M462" s="59"/>
      <c r="N462" s="59"/>
      <c r="O462" s="59"/>
      <c r="P462" s="59"/>
      <c r="Q462" s="227"/>
      <c r="AA462" s="32"/>
      <c r="AB462" s="32"/>
      <c r="AC462" s="32"/>
      <c r="AD462" s="32"/>
      <c r="AE462" s="32"/>
    </row>
    <row r="463" spans="1:31" ht="14.4" x14ac:dyDescent="0.3">
      <c r="A463" s="222"/>
      <c r="B463" s="269" t="s">
        <v>231</v>
      </c>
      <c r="C463" s="238"/>
      <c r="D463" s="11"/>
      <c r="E463" s="11"/>
      <c r="F463" s="26" t="s">
        <v>169</v>
      </c>
      <c r="G463" s="73">
        <f>SUM(G464:G474)</f>
        <v>189185</v>
      </c>
      <c r="H463" s="73">
        <f>SUM(H464:H474)</f>
        <v>184924.30000000002</v>
      </c>
      <c r="I463" s="73">
        <f>SUM(I464:I474)</f>
        <v>189185</v>
      </c>
      <c r="J463" s="73">
        <f>SUM(J464:J474)</f>
        <v>184924.30000000002</v>
      </c>
      <c r="K463" s="59"/>
      <c r="L463" s="59"/>
      <c r="M463" s="59"/>
      <c r="N463" s="59"/>
      <c r="O463" s="59"/>
      <c r="P463" s="59"/>
      <c r="Q463" s="238"/>
      <c r="AA463" s="32"/>
      <c r="AB463" s="32"/>
      <c r="AC463" s="32"/>
      <c r="AD463" s="32"/>
      <c r="AE463" s="32"/>
    </row>
    <row r="464" spans="1:31" ht="14.4" x14ac:dyDescent="0.3">
      <c r="A464" s="223"/>
      <c r="B464" s="270"/>
      <c r="C464" s="239"/>
      <c r="D464" s="14"/>
      <c r="E464" s="14"/>
      <c r="F464" s="63" t="s">
        <v>10</v>
      </c>
      <c r="G464" s="75">
        <f t="shared" ref="G464:G470" si="48">SUM(G428+G440+G452)</f>
        <v>13667.6</v>
      </c>
      <c r="H464" s="75">
        <f>H428+H440+H452</f>
        <v>13501.800000000001</v>
      </c>
      <c r="I464" s="75">
        <f t="shared" ref="I464:I470" si="49">SUM(I428+I440+I452)</f>
        <v>13667.6</v>
      </c>
      <c r="J464" s="75">
        <f t="shared" ref="J464:J468" si="50">J428+J440+J452</f>
        <v>13501.800000000001</v>
      </c>
      <c r="K464" s="59"/>
      <c r="L464" s="59"/>
      <c r="M464" s="59"/>
      <c r="N464" s="59"/>
      <c r="O464" s="59"/>
      <c r="P464" s="59"/>
      <c r="Q464" s="239"/>
      <c r="AA464" s="32"/>
      <c r="AB464" s="32"/>
      <c r="AC464" s="32"/>
      <c r="AD464" s="32"/>
      <c r="AE464" s="32"/>
    </row>
    <row r="465" spans="1:31" ht="14.4" x14ac:dyDescent="0.3">
      <c r="A465" s="223"/>
      <c r="B465" s="270"/>
      <c r="C465" s="239"/>
      <c r="D465" s="14"/>
      <c r="E465" s="14"/>
      <c r="F465" s="17" t="s">
        <v>11</v>
      </c>
      <c r="G465" s="75">
        <f t="shared" si="48"/>
        <v>13674.6</v>
      </c>
      <c r="H465" s="75">
        <f>H429+H441+H452</f>
        <v>13324.6</v>
      </c>
      <c r="I465" s="75">
        <f t="shared" si="49"/>
        <v>13674.6</v>
      </c>
      <c r="J465" s="75">
        <f t="shared" si="50"/>
        <v>13324.6</v>
      </c>
      <c r="K465" s="59"/>
      <c r="L465" s="59"/>
      <c r="M465" s="59"/>
      <c r="N465" s="59"/>
      <c r="O465" s="59"/>
      <c r="P465" s="59"/>
      <c r="Q465" s="239"/>
      <c r="AA465" s="32"/>
      <c r="AB465" s="32"/>
      <c r="AC465" s="32"/>
      <c r="AD465" s="32"/>
      <c r="AE465" s="32"/>
    </row>
    <row r="466" spans="1:31" ht="14.4" x14ac:dyDescent="0.3">
      <c r="A466" s="223"/>
      <c r="B466" s="270"/>
      <c r="C466" s="239"/>
      <c r="D466" s="14"/>
      <c r="E466" s="14"/>
      <c r="F466" s="64" t="s">
        <v>12</v>
      </c>
      <c r="G466" s="75">
        <f t="shared" si="48"/>
        <v>14252.6</v>
      </c>
      <c r="H466" s="75">
        <f>H430+H442+H454</f>
        <v>13484.900000000001</v>
      </c>
      <c r="I466" s="75">
        <f t="shared" si="49"/>
        <v>14252.6</v>
      </c>
      <c r="J466" s="75">
        <f t="shared" si="50"/>
        <v>13484.900000000001</v>
      </c>
      <c r="K466" s="59"/>
      <c r="L466" s="59"/>
      <c r="M466" s="59"/>
      <c r="N466" s="59"/>
      <c r="O466" s="59"/>
      <c r="P466" s="59"/>
      <c r="Q466" s="239"/>
      <c r="AA466" s="32"/>
      <c r="AB466" s="32"/>
      <c r="AC466" s="32"/>
      <c r="AD466" s="32"/>
      <c r="AE466" s="32"/>
    </row>
    <row r="467" spans="1:31" ht="14.4" x14ac:dyDescent="0.3">
      <c r="A467" s="223"/>
      <c r="B467" s="270"/>
      <c r="C467" s="239"/>
      <c r="D467" s="14"/>
      <c r="E467" s="14"/>
      <c r="F467" s="64" t="s">
        <v>13</v>
      </c>
      <c r="G467" s="75">
        <f t="shared" si="48"/>
        <v>16152.699999999999</v>
      </c>
      <c r="H467" s="75">
        <f>H431+H455</f>
        <v>15003.3</v>
      </c>
      <c r="I467" s="75">
        <f t="shared" si="49"/>
        <v>16152.699999999999</v>
      </c>
      <c r="J467" s="75">
        <f t="shared" si="50"/>
        <v>15003.3</v>
      </c>
      <c r="K467" s="59"/>
      <c r="L467" s="59"/>
      <c r="M467" s="59"/>
      <c r="N467" s="59"/>
      <c r="O467" s="59"/>
      <c r="P467" s="59"/>
      <c r="Q467" s="239"/>
      <c r="AA467" s="32"/>
      <c r="AB467" s="32"/>
      <c r="AC467" s="32"/>
      <c r="AD467" s="32"/>
      <c r="AE467" s="32"/>
    </row>
    <row r="468" spans="1:31" ht="14.4" x14ac:dyDescent="0.3">
      <c r="A468" s="223"/>
      <c r="B468" s="270"/>
      <c r="C468" s="239"/>
      <c r="D468" s="14"/>
      <c r="E468" s="14"/>
      <c r="F468" s="65" t="s">
        <v>14</v>
      </c>
      <c r="G468" s="75">
        <f t="shared" si="48"/>
        <v>16220</v>
      </c>
      <c r="H468" s="75">
        <f>H432+H444+H456</f>
        <v>16216.8</v>
      </c>
      <c r="I468" s="75">
        <f t="shared" si="49"/>
        <v>16220</v>
      </c>
      <c r="J468" s="75">
        <f t="shared" si="50"/>
        <v>16216.8</v>
      </c>
      <c r="K468" s="59"/>
      <c r="L468" s="59"/>
      <c r="M468" s="59"/>
      <c r="N468" s="59"/>
      <c r="O468" s="59"/>
      <c r="P468" s="59"/>
      <c r="Q468" s="239"/>
      <c r="AA468" s="32"/>
      <c r="AB468" s="32"/>
      <c r="AC468" s="32"/>
      <c r="AD468" s="32"/>
      <c r="AE468" s="32"/>
    </row>
    <row r="469" spans="1:31" ht="14.4" x14ac:dyDescent="0.3">
      <c r="A469" s="223"/>
      <c r="B469" s="270"/>
      <c r="C469" s="239"/>
      <c r="D469" s="14"/>
      <c r="E469" s="14"/>
      <c r="F469" s="65" t="s">
        <v>15</v>
      </c>
      <c r="G469" s="75">
        <f>I469+M469</f>
        <v>16791.7</v>
      </c>
      <c r="H469" s="75">
        <f>J469+N469</f>
        <v>16788</v>
      </c>
      <c r="I469" s="75">
        <f t="shared" si="49"/>
        <v>16791.7</v>
      </c>
      <c r="J469" s="75">
        <f t="shared" ref="G469:J474" si="51">SUM(J433+J445+J457)</f>
        <v>16788</v>
      </c>
      <c r="K469" s="75"/>
      <c r="L469" s="75"/>
      <c r="M469" s="75"/>
      <c r="N469" s="75"/>
      <c r="O469" s="59"/>
      <c r="P469" s="59"/>
      <c r="Q469" s="239"/>
      <c r="AA469" s="32"/>
      <c r="AB469" s="32"/>
      <c r="AC469" s="32"/>
      <c r="AD469" s="32"/>
      <c r="AE469" s="32"/>
    </row>
    <row r="470" spans="1:31" ht="14.4" x14ac:dyDescent="0.3">
      <c r="A470" s="223"/>
      <c r="B470" s="270"/>
      <c r="C470" s="239"/>
      <c r="D470" s="14"/>
      <c r="E470" s="14"/>
      <c r="F470" s="65" t="s">
        <v>16</v>
      </c>
      <c r="G470" s="75">
        <f t="shared" si="48"/>
        <v>17422.900000000001</v>
      </c>
      <c r="H470" s="75">
        <f>SUM(H434+H446+H458)</f>
        <v>17375.8</v>
      </c>
      <c r="I470" s="75">
        <f t="shared" si="49"/>
        <v>17422.900000000001</v>
      </c>
      <c r="J470" s="75">
        <f t="shared" si="51"/>
        <v>17375.8</v>
      </c>
      <c r="K470" s="96"/>
      <c r="L470" s="103"/>
      <c r="M470" s="59"/>
      <c r="N470" s="59"/>
      <c r="O470" s="59"/>
      <c r="P470" s="59"/>
      <c r="Q470" s="239"/>
      <c r="AA470" s="32"/>
      <c r="AB470" s="32"/>
      <c r="AC470" s="32"/>
      <c r="AD470" s="32"/>
      <c r="AE470" s="32"/>
    </row>
    <row r="471" spans="1:31" ht="14.4" x14ac:dyDescent="0.3">
      <c r="A471" s="223"/>
      <c r="B471" s="270"/>
      <c r="C471" s="239"/>
      <c r="D471" s="14"/>
      <c r="E471" s="14"/>
      <c r="F471" s="65" t="s">
        <v>17</v>
      </c>
      <c r="G471" s="75">
        <f t="shared" si="51"/>
        <v>20189.2</v>
      </c>
      <c r="H471" s="75">
        <f t="shared" si="51"/>
        <v>19359.3</v>
      </c>
      <c r="I471" s="75">
        <f t="shared" si="51"/>
        <v>20189.2</v>
      </c>
      <c r="J471" s="75">
        <f t="shared" si="51"/>
        <v>19359.3</v>
      </c>
      <c r="K471" s="59"/>
      <c r="L471" s="103"/>
      <c r="M471" s="59"/>
      <c r="N471" s="59"/>
      <c r="O471" s="59"/>
      <c r="P471" s="59"/>
      <c r="Q471" s="239"/>
      <c r="AA471" s="32"/>
      <c r="AB471" s="32"/>
      <c r="AC471" s="32"/>
      <c r="AD471" s="32"/>
      <c r="AE471" s="32"/>
    </row>
    <row r="472" spans="1:31" ht="14.4" x14ac:dyDescent="0.3">
      <c r="A472" s="223"/>
      <c r="B472" s="270"/>
      <c r="C472" s="239"/>
      <c r="D472" s="14"/>
      <c r="E472" s="14"/>
      <c r="F472" s="65" t="s">
        <v>18</v>
      </c>
      <c r="G472" s="75">
        <f>SUM(G436+G448+G460)</f>
        <v>19956.599999999999</v>
      </c>
      <c r="H472" s="75">
        <f>SUM(H436+H448+H460)</f>
        <v>19956.599999999999</v>
      </c>
      <c r="I472" s="75">
        <f t="shared" si="51"/>
        <v>19956.599999999999</v>
      </c>
      <c r="J472" s="75">
        <f t="shared" si="51"/>
        <v>19956.599999999999</v>
      </c>
      <c r="K472" s="59"/>
      <c r="L472" s="103"/>
      <c r="M472" s="59"/>
      <c r="N472" s="59"/>
      <c r="O472" s="59"/>
      <c r="P472" s="59"/>
      <c r="Q472" s="239"/>
      <c r="AA472" s="32"/>
      <c r="AB472" s="32"/>
      <c r="AC472" s="32"/>
      <c r="AD472" s="32"/>
      <c r="AE472" s="32"/>
    </row>
    <row r="473" spans="1:31" ht="14.4" x14ac:dyDescent="0.3">
      <c r="A473" s="223"/>
      <c r="B473" s="270"/>
      <c r="C473" s="239"/>
      <c r="D473" s="14"/>
      <c r="E473" s="14"/>
      <c r="F473" s="65" t="s">
        <v>19</v>
      </c>
      <c r="G473" s="75">
        <f t="shared" si="51"/>
        <v>20753.5</v>
      </c>
      <c r="H473" s="75">
        <f t="shared" si="51"/>
        <v>19956.599999999999</v>
      </c>
      <c r="I473" s="75">
        <f t="shared" si="51"/>
        <v>20753.5</v>
      </c>
      <c r="J473" s="75">
        <f t="shared" si="51"/>
        <v>19956.599999999999</v>
      </c>
      <c r="K473" s="59"/>
      <c r="L473" s="59"/>
      <c r="M473" s="59"/>
      <c r="N473" s="59"/>
      <c r="O473" s="59"/>
      <c r="P473" s="59"/>
      <c r="Q473" s="239"/>
      <c r="AA473" s="32"/>
      <c r="AB473" s="32"/>
      <c r="AC473" s="32"/>
      <c r="AD473" s="32"/>
      <c r="AE473" s="32"/>
    </row>
    <row r="474" spans="1:31" ht="14.4" x14ac:dyDescent="0.3">
      <c r="A474" s="224"/>
      <c r="B474" s="271"/>
      <c r="C474" s="240"/>
      <c r="D474" s="14"/>
      <c r="E474" s="14"/>
      <c r="F474" s="65" t="s">
        <v>20</v>
      </c>
      <c r="G474" s="75">
        <f t="shared" si="51"/>
        <v>20103.599999999999</v>
      </c>
      <c r="H474" s="75">
        <f t="shared" si="51"/>
        <v>19956.599999999999</v>
      </c>
      <c r="I474" s="75">
        <f t="shared" si="51"/>
        <v>20103.599999999999</v>
      </c>
      <c r="J474" s="75">
        <f t="shared" si="51"/>
        <v>19956.599999999999</v>
      </c>
      <c r="K474" s="59"/>
      <c r="L474" s="59"/>
      <c r="M474" s="59"/>
      <c r="N474" s="59"/>
      <c r="O474" s="59"/>
      <c r="P474" s="59"/>
      <c r="Q474" s="240"/>
      <c r="AA474" s="32"/>
      <c r="AB474" s="32"/>
      <c r="AC474" s="32"/>
      <c r="AD474" s="32"/>
      <c r="AE474" s="32"/>
    </row>
    <row r="475" spans="1:31" ht="14.4" x14ac:dyDescent="0.3">
      <c r="A475" s="222"/>
      <c r="B475" s="269" t="s">
        <v>232</v>
      </c>
      <c r="C475" s="272"/>
      <c r="D475" s="104"/>
      <c r="E475" s="104"/>
      <c r="F475" s="26" t="s">
        <v>169</v>
      </c>
      <c r="G475" s="58">
        <f>SUM(G476:G486)</f>
        <v>4106378.7459999998</v>
      </c>
      <c r="H475" s="58">
        <f>SUM(H476:H486)</f>
        <v>3375005.4659999995</v>
      </c>
      <c r="I475" s="58">
        <f>SUM(I476:I486)</f>
        <v>3278874.2459999998</v>
      </c>
      <c r="J475" s="58">
        <f>SUM(J476:J486)</f>
        <v>2791362.9659999995</v>
      </c>
      <c r="K475" s="58">
        <f t="shared" ref="K475:L475" si="52">SUM(K476:K486)</f>
        <v>0</v>
      </c>
      <c r="L475" s="58">
        <f t="shared" si="52"/>
        <v>0</v>
      </c>
      <c r="M475" s="58">
        <f>SUM(M476:M486)</f>
        <v>827504.5</v>
      </c>
      <c r="N475" s="58">
        <f>SUM(N476:N486)</f>
        <v>583642.5</v>
      </c>
      <c r="O475" s="98"/>
      <c r="P475" s="98"/>
      <c r="Q475" s="238"/>
      <c r="R475" s="32">
        <f t="shared" ref="R475:S486" si="53">G475-I475-M475</f>
        <v>0</v>
      </c>
      <c r="S475" s="32">
        <f>H475-J475-N475</f>
        <v>0</v>
      </c>
      <c r="AA475" s="32"/>
      <c r="AB475" s="32"/>
      <c r="AC475" s="32"/>
      <c r="AD475" s="32"/>
      <c r="AE475" s="32"/>
    </row>
    <row r="476" spans="1:31" ht="14.4" x14ac:dyDescent="0.3">
      <c r="A476" s="223"/>
      <c r="B476" s="270"/>
      <c r="C476" s="273"/>
      <c r="D476" s="105"/>
      <c r="E476" s="105"/>
      <c r="F476" s="63" t="s">
        <v>10</v>
      </c>
      <c r="G476" s="60">
        <f t="shared" ref="G476:N480" si="54">SUM(G82+G403+G464)</f>
        <v>346090.6</v>
      </c>
      <c r="H476" s="60">
        <f t="shared" si="54"/>
        <v>312864</v>
      </c>
      <c r="I476" s="60">
        <f t="shared" si="54"/>
        <v>273462.59999999998</v>
      </c>
      <c r="J476" s="60">
        <f t="shared" si="54"/>
        <v>247122</v>
      </c>
      <c r="K476" s="60">
        <f t="shared" si="54"/>
        <v>0</v>
      </c>
      <c r="L476" s="60">
        <f t="shared" si="54"/>
        <v>0</v>
      </c>
      <c r="M476" s="60">
        <f t="shared" si="54"/>
        <v>72628</v>
      </c>
      <c r="N476" s="60">
        <f t="shared" si="54"/>
        <v>65742</v>
      </c>
      <c r="O476" s="100"/>
      <c r="P476" s="100"/>
      <c r="Q476" s="239"/>
      <c r="R476" s="32">
        <f t="shared" si="53"/>
        <v>0</v>
      </c>
      <c r="S476" s="32">
        <f t="shared" si="53"/>
        <v>0</v>
      </c>
      <c r="AA476" s="32"/>
      <c r="AB476" s="32"/>
      <c r="AC476" s="32"/>
      <c r="AD476" s="32"/>
      <c r="AE476" s="32"/>
    </row>
    <row r="477" spans="1:31" ht="14.4" x14ac:dyDescent="0.3">
      <c r="A477" s="223"/>
      <c r="B477" s="270"/>
      <c r="C477" s="273"/>
      <c r="D477" s="105"/>
      <c r="E477" s="105"/>
      <c r="F477" s="17" t="s">
        <v>11</v>
      </c>
      <c r="G477" s="60">
        <f t="shared" si="54"/>
        <v>418520.86</v>
      </c>
      <c r="H477" s="60">
        <f t="shared" si="54"/>
        <v>316801.80000000005</v>
      </c>
      <c r="I477" s="60">
        <f t="shared" si="54"/>
        <v>319396.86</v>
      </c>
      <c r="J477" s="60">
        <f t="shared" si="54"/>
        <v>265049.30000000005</v>
      </c>
      <c r="K477" s="60">
        <f t="shared" si="54"/>
        <v>0</v>
      </c>
      <c r="L477" s="60">
        <f t="shared" si="54"/>
        <v>0</v>
      </c>
      <c r="M477" s="60">
        <f t="shared" si="54"/>
        <v>99124</v>
      </c>
      <c r="N477" s="60">
        <f t="shared" si="54"/>
        <v>51752.5</v>
      </c>
      <c r="O477" s="59"/>
      <c r="P477" s="59"/>
      <c r="Q477" s="239"/>
      <c r="R477" s="32">
        <f t="shared" si="53"/>
        <v>0</v>
      </c>
      <c r="S477" s="32">
        <f t="shared" si="53"/>
        <v>0</v>
      </c>
      <c r="AA477" s="32"/>
      <c r="AB477" s="32"/>
      <c r="AC477" s="32"/>
      <c r="AD477" s="32"/>
      <c r="AE477" s="32"/>
    </row>
    <row r="478" spans="1:31" ht="14.4" x14ac:dyDescent="0.3">
      <c r="A478" s="223"/>
      <c r="B478" s="270"/>
      <c r="C478" s="273"/>
      <c r="D478" s="105"/>
      <c r="E478" s="105"/>
      <c r="F478" s="64" t="s">
        <v>12</v>
      </c>
      <c r="G478" s="60">
        <f t="shared" si="54"/>
        <v>354817.19999999995</v>
      </c>
      <c r="H478" s="60">
        <f t="shared" si="54"/>
        <v>294832.69999999995</v>
      </c>
      <c r="I478" s="60">
        <f t="shared" si="54"/>
        <v>307643.79999999993</v>
      </c>
      <c r="J478" s="60">
        <f t="shared" si="54"/>
        <v>255592.69999999998</v>
      </c>
      <c r="K478" s="60">
        <f t="shared" si="54"/>
        <v>0</v>
      </c>
      <c r="L478" s="60">
        <f t="shared" si="54"/>
        <v>0</v>
      </c>
      <c r="M478" s="60">
        <f t="shared" si="54"/>
        <v>47173.4</v>
      </c>
      <c r="N478" s="60">
        <f t="shared" si="54"/>
        <v>39240</v>
      </c>
      <c r="O478" s="59"/>
      <c r="P478" s="59"/>
      <c r="Q478" s="239"/>
      <c r="R478" s="32">
        <f t="shared" si="53"/>
        <v>0</v>
      </c>
      <c r="S478" s="32">
        <f t="shared" si="53"/>
        <v>0</v>
      </c>
      <c r="AA478" s="32"/>
      <c r="AB478" s="32"/>
      <c r="AC478" s="32"/>
      <c r="AD478" s="32"/>
      <c r="AE478" s="32"/>
    </row>
    <row r="479" spans="1:31" ht="14.4" x14ac:dyDescent="0.3">
      <c r="A479" s="223"/>
      <c r="B479" s="270"/>
      <c r="C479" s="273"/>
      <c r="D479" s="105"/>
      <c r="E479" s="105"/>
      <c r="F479" s="64" t="s">
        <v>13</v>
      </c>
      <c r="G479" s="60">
        <f t="shared" si="54"/>
        <v>340140.5</v>
      </c>
      <c r="H479" s="60">
        <f t="shared" si="54"/>
        <v>311019.7</v>
      </c>
      <c r="I479" s="60">
        <f t="shared" si="54"/>
        <v>292967.09999999998</v>
      </c>
      <c r="J479" s="60">
        <f t="shared" si="54"/>
        <v>263895.7</v>
      </c>
      <c r="K479" s="60">
        <f t="shared" si="54"/>
        <v>0</v>
      </c>
      <c r="L479" s="60">
        <f t="shared" si="54"/>
        <v>0</v>
      </c>
      <c r="M479" s="60">
        <f t="shared" si="54"/>
        <v>47173.4</v>
      </c>
      <c r="N479" s="60">
        <f t="shared" si="54"/>
        <v>47124</v>
      </c>
      <c r="O479" s="59"/>
      <c r="P479" s="59"/>
      <c r="Q479" s="239"/>
      <c r="R479" s="32">
        <f t="shared" si="53"/>
        <v>0</v>
      </c>
      <c r="S479" s="32">
        <f t="shared" si="53"/>
        <v>0</v>
      </c>
      <c r="AA479" s="32"/>
      <c r="AB479" s="32"/>
      <c r="AC479" s="32"/>
      <c r="AD479" s="32"/>
      <c r="AE479" s="32"/>
    </row>
    <row r="480" spans="1:31" ht="14.4" x14ac:dyDescent="0.3">
      <c r="A480" s="223"/>
      <c r="B480" s="270"/>
      <c r="C480" s="273"/>
      <c r="D480" s="105"/>
      <c r="E480" s="105"/>
      <c r="F480" s="64" t="s">
        <v>14</v>
      </c>
      <c r="G480" s="60">
        <f t="shared" si="54"/>
        <v>341471.00000000006</v>
      </c>
      <c r="H480" s="60">
        <f t="shared" si="54"/>
        <v>293256.59999999998</v>
      </c>
      <c r="I480" s="60">
        <f t="shared" si="54"/>
        <v>282309.60000000003</v>
      </c>
      <c r="J480" s="60">
        <f t="shared" si="54"/>
        <v>243720.6</v>
      </c>
      <c r="K480" s="60">
        <f t="shared" si="54"/>
        <v>0</v>
      </c>
      <c r="L480" s="60">
        <f t="shared" si="54"/>
        <v>0</v>
      </c>
      <c r="M480" s="60">
        <f t="shared" si="54"/>
        <v>59161.4</v>
      </c>
      <c r="N480" s="60">
        <f t="shared" si="54"/>
        <v>49536</v>
      </c>
      <c r="O480" s="59"/>
      <c r="P480" s="59"/>
      <c r="Q480" s="239"/>
      <c r="R480" s="32">
        <f t="shared" si="53"/>
        <v>0</v>
      </c>
      <c r="S480" s="32">
        <f t="shared" si="53"/>
        <v>0</v>
      </c>
      <c r="AA480" s="32"/>
      <c r="AB480" s="32"/>
      <c r="AC480" s="32"/>
      <c r="AD480" s="32"/>
      <c r="AE480" s="32"/>
    </row>
    <row r="481" spans="1:31" ht="14.4" x14ac:dyDescent="0.3">
      <c r="A481" s="223"/>
      <c r="B481" s="270"/>
      <c r="C481" s="273"/>
      <c r="D481" s="105"/>
      <c r="E481" s="105"/>
      <c r="F481" s="17" t="s">
        <v>15</v>
      </c>
      <c r="G481" s="60">
        <f>I481+M481</f>
        <v>384335.20000000007</v>
      </c>
      <c r="H481" s="60">
        <f>J481+N481</f>
        <v>313063.69999999995</v>
      </c>
      <c r="I481" s="60">
        <f t="shared" ref="I481:N486" si="55">SUM(I87+I408+I469)</f>
        <v>296685.80000000005</v>
      </c>
      <c r="J481" s="60">
        <f t="shared" si="55"/>
        <v>250807.69999999998</v>
      </c>
      <c r="K481" s="60">
        <f t="shared" si="55"/>
        <v>0</v>
      </c>
      <c r="L481" s="60">
        <f t="shared" si="55"/>
        <v>0</v>
      </c>
      <c r="M481" s="60">
        <f t="shared" si="55"/>
        <v>87649.4</v>
      </c>
      <c r="N481" s="60">
        <f t="shared" si="55"/>
        <v>62256</v>
      </c>
      <c r="O481" s="59"/>
      <c r="P481" s="59"/>
      <c r="Q481" s="239"/>
      <c r="R481" s="32">
        <f t="shared" si="53"/>
        <v>0</v>
      </c>
      <c r="S481" s="32">
        <f t="shared" si="53"/>
        <v>0</v>
      </c>
      <c r="AA481" s="32"/>
      <c r="AB481" s="32"/>
      <c r="AC481" s="32"/>
      <c r="AD481" s="32"/>
      <c r="AE481" s="32"/>
    </row>
    <row r="482" spans="1:31" ht="14.4" x14ac:dyDescent="0.3">
      <c r="A482" s="223"/>
      <c r="B482" s="270"/>
      <c r="C482" s="273"/>
      <c r="D482" s="105"/>
      <c r="E482" s="105"/>
      <c r="F482" s="17" t="s">
        <v>16</v>
      </c>
      <c r="G482" s="60">
        <f t="shared" ref="G482:H486" si="56">SUM(G88+G409+G470)</f>
        <v>399700.05000000005</v>
      </c>
      <c r="H482" s="60">
        <f t="shared" si="56"/>
        <v>326756.90000000002</v>
      </c>
      <c r="I482" s="60">
        <f t="shared" si="55"/>
        <v>320121.15000000002</v>
      </c>
      <c r="J482" s="60">
        <f t="shared" si="55"/>
        <v>261274.90000000002</v>
      </c>
      <c r="K482" s="60">
        <f t="shared" si="55"/>
        <v>0</v>
      </c>
      <c r="L482" s="60">
        <f t="shared" si="55"/>
        <v>0</v>
      </c>
      <c r="M482" s="60">
        <f t="shared" si="55"/>
        <v>79578.899999999994</v>
      </c>
      <c r="N482" s="60">
        <f t="shared" si="55"/>
        <v>65482</v>
      </c>
      <c r="O482" s="59"/>
      <c r="P482" s="59"/>
      <c r="Q482" s="239"/>
      <c r="R482" s="32">
        <f t="shared" si="53"/>
        <v>0</v>
      </c>
      <c r="S482" s="32">
        <f t="shared" si="53"/>
        <v>0</v>
      </c>
      <c r="T482" s="106"/>
      <c r="U482" s="32"/>
      <c r="V482" s="32"/>
      <c r="AA482" s="32"/>
      <c r="AB482" s="32"/>
      <c r="AC482" s="32"/>
      <c r="AD482" s="32"/>
      <c r="AE482" s="32"/>
    </row>
    <row r="483" spans="1:31" ht="14.4" x14ac:dyDescent="0.3">
      <c r="A483" s="223"/>
      <c r="B483" s="270"/>
      <c r="C483" s="273"/>
      <c r="D483" s="105"/>
      <c r="E483" s="105"/>
      <c r="F483" s="17" t="s">
        <v>17</v>
      </c>
      <c r="G483" s="60">
        <f t="shared" si="56"/>
        <v>484210.80000000005</v>
      </c>
      <c r="H483" s="60">
        <f t="shared" si="56"/>
        <v>280998.40000000002</v>
      </c>
      <c r="I483" s="60">
        <f t="shared" si="55"/>
        <v>340150.80000000005</v>
      </c>
      <c r="J483" s="60">
        <f t="shared" si="55"/>
        <v>234848.40000000002</v>
      </c>
      <c r="K483" s="60">
        <f t="shared" si="55"/>
        <v>0</v>
      </c>
      <c r="L483" s="60">
        <f t="shared" si="55"/>
        <v>0</v>
      </c>
      <c r="M483" s="60">
        <f t="shared" si="55"/>
        <v>144060</v>
      </c>
      <c r="N483" s="60">
        <f t="shared" si="55"/>
        <v>46150</v>
      </c>
      <c r="O483" s="59"/>
      <c r="P483" s="59"/>
      <c r="Q483" s="239"/>
      <c r="R483" s="32">
        <f t="shared" si="53"/>
        <v>0</v>
      </c>
      <c r="S483" s="32">
        <f t="shared" si="53"/>
        <v>0</v>
      </c>
      <c r="T483" s="106"/>
      <c r="U483" s="32"/>
      <c r="V483" s="32"/>
      <c r="AA483" s="32"/>
      <c r="AB483" s="32"/>
      <c r="AC483" s="32"/>
      <c r="AD483" s="32"/>
      <c r="AE483" s="32"/>
    </row>
    <row r="484" spans="1:31" ht="14.4" x14ac:dyDescent="0.3">
      <c r="A484" s="223"/>
      <c r="B484" s="270"/>
      <c r="C484" s="273"/>
      <c r="D484" s="105"/>
      <c r="E484" s="105"/>
      <c r="F484" s="17" t="s">
        <v>18</v>
      </c>
      <c r="G484" s="60">
        <f t="shared" si="56"/>
        <v>371653.93599999993</v>
      </c>
      <c r="H484" s="58">
        <f t="shared" si="56"/>
        <v>301353.06599999999</v>
      </c>
      <c r="I484" s="60">
        <f t="shared" si="55"/>
        <v>292057.93599999993</v>
      </c>
      <c r="J484" s="60">
        <f t="shared" si="55"/>
        <v>256353.06599999999</v>
      </c>
      <c r="K484" s="60">
        <f t="shared" si="55"/>
        <v>0</v>
      </c>
      <c r="L484" s="60">
        <f t="shared" si="55"/>
        <v>0</v>
      </c>
      <c r="M484" s="60">
        <f t="shared" si="55"/>
        <v>79596</v>
      </c>
      <c r="N484" s="60">
        <f t="shared" si="55"/>
        <v>45000</v>
      </c>
      <c r="O484" s="59"/>
      <c r="P484" s="59"/>
      <c r="Q484" s="239"/>
      <c r="R484" s="32">
        <f t="shared" si="53"/>
        <v>0</v>
      </c>
      <c r="S484" s="32">
        <f>H484-J484-N484</f>
        <v>0</v>
      </c>
      <c r="T484" s="106"/>
      <c r="U484" s="32"/>
      <c r="V484" s="32"/>
      <c r="AA484" s="32"/>
      <c r="AB484" s="32"/>
      <c r="AC484" s="32"/>
      <c r="AD484" s="32"/>
      <c r="AE484" s="32"/>
    </row>
    <row r="485" spans="1:31" ht="14.4" x14ac:dyDescent="0.3">
      <c r="A485" s="223"/>
      <c r="B485" s="270"/>
      <c r="C485" s="273"/>
      <c r="D485" s="105"/>
      <c r="E485" s="105"/>
      <c r="F485" s="17" t="s">
        <v>19</v>
      </c>
      <c r="G485" s="60">
        <f t="shared" si="56"/>
        <v>332570.5</v>
      </c>
      <c r="H485" s="58">
        <f t="shared" ref="H485:H486" si="57">SUM(H91+H412+H473)</f>
        <v>312029.29999999993</v>
      </c>
      <c r="I485" s="60">
        <f t="shared" si="55"/>
        <v>276890.5</v>
      </c>
      <c r="J485" s="60">
        <f>SUM(J91+J412+J473)</f>
        <v>256349.3</v>
      </c>
      <c r="K485" s="60">
        <f t="shared" si="55"/>
        <v>0</v>
      </c>
      <c r="L485" s="60">
        <f t="shared" si="55"/>
        <v>0</v>
      </c>
      <c r="M485" s="60">
        <f t="shared" si="55"/>
        <v>55680</v>
      </c>
      <c r="N485" s="60">
        <f t="shared" si="55"/>
        <v>55680</v>
      </c>
      <c r="O485" s="59"/>
      <c r="P485" s="59"/>
      <c r="Q485" s="239"/>
      <c r="R485" s="32">
        <f t="shared" si="53"/>
        <v>0</v>
      </c>
      <c r="S485" s="32">
        <f t="shared" si="53"/>
        <v>-5.8207660913467407E-11</v>
      </c>
      <c r="AA485" s="32"/>
      <c r="AB485" s="32"/>
      <c r="AC485" s="32"/>
      <c r="AD485" s="32"/>
      <c r="AE485" s="32"/>
    </row>
    <row r="486" spans="1:31" ht="14.4" x14ac:dyDescent="0.3">
      <c r="A486" s="224"/>
      <c r="B486" s="271"/>
      <c r="C486" s="274"/>
      <c r="D486" s="107"/>
      <c r="E486" s="107"/>
      <c r="F486" s="17" t="s">
        <v>20</v>
      </c>
      <c r="G486" s="60">
        <f t="shared" si="56"/>
        <v>332868.09999999998</v>
      </c>
      <c r="H486" s="58">
        <f t="shared" si="57"/>
        <v>312029.29999999993</v>
      </c>
      <c r="I486" s="60">
        <f t="shared" si="55"/>
        <v>277188.09999999998</v>
      </c>
      <c r="J486" s="60">
        <f t="shared" si="55"/>
        <v>256349.3</v>
      </c>
      <c r="K486" s="60">
        <f t="shared" si="55"/>
        <v>0</v>
      </c>
      <c r="L486" s="60">
        <f t="shared" si="55"/>
        <v>0</v>
      </c>
      <c r="M486" s="60">
        <f t="shared" si="55"/>
        <v>55680</v>
      </c>
      <c r="N486" s="60">
        <f t="shared" si="55"/>
        <v>55680</v>
      </c>
      <c r="O486" s="59"/>
      <c r="P486" s="59"/>
      <c r="Q486" s="240"/>
      <c r="R486" s="32">
        <f t="shared" si="53"/>
        <v>0</v>
      </c>
      <c r="S486" s="32">
        <f t="shared" si="53"/>
        <v>-5.8207660913467407E-11</v>
      </c>
      <c r="AA486" s="32"/>
      <c r="AB486" s="32"/>
      <c r="AC486" s="32"/>
      <c r="AD486" s="32"/>
      <c r="AE486" s="32"/>
    </row>
    <row r="487" spans="1:31" ht="14.4" x14ac:dyDescent="0.3">
      <c r="A487" s="2"/>
      <c r="B487" s="108"/>
      <c r="C487" s="108"/>
      <c r="D487" s="108"/>
      <c r="E487" s="108"/>
      <c r="F487" s="109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AA487" s="32"/>
      <c r="AB487" s="32"/>
      <c r="AC487" s="32"/>
      <c r="AD487" s="32"/>
      <c r="AE487" s="32"/>
    </row>
    <row r="488" spans="1:31" ht="14.4" x14ac:dyDescent="0.3">
      <c r="A488" s="2"/>
      <c r="B488" s="108"/>
      <c r="C488" s="108"/>
      <c r="D488" s="108"/>
      <c r="E488" s="108"/>
      <c r="F488" s="111"/>
      <c r="G488" s="110"/>
      <c r="H488" s="112"/>
      <c r="I488" s="112"/>
      <c r="K488" s="110"/>
      <c r="L488" s="110"/>
      <c r="Q488" s="113"/>
    </row>
    <row r="489" spans="1:31" ht="14.4" x14ac:dyDescent="0.3">
      <c r="A489" s="2"/>
      <c r="B489" s="108"/>
      <c r="C489" s="108"/>
      <c r="D489" s="108"/>
      <c r="E489" s="108"/>
      <c r="F489" s="108"/>
      <c r="G489" s="110"/>
      <c r="H489" s="112"/>
      <c r="I489" s="112"/>
      <c r="K489" s="110"/>
      <c r="L489" s="110"/>
      <c r="Q489" s="113"/>
    </row>
    <row r="490" spans="1:31" ht="14.4" x14ac:dyDescent="0.3">
      <c r="A490" s="2"/>
      <c r="B490" s="108"/>
      <c r="C490" s="108"/>
      <c r="D490" s="108"/>
      <c r="E490" s="108"/>
      <c r="F490" s="108"/>
      <c r="G490" s="112"/>
      <c r="H490" s="112"/>
      <c r="I490" s="110"/>
      <c r="Q490" s="113"/>
    </row>
    <row r="491" spans="1:31" ht="14.4" x14ac:dyDescent="0.3">
      <c r="A491" s="2"/>
      <c r="B491" s="108"/>
      <c r="C491" s="108"/>
      <c r="D491" s="108"/>
      <c r="E491" s="108"/>
      <c r="F491" s="108"/>
      <c r="G491" s="110"/>
      <c r="H491" s="110"/>
      <c r="I491" s="110"/>
      <c r="Q491" s="113"/>
    </row>
    <row r="492" spans="1:31" ht="14.4" x14ac:dyDescent="0.3">
      <c r="A492" s="2"/>
      <c r="B492" s="108"/>
      <c r="C492" s="108"/>
      <c r="D492" s="108"/>
      <c r="E492" s="108"/>
      <c r="F492" s="108"/>
      <c r="G492" s="110"/>
      <c r="H492" s="110"/>
      <c r="I492" s="110"/>
      <c r="Q492" s="113"/>
    </row>
    <row r="493" spans="1:31" ht="14.4" x14ac:dyDescent="0.3">
      <c r="A493" s="2"/>
      <c r="B493" s="108"/>
      <c r="C493" s="108"/>
      <c r="D493" s="108"/>
      <c r="E493" s="108"/>
      <c r="F493" s="108"/>
      <c r="G493" s="110"/>
      <c r="H493" s="110"/>
      <c r="I493" s="110"/>
      <c r="J493" s="110"/>
      <c r="Q493" s="113"/>
    </row>
    <row r="494" spans="1:31" ht="14.4" x14ac:dyDescent="0.3">
      <c r="A494" s="2"/>
      <c r="B494" s="108"/>
      <c r="C494" s="108"/>
      <c r="D494" s="108"/>
      <c r="E494" s="108"/>
      <c r="F494" s="108"/>
      <c r="G494" s="110"/>
      <c r="H494" s="110"/>
      <c r="I494" s="110"/>
      <c r="Q494" s="113"/>
    </row>
    <row r="495" spans="1:31" ht="14.4" x14ac:dyDescent="0.3">
      <c r="A495" s="2"/>
      <c r="B495" s="108"/>
      <c r="C495" s="108"/>
      <c r="D495" s="108"/>
      <c r="E495" s="108"/>
      <c r="F495" s="108"/>
      <c r="G495" s="110"/>
      <c r="H495" s="110"/>
      <c r="I495" s="110"/>
      <c r="Q495" s="113"/>
    </row>
    <row r="496" spans="1:31" ht="14.4" x14ac:dyDescent="0.3">
      <c r="A496" s="2"/>
      <c r="B496" s="108"/>
      <c r="C496" s="108"/>
      <c r="D496" s="108"/>
      <c r="E496" s="108"/>
      <c r="F496" s="108"/>
      <c r="G496" s="110"/>
      <c r="H496" s="110"/>
      <c r="I496" s="110"/>
      <c r="Q496" s="113"/>
    </row>
    <row r="497" spans="1:17" ht="14.4" x14ac:dyDescent="0.3">
      <c r="A497" s="2"/>
      <c r="B497" s="108"/>
      <c r="C497" s="108"/>
      <c r="D497" s="108"/>
      <c r="E497" s="108"/>
      <c r="F497" s="108"/>
      <c r="G497" s="110"/>
      <c r="H497" s="110"/>
      <c r="I497" s="110"/>
      <c r="Q497" s="113"/>
    </row>
    <row r="498" spans="1:17" ht="14.4" x14ac:dyDescent="0.3">
      <c r="A498" s="2"/>
      <c r="B498" s="108"/>
      <c r="C498" s="108"/>
      <c r="D498" s="108"/>
      <c r="E498" s="108"/>
      <c r="F498" s="108"/>
      <c r="G498" s="110"/>
      <c r="H498" s="110"/>
      <c r="I498" s="110"/>
      <c r="Q498" s="113"/>
    </row>
    <row r="499" spans="1:17" ht="14.4" x14ac:dyDescent="0.3">
      <c r="A499" s="2"/>
      <c r="B499" s="108"/>
      <c r="C499" s="108"/>
      <c r="D499" s="108"/>
      <c r="E499" s="108"/>
      <c r="F499" s="108"/>
      <c r="G499" s="110"/>
      <c r="H499" s="110"/>
      <c r="I499" s="110"/>
      <c r="Q499" s="113"/>
    </row>
    <row r="500" spans="1:17" ht="14.4" x14ac:dyDescent="0.3">
      <c r="A500" s="2"/>
      <c r="B500" s="108"/>
      <c r="C500" s="108"/>
      <c r="D500" s="108"/>
      <c r="E500" s="108"/>
      <c r="F500" s="108"/>
      <c r="G500" s="110"/>
      <c r="H500" s="110"/>
      <c r="I500" s="110"/>
      <c r="Q500" s="113"/>
    </row>
    <row r="501" spans="1:17" ht="14.4" x14ac:dyDescent="0.3">
      <c r="A501" s="2"/>
      <c r="B501" s="108"/>
      <c r="C501" s="108"/>
      <c r="D501" s="108"/>
      <c r="E501" s="108"/>
      <c r="F501" s="108"/>
      <c r="G501" s="110"/>
      <c r="H501" s="110"/>
      <c r="I501" s="110"/>
      <c r="Q501" s="113"/>
    </row>
    <row r="502" spans="1:17" ht="14.4" x14ac:dyDescent="0.3">
      <c r="A502" s="2"/>
      <c r="B502" s="108"/>
      <c r="C502" s="108"/>
      <c r="D502" s="108"/>
      <c r="E502" s="108"/>
      <c r="F502" s="108"/>
      <c r="G502" s="110"/>
      <c r="H502" s="110"/>
      <c r="I502" s="110"/>
      <c r="Q502" s="113"/>
    </row>
    <row r="503" spans="1:17" ht="14.4" x14ac:dyDescent="0.3">
      <c r="A503" s="2"/>
      <c r="B503" s="108"/>
      <c r="C503" s="108"/>
      <c r="D503" s="108"/>
      <c r="E503" s="108"/>
      <c r="F503" s="108"/>
      <c r="G503" s="110"/>
      <c r="H503" s="110"/>
      <c r="I503" s="110"/>
      <c r="Q503" s="113"/>
    </row>
    <row r="504" spans="1:17" ht="14.4" x14ac:dyDescent="0.3">
      <c r="A504" s="2"/>
      <c r="B504" s="108"/>
      <c r="C504" s="108"/>
      <c r="D504" s="108"/>
      <c r="E504" s="108"/>
      <c r="F504" s="108"/>
      <c r="G504" s="110"/>
      <c r="H504" s="110"/>
      <c r="I504" s="110"/>
      <c r="Q504" s="113"/>
    </row>
    <row r="505" spans="1:17" ht="14.4" x14ac:dyDescent="0.3">
      <c r="A505" s="2"/>
      <c r="B505" s="108"/>
      <c r="C505" s="108"/>
      <c r="D505" s="108"/>
      <c r="E505" s="108"/>
      <c r="F505" s="108"/>
      <c r="G505" s="110"/>
      <c r="H505" s="110"/>
      <c r="I505" s="110"/>
      <c r="Q505" s="113"/>
    </row>
    <row r="506" spans="1:17" ht="14.4" x14ac:dyDescent="0.3">
      <c r="A506" s="2"/>
      <c r="B506" s="108"/>
      <c r="C506" s="108"/>
      <c r="D506" s="108"/>
      <c r="E506" s="108"/>
      <c r="F506" s="108"/>
      <c r="G506" s="110"/>
      <c r="H506" s="110"/>
      <c r="I506" s="110"/>
      <c r="Q506" s="113"/>
    </row>
    <row r="507" spans="1:17" ht="14.4" x14ac:dyDescent="0.3">
      <c r="A507" s="2"/>
      <c r="B507" s="108"/>
      <c r="C507" s="108"/>
      <c r="D507" s="108"/>
      <c r="E507" s="108"/>
      <c r="F507" s="108"/>
      <c r="G507" s="110"/>
      <c r="H507" s="110"/>
      <c r="I507" s="110"/>
      <c r="Q507" s="113"/>
    </row>
    <row r="508" spans="1:17" ht="14.4" x14ac:dyDescent="0.3">
      <c r="A508" s="2"/>
      <c r="B508" s="108"/>
      <c r="C508" s="108"/>
      <c r="D508" s="108"/>
      <c r="E508" s="108"/>
      <c r="F508" s="108"/>
      <c r="G508" s="110"/>
      <c r="H508" s="110"/>
      <c r="I508" s="110"/>
      <c r="Q508" s="113"/>
    </row>
    <row r="509" spans="1:17" ht="14.4" x14ac:dyDescent="0.3">
      <c r="A509" s="2"/>
      <c r="B509" s="108"/>
      <c r="C509" s="108"/>
      <c r="D509" s="108"/>
      <c r="E509" s="108"/>
      <c r="F509" s="108"/>
      <c r="G509" s="110"/>
      <c r="H509" s="110"/>
      <c r="I509" s="110"/>
      <c r="Q509" s="113"/>
    </row>
    <row r="510" spans="1:17" ht="14.4" x14ac:dyDescent="0.3">
      <c r="A510" s="2"/>
      <c r="B510" s="108"/>
      <c r="C510" s="108"/>
      <c r="D510" s="108"/>
      <c r="E510" s="108"/>
      <c r="F510" s="108"/>
      <c r="G510" s="110"/>
      <c r="H510" s="110"/>
      <c r="I510" s="110"/>
      <c r="Q510" s="113"/>
    </row>
    <row r="511" spans="1:17" ht="14.4" x14ac:dyDescent="0.3">
      <c r="A511" s="2"/>
      <c r="B511" s="108"/>
      <c r="C511" s="108"/>
      <c r="D511" s="108"/>
      <c r="E511" s="108"/>
      <c r="F511" s="108"/>
      <c r="G511" s="110"/>
      <c r="H511" s="110"/>
      <c r="I511" s="110"/>
      <c r="Q511" s="113"/>
    </row>
    <row r="512" spans="1:17" ht="14.4" x14ac:dyDescent="0.3">
      <c r="A512" s="2"/>
      <c r="B512" s="108"/>
      <c r="C512" s="108"/>
      <c r="D512" s="108"/>
      <c r="E512" s="108"/>
      <c r="F512" s="108"/>
      <c r="G512" s="110"/>
      <c r="H512" s="110"/>
      <c r="I512" s="110"/>
      <c r="Q512" s="113"/>
    </row>
    <row r="513" spans="1:17" ht="14.4" x14ac:dyDescent="0.3">
      <c r="A513" s="2"/>
      <c r="B513" s="108"/>
      <c r="C513" s="108"/>
      <c r="D513" s="108"/>
      <c r="E513" s="108"/>
      <c r="F513" s="108"/>
      <c r="G513" s="110"/>
      <c r="H513" s="110"/>
      <c r="I513" s="110"/>
      <c r="Q513" s="113"/>
    </row>
    <row r="514" spans="1:17" ht="14.4" x14ac:dyDescent="0.3">
      <c r="A514" s="2"/>
      <c r="B514" s="108"/>
      <c r="C514" s="108"/>
      <c r="D514" s="108"/>
      <c r="E514" s="108"/>
      <c r="F514" s="108"/>
      <c r="G514" s="110"/>
      <c r="H514" s="110"/>
      <c r="I514" s="110"/>
      <c r="Q514" s="113"/>
    </row>
    <row r="515" spans="1:17" ht="14.4" x14ac:dyDescent="0.3">
      <c r="A515" s="2"/>
      <c r="B515" s="108"/>
      <c r="C515" s="108"/>
      <c r="D515" s="108"/>
      <c r="E515" s="108"/>
      <c r="F515" s="108"/>
      <c r="G515" s="110"/>
      <c r="H515" s="110"/>
      <c r="I515" s="110"/>
      <c r="Q515" s="113"/>
    </row>
    <row r="516" spans="1:17" ht="14.4" x14ac:dyDescent="0.3">
      <c r="A516" s="2"/>
      <c r="B516" s="108"/>
      <c r="C516" s="108"/>
      <c r="D516" s="108"/>
      <c r="E516" s="108"/>
      <c r="F516" s="108"/>
      <c r="G516" s="110"/>
      <c r="H516" s="110"/>
      <c r="I516" s="110"/>
      <c r="Q516" s="113"/>
    </row>
    <row r="517" spans="1:17" ht="14.4" x14ac:dyDescent="0.3">
      <c r="A517" s="2"/>
      <c r="B517" s="108"/>
      <c r="C517" s="108"/>
      <c r="D517" s="108"/>
      <c r="E517" s="108"/>
      <c r="F517" s="108"/>
      <c r="G517" s="110"/>
      <c r="H517" s="110"/>
      <c r="I517" s="110"/>
      <c r="Q517" s="113"/>
    </row>
    <row r="518" spans="1:17" ht="14.4" x14ac:dyDescent="0.3">
      <c r="A518" s="2"/>
      <c r="B518" s="108"/>
      <c r="C518" s="108"/>
      <c r="D518" s="108"/>
      <c r="E518" s="108"/>
      <c r="F518" s="108"/>
      <c r="G518" s="110"/>
      <c r="H518" s="110"/>
      <c r="I518" s="110"/>
      <c r="Q518" s="113"/>
    </row>
    <row r="519" spans="1:17" ht="14.4" x14ac:dyDescent="0.3">
      <c r="A519" s="2"/>
      <c r="B519" s="108"/>
      <c r="C519" s="108"/>
      <c r="D519" s="108"/>
      <c r="E519" s="108"/>
      <c r="F519" s="108"/>
      <c r="G519" s="110"/>
      <c r="H519" s="110"/>
      <c r="I519" s="110"/>
      <c r="Q519" s="113"/>
    </row>
    <row r="520" spans="1:17" ht="14.4" x14ac:dyDescent="0.3">
      <c r="A520" s="2"/>
      <c r="B520" s="108"/>
      <c r="C520" s="108"/>
      <c r="D520" s="108"/>
      <c r="E520" s="108"/>
      <c r="F520" s="108"/>
      <c r="G520" s="110"/>
      <c r="H520" s="110"/>
      <c r="I520" s="110"/>
      <c r="Q520" s="113"/>
    </row>
    <row r="521" spans="1:17" ht="14.4" x14ac:dyDescent="0.3">
      <c r="A521" s="2"/>
      <c r="B521" s="108"/>
      <c r="C521" s="108"/>
      <c r="D521" s="108"/>
      <c r="E521" s="108"/>
      <c r="F521" s="108"/>
      <c r="G521" s="110"/>
      <c r="H521" s="110"/>
      <c r="I521" s="110"/>
      <c r="Q521" s="113"/>
    </row>
    <row r="522" spans="1:17" ht="14.4" x14ac:dyDescent="0.3">
      <c r="A522" s="2"/>
      <c r="B522" s="108"/>
      <c r="C522" s="108"/>
      <c r="D522" s="108"/>
      <c r="E522" s="108"/>
      <c r="F522" s="108"/>
      <c r="G522" s="110"/>
      <c r="H522" s="110"/>
      <c r="I522" s="110"/>
      <c r="Q522" s="113"/>
    </row>
    <row r="523" spans="1:17" ht="14.4" x14ac:dyDescent="0.3">
      <c r="A523" s="2"/>
      <c r="B523" s="108"/>
      <c r="C523" s="108"/>
      <c r="D523" s="108"/>
      <c r="E523" s="108"/>
      <c r="F523" s="108"/>
      <c r="G523" s="110"/>
      <c r="H523" s="110"/>
      <c r="I523" s="110"/>
      <c r="Q523" s="113"/>
    </row>
    <row r="524" spans="1:17" ht="14.4" x14ac:dyDescent="0.3">
      <c r="A524" s="2"/>
      <c r="B524" s="108"/>
      <c r="C524" s="108"/>
      <c r="D524" s="108"/>
      <c r="E524" s="108"/>
      <c r="F524" s="108"/>
      <c r="G524" s="110"/>
      <c r="H524" s="110"/>
      <c r="I524" s="110"/>
      <c r="Q524" s="113"/>
    </row>
    <row r="525" spans="1:17" ht="14.4" x14ac:dyDescent="0.3">
      <c r="A525" s="2"/>
      <c r="B525" s="108"/>
      <c r="C525" s="108"/>
      <c r="D525" s="108"/>
      <c r="E525" s="108"/>
      <c r="F525" s="108"/>
      <c r="G525" s="110"/>
      <c r="H525" s="110"/>
      <c r="I525" s="110"/>
      <c r="Q525" s="113"/>
    </row>
    <row r="526" spans="1:17" ht="14.4" x14ac:dyDescent="0.3">
      <c r="A526" s="2"/>
      <c r="B526" s="108"/>
      <c r="C526" s="108"/>
      <c r="D526" s="108"/>
      <c r="E526" s="108"/>
      <c r="F526" s="108"/>
      <c r="G526" s="110"/>
      <c r="H526" s="110"/>
      <c r="I526" s="110"/>
      <c r="Q526" s="113"/>
    </row>
    <row r="527" spans="1:17" ht="14.4" x14ac:dyDescent="0.3">
      <c r="A527" s="2"/>
      <c r="B527" s="108"/>
      <c r="C527" s="108"/>
      <c r="D527" s="108"/>
      <c r="E527" s="108"/>
      <c r="F527" s="108"/>
      <c r="G527" s="110"/>
      <c r="H527" s="110"/>
      <c r="I527" s="110"/>
      <c r="Q527" s="113"/>
    </row>
    <row r="528" spans="1:17" ht="14.4" x14ac:dyDescent="0.3">
      <c r="A528" s="2"/>
      <c r="B528" s="108"/>
      <c r="C528" s="108"/>
      <c r="D528" s="108"/>
      <c r="E528" s="108"/>
      <c r="F528" s="108"/>
      <c r="G528" s="110"/>
      <c r="H528" s="110"/>
      <c r="I528" s="110"/>
      <c r="Q528" s="113"/>
    </row>
    <row r="529" spans="1:17" ht="14.4" x14ac:dyDescent="0.3">
      <c r="A529" s="2"/>
      <c r="B529" s="108"/>
      <c r="C529" s="108"/>
      <c r="D529" s="108"/>
      <c r="E529" s="108"/>
      <c r="F529" s="108"/>
      <c r="G529" s="110"/>
      <c r="H529" s="110"/>
      <c r="I529" s="110"/>
      <c r="Q529" s="113"/>
    </row>
    <row r="530" spans="1:17" ht="14.4" x14ac:dyDescent="0.3">
      <c r="A530" s="2"/>
      <c r="B530" s="108"/>
      <c r="C530" s="108"/>
      <c r="D530" s="108"/>
      <c r="E530" s="108"/>
      <c r="F530" s="108"/>
      <c r="G530" s="110"/>
      <c r="H530" s="110"/>
      <c r="I530" s="110"/>
      <c r="Q530" s="113"/>
    </row>
    <row r="531" spans="1:17" ht="14.4" x14ac:dyDescent="0.3">
      <c r="A531" s="2"/>
      <c r="B531" s="108"/>
      <c r="C531" s="108"/>
      <c r="D531" s="108"/>
      <c r="E531" s="108"/>
      <c r="F531" s="108"/>
      <c r="G531" s="110"/>
      <c r="H531" s="110"/>
      <c r="I531" s="110"/>
      <c r="Q531" s="113"/>
    </row>
    <row r="532" spans="1:17" ht="14.4" x14ac:dyDescent="0.3">
      <c r="A532" s="2"/>
      <c r="B532" s="108"/>
      <c r="C532" s="108"/>
      <c r="D532" s="108"/>
      <c r="E532" s="108"/>
      <c r="F532" s="108"/>
      <c r="G532" s="110"/>
      <c r="H532" s="110"/>
      <c r="I532" s="110"/>
      <c r="Q532" s="113"/>
    </row>
    <row r="533" spans="1:17" ht="14.4" x14ac:dyDescent="0.3">
      <c r="A533" s="2"/>
      <c r="B533" s="108"/>
      <c r="C533" s="108"/>
      <c r="D533" s="108"/>
      <c r="E533" s="108"/>
      <c r="F533" s="108"/>
      <c r="G533" s="110"/>
      <c r="H533" s="110"/>
      <c r="I533" s="110"/>
      <c r="Q533" s="113"/>
    </row>
    <row r="534" spans="1:17" ht="14.4" x14ac:dyDescent="0.3">
      <c r="A534" s="2"/>
      <c r="B534" s="108"/>
      <c r="C534" s="108"/>
      <c r="D534" s="108"/>
      <c r="E534" s="108"/>
      <c r="F534" s="108"/>
      <c r="G534" s="110"/>
      <c r="H534" s="110"/>
      <c r="I534" s="110"/>
      <c r="Q534" s="113"/>
    </row>
    <row r="535" spans="1:17" ht="14.4" x14ac:dyDescent="0.3">
      <c r="A535" s="2"/>
      <c r="B535" s="108"/>
      <c r="C535" s="108"/>
      <c r="D535" s="108"/>
      <c r="E535" s="108"/>
      <c r="F535" s="108"/>
      <c r="G535" s="110"/>
      <c r="H535" s="110"/>
      <c r="I535" s="110"/>
      <c r="Q535" s="113"/>
    </row>
    <row r="536" spans="1:17" ht="14.4" x14ac:dyDescent="0.3">
      <c r="A536" s="2"/>
      <c r="B536" s="61"/>
      <c r="C536" s="61"/>
      <c r="D536" s="61"/>
      <c r="E536" s="61"/>
      <c r="F536" s="114"/>
      <c r="G536" s="110"/>
      <c r="H536" s="110"/>
      <c r="I536" s="110"/>
      <c r="Q536" s="113"/>
    </row>
    <row r="537" spans="1:17" ht="14.4" x14ac:dyDescent="0.3">
      <c r="A537" s="2"/>
      <c r="B537" s="61"/>
      <c r="C537" s="61"/>
      <c r="D537" s="61"/>
      <c r="E537" s="61"/>
      <c r="F537" s="114"/>
      <c r="G537" s="110"/>
      <c r="H537" s="110"/>
      <c r="I537" s="110"/>
      <c r="Q537" s="113"/>
    </row>
    <row r="538" spans="1:17" ht="14.4" x14ac:dyDescent="0.3">
      <c r="B538" s="56"/>
      <c r="C538" s="56"/>
      <c r="D538" s="56"/>
      <c r="E538" s="56"/>
    </row>
    <row r="539" spans="1:17" ht="14.4" x14ac:dyDescent="0.3">
      <c r="B539" s="56"/>
      <c r="C539" s="56"/>
      <c r="D539" s="56"/>
      <c r="E539" s="56"/>
    </row>
    <row r="540" spans="1:17" ht="14.4" x14ac:dyDescent="0.3">
      <c r="B540" s="56"/>
      <c r="C540" s="56"/>
      <c r="D540" s="56"/>
      <c r="E540" s="56"/>
    </row>
    <row r="541" spans="1:17" ht="14.4" x14ac:dyDescent="0.3">
      <c r="B541" s="56"/>
      <c r="C541" s="56"/>
      <c r="D541" s="56"/>
      <c r="E541" s="56"/>
    </row>
  </sheetData>
  <autoFilter ref="A12:AE12"/>
  <mergeCells count="217">
    <mergeCell ref="M1:Q1"/>
    <mergeCell ref="M2:Q2"/>
    <mergeCell ref="B4:Q4"/>
    <mergeCell ref="B5:Q5"/>
    <mergeCell ref="A7:A9"/>
    <mergeCell ref="B7:B9"/>
    <mergeCell ref="C7:C9"/>
    <mergeCell ref="F7:F9"/>
    <mergeCell ref="G7:H8"/>
    <mergeCell ref="I7:Q7"/>
    <mergeCell ref="I8:J8"/>
    <mergeCell ref="K8:L8"/>
    <mergeCell ref="M8:N8"/>
    <mergeCell ref="O8:P8"/>
    <mergeCell ref="Q8:Q9"/>
    <mergeCell ref="A12:A24"/>
    <mergeCell ref="B12:Q12"/>
    <mergeCell ref="B13:B24"/>
    <mergeCell ref="Q13:Q24"/>
    <mergeCell ref="R13:S14"/>
    <mergeCell ref="A25:A80"/>
    <mergeCell ref="C25:C80"/>
    <mergeCell ref="Q25:Q80"/>
    <mergeCell ref="F26:F30"/>
    <mergeCell ref="F31:F35"/>
    <mergeCell ref="F36:F40"/>
    <mergeCell ref="F41:F45"/>
    <mergeCell ref="F46:F50"/>
    <mergeCell ref="R48:T49"/>
    <mergeCell ref="F51:F55"/>
    <mergeCell ref="R53:T54"/>
    <mergeCell ref="F56:F60"/>
    <mergeCell ref="R58:T59"/>
    <mergeCell ref="F61:F65"/>
    <mergeCell ref="R63:T64"/>
    <mergeCell ref="F66:F70"/>
    <mergeCell ref="R68:T69"/>
    <mergeCell ref="F71:F75"/>
    <mergeCell ref="R73:T74"/>
    <mergeCell ref="F76:F80"/>
    <mergeCell ref="R78:T79"/>
    <mergeCell ref="A81:A92"/>
    <mergeCell ref="B81:B92"/>
    <mergeCell ref="C81:C92"/>
    <mergeCell ref="Q81:Q92"/>
    <mergeCell ref="A93:A105"/>
    <mergeCell ref="B93:Q93"/>
    <mergeCell ref="B94:B105"/>
    <mergeCell ref="C94:C105"/>
    <mergeCell ref="Q94:Q105"/>
    <mergeCell ref="A106:A117"/>
    <mergeCell ref="B106:B117"/>
    <mergeCell ref="C106:C117"/>
    <mergeCell ref="D106:D117"/>
    <mergeCell ref="E106:E117"/>
    <mergeCell ref="Q106:Q117"/>
    <mergeCell ref="A118:A129"/>
    <mergeCell ref="B118:B129"/>
    <mergeCell ref="C118:C129"/>
    <mergeCell ref="Q118:Q129"/>
    <mergeCell ref="R118:Z129"/>
    <mergeCell ref="A130:A141"/>
    <mergeCell ref="B130:B141"/>
    <mergeCell ref="C130:C141"/>
    <mergeCell ref="D130:D141"/>
    <mergeCell ref="E130:E141"/>
    <mergeCell ref="Q130:Q141"/>
    <mergeCell ref="R131:U141"/>
    <mergeCell ref="A142:A153"/>
    <mergeCell ref="B142:B153"/>
    <mergeCell ref="C142:C153"/>
    <mergeCell ref="D142:D153"/>
    <mergeCell ref="E142:E153"/>
    <mergeCell ref="Q142:Q153"/>
    <mergeCell ref="R146:U152"/>
    <mergeCell ref="A154:A165"/>
    <mergeCell ref="B154:B165"/>
    <mergeCell ref="C154:C165"/>
    <mergeCell ref="Q154:Q165"/>
    <mergeCell ref="A166:A188"/>
    <mergeCell ref="B166:B188"/>
    <mergeCell ref="C166:C188"/>
    <mergeCell ref="Q166:Q188"/>
    <mergeCell ref="F167:F168"/>
    <mergeCell ref="F169:F170"/>
    <mergeCell ref="F171:F172"/>
    <mergeCell ref="F173:F174"/>
    <mergeCell ref="F175:F176"/>
    <mergeCell ref="D176:D188"/>
    <mergeCell ref="E176:E188"/>
    <mergeCell ref="F177:F178"/>
    <mergeCell ref="F179:F180"/>
    <mergeCell ref="F181:F182"/>
    <mergeCell ref="F183:F184"/>
    <mergeCell ref="F185:F186"/>
    <mergeCell ref="F187:F188"/>
    <mergeCell ref="A189:A200"/>
    <mergeCell ref="B189:B200"/>
    <mergeCell ref="C189:C200"/>
    <mergeCell ref="D189:D200"/>
    <mergeCell ref="E189:E200"/>
    <mergeCell ref="Q189:Q224"/>
    <mergeCell ref="R189:X200"/>
    <mergeCell ref="A201:A212"/>
    <mergeCell ref="B201:B212"/>
    <mergeCell ref="C201:C212"/>
    <mergeCell ref="A213:A224"/>
    <mergeCell ref="B213:B224"/>
    <mergeCell ref="C213:C224"/>
    <mergeCell ref="A225:A236"/>
    <mergeCell ref="B225:B236"/>
    <mergeCell ref="C225:C236"/>
    <mergeCell ref="D225:D236"/>
    <mergeCell ref="E225:E236"/>
    <mergeCell ref="Q225:Q236"/>
    <mergeCell ref="A237:A248"/>
    <mergeCell ref="B237:B248"/>
    <mergeCell ref="C237:C248"/>
    <mergeCell ref="D237:D248"/>
    <mergeCell ref="E237:E248"/>
    <mergeCell ref="Q237:Q248"/>
    <mergeCell ref="A249:A260"/>
    <mergeCell ref="B249:B260"/>
    <mergeCell ref="C249:C260"/>
    <mergeCell ref="D249:D260"/>
    <mergeCell ref="E249:E260"/>
    <mergeCell ref="Q249:Q260"/>
    <mergeCell ref="R253:U258"/>
    <mergeCell ref="A261:A293"/>
    <mergeCell ref="Q261:Q293"/>
    <mergeCell ref="B262:B273"/>
    <mergeCell ref="C262:C273"/>
    <mergeCell ref="D262:D273"/>
    <mergeCell ref="E262:E273"/>
    <mergeCell ref="B274:B285"/>
    <mergeCell ref="C274:C285"/>
    <mergeCell ref="D274:D285"/>
    <mergeCell ref="E274:E285"/>
    <mergeCell ref="B286:B293"/>
    <mergeCell ref="C286:C293"/>
    <mergeCell ref="D286:D293"/>
    <mergeCell ref="E286:E293"/>
    <mergeCell ref="A294:A305"/>
    <mergeCell ref="B294:B305"/>
    <mergeCell ref="C294:C305"/>
    <mergeCell ref="D294:D305"/>
    <mergeCell ref="E294:E305"/>
    <mergeCell ref="Q294:Q317"/>
    <mergeCell ref="R298:S303"/>
    <mergeCell ref="A306:A317"/>
    <mergeCell ref="B306:B317"/>
    <mergeCell ref="C306:C317"/>
    <mergeCell ref="A318:A329"/>
    <mergeCell ref="B318:B329"/>
    <mergeCell ref="C318:C329"/>
    <mergeCell ref="D318:D329"/>
    <mergeCell ref="E318:E329"/>
    <mergeCell ref="Q318:Q341"/>
    <mergeCell ref="A330:A341"/>
    <mergeCell ref="B330:B341"/>
    <mergeCell ref="C330:C341"/>
    <mergeCell ref="A342:A353"/>
    <mergeCell ref="B342:B353"/>
    <mergeCell ref="C342:C353"/>
    <mergeCell ref="Q342:Q353"/>
    <mergeCell ref="R346:T350"/>
    <mergeCell ref="A354:A365"/>
    <mergeCell ref="B354:B365"/>
    <mergeCell ref="C354:C365"/>
    <mergeCell ref="D354:D365"/>
    <mergeCell ref="E354:E365"/>
    <mergeCell ref="Q354:Q365"/>
    <mergeCell ref="R358:T361"/>
    <mergeCell ref="A366:A377"/>
    <mergeCell ref="B366:B377"/>
    <mergeCell ref="C366:C377"/>
    <mergeCell ref="D366:D377"/>
    <mergeCell ref="E366:E377"/>
    <mergeCell ref="Q366:Q377"/>
    <mergeCell ref="A378:A389"/>
    <mergeCell ref="B378:B389"/>
    <mergeCell ref="C378:C389"/>
    <mergeCell ref="Q378:Q389"/>
    <mergeCell ref="R383:T387"/>
    <mergeCell ref="D385:D389"/>
    <mergeCell ref="A390:A401"/>
    <mergeCell ref="B390:B401"/>
    <mergeCell ref="C390:C401"/>
    <mergeCell ref="Q390:Q401"/>
    <mergeCell ref="A402:A413"/>
    <mergeCell ref="B402:B413"/>
    <mergeCell ref="C402:C413"/>
    <mergeCell ref="Q402:Q413"/>
    <mergeCell ref="A414:A426"/>
    <mergeCell ref="B414:Q414"/>
    <mergeCell ref="B415:B426"/>
    <mergeCell ref="C415:C426"/>
    <mergeCell ref="Q415:Q426"/>
    <mergeCell ref="A427:A438"/>
    <mergeCell ref="B427:B438"/>
    <mergeCell ref="C427:C438"/>
    <mergeCell ref="Q427:Q450"/>
    <mergeCell ref="A439:A450"/>
    <mergeCell ref="B439:B450"/>
    <mergeCell ref="C439:C450"/>
    <mergeCell ref="A451:A462"/>
    <mergeCell ref="B451:B462"/>
    <mergeCell ref="C451:C462"/>
    <mergeCell ref="Q451:Q462"/>
    <mergeCell ref="A463:A474"/>
    <mergeCell ref="B463:B474"/>
    <mergeCell ref="C463:C474"/>
    <mergeCell ref="Q463:Q474"/>
    <mergeCell ref="A475:A486"/>
    <mergeCell ref="B475:B486"/>
    <mergeCell ref="C475:C486"/>
    <mergeCell ref="Q475:Q486"/>
  </mergeCells>
  <pageMargins left="0" right="0" top="0" bottom="0" header="0.31496099999999999" footer="0.31496099999999999"/>
  <pageSetup paperSize="9" scale="35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41"/>
  <sheetViews>
    <sheetView topLeftCell="A442" zoomScale="60" workbookViewId="0">
      <selection activeCell="S482" sqref="S482"/>
    </sheetView>
  </sheetViews>
  <sheetFormatPr defaultRowHeight="15" customHeight="1" x14ac:dyDescent="0.3"/>
  <cols>
    <col min="1" max="1" width="9.109375" style="115" customWidth="1"/>
    <col min="2" max="2" width="47.88671875" style="115" customWidth="1"/>
    <col min="3" max="3" width="18.5546875" style="115" customWidth="1"/>
    <col min="4" max="4" width="14.33203125" style="115" customWidth="1"/>
    <col min="5" max="5" width="15" style="36" customWidth="1"/>
    <col min="6" max="6" width="14.6640625" style="115" customWidth="1"/>
    <col min="7" max="7" width="15" style="36" customWidth="1"/>
    <col min="8" max="8" width="14.6640625" style="116" customWidth="1"/>
    <col min="9" max="9" width="13.44140625" style="115" customWidth="1"/>
    <col min="10" max="10" width="12.44140625" style="115" customWidth="1"/>
    <col min="11" max="11" width="13.33203125" style="36" customWidth="1"/>
    <col min="12" max="12" width="13" style="115" customWidth="1"/>
    <col min="13" max="13" width="13.44140625" style="115" customWidth="1"/>
    <col min="14" max="14" width="9.6640625" style="115" customWidth="1"/>
    <col min="15" max="15" width="16.44140625" style="115" customWidth="1"/>
    <col min="16" max="16" width="3.88671875" style="115" customWidth="1"/>
    <col min="17" max="17" width="14.44140625" style="115" bestFit="1" customWidth="1"/>
    <col min="18" max="18" width="9.109375" style="115" customWidth="1"/>
    <col min="19" max="19" width="11.109375" style="115" bestFit="1" customWidth="1"/>
    <col min="20" max="20" width="10.88671875" style="115" bestFit="1" customWidth="1"/>
    <col min="21" max="22" width="9.109375" style="115" customWidth="1"/>
    <col min="23" max="23" width="11.109375" style="115" bestFit="1" customWidth="1"/>
    <col min="24" max="28" width="9.109375" style="115" customWidth="1"/>
    <col min="29" max="29" width="11.109375" style="115" bestFit="1" customWidth="1"/>
    <col min="30" max="30" width="9.109375" style="115" customWidth="1"/>
    <col min="31" max="31" width="11.109375" style="115" bestFit="1" customWidth="1"/>
    <col min="32" max="32" width="4.44140625" style="115" bestFit="1" customWidth="1"/>
    <col min="33" max="257" width="9.109375" style="115" customWidth="1"/>
  </cols>
  <sheetData>
    <row r="1" spans="1:18" ht="15.6" x14ac:dyDescent="0.3">
      <c r="B1" s="117"/>
      <c r="C1" s="117"/>
      <c r="D1" s="117"/>
      <c r="E1" s="118"/>
      <c r="F1" s="117"/>
      <c r="G1" s="118"/>
      <c r="H1" s="119"/>
      <c r="I1" s="117"/>
      <c r="J1" s="117"/>
      <c r="K1" s="295" t="s">
        <v>147</v>
      </c>
      <c r="L1" s="295"/>
      <c r="M1" s="295"/>
      <c r="N1" s="295"/>
      <c r="O1" s="295"/>
    </row>
    <row r="2" spans="1:18" ht="15.6" x14ac:dyDescent="0.3">
      <c r="B2" s="117"/>
      <c r="C2" s="117"/>
      <c r="D2" s="117"/>
      <c r="E2" s="118"/>
      <c r="F2" s="117"/>
      <c r="G2" s="118"/>
      <c r="H2" s="119"/>
      <c r="I2" s="117"/>
      <c r="J2" s="117"/>
      <c r="K2" s="296" t="s">
        <v>148</v>
      </c>
      <c r="L2" s="296"/>
      <c r="M2" s="296"/>
      <c r="N2" s="296"/>
      <c r="O2" s="296"/>
    </row>
    <row r="3" spans="1:18" ht="15.6" x14ac:dyDescent="0.3">
      <c r="B3" s="117"/>
      <c r="C3" s="117"/>
      <c r="D3" s="117"/>
      <c r="E3" s="118"/>
      <c r="F3" s="117"/>
      <c r="G3" s="118"/>
      <c r="H3" s="119"/>
      <c r="I3" s="117"/>
      <c r="J3" s="117"/>
      <c r="K3" s="118"/>
      <c r="L3" s="117"/>
      <c r="M3" s="117"/>
      <c r="N3" s="117"/>
      <c r="O3" s="117"/>
    </row>
    <row r="4" spans="1:18" ht="15.6" x14ac:dyDescent="0.3">
      <c r="A4" s="115" t="s">
        <v>233</v>
      </c>
      <c r="B4" s="261" t="s">
        <v>149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8" ht="15.6" x14ac:dyDescent="0.3">
      <c r="B5" s="297" t="s">
        <v>2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</row>
    <row r="7" spans="1:18" ht="21" customHeight="1" x14ac:dyDescent="0.3">
      <c r="A7" s="222" t="s">
        <v>3</v>
      </c>
      <c r="B7" s="238" t="s">
        <v>234</v>
      </c>
      <c r="C7" s="238" t="s">
        <v>151</v>
      </c>
      <c r="D7" s="238" t="s">
        <v>152</v>
      </c>
      <c r="E7" s="232" t="s">
        <v>153</v>
      </c>
      <c r="F7" s="234"/>
      <c r="G7" s="298" t="s">
        <v>154</v>
      </c>
      <c r="H7" s="299"/>
      <c r="I7" s="299"/>
      <c r="J7" s="299"/>
      <c r="K7" s="299"/>
      <c r="L7" s="299"/>
      <c r="M7" s="299"/>
      <c r="N7" s="299"/>
      <c r="O7" s="300"/>
    </row>
    <row r="8" spans="1:18" ht="54" customHeight="1" x14ac:dyDescent="0.3">
      <c r="A8" s="223"/>
      <c r="B8" s="239"/>
      <c r="C8" s="239"/>
      <c r="D8" s="239"/>
      <c r="E8" s="235"/>
      <c r="F8" s="237"/>
      <c r="G8" s="298" t="s">
        <v>157</v>
      </c>
      <c r="H8" s="300"/>
      <c r="I8" s="229" t="s">
        <v>158</v>
      </c>
      <c r="J8" s="231"/>
      <c r="K8" s="298" t="s">
        <v>159</v>
      </c>
      <c r="L8" s="300"/>
      <c r="M8" s="229" t="s">
        <v>160</v>
      </c>
      <c r="N8" s="231"/>
      <c r="O8" s="120" t="s">
        <v>235</v>
      </c>
    </row>
    <row r="9" spans="1:18" ht="32.25" customHeight="1" x14ac:dyDescent="0.3">
      <c r="A9" s="224"/>
      <c r="B9" s="240"/>
      <c r="C9" s="240"/>
      <c r="D9" s="240"/>
      <c r="E9" s="121" t="s">
        <v>162</v>
      </c>
      <c r="F9" s="120" t="s">
        <v>163</v>
      </c>
      <c r="G9" s="121" t="s">
        <v>162</v>
      </c>
      <c r="H9" s="122" t="s">
        <v>163</v>
      </c>
      <c r="I9" s="120" t="s">
        <v>162</v>
      </c>
      <c r="J9" s="120" t="s">
        <v>163</v>
      </c>
      <c r="K9" s="121" t="s">
        <v>162</v>
      </c>
      <c r="L9" s="120" t="s">
        <v>163</v>
      </c>
      <c r="M9" s="120" t="s">
        <v>162</v>
      </c>
      <c r="N9" s="120" t="s">
        <v>164</v>
      </c>
      <c r="O9" s="120"/>
    </row>
    <row r="10" spans="1:18" ht="14.4" x14ac:dyDescent="0.3">
      <c r="A10" s="123">
        <v>1</v>
      </c>
      <c r="B10" s="123">
        <v>2</v>
      </c>
      <c r="C10" s="123">
        <v>3</v>
      </c>
      <c r="D10" s="123">
        <v>4</v>
      </c>
      <c r="E10" s="124">
        <v>5</v>
      </c>
      <c r="F10" s="123">
        <v>6</v>
      </c>
      <c r="G10" s="124">
        <v>7</v>
      </c>
      <c r="H10" s="123">
        <v>8</v>
      </c>
      <c r="I10" s="123">
        <v>9</v>
      </c>
      <c r="J10" s="123">
        <v>10</v>
      </c>
      <c r="K10" s="124">
        <v>11</v>
      </c>
      <c r="L10" s="123">
        <v>12</v>
      </c>
      <c r="M10" s="123">
        <v>13</v>
      </c>
      <c r="N10" s="123">
        <v>14</v>
      </c>
      <c r="O10" s="123">
        <v>15</v>
      </c>
    </row>
    <row r="11" spans="1:18" ht="45.75" customHeight="1" x14ac:dyDescent="0.3">
      <c r="A11" s="125">
        <v>1</v>
      </c>
      <c r="B11" s="126" t="s">
        <v>165</v>
      </c>
      <c r="C11" s="127"/>
      <c r="D11" s="127" t="s">
        <v>166</v>
      </c>
      <c r="E11" s="128"/>
      <c r="F11" s="129"/>
      <c r="G11" s="128"/>
      <c r="H11" s="130"/>
      <c r="I11" s="129"/>
      <c r="J11" s="129"/>
      <c r="K11" s="128"/>
      <c r="L11" s="129"/>
      <c r="M11" s="129"/>
      <c r="N11" s="129"/>
      <c r="O11" s="129"/>
    </row>
    <row r="12" spans="1:18" ht="14.4" x14ac:dyDescent="0.3">
      <c r="A12" s="289" t="s">
        <v>32</v>
      </c>
      <c r="B12" s="276" t="s">
        <v>167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7"/>
    </row>
    <row r="13" spans="1:18" ht="14.4" x14ac:dyDescent="0.3">
      <c r="A13" s="290"/>
      <c r="B13" s="292" t="s">
        <v>168</v>
      </c>
      <c r="C13" s="253" t="s">
        <v>170</v>
      </c>
      <c r="D13" s="131" t="s">
        <v>169</v>
      </c>
      <c r="E13" s="132">
        <f>SUM(E14:E24)</f>
        <v>49086.799999999996</v>
      </c>
      <c r="F13" s="133">
        <f>SUM(F14:F24)</f>
        <v>44531.999999999993</v>
      </c>
      <c r="G13" s="132">
        <f>SUM(G14:G24)</f>
        <v>49086.799999999996</v>
      </c>
      <c r="H13" s="133">
        <f>SUM(H14:H24)</f>
        <v>44531.999999999993</v>
      </c>
      <c r="I13" s="133"/>
      <c r="J13" s="133"/>
      <c r="K13" s="132"/>
      <c r="L13" s="134"/>
      <c r="M13" s="134"/>
      <c r="N13" s="134"/>
      <c r="O13" s="269" t="s">
        <v>26</v>
      </c>
      <c r="P13" s="279"/>
      <c r="Q13" s="250"/>
      <c r="R13" s="250"/>
    </row>
    <row r="14" spans="1:18" ht="14.4" x14ac:dyDescent="0.3">
      <c r="A14" s="290"/>
      <c r="B14" s="293"/>
      <c r="C14" s="278"/>
      <c r="D14" s="135" t="s">
        <v>10</v>
      </c>
      <c r="E14" s="136">
        <f>SUM(E26:E30)</f>
        <v>4168.2</v>
      </c>
      <c r="F14" s="137">
        <f>SUM(F26:F30)</f>
        <v>3243.2</v>
      </c>
      <c r="G14" s="136">
        <f>SUM(G26:G30)</f>
        <v>4168.2</v>
      </c>
      <c r="H14" s="137">
        <f>SUM(H26:H30)</f>
        <v>3243.2</v>
      </c>
      <c r="I14" s="133"/>
      <c r="J14" s="133"/>
      <c r="K14" s="132"/>
      <c r="L14" s="134"/>
      <c r="M14" s="134"/>
      <c r="N14" s="134"/>
      <c r="O14" s="270"/>
      <c r="P14" s="279"/>
      <c r="Q14" s="250"/>
      <c r="R14" s="250"/>
    </row>
    <row r="15" spans="1:18" ht="14.4" x14ac:dyDescent="0.3">
      <c r="A15" s="290"/>
      <c r="B15" s="293"/>
      <c r="C15" s="278"/>
      <c r="D15" s="123" t="s">
        <v>11</v>
      </c>
      <c r="E15" s="136">
        <f>SUM(E31:E35)</f>
        <v>4291</v>
      </c>
      <c r="F15" s="137">
        <f>SUM(F31:F35)</f>
        <v>2918.2</v>
      </c>
      <c r="G15" s="136">
        <f>SUM(G31:G35)</f>
        <v>4291</v>
      </c>
      <c r="H15" s="137">
        <f>SUM(H31:H35)</f>
        <v>2918.2</v>
      </c>
      <c r="I15" s="133"/>
      <c r="J15" s="133"/>
      <c r="K15" s="132"/>
      <c r="L15" s="134"/>
      <c r="M15" s="134"/>
      <c r="N15" s="134"/>
      <c r="O15" s="270"/>
    </row>
    <row r="16" spans="1:18" ht="14.4" x14ac:dyDescent="0.3">
      <c r="A16" s="290"/>
      <c r="B16" s="293"/>
      <c r="C16" s="278"/>
      <c r="D16" s="123" t="s">
        <v>12</v>
      </c>
      <c r="E16" s="136">
        <f>SUM(E36:E40)</f>
        <v>4291</v>
      </c>
      <c r="F16" s="137">
        <f>SUM(F36:F40)</f>
        <v>2796.6</v>
      </c>
      <c r="G16" s="136">
        <f>SUM(G36:G40)</f>
        <v>4291</v>
      </c>
      <c r="H16" s="137">
        <f>SUM(H36:H40)</f>
        <v>2796.6</v>
      </c>
      <c r="I16" s="133"/>
      <c r="J16" s="133"/>
      <c r="K16" s="132"/>
      <c r="L16" s="134"/>
      <c r="M16" s="134"/>
      <c r="N16" s="134"/>
      <c r="O16" s="270"/>
    </row>
    <row r="17" spans="1:16" ht="14.4" x14ac:dyDescent="0.3">
      <c r="A17" s="290"/>
      <c r="B17" s="293"/>
      <c r="C17" s="278"/>
      <c r="D17" s="123" t="s">
        <v>13</v>
      </c>
      <c r="E17" s="136">
        <f>SUM(E41:E45)</f>
        <v>3640</v>
      </c>
      <c r="F17" s="137">
        <f>SUM(F41:F45)</f>
        <v>3069</v>
      </c>
      <c r="G17" s="136">
        <f>SUM(G41:G45)</f>
        <v>3640</v>
      </c>
      <c r="H17" s="137">
        <f>SUM(H41:H45)</f>
        <v>3069</v>
      </c>
      <c r="I17" s="133"/>
      <c r="J17" s="133"/>
      <c r="K17" s="132"/>
      <c r="L17" s="134"/>
      <c r="M17" s="134"/>
      <c r="N17" s="134"/>
      <c r="O17" s="270"/>
    </row>
    <row r="18" spans="1:16" ht="14.4" x14ac:dyDescent="0.3">
      <c r="A18" s="290"/>
      <c r="B18" s="293"/>
      <c r="C18" s="278"/>
      <c r="D18" s="135" t="s">
        <v>14</v>
      </c>
      <c r="E18" s="136">
        <f>SUM(E46:E50)</f>
        <v>3862.7</v>
      </c>
      <c r="F18" s="137">
        <f>SUM(F46:F50)</f>
        <v>3862.7</v>
      </c>
      <c r="G18" s="136">
        <f>SUM(G46:G50)</f>
        <v>3862.7</v>
      </c>
      <c r="H18" s="137">
        <f>SUM(H46:H50)</f>
        <v>3862.7</v>
      </c>
      <c r="I18" s="133"/>
      <c r="J18" s="133"/>
      <c r="K18" s="132"/>
      <c r="L18" s="134"/>
      <c r="M18" s="134"/>
      <c r="N18" s="134"/>
      <c r="O18" s="270"/>
    </row>
    <row r="19" spans="1:16" ht="14.4" x14ac:dyDescent="0.3">
      <c r="A19" s="290"/>
      <c r="B19" s="293"/>
      <c r="C19" s="278"/>
      <c r="D19" s="135" t="s">
        <v>15</v>
      </c>
      <c r="E19" s="136">
        <f>SUM(E51:E55)</f>
        <v>4750</v>
      </c>
      <c r="F19" s="137">
        <f>SUM(F51:F55)</f>
        <v>4750</v>
      </c>
      <c r="G19" s="136">
        <f>SUM(G51:G55)</f>
        <v>4750</v>
      </c>
      <c r="H19" s="137">
        <f>SUM(H51:H55)</f>
        <v>4750</v>
      </c>
      <c r="I19" s="133"/>
      <c r="J19" s="133"/>
      <c r="K19" s="132"/>
      <c r="L19" s="134"/>
      <c r="M19" s="134"/>
      <c r="N19" s="134"/>
      <c r="O19" s="270"/>
      <c r="P19" s="138"/>
    </row>
    <row r="20" spans="1:16" ht="14.4" x14ac:dyDescent="0.3">
      <c r="A20" s="290"/>
      <c r="B20" s="293"/>
      <c r="C20" s="278"/>
      <c r="D20" s="135" t="s">
        <v>16</v>
      </c>
      <c r="E20" s="136">
        <f>SUM(E56:E60)</f>
        <v>4750</v>
      </c>
      <c r="F20" s="137">
        <f t="shared" ref="F20:F21" si="0">SUM(F56:F60)</f>
        <v>4750</v>
      </c>
      <c r="G20" s="136">
        <f>SUM(G56:G60)</f>
        <v>4750</v>
      </c>
      <c r="H20" s="137">
        <f t="shared" ref="H20:H21" si="1">SUM(H56:H60)</f>
        <v>4750</v>
      </c>
      <c r="I20" s="133"/>
      <c r="J20" s="133"/>
      <c r="K20" s="132"/>
      <c r="L20" s="134"/>
      <c r="M20" s="134"/>
      <c r="N20" s="134"/>
      <c r="O20" s="270"/>
    </row>
    <row r="21" spans="1:16" ht="14.4" x14ac:dyDescent="0.3">
      <c r="A21" s="290"/>
      <c r="B21" s="293"/>
      <c r="C21" s="278"/>
      <c r="D21" s="135" t="s">
        <v>17</v>
      </c>
      <c r="E21" s="136">
        <f>SUM(E61:E65)</f>
        <v>4750</v>
      </c>
      <c r="F21" s="137">
        <f t="shared" si="0"/>
        <v>4750</v>
      </c>
      <c r="G21" s="136">
        <f>SUM(G61:G65)</f>
        <v>4750</v>
      </c>
      <c r="H21" s="137">
        <f t="shared" si="1"/>
        <v>4750</v>
      </c>
      <c r="I21" s="133"/>
      <c r="J21" s="133"/>
      <c r="K21" s="132"/>
      <c r="L21" s="134"/>
      <c r="M21" s="134"/>
      <c r="N21" s="134"/>
      <c r="O21" s="270"/>
    </row>
    <row r="22" spans="1:16" ht="14.4" x14ac:dyDescent="0.3">
      <c r="A22" s="290"/>
      <c r="B22" s="293"/>
      <c r="C22" s="278"/>
      <c r="D22" s="135" t="s">
        <v>18</v>
      </c>
      <c r="E22" s="136">
        <f>SUM(E66:E70)</f>
        <v>4750</v>
      </c>
      <c r="F22" s="137">
        <f>SUM(F66:F70)</f>
        <v>4558.4000000000005</v>
      </c>
      <c r="G22" s="136">
        <f>SUM(G66:G70)</f>
        <v>4750</v>
      </c>
      <c r="H22" s="137">
        <f>SUM(H66:H70)</f>
        <v>4558.4000000000005</v>
      </c>
      <c r="I22" s="133"/>
      <c r="J22" s="133"/>
      <c r="K22" s="132"/>
      <c r="L22" s="134"/>
      <c r="M22" s="134"/>
      <c r="N22" s="134"/>
      <c r="O22" s="270"/>
    </row>
    <row r="23" spans="1:16" ht="14.4" x14ac:dyDescent="0.3">
      <c r="A23" s="290"/>
      <c r="B23" s="293"/>
      <c r="C23" s="278"/>
      <c r="D23" s="135" t="s">
        <v>19</v>
      </c>
      <c r="E23" s="136">
        <f>SUM(E71:E75)</f>
        <v>4792.2</v>
      </c>
      <c r="F23" s="137">
        <f>SUM(F71:F75)</f>
        <v>4792.2</v>
      </c>
      <c r="G23" s="136">
        <f>SUM(G71:G75)</f>
        <v>4792.2</v>
      </c>
      <c r="H23" s="137">
        <f>SUM(H71:H75)</f>
        <v>4792.2</v>
      </c>
      <c r="I23" s="133"/>
      <c r="J23" s="133"/>
      <c r="K23" s="132"/>
      <c r="L23" s="134"/>
      <c r="M23" s="134"/>
      <c r="N23" s="134"/>
      <c r="O23" s="270"/>
    </row>
    <row r="24" spans="1:16" ht="14.4" x14ac:dyDescent="0.3">
      <c r="A24" s="291"/>
      <c r="B24" s="294"/>
      <c r="C24" s="254"/>
      <c r="D24" s="135" t="s">
        <v>20</v>
      </c>
      <c r="E24" s="136">
        <f>SUM(E76:E80)</f>
        <v>5041.7</v>
      </c>
      <c r="F24" s="137">
        <f>SUM(F76:F80)</f>
        <v>5041.7</v>
      </c>
      <c r="G24" s="136">
        <f>SUM(G76:G80)</f>
        <v>5041.7</v>
      </c>
      <c r="H24" s="137">
        <f>SUM(H76:H80)</f>
        <v>5041.7</v>
      </c>
      <c r="I24" s="133"/>
      <c r="J24" s="133"/>
      <c r="K24" s="132"/>
      <c r="L24" s="134"/>
      <c r="M24" s="134"/>
      <c r="N24" s="134"/>
      <c r="O24" s="271"/>
    </row>
    <row r="25" spans="1:16" ht="58.5" customHeight="1" x14ac:dyDescent="0.3">
      <c r="A25" s="222" t="s">
        <v>35</v>
      </c>
      <c r="B25" s="139" t="s">
        <v>171</v>
      </c>
      <c r="C25" s="238" t="s">
        <v>172</v>
      </c>
      <c r="D25" s="134" t="s">
        <v>169</v>
      </c>
      <c r="E25" s="140">
        <f>SUM(E26:E80)</f>
        <v>49086.8</v>
      </c>
      <c r="F25" s="141">
        <f>SUM(F26:F80)</f>
        <v>44532</v>
      </c>
      <c r="G25" s="140">
        <f>SUM(G26:G80)</f>
        <v>49086.8</v>
      </c>
      <c r="H25" s="141">
        <f>SUM(H26:H80)</f>
        <v>44532</v>
      </c>
      <c r="I25" s="137"/>
      <c r="J25" s="137"/>
      <c r="K25" s="136"/>
      <c r="L25" s="142"/>
      <c r="M25" s="142"/>
      <c r="N25" s="142"/>
      <c r="O25" s="225" t="s">
        <v>26</v>
      </c>
    </row>
    <row r="26" spans="1:16" ht="41.4" x14ac:dyDescent="0.3">
      <c r="A26" s="223"/>
      <c r="B26" s="139" t="s">
        <v>175</v>
      </c>
      <c r="C26" s="239"/>
      <c r="D26" s="222" t="s">
        <v>10</v>
      </c>
      <c r="E26" s="143">
        <v>111</v>
      </c>
      <c r="F26" s="144">
        <v>86</v>
      </c>
      <c r="G26" s="143">
        <v>111</v>
      </c>
      <c r="H26" s="144">
        <v>86</v>
      </c>
      <c r="I26" s="137"/>
      <c r="J26" s="137"/>
      <c r="K26" s="136"/>
      <c r="L26" s="142"/>
      <c r="M26" s="142"/>
      <c r="N26" s="142"/>
      <c r="O26" s="226"/>
    </row>
    <row r="27" spans="1:16" ht="27.6" x14ac:dyDescent="0.3">
      <c r="A27" s="223"/>
      <c r="B27" s="139" t="s">
        <v>39</v>
      </c>
      <c r="C27" s="239"/>
      <c r="D27" s="223"/>
      <c r="E27" s="143">
        <v>3330</v>
      </c>
      <c r="F27" s="144">
        <v>2580</v>
      </c>
      <c r="G27" s="143">
        <v>3330</v>
      </c>
      <c r="H27" s="144">
        <v>2580</v>
      </c>
      <c r="I27" s="137"/>
      <c r="J27" s="137"/>
      <c r="K27" s="136"/>
      <c r="L27" s="142"/>
      <c r="M27" s="142"/>
      <c r="N27" s="142"/>
      <c r="O27" s="226"/>
    </row>
    <row r="28" spans="1:16" ht="27.6" x14ac:dyDescent="0.3">
      <c r="A28" s="223"/>
      <c r="B28" s="139" t="s">
        <v>40</v>
      </c>
      <c r="C28" s="239"/>
      <c r="D28" s="223"/>
      <c r="E28" s="143">
        <v>250</v>
      </c>
      <c r="F28" s="144">
        <v>100</v>
      </c>
      <c r="G28" s="143">
        <v>250</v>
      </c>
      <c r="H28" s="144">
        <v>100</v>
      </c>
      <c r="I28" s="137"/>
      <c r="J28" s="137"/>
      <c r="K28" s="136"/>
      <c r="L28" s="142"/>
      <c r="M28" s="142"/>
      <c r="N28" s="142"/>
      <c r="O28" s="226"/>
    </row>
    <row r="29" spans="1:16" ht="41.4" x14ac:dyDescent="0.3">
      <c r="A29" s="223"/>
      <c r="B29" s="139" t="s">
        <v>176</v>
      </c>
      <c r="C29" s="239"/>
      <c r="D29" s="223"/>
      <c r="E29" s="143">
        <v>477.2</v>
      </c>
      <c r="F29" s="144">
        <v>477.2</v>
      </c>
      <c r="G29" s="143">
        <v>477.2</v>
      </c>
      <c r="H29" s="144">
        <v>477.2</v>
      </c>
      <c r="I29" s="137"/>
      <c r="J29" s="137"/>
      <c r="K29" s="136"/>
      <c r="L29" s="142"/>
      <c r="M29" s="142"/>
      <c r="N29" s="142"/>
      <c r="O29" s="226"/>
    </row>
    <row r="30" spans="1:16" ht="41.4" x14ac:dyDescent="0.3">
      <c r="A30" s="223"/>
      <c r="B30" s="139" t="s">
        <v>42</v>
      </c>
      <c r="C30" s="239"/>
      <c r="D30" s="224"/>
      <c r="E30" s="143">
        <v>0</v>
      </c>
      <c r="F30" s="144">
        <v>0</v>
      </c>
      <c r="G30" s="143">
        <v>0</v>
      </c>
      <c r="H30" s="144">
        <v>0</v>
      </c>
      <c r="I30" s="137"/>
      <c r="J30" s="137"/>
      <c r="K30" s="136"/>
      <c r="L30" s="142"/>
      <c r="M30" s="142"/>
      <c r="N30" s="142"/>
      <c r="O30" s="226"/>
    </row>
    <row r="31" spans="1:16" ht="41.4" x14ac:dyDescent="0.3">
      <c r="A31" s="223"/>
      <c r="B31" s="139" t="s">
        <v>175</v>
      </c>
      <c r="C31" s="239"/>
      <c r="D31" s="222" t="s">
        <v>11</v>
      </c>
      <c r="E31" s="143">
        <v>111</v>
      </c>
      <c r="F31" s="144">
        <v>78</v>
      </c>
      <c r="G31" s="143">
        <v>111</v>
      </c>
      <c r="H31" s="144">
        <v>78</v>
      </c>
      <c r="I31" s="137"/>
      <c r="J31" s="137"/>
      <c r="K31" s="136"/>
      <c r="L31" s="142"/>
      <c r="M31" s="142"/>
      <c r="N31" s="142"/>
      <c r="O31" s="226"/>
    </row>
    <row r="32" spans="1:16" ht="27.6" x14ac:dyDescent="0.3">
      <c r="A32" s="223"/>
      <c r="B32" s="139" t="s">
        <v>177</v>
      </c>
      <c r="C32" s="239"/>
      <c r="D32" s="223"/>
      <c r="E32" s="143">
        <v>3330</v>
      </c>
      <c r="F32" s="144">
        <v>2340</v>
      </c>
      <c r="G32" s="143">
        <v>3330</v>
      </c>
      <c r="H32" s="144">
        <v>2340</v>
      </c>
      <c r="I32" s="137"/>
      <c r="J32" s="137"/>
      <c r="K32" s="136"/>
      <c r="L32" s="142"/>
      <c r="M32" s="142"/>
      <c r="N32" s="142"/>
      <c r="O32" s="226"/>
    </row>
    <row r="33" spans="1:19" ht="27.6" x14ac:dyDescent="0.3">
      <c r="A33" s="223"/>
      <c r="B33" s="139" t="s">
        <v>40</v>
      </c>
      <c r="C33" s="239"/>
      <c r="D33" s="223"/>
      <c r="E33" s="143">
        <v>250</v>
      </c>
      <c r="F33" s="144">
        <v>50</v>
      </c>
      <c r="G33" s="143">
        <v>250</v>
      </c>
      <c r="H33" s="144">
        <v>50</v>
      </c>
      <c r="I33" s="137"/>
      <c r="J33" s="137"/>
      <c r="K33" s="136"/>
      <c r="L33" s="142"/>
      <c r="M33" s="142"/>
      <c r="N33" s="142"/>
      <c r="O33" s="226"/>
    </row>
    <row r="34" spans="1:19" ht="41.4" x14ac:dyDescent="0.3">
      <c r="A34" s="223"/>
      <c r="B34" s="139" t="s">
        <v>176</v>
      </c>
      <c r="C34" s="239"/>
      <c r="D34" s="223"/>
      <c r="E34" s="143">
        <v>600</v>
      </c>
      <c r="F34" s="144">
        <v>450.2</v>
      </c>
      <c r="G34" s="143">
        <v>600</v>
      </c>
      <c r="H34" s="144">
        <v>450.2</v>
      </c>
      <c r="I34" s="137"/>
      <c r="J34" s="137"/>
      <c r="K34" s="136"/>
      <c r="L34" s="142"/>
      <c r="M34" s="142"/>
      <c r="N34" s="142"/>
      <c r="O34" s="226"/>
    </row>
    <row r="35" spans="1:19" ht="41.4" x14ac:dyDescent="0.3">
      <c r="A35" s="223"/>
      <c r="B35" s="139" t="s">
        <v>42</v>
      </c>
      <c r="C35" s="239"/>
      <c r="D35" s="224"/>
      <c r="E35" s="143">
        <v>0</v>
      </c>
      <c r="F35" s="144">
        <v>0</v>
      </c>
      <c r="G35" s="143">
        <v>0</v>
      </c>
      <c r="H35" s="144">
        <v>0</v>
      </c>
      <c r="I35" s="137"/>
      <c r="J35" s="137"/>
      <c r="K35" s="136"/>
      <c r="L35" s="142"/>
      <c r="M35" s="142"/>
      <c r="N35" s="142"/>
      <c r="O35" s="226"/>
    </row>
    <row r="36" spans="1:19" ht="41.4" x14ac:dyDescent="0.3">
      <c r="A36" s="223"/>
      <c r="B36" s="139" t="s">
        <v>175</v>
      </c>
      <c r="C36" s="239"/>
      <c r="D36" s="222" t="s">
        <v>12</v>
      </c>
      <c r="E36" s="143">
        <v>111</v>
      </c>
      <c r="F36" s="144">
        <v>78</v>
      </c>
      <c r="G36" s="143">
        <v>111</v>
      </c>
      <c r="H36" s="144">
        <v>78</v>
      </c>
      <c r="I36" s="137"/>
      <c r="J36" s="137"/>
      <c r="K36" s="136"/>
      <c r="L36" s="142"/>
      <c r="M36" s="142"/>
      <c r="N36" s="142"/>
      <c r="O36" s="226"/>
    </row>
    <row r="37" spans="1:19" ht="27.6" x14ac:dyDescent="0.3">
      <c r="A37" s="223"/>
      <c r="B37" s="139" t="s">
        <v>177</v>
      </c>
      <c r="C37" s="239"/>
      <c r="D37" s="223"/>
      <c r="E37" s="143">
        <v>3330</v>
      </c>
      <c r="F37" s="144">
        <v>2340</v>
      </c>
      <c r="G37" s="143">
        <v>3330</v>
      </c>
      <c r="H37" s="144">
        <v>2340</v>
      </c>
      <c r="I37" s="137"/>
      <c r="J37" s="137"/>
      <c r="K37" s="136"/>
      <c r="L37" s="142"/>
      <c r="M37" s="142"/>
      <c r="N37" s="142"/>
      <c r="O37" s="226"/>
    </row>
    <row r="38" spans="1:19" ht="27.6" x14ac:dyDescent="0.3">
      <c r="A38" s="223"/>
      <c r="B38" s="139" t="s">
        <v>40</v>
      </c>
      <c r="C38" s="239"/>
      <c r="D38" s="223"/>
      <c r="E38" s="143">
        <v>250</v>
      </c>
      <c r="F38" s="144">
        <v>50</v>
      </c>
      <c r="G38" s="143">
        <v>250</v>
      </c>
      <c r="H38" s="144">
        <v>50</v>
      </c>
      <c r="I38" s="137"/>
      <c r="J38" s="137"/>
      <c r="K38" s="136"/>
      <c r="L38" s="142"/>
      <c r="M38" s="142"/>
      <c r="N38" s="142"/>
      <c r="O38" s="226"/>
    </row>
    <row r="39" spans="1:19" ht="41.4" x14ac:dyDescent="0.3">
      <c r="A39" s="223"/>
      <c r="B39" s="139" t="s">
        <v>176</v>
      </c>
      <c r="C39" s="239"/>
      <c r="D39" s="223"/>
      <c r="E39" s="143">
        <v>600</v>
      </c>
      <c r="F39" s="144">
        <v>328.6</v>
      </c>
      <c r="G39" s="143">
        <v>600</v>
      </c>
      <c r="H39" s="144">
        <v>328.6</v>
      </c>
      <c r="I39" s="137"/>
      <c r="J39" s="137"/>
      <c r="K39" s="136"/>
      <c r="L39" s="142"/>
      <c r="M39" s="142"/>
      <c r="N39" s="142"/>
      <c r="O39" s="226"/>
    </row>
    <row r="40" spans="1:19" ht="41.4" x14ac:dyDescent="0.3">
      <c r="A40" s="223"/>
      <c r="B40" s="139" t="s">
        <v>42</v>
      </c>
      <c r="C40" s="239"/>
      <c r="D40" s="224"/>
      <c r="E40" s="143">
        <v>0</v>
      </c>
      <c r="F40" s="144">
        <v>0</v>
      </c>
      <c r="G40" s="143">
        <v>0</v>
      </c>
      <c r="H40" s="144">
        <v>0</v>
      </c>
      <c r="I40" s="137"/>
      <c r="J40" s="137"/>
      <c r="K40" s="136"/>
      <c r="L40" s="142"/>
      <c r="M40" s="142"/>
      <c r="N40" s="142"/>
      <c r="O40" s="226"/>
    </row>
    <row r="41" spans="1:19" ht="41.4" x14ac:dyDescent="0.3">
      <c r="A41" s="223"/>
      <c r="B41" s="139" t="s">
        <v>175</v>
      </c>
      <c r="C41" s="239"/>
      <c r="D41" s="222" t="s">
        <v>13</v>
      </c>
      <c r="E41" s="143">
        <v>90</v>
      </c>
      <c r="F41" s="144">
        <v>88</v>
      </c>
      <c r="G41" s="143">
        <v>90</v>
      </c>
      <c r="H41" s="144">
        <v>88</v>
      </c>
      <c r="I41" s="137"/>
      <c r="J41" s="137"/>
      <c r="K41" s="136"/>
      <c r="L41" s="142"/>
      <c r="M41" s="142"/>
      <c r="N41" s="142"/>
      <c r="O41" s="226"/>
    </row>
    <row r="42" spans="1:19" ht="27.6" x14ac:dyDescent="0.3">
      <c r="A42" s="223"/>
      <c r="B42" s="139" t="s">
        <v>177</v>
      </c>
      <c r="C42" s="239"/>
      <c r="D42" s="223"/>
      <c r="E42" s="143">
        <v>2700</v>
      </c>
      <c r="F42" s="144">
        <v>2640</v>
      </c>
      <c r="G42" s="143">
        <v>2700</v>
      </c>
      <c r="H42" s="144">
        <v>2640</v>
      </c>
      <c r="I42" s="137"/>
      <c r="J42" s="137"/>
      <c r="K42" s="136"/>
      <c r="L42" s="142"/>
      <c r="M42" s="142"/>
      <c r="N42" s="142"/>
      <c r="O42" s="226"/>
    </row>
    <row r="43" spans="1:19" ht="27.6" x14ac:dyDescent="0.3">
      <c r="A43" s="223"/>
      <c r="B43" s="139" t="s">
        <v>40</v>
      </c>
      <c r="C43" s="239"/>
      <c r="D43" s="223"/>
      <c r="E43" s="143">
        <v>250</v>
      </c>
      <c r="F43" s="144">
        <v>50</v>
      </c>
      <c r="G43" s="143">
        <v>250</v>
      </c>
      <c r="H43" s="144">
        <v>50</v>
      </c>
      <c r="I43" s="137"/>
      <c r="J43" s="137"/>
      <c r="K43" s="136"/>
      <c r="L43" s="142"/>
      <c r="M43" s="142"/>
      <c r="N43" s="142"/>
      <c r="O43" s="226"/>
    </row>
    <row r="44" spans="1:19" ht="41.4" x14ac:dyDescent="0.3">
      <c r="A44" s="223"/>
      <c r="B44" s="139" t="s">
        <v>176</v>
      </c>
      <c r="C44" s="239"/>
      <c r="D44" s="223"/>
      <c r="E44" s="143">
        <v>600</v>
      </c>
      <c r="F44" s="144">
        <v>291</v>
      </c>
      <c r="G44" s="143">
        <v>600</v>
      </c>
      <c r="H44" s="144">
        <v>291</v>
      </c>
      <c r="I44" s="137"/>
      <c r="J44" s="137"/>
      <c r="K44" s="136"/>
      <c r="L44" s="142"/>
      <c r="M44" s="142"/>
      <c r="N44" s="142"/>
      <c r="O44" s="226"/>
    </row>
    <row r="45" spans="1:19" ht="41.4" x14ac:dyDescent="0.3">
      <c r="A45" s="223"/>
      <c r="B45" s="139" t="s">
        <v>42</v>
      </c>
      <c r="C45" s="239"/>
      <c r="D45" s="224"/>
      <c r="E45" s="143">
        <v>0</v>
      </c>
      <c r="F45" s="144">
        <v>0</v>
      </c>
      <c r="G45" s="143">
        <v>0</v>
      </c>
      <c r="H45" s="144">
        <v>0</v>
      </c>
      <c r="I45" s="137"/>
      <c r="J45" s="137"/>
      <c r="K45" s="136"/>
      <c r="L45" s="142"/>
      <c r="M45" s="142"/>
      <c r="N45" s="142"/>
      <c r="O45" s="226"/>
    </row>
    <row r="46" spans="1:19" ht="41.4" x14ac:dyDescent="0.3">
      <c r="A46" s="223"/>
      <c r="B46" s="139" t="s">
        <v>175</v>
      </c>
      <c r="C46" s="239"/>
      <c r="D46" s="222" t="s">
        <v>14</v>
      </c>
      <c r="E46" s="143">
        <v>37.5</v>
      </c>
      <c r="F46" s="144">
        <v>37.5</v>
      </c>
      <c r="G46" s="143">
        <v>37.5</v>
      </c>
      <c r="H46" s="144">
        <v>37.5</v>
      </c>
      <c r="I46" s="137"/>
      <c r="J46" s="137"/>
      <c r="K46" s="136"/>
      <c r="L46" s="142"/>
      <c r="M46" s="142"/>
      <c r="N46" s="142"/>
      <c r="O46" s="226"/>
      <c r="Q46" s="145"/>
    </row>
    <row r="47" spans="1:19" ht="27.6" x14ac:dyDescent="0.3">
      <c r="A47" s="223"/>
      <c r="B47" s="139" t="s">
        <v>177</v>
      </c>
      <c r="C47" s="239"/>
      <c r="D47" s="223"/>
      <c r="E47" s="143">
        <v>3575</v>
      </c>
      <c r="F47" s="144">
        <v>3575</v>
      </c>
      <c r="G47" s="143">
        <v>3575</v>
      </c>
      <c r="H47" s="144">
        <v>3575</v>
      </c>
      <c r="I47" s="137"/>
      <c r="J47" s="137"/>
      <c r="K47" s="136"/>
      <c r="L47" s="142"/>
      <c r="M47" s="142"/>
      <c r="N47" s="142"/>
      <c r="O47" s="226"/>
    </row>
    <row r="48" spans="1:19" ht="27.6" x14ac:dyDescent="0.3">
      <c r="A48" s="223"/>
      <c r="B48" s="139" t="s">
        <v>40</v>
      </c>
      <c r="C48" s="239"/>
      <c r="D48" s="223"/>
      <c r="E48" s="143">
        <v>50</v>
      </c>
      <c r="F48" s="144">
        <v>50</v>
      </c>
      <c r="G48" s="143">
        <v>50</v>
      </c>
      <c r="H48" s="144">
        <v>50</v>
      </c>
      <c r="I48" s="137"/>
      <c r="J48" s="137"/>
      <c r="K48" s="136"/>
      <c r="L48" s="142"/>
      <c r="M48" s="142"/>
      <c r="N48" s="142"/>
      <c r="O48" s="226"/>
      <c r="P48" s="286"/>
      <c r="Q48" s="287"/>
      <c r="R48" s="287"/>
      <c r="S48" s="287"/>
    </row>
    <row r="49" spans="1:19" ht="41.4" x14ac:dyDescent="0.3">
      <c r="A49" s="223"/>
      <c r="B49" s="139" t="s">
        <v>176</v>
      </c>
      <c r="C49" s="239"/>
      <c r="D49" s="223"/>
      <c r="E49" s="143">
        <v>200.2</v>
      </c>
      <c r="F49" s="144">
        <v>200.2</v>
      </c>
      <c r="G49" s="143">
        <v>200.2</v>
      </c>
      <c r="H49" s="144">
        <v>200.2</v>
      </c>
      <c r="I49" s="137"/>
      <c r="J49" s="137"/>
      <c r="K49" s="136"/>
      <c r="L49" s="142"/>
      <c r="M49" s="142"/>
      <c r="N49" s="142"/>
      <c r="O49" s="226"/>
      <c r="P49" s="286"/>
      <c r="Q49" s="287"/>
      <c r="R49" s="287"/>
      <c r="S49" s="287"/>
    </row>
    <row r="50" spans="1:19" ht="41.4" x14ac:dyDescent="0.3">
      <c r="A50" s="223"/>
      <c r="B50" s="139" t="s">
        <v>42</v>
      </c>
      <c r="C50" s="239"/>
      <c r="D50" s="224"/>
      <c r="E50" s="143">
        <v>0</v>
      </c>
      <c r="F50" s="144">
        <v>0</v>
      </c>
      <c r="G50" s="143">
        <v>0</v>
      </c>
      <c r="H50" s="144">
        <v>0</v>
      </c>
      <c r="I50" s="137"/>
      <c r="J50" s="137"/>
      <c r="K50" s="136"/>
      <c r="L50" s="142"/>
      <c r="M50" s="142"/>
      <c r="N50" s="142"/>
      <c r="O50" s="226"/>
    </row>
    <row r="51" spans="1:19" ht="41.4" x14ac:dyDescent="0.3">
      <c r="A51" s="223"/>
      <c r="B51" s="139" t="s">
        <v>175</v>
      </c>
      <c r="C51" s="239"/>
      <c r="D51" s="222" t="s">
        <v>15</v>
      </c>
      <c r="E51" s="143" t="s">
        <v>178</v>
      </c>
      <c r="F51" s="144" t="s">
        <v>178</v>
      </c>
      <c r="G51" s="143" t="s">
        <v>178</v>
      </c>
      <c r="H51" s="144" t="s">
        <v>178</v>
      </c>
      <c r="I51" s="137"/>
      <c r="J51" s="137"/>
      <c r="K51" s="136"/>
      <c r="L51" s="142"/>
      <c r="M51" s="142"/>
      <c r="N51" s="142"/>
      <c r="O51" s="226"/>
    </row>
    <row r="52" spans="1:19" ht="27.6" x14ac:dyDescent="0.3">
      <c r="A52" s="223"/>
      <c r="B52" s="139" t="s">
        <v>177</v>
      </c>
      <c r="C52" s="239"/>
      <c r="D52" s="223"/>
      <c r="E52" s="143">
        <v>4500</v>
      </c>
      <c r="F52" s="144">
        <v>4500</v>
      </c>
      <c r="G52" s="143">
        <v>4500</v>
      </c>
      <c r="H52" s="144">
        <v>4500</v>
      </c>
      <c r="I52" s="137"/>
      <c r="J52" s="137"/>
      <c r="K52" s="136"/>
      <c r="L52" s="142"/>
      <c r="M52" s="142"/>
      <c r="N52" s="142"/>
      <c r="O52" s="226"/>
    </row>
    <row r="53" spans="1:19" ht="27.6" x14ac:dyDescent="0.3">
      <c r="A53" s="223"/>
      <c r="B53" s="139" t="s">
        <v>40</v>
      </c>
      <c r="C53" s="239"/>
      <c r="D53" s="223"/>
      <c r="E53" s="143">
        <v>250</v>
      </c>
      <c r="F53" s="144">
        <v>250</v>
      </c>
      <c r="G53" s="143">
        <v>250</v>
      </c>
      <c r="H53" s="144">
        <v>250</v>
      </c>
      <c r="I53" s="137"/>
      <c r="J53" s="137"/>
      <c r="K53" s="136"/>
      <c r="L53" s="142"/>
      <c r="M53" s="142"/>
      <c r="N53" s="142"/>
      <c r="O53" s="226"/>
      <c r="P53" s="286"/>
      <c r="Q53" s="287"/>
      <c r="R53" s="287"/>
      <c r="S53" s="287"/>
    </row>
    <row r="54" spans="1:19" ht="41.4" x14ac:dyDescent="0.3">
      <c r="A54" s="223"/>
      <c r="B54" s="139" t="s">
        <v>176</v>
      </c>
      <c r="C54" s="239"/>
      <c r="D54" s="223"/>
      <c r="E54" s="143" t="s">
        <v>178</v>
      </c>
      <c r="F54" s="144" t="s">
        <v>178</v>
      </c>
      <c r="G54" s="143" t="s">
        <v>178</v>
      </c>
      <c r="H54" s="144" t="s">
        <v>178</v>
      </c>
      <c r="I54" s="137"/>
      <c r="J54" s="137"/>
      <c r="K54" s="136"/>
      <c r="L54" s="142"/>
      <c r="M54" s="142"/>
      <c r="N54" s="142"/>
      <c r="O54" s="226"/>
      <c r="P54" s="286"/>
      <c r="Q54" s="287"/>
      <c r="R54" s="287"/>
      <c r="S54" s="287"/>
    </row>
    <row r="55" spans="1:19" ht="41.4" x14ac:dyDescent="0.3">
      <c r="A55" s="223"/>
      <c r="B55" s="139" t="s">
        <v>42</v>
      </c>
      <c r="C55" s="239"/>
      <c r="D55" s="224"/>
      <c r="E55" s="143" t="s">
        <v>178</v>
      </c>
      <c r="F55" s="144" t="s">
        <v>178</v>
      </c>
      <c r="G55" s="143" t="s">
        <v>178</v>
      </c>
      <c r="H55" s="144" t="s">
        <v>178</v>
      </c>
      <c r="I55" s="137"/>
      <c r="J55" s="137"/>
      <c r="K55" s="136"/>
      <c r="L55" s="142"/>
      <c r="M55" s="142"/>
      <c r="N55" s="142"/>
      <c r="O55" s="226"/>
    </row>
    <row r="56" spans="1:19" ht="41.4" x14ac:dyDescent="0.3">
      <c r="A56" s="223"/>
      <c r="B56" s="139" t="s">
        <v>175</v>
      </c>
      <c r="C56" s="239"/>
      <c r="D56" s="222" t="s">
        <v>16</v>
      </c>
      <c r="E56" s="143" t="s">
        <v>178</v>
      </c>
      <c r="F56" s="144" t="s">
        <v>178</v>
      </c>
      <c r="G56" s="143" t="s">
        <v>178</v>
      </c>
      <c r="H56" s="144" t="s">
        <v>178</v>
      </c>
      <c r="I56" s="137"/>
      <c r="J56" s="137"/>
      <c r="K56" s="136"/>
      <c r="L56" s="142"/>
      <c r="M56" s="142"/>
      <c r="N56" s="142"/>
      <c r="O56" s="226"/>
    </row>
    <row r="57" spans="1:19" ht="27.6" x14ac:dyDescent="0.3">
      <c r="A57" s="223"/>
      <c r="B57" s="139" t="s">
        <v>177</v>
      </c>
      <c r="C57" s="239"/>
      <c r="D57" s="223"/>
      <c r="E57" s="143">
        <v>4500</v>
      </c>
      <c r="F57" s="144">
        <v>4500</v>
      </c>
      <c r="G57" s="143">
        <v>4500</v>
      </c>
      <c r="H57" s="144">
        <v>4500</v>
      </c>
      <c r="I57" s="137"/>
      <c r="J57" s="137"/>
      <c r="K57" s="136"/>
      <c r="L57" s="142"/>
      <c r="M57" s="142"/>
      <c r="N57" s="142"/>
      <c r="O57" s="226"/>
    </row>
    <row r="58" spans="1:19" ht="27.6" x14ac:dyDescent="0.3">
      <c r="A58" s="223"/>
      <c r="B58" s="139" t="s">
        <v>40</v>
      </c>
      <c r="C58" s="239"/>
      <c r="D58" s="223"/>
      <c r="E58" s="143">
        <v>250</v>
      </c>
      <c r="F58" s="144">
        <v>250</v>
      </c>
      <c r="G58" s="143">
        <v>250</v>
      </c>
      <c r="H58" s="144">
        <v>250</v>
      </c>
      <c r="I58" s="137"/>
      <c r="J58" s="137"/>
      <c r="K58" s="136"/>
      <c r="L58" s="142"/>
      <c r="M58" s="142"/>
      <c r="N58" s="142"/>
      <c r="O58" s="226"/>
      <c r="P58" s="286"/>
      <c r="Q58" s="287"/>
      <c r="R58" s="287"/>
      <c r="S58" s="287"/>
    </row>
    <row r="59" spans="1:19" ht="41.4" x14ac:dyDescent="0.3">
      <c r="A59" s="223"/>
      <c r="B59" s="139" t="s">
        <v>176</v>
      </c>
      <c r="C59" s="239"/>
      <c r="D59" s="223"/>
      <c r="E59" s="143" t="s">
        <v>178</v>
      </c>
      <c r="F59" s="144" t="s">
        <v>178</v>
      </c>
      <c r="G59" s="143" t="s">
        <v>178</v>
      </c>
      <c r="H59" s="144" t="s">
        <v>178</v>
      </c>
      <c r="I59" s="137"/>
      <c r="J59" s="137"/>
      <c r="K59" s="136"/>
      <c r="L59" s="142"/>
      <c r="M59" s="142"/>
      <c r="N59" s="142"/>
      <c r="O59" s="226"/>
      <c r="P59" s="286"/>
      <c r="Q59" s="287"/>
      <c r="R59" s="287"/>
      <c r="S59" s="287"/>
    </row>
    <row r="60" spans="1:19" ht="41.4" x14ac:dyDescent="0.3">
      <c r="A60" s="223"/>
      <c r="B60" s="139" t="s">
        <v>42</v>
      </c>
      <c r="C60" s="239"/>
      <c r="D60" s="224"/>
      <c r="E60" s="143" t="s">
        <v>178</v>
      </c>
      <c r="F60" s="144" t="s">
        <v>178</v>
      </c>
      <c r="G60" s="143" t="s">
        <v>178</v>
      </c>
      <c r="H60" s="144" t="s">
        <v>178</v>
      </c>
      <c r="I60" s="137"/>
      <c r="J60" s="137"/>
      <c r="K60" s="136"/>
      <c r="L60" s="142"/>
      <c r="M60" s="142"/>
      <c r="N60" s="142"/>
      <c r="O60" s="226"/>
    </row>
    <row r="61" spans="1:19" ht="41.4" x14ac:dyDescent="0.3">
      <c r="A61" s="223"/>
      <c r="B61" s="139" t="s">
        <v>175</v>
      </c>
      <c r="C61" s="239"/>
      <c r="D61" s="222" t="s">
        <v>17</v>
      </c>
      <c r="E61" s="143" t="s">
        <v>178</v>
      </c>
      <c r="F61" s="144" t="s">
        <v>178</v>
      </c>
      <c r="G61" s="143" t="s">
        <v>178</v>
      </c>
      <c r="H61" s="144" t="s">
        <v>178</v>
      </c>
      <c r="I61" s="137"/>
      <c r="J61" s="137"/>
      <c r="K61" s="136"/>
      <c r="L61" s="142"/>
      <c r="M61" s="142"/>
      <c r="N61" s="142"/>
      <c r="O61" s="226"/>
    </row>
    <row r="62" spans="1:19" ht="27.6" x14ac:dyDescent="0.3">
      <c r="A62" s="223"/>
      <c r="B62" s="139" t="s">
        <v>177</v>
      </c>
      <c r="C62" s="239"/>
      <c r="D62" s="223"/>
      <c r="E62" s="143">
        <v>4500</v>
      </c>
      <c r="F62" s="144">
        <v>4500</v>
      </c>
      <c r="G62" s="143">
        <v>4500</v>
      </c>
      <c r="H62" s="144">
        <v>4500</v>
      </c>
      <c r="I62" s="137"/>
      <c r="J62" s="137"/>
      <c r="K62" s="136"/>
      <c r="L62" s="142"/>
      <c r="M62" s="142"/>
      <c r="N62" s="142"/>
      <c r="O62" s="226"/>
    </row>
    <row r="63" spans="1:19" ht="27.6" x14ac:dyDescent="0.3">
      <c r="A63" s="223"/>
      <c r="B63" s="139" t="s">
        <v>40</v>
      </c>
      <c r="C63" s="239"/>
      <c r="D63" s="223"/>
      <c r="E63" s="143">
        <v>250</v>
      </c>
      <c r="F63" s="144">
        <v>250</v>
      </c>
      <c r="G63" s="143">
        <v>250</v>
      </c>
      <c r="H63" s="144">
        <v>250</v>
      </c>
      <c r="I63" s="137"/>
      <c r="J63" s="137"/>
      <c r="K63" s="136"/>
      <c r="L63" s="142"/>
      <c r="M63" s="142"/>
      <c r="N63" s="142"/>
      <c r="O63" s="226"/>
      <c r="P63" s="286"/>
      <c r="Q63" s="287"/>
      <c r="R63" s="287"/>
      <c r="S63" s="287"/>
    </row>
    <row r="64" spans="1:19" ht="41.4" x14ac:dyDescent="0.3">
      <c r="A64" s="223"/>
      <c r="B64" s="139" t="s">
        <v>176</v>
      </c>
      <c r="C64" s="239"/>
      <c r="D64" s="223"/>
      <c r="E64" s="143" t="s">
        <v>178</v>
      </c>
      <c r="F64" s="144" t="s">
        <v>178</v>
      </c>
      <c r="G64" s="143" t="s">
        <v>178</v>
      </c>
      <c r="H64" s="144" t="s">
        <v>178</v>
      </c>
      <c r="I64" s="137"/>
      <c r="J64" s="137"/>
      <c r="K64" s="136"/>
      <c r="L64" s="142"/>
      <c r="M64" s="142"/>
      <c r="N64" s="142"/>
      <c r="O64" s="226"/>
      <c r="P64" s="286"/>
      <c r="Q64" s="287"/>
      <c r="R64" s="287"/>
      <c r="S64" s="287"/>
    </row>
    <row r="65" spans="1:19" ht="41.4" x14ac:dyDescent="0.3">
      <c r="A65" s="223"/>
      <c r="B65" s="139" t="s">
        <v>42</v>
      </c>
      <c r="C65" s="239"/>
      <c r="D65" s="224"/>
      <c r="E65" s="143" t="s">
        <v>178</v>
      </c>
      <c r="F65" s="144" t="s">
        <v>178</v>
      </c>
      <c r="G65" s="143" t="s">
        <v>178</v>
      </c>
      <c r="H65" s="144" t="s">
        <v>178</v>
      </c>
      <c r="I65" s="137"/>
      <c r="J65" s="137"/>
      <c r="K65" s="136"/>
      <c r="L65" s="142"/>
      <c r="M65" s="142"/>
      <c r="N65" s="142"/>
      <c r="O65" s="226"/>
    </row>
    <row r="66" spans="1:19" ht="41.4" x14ac:dyDescent="0.3">
      <c r="A66" s="223"/>
      <c r="B66" s="139" t="s">
        <v>175</v>
      </c>
      <c r="C66" s="239"/>
      <c r="D66" s="222" t="s">
        <v>18</v>
      </c>
      <c r="E66" s="143" t="s">
        <v>178</v>
      </c>
      <c r="F66" s="144" t="s">
        <v>178</v>
      </c>
      <c r="G66" s="143" t="s">
        <v>178</v>
      </c>
      <c r="H66" s="144" t="s">
        <v>178</v>
      </c>
      <c r="I66" s="137"/>
      <c r="J66" s="137"/>
      <c r="K66" s="136"/>
      <c r="L66" s="142"/>
      <c r="M66" s="142"/>
      <c r="N66" s="142"/>
      <c r="O66" s="226"/>
    </row>
    <row r="67" spans="1:19" ht="27.6" x14ac:dyDescent="0.3">
      <c r="A67" s="223"/>
      <c r="B67" s="139" t="s">
        <v>177</v>
      </c>
      <c r="C67" s="239"/>
      <c r="D67" s="223"/>
      <c r="E67" s="143">
        <v>4500</v>
      </c>
      <c r="F67" s="144">
        <v>4318.3</v>
      </c>
      <c r="G67" s="143">
        <v>4500</v>
      </c>
      <c r="H67" s="144">
        <v>4318.3</v>
      </c>
      <c r="I67" s="137"/>
      <c r="J67" s="137"/>
      <c r="K67" s="136"/>
      <c r="L67" s="142"/>
      <c r="M67" s="142"/>
      <c r="N67" s="142"/>
      <c r="O67" s="226"/>
    </row>
    <row r="68" spans="1:19" ht="27.6" x14ac:dyDescent="0.3">
      <c r="A68" s="223"/>
      <c r="B68" s="139" t="s">
        <v>40</v>
      </c>
      <c r="C68" s="239"/>
      <c r="D68" s="223"/>
      <c r="E68" s="143">
        <v>250</v>
      </c>
      <c r="F68" s="144">
        <v>240.1</v>
      </c>
      <c r="G68" s="143">
        <v>250</v>
      </c>
      <c r="H68" s="144">
        <v>240.1</v>
      </c>
      <c r="I68" s="137"/>
      <c r="J68" s="137"/>
      <c r="K68" s="136"/>
      <c r="L68" s="142"/>
      <c r="M68" s="142"/>
      <c r="N68" s="142"/>
      <c r="O68" s="226"/>
      <c r="P68" s="286"/>
      <c r="Q68" s="287"/>
      <c r="R68" s="287"/>
      <c r="S68" s="287"/>
    </row>
    <row r="69" spans="1:19" ht="41.4" x14ac:dyDescent="0.3">
      <c r="A69" s="223"/>
      <c r="B69" s="139" t="s">
        <v>179</v>
      </c>
      <c r="C69" s="239"/>
      <c r="D69" s="223"/>
      <c r="E69" s="143" t="s">
        <v>178</v>
      </c>
      <c r="F69" s="144" t="s">
        <v>178</v>
      </c>
      <c r="G69" s="143" t="s">
        <v>178</v>
      </c>
      <c r="H69" s="144" t="s">
        <v>178</v>
      </c>
      <c r="I69" s="137"/>
      <c r="J69" s="137"/>
      <c r="K69" s="136"/>
      <c r="L69" s="142"/>
      <c r="M69" s="142"/>
      <c r="N69" s="142"/>
      <c r="O69" s="226"/>
      <c r="P69" s="286"/>
      <c r="Q69" s="287"/>
      <c r="R69" s="287"/>
      <c r="S69" s="287"/>
    </row>
    <row r="70" spans="1:19" ht="41.4" x14ac:dyDescent="0.3">
      <c r="A70" s="223"/>
      <c r="B70" s="139" t="s">
        <v>42</v>
      </c>
      <c r="C70" s="239"/>
      <c r="D70" s="224"/>
      <c r="E70" s="143" t="s">
        <v>178</v>
      </c>
      <c r="F70" s="144" t="s">
        <v>178</v>
      </c>
      <c r="G70" s="143" t="s">
        <v>178</v>
      </c>
      <c r="H70" s="144" t="s">
        <v>178</v>
      </c>
      <c r="I70" s="137"/>
      <c r="J70" s="137"/>
      <c r="K70" s="136"/>
      <c r="L70" s="142"/>
      <c r="M70" s="142"/>
      <c r="N70" s="142"/>
      <c r="O70" s="226"/>
    </row>
    <row r="71" spans="1:19" ht="41.4" x14ac:dyDescent="0.3">
      <c r="A71" s="223"/>
      <c r="B71" s="139" t="s">
        <v>175</v>
      </c>
      <c r="C71" s="239"/>
      <c r="D71" s="222" t="s">
        <v>19</v>
      </c>
      <c r="E71" s="143" t="s">
        <v>178</v>
      </c>
      <c r="F71" s="144" t="s">
        <v>178</v>
      </c>
      <c r="G71" s="143" t="s">
        <v>178</v>
      </c>
      <c r="H71" s="144" t="s">
        <v>178</v>
      </c>
      <c r="I71" s="137"/>
      <c r="J71" s="137"/>
      <c r="K71" s="136"/>
      <c r="L71" s="142"/>
      <c r="M71" s="142"/>
      <c r="N71" s="142"/>
      <c r="O71" s="226"/>
    </row>
    <row r="72" spans="1:19" ht="27.6" x14ac:dyDescent="0.3">
      <c r="A72" s="223"/>
      <c r="B72" s="139" t="s">
        <v>177</v>
      </c>
      <c r="C72" s="239"/>
      <c r="D72" s="223"/>
      <c r="E72" s="143">
        <v>4539.8</v>
      </c>
      <c r="F72" s="144">
        <v>4539.8</v>
      </c>
      <c r="G72" s="143">
        <v>4539.8</v>
      </c>
      <c r="H72" s="144">
        <v>4539.8</v>
      </c>
      <c r="I72" s="137"/>
      <c r="J72" s="137"/>
      <c r="K72" s="136"/>
      <c r="L72" s="142"/>
      <c r="M72" s="142"/>
      <c r="N72" s="142"/>
      <c r="O72" s="226"/>
    </row>
    <row r="73" spans="1:19" ht="27.6" x14ac:dyDescent="0.3">
      <c r="A73" s="223"/>
      <c r="B73" s="139" t="s">
        <v>40</v>
      </c>
      <c r="C73" s="239"/>
      <c r="D73" s="223"/>
      <c r="E73" s="143">
        <v>252.4</v>
      </c>
      <c r="F73" s="144">
        <v>252.4</v>
      </c>
      <c r="G73" s="143">
        <v>252.4</v>
      </c>
      <c r="H73" s="144">
        <v>252.4</v>
      </c>
      <c r="I73" s="137"/>
      <c r="J73" s="137"/>
      <c r="K73" s="136"/>
      <c r="L73" s="142"/>
      <c r="M73" s="142"/>
      <c r="N73" s="142"/>
      <c r="O73" s="226"/>
      <c r="P73" s="286"/>
      <c r="Q73" s="287"/>
      <c r="R73" s="287"/>
      <c r="S73" s="287"/>
    </row>
    <row r="74" spans="1:19" ht="41.4" x14ac:dyDescent="0.3">
      <c r="A74" s="223"/>
      <c r="B74" s="139" t="s">
        <v>176</v>
      </c>
      <c r="C74" s="239"/>
      <c r="D74" s="223"/>
      <c r="E74" s="143" t="s">
        <v>178</v>
      </c>
      <c r="F74" s="144" t="s">
        <v>178</v>
      </c>
      <c r="G74" s="143" t="s">
        <v>178</v>
      </c>
      <c r="H74" s="144" t="s">
        <v>178</v>
      </c>
      <c r="I74" s="137"/>
      <c r="J74" s="137"/>
      <c r="K74" s="136"/>
      <c r="L74" s="142"/>
      <c r="M74" s="142"/>
      <c r="N74" s="142"/>
      <c r="O74" s="226"/>
      <c r="P74" s="286"/>
      <c r="Q74" s="287"/>
      <c r="R74" s="287"/>
      <c r="S74" s="287"/>
    </row>
    <row r="75" spans="1:19" ht="41.4" x14ac:dyDescent="0.3">
      <c r="A75" s="223"/>
      <c r="B75" s="139" t="s">
        <v>42</v>
      </c>
      <c r="C75" s="239"/>
      <c r="D75" s="224"/>
      <c r="E75" s="143" t="s">
        <v>178</v>
      </c>
      <c r="F75" s="144" t="s">
        <v>178</v>
      </c>
      <c r="G75" s="143" t="s">
        <v>178</v>
      </c>
      <c r="H75" s="144" t="s">
        <v>178</v>
      </c>
      <c r="I75" s="137"/>
      <c r="J75" s="137"/>
      <c r="K75" s="136"/>
      <c r="L75" s="142"/>
      <c r="M75" s="142"/>
      <c r="N75" s="142"/>
      <c r="O75" s="226"/>
    </row>
    <row r="76" spans="1:19" ht="41.4" x14ac:dyDescent="0.3">
      <c r="A76" s="223"/>
      <c r="B76" s="139" t="s">
        <v>175</v>
      </c>
      <c r="C76" s="239"/>
      <c r="D76" s="222" t="s">
        <v>20</v>
      </c>
      <c r="E76" s="143" t="s">
        <v>178</v>
      </c>
      <c r="F76" s="144" t="s">
        <v>178</v>
      </c>
      <c r="G76" s="143" t="s">
        <v>178</v>
      </c>
      <c r="H76" s="144" t="s">
        <v>178</v>
      </c>
      <c r="I76" s="137"/>
      <c r="J76" s="137"/>
      <c r="K76" s="136"/>
      <c r="L76" s="142"/>
      <c r="M76" s="142"/>
      <c r="N76" s="142"/>
      <c r="O76" s="226"/>
    </row>
    <row r="77" spans="1:19" ht="27.6" x14ac:dyDescent="0.3">
      <c r="A77" s="223"/>
      <c r="B77" s="139" t="s">
        <v>177</v>
      </c>
      <c r="C77" s="239"/>
      <c r="D77" s="223"/>
      <c r="E77" s="143">
        <v>4776.2</v>
      </c>
      <c r="F77" s="144">
        <v>4776.2</v>
      </c>
      <c r="G77" s="143">
        <v>4776.2</v>
      </c>
      <c r="H77" s="144">
        <v>4776.2</v>
      </c>
      <c r="I77" s="137"/>
      <c r="J77" s="137"/>
      <c r="K77" s="136"/>
      <c r="L77" s="142"/>
      <c r="M77" s="142"/>
      <c r="N77" s="142"/>
      <c r="O77" s="226"/>
    </row>
    <row r="78" spans="1:19" ht="27.6" x14ac:dyDescent="0.3">
      <c r="A78" s="223"/>
      <c r="B78" s="139" t="s">
        <v>40</v>
      </c>
      <c r="C78" s="239"/>
      <c r="D78" s="223"/>
      <c r="E78" s="143">
        <v>265.5</v>
      </c>
      <c r="F78" s="144">
        <v>265.5</v>
      </c>
      <c r="G78" s="143">
        <v>265.5</v>
      </c>
      <c r="H78" s="144">
        <v>265.5</v>
      </c>
      <c r="I78" s="137"/>
      <c r="J78" s="137"/>
      <c r="K78" s="136"/>
      <c r="L78" s="142"/>
      <c r="M78" s="142"/>
      <c r="N78" s="142"/>
      <c r="O78" s="226"/>
      <c r="P78" s="286"/>
      <c r="Q78" s="287"/>
      <c r="R78" s="287"/>
      <c r="S78" s="287"/>
    </row>
    <row r="79" spans="1:19" ht="41.4" x14ac:dyDescent="0.3">
      <c r="A79" s="223"/>
      <c r="B79" s="139" t="s">
        <v>176</v>
      </c>
      <c r="C79" s="239"/>
      <c r="D79" s="223"/>
      <c r="E79" s="143" t="s">
        <v>178</v>
      </c>
      <c r="F79" s="144" t="s">
        <v>178</v>
      </c>
      <c r="G79" s="143" t="s">
        <v>178</v>
      </c>
      <c r="H79" s="144" t="s">
        <v>178</v>
      </c>
      <c r="I79" s="137"/>
      <c r="J79" s="137"/>
      <c r="K79" s="136"/>
      <c r="L79" s="142"/>
      <c r="M79" s="142"/>
      <c r="N79" s="142"/>
      <c r="O79" s="226"/>
      <c r="P79" s="286"/>
      <c r="Q79" s="287"/>
      <c r="R79" s="287"/>
      <c r="S79" s="287"/>
    </row>
    <row r="80" spans="1:19" ht="41.4" x14ac:dyDescent="0.3">
      <c r="A80" s="224"/>
      <c r="B80" s="139" t="s">
        <v>42</v>
      </c>
      <c r="C80" s="240"/>
      <c r="D80" s="224"/>
      <c r="E80" s="143" t="s">
        <v>178</v>
      </c>
      <c r="F80" s="144" t="s">
        <v>178</v>
      </c>
      <c r="G80" s="143" t="s">
        <v>178</v>
      </c>
      <c r="H80" s="144" t="s">
        <v>178</v>
      </c>
      <c r="I80" s="137"/>
      <c r="J80" s="137"/>
      <c r="K80" s="136"/>
      <c r="L80" s="142"/>
      <c r="M80" s="142"/>
      <c r="N80" s="142"/>
      <c r="O80" s="227"/>
    </row>
    <row r="81" spans="1:15" ht="14.4" x14ac:dyDescent="0.3">
      <c r="A81" s="222"/>
      <c r="B81" s="269" t="s">
        <v>180</v>
      </c>
      <c r="C81" s="232"/>
      <c r="D81" s="131" t="s">
        <v>169</v>
      </c>
      <c r="E81" s="140">
        <f>SUM(E82:E92)</f>
        <v>49086.799999999996</v>
      </c>
      <c r="F81" s="141">
        <f>SUM(F82:F92)</f>
        <v>44531.999999999993</v>
      </c>
      <c r="G81" s="140">
        <f>SUM(G82:G92)</f>
        <v>49086.799999999996</v>
      </c>
      <c r="H81" s="141">
        <f>SUM(H82:H92)</f>
        <v>44531.999999999993</v>
      </c>
      <c r="I81" s="137"/>
      <c r="J81" s="137"/>
      <c r="K81" s="136"/>
      <c r="L81" s="142"/>
      <c r="M81" s="142"/>
      <c r="N81" s="142"/>
      <c r="O81" s="238"/>
    </row>
    <row r="82" spans="1:15" ht="14.4" x14ac:dyDescent="0.3">
      <c r="A82" s="223"/>
      <c r="B82" s="270"/>
      <c r="C82" s="288"/>
      <c r="D82" s="146" t="s">
        <v>10</v>
      </c>
      <c r="E82" s="143">
        <f>SUM(E26:E30)</f>
        <v>4168.2</v>
      </c>
      <c r="F82" s="144">
        <f>SUM(F26:F30)</f>
        <v>3243.2</v>
      </c>
      <c r="G82" s="143">
        <f>SUM(G26:G30)</f>
        <v>4168.2</v>
      </c>
      <c r="H82" s="144">
        <f>SUM(H26:H30)</f>
        <v>3243.2</v>
      </c>
      <c r="I82" s="137"/>
      <c r="J82" s="137"/>
      <c r="K82" s="136"/>
      <c r="L82" s="142"/>
      <c r="M82" s="142"/>
      <c r="N82" s="142"/>
      <c r="O82" s="239"/>
    </row>
    <row r="83" spans="1:15" ht="14.4" x14ac:dyDescent="0.3">
      <c r="A83" s="223"/>
      <c r="B83" s="270"/>
      <c r="C83" s="288"/>
      <c r="D83" s="123" t="s">
        <v>11</v>
      </c>
      <c r="E83" s="143">
        <f>SUM(E31+E32+E33+E34+E35)</f>
        <v>4291</v>
      </c>
      <c r="F83" s="144">
        <f>SUM(F31:F35)</f>
        <v>2918.2</v>
      </c>
      <c r="G83" s="143">
        <f>SUM(G31+G32+G33+G34+G35)</f>
        <v>4291</v>
      </c>
      <c r="H83" s="144">
        <f>SUM(H31:H35)</f>
        <v>2918.2</v>
      </c>
      <c r="I83" s="137"/>
      <c r="J83" s="137"/>
      <c r="K83" s="136"/>
      <c r="L83" s="142"/>
      <c r="M83" s="142"/>
      <c r="N83" s="142"/>
      <c r="O83" s="239"/>
    </row>
    <row r="84" spans="1:15" ht="14.4" x14ac:dyDescent="0.3">
      <c r="A84" s="223"/>
      <c r="B84" s="270"/>
      <c r="C84" s="288"/>
      <c r="D84" s="147" t="s">
        <v>12</v>
      </c>
      <c r="E84" s="143">
        <f>SUM(E36+E37+E38+E39+E40)</f>
        <v>4291</v>
      </c>
      <c r="F84" s="144">
        <f>SUM(F36:F40)</f>
        <v>2796.6</v>
      </c>
      <c r="G84" s="143">
        <f>SUM(G36:G40)</f>
        <v>4291</v>
      </c>
      <c r="H84" s="144">
        <f>SUM(H36:H40)</f>
        <v>2796.6</v>
      </c>
      <c r="I84" s="137"/>
      <c r="J84" s="137"/>
      <c r="K84" s="136"/>
      <c r="L84" s="142"/>
      <c r="M84" s="142"/>
      <c r="N84" s="142"/>
      <c r="O84" s="239"/>
    </row>
    <row r="85" spans="1:15" ht="14.4" x14ac:dyDescent="0.3">
      <c r="A85" s="223"/>
      <c r="B85" s="270"/>
      <c r="C85" s="288"/>
      <c r="D85" s="147" t="s">
        <v>13</v>
      </c>
      <c r="E85" s="143">
        <f>SUM(E41+E42+E43+E44+E45)</f>
        <v>3640</v>
      </c>
      <c r="F85" s="144">
        <f>SUM(F41:F45)</f>
        <v>3069</v>
      </c>
      <c r="G85" s="143">
        <f>SUM(G41:G45)</f>
        <v>3640</v>
      </c>
      <c r="H85" s="144">
        <f>SUM(H41:H45)</f>
        <v>3069</v>
      </c>
      <c r="I85" s="137"/>
      <c r="J85" s="137"/>
      <c r="K85" s="136"/>
      <c r="L85" s="142"/>
      <c r="M85" s="142"/>
      <c r="N85" s="142"/>
      <c r="O85" s="239"/>
    </row>
    <row r="86" spans="1:15" ht="14.4" x14ac:dyDescent="0.3">
      <c r="A86" s="223"/>
      <c r="B86" s="270"/>
      <c r="C86" s="288"/>
      <c r="D86" s="148" t="s">
        <v>14</v>
      </c>
      <c r="E86" s="149">
        <f>SUM(E46:E50)</f>
        <v>3862.7</v>
      </c>
      <c r="F86" s="150">
        <f>SUM(F46:F50)</f>
        <v>3862.7</v>
      </c>
      <c r="G86" s="149">
        <f>SUM(G46:G50)</f>
        <v>3862.7</v>
      </c>
      <c r="H86" s="150">
        <f>SUM(H46:H50)</f>
        <v>3862.7</v>
      </c>
      <c r="I86" s="151"/>
      <c r="J86" s="151"/>
      <c r="K86" s="152"/>
      <c r="L86" s="153"/>
      <c r="M86" s="153"/>
      <c r="N86" s="153"/>
      <c r="O86" s="239"/>
    </row>
    <row r="87" spans="1:15" ht="14.4" x14ac:dyDescent="0.3">
      <c r="A87" s="223"/>
      <c r="B87" s="270"/>
      <c r="C87" s="288"/>
      <c r="D87" s="147" t="s">
        <v>15</v>
      </c>
      <c r="E87" s="143">
        <f>SUM(E51:E55)</f>
        <v>4750</v>
      </c>
      <c r="F87" s="144">
        <f>SUM(F51:F55)</f>
        <v>4750</v>
      </c>
      <c r="G87" s="143">
        <f>SUM(G51:G55)</f>
        <v>4750</v>
      </c>
      <c r="H87" s="144">
        <f>SUM(H51:H55)</f>
        <v>4750</v>
      </c>
      <c r="I87" s="137"/>
      <c r="J87" s="137"/>
      <c r="K87" s="136"/>
      <c r="L87" s="142"/>
      <c r="M87" s="142"/>
      <c r="N87" s="142"/>
      <c r="O87" s="239"/>
    </row>
    <row r="88" spans="1:15" ht="14.4" x14ac:dyDescent="0.3">
      <c r="A88" s="223"/>
      <c r="B88" s="270"/>
      <c r="C88" s="288"/>
      <c r="D88" s="147" t="s">
        <v>16</v>
      </c>
      <c r="E88" s="143">
        <f>SUM(E56:E60)</f>
        <v>4750</v>
      </c>
      <c r="F88" s="144">
        <f>SUM(F56:F60)</f>
        <v>4750</v>
      </c>
      <c r="G88" s="143">
        <f>SUM(G56:G60)</f>
        <v>4750</v>
      </c>
      <c r="H88" s="144">
        <f>SUM(H56:H60)</f>
        <v>4750</v>
      </c>
      <c r="I88" s="137"/>
      <c r="J88" s="137"/>
      <c r="K88" s="136"/>
      <c r="L88" s="142"/>
      <c r="M88" s="142"/>
      <c r="N88" s="142"/>
      <c r="O88" s="239"/>
    </row>
    <row r="89" spans="1:15" ht="14.4" x14ac:dyDescent="0.3">
      <c r="A89" s="223"/>
      <c r="B89" s="270"/>
      <c r="C89" s="288"/>
      <c r="D89" s="147" t="s">
        <v>17</v>
      </c>
      <c r="E89" s="143">
        <f>SUM(E61:E65)</f>
        <v>4750</v>
      </c>
      <c r="F89" s="144">
        <f>SUM(F61:F64)</f>
        <v>4750</v>
      </c>
      <c r="G89" s="143">
        <f>SUM(G61:G65)</f>
        <v>4750</v>
      </c>
      <c r="H89" s="144">
        <f>SUM(H61:H64)</f>
        <v>4750</v>
      </c>
      <c r="I89" s="137"/>
      <c r="J89" s="137"/>
      <c r="K89" s="136"/>
      <c r="L89" s="142"/>
      <c r="M89" s="142"/>
      <c r="N89" s="142"/>
      <c r="O89" s="239"/>
    </row>
    <row r="90" spans="1:15" ht="14.4" x14ac:dyDescent="0.3">
      <c r="A90" s="223"/>
      <c r="B90" s="270"/>
      <c r="C90" s="288"/>
      <c r="D90" s="147" t="s">
        <v>18</v>
      </c>
      <c r="E90" s="143">
        <f>SUM(E66:E70)</f>
        <v>4750</v>
      </c>
      <c r="F90" s="144">
        <f>SUM(F66:F70)</f>
        <v>4558.4000000000005</v>
      </c>
      <c r="G90" s="143">
        <f>SUM(G66:G70)</f>
        <v>4750</v>
      </c>
      <c r="H90" s="144">
        <f>SUM(H66:H70)</f>
        <v>4558.4000000000005</v>
      </c>
      <c r="I90" s="137"/>
      <c r="J90" s="137"/>
      <c r="K90" s="136"/>
      <c r="L90" s="142"/>
      <c r="M90" s="142"/>
      <c r="N90" s="142"/>
      <c r="O90" s="239"/>
    </row>
    <row r="91" spans="1:15" ht="14.4" x14ac:dyDescent="0.3">
      <c r="A91" s="223"/>
      <c r="B91" s="270"/>
      <c r="C91" s="288"/>
      <c r="D91" s="147" t="s">
        <v>19</v>
      </c>
      <c r="E91" s="143">
        <f>SUM(E71:E75)</f>
        <v>4792.2</v>
      </c>
      <c r="F91" s="144">
        <f>SUM(F71:F75)</f>
        <v>4792.2</v>
      </c>
      <c r="G91" s="143">
        <f>SUM(G71:G75)</f>
        <v>4792.2</v>
      </c>
      <c r="H91" s="144">
        <f>SUM(H71:H75)</f>
        <v>4792.2</v>
      </c>
      <c r="I91" s="137"/>
      <c r="J91" s="137"/>
      <c r="K91" s="136"/>
      <c r="L91" s="142"/>
      <c r="M91" s="142"/>
      <c r="N91" s="142"/>
      <c r="O91" s="239"/>
    </row>
    <row r="92" spans="1:15" ht="14.4" x14ac:dyDescent="0.3">
      <c r="A92" s="224"/>
      <c r="B92" s="271"/>
      <c r="C92" s="235"/>
      <c r="D92" s="147" t="s">
        <v>20</v>
      </c>
      <c r="E92" s="143">
        <f>SUM(E76:E80)</f>
        <v>5041.7</v>
      </c>
      <c r="F92" s="144">
        <f>SUM(F76:F80)</f>
        <v>5041.7</v>
      </c>
      <c r="G92" s="143">
        <f>SUM(G76:G80)</f>
        <v>5041.7</v>
      </c>
      <c r="H92" s="144">
        <f>SUM(H76:H80)</f>
        <v>5041.7</v>
      </c>
      <c r="I92" s="137"/>
      <c r="J92" s="137"/>
      <c r="K92" s="136"/>
      <c r="L92" s="142"/>
      <c r="M92" s="142"/>
      <c r="N92" s="142"/>
      <c r="O92" s="240"/>
    </row>
    <row r="93" spans="1:15" ht="14.4" x14ac:dyDescent="0.3">
      <c r="A93" s="253" t="s">
        <v>43</v>
      </c>
      <c r="B93" s="256" t="s">
        <v>44</v>
      </c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7"/>
    </row>
    <row r="94" spans="1:15" ht="14.4" x14ac:dyDescent="0.3">
      <c r="A94" s="278"/>
      <c r="B94" s="269" t="s">
        <v>181</v>
      </c>
      <c r="C94" s="253" t="s">
        <v>182</v>
      </c>
      <c r="D94" s="154" t="s">
        <v>169</v>
      </c>
      <c r="E94" s="155">
        <f>SUM(E95:E105)</f>
        <v>3650718.9599999995</v>
      </c>
      <c r="F94" s="156">
        <f t="shared" ref="F94:L94" si="2">SUM(F95:F105)</f>
        <v>3187221.7</v>
      </c>
      <c r="G94" s="155">
        <f t="shared" si="2"/>
        <v>3106334.5599999996</v>
      </c>
      <c r="H94" s="156">
        <f>SUM(H95:H105)</f>
        <v>2723395.1999999997</v>
      </c>
      <c r="I94" s="156"/>
      <c r="J94" s="156"/>
      <c r="K94" s="155">
        <f t="shared" si="2"/>
        <v>544384.4</v>
      </c>
      <c r="L94" s="156">
        <f t="shared" si="2"/>
        <v>463826.5</v>
      </c>
      <c r="M94" s="157"/>
      <c r="N94" s="157"/>
      <c r="O94" s="269" t="s">
        <v>46</v>
      </c>
    </row>
    <row r="95" spans="1:15" ht="14.4" x14ac:dyDescent="0.3">
      <c r="A95" s="278"/>
      <c r="B95" s="270"/>
      <c r="C95" s="278"/>
      <c r="D95" s="151" t="s">
        <v>10</v>
      </c>
      <c r="E95" s="158">
        <f>SUM(E107+E119+E131+E143+E155+E167+E190+E202+E214+E226+E238+E250+E263+E275+E295+E307+E319+E331+E343+E355)</f>
        <v>328254.8</v>
      </c>
      <c r="F95" s="159">
        <f>SUM(F107+F119+F131+F143+F155+F167+F190+F202+F214+F226+F238+F250+F263+F275+F295+F307+F319+F331+F343+F355)</f>
        <v>296119</v>
      </c>
      <c r="G95" s="158">
        <f>SUM(G107+G119+G131+G143+G155+G167+G190+G202+G214+G226+G238+G250+G263+G275+G295+G307+G319+G331+G343+G355)</f>
        <v>255626.8</v>
      </c>
      <c r="H95" s="159">
        <f>SUM(H107+H119+H131+H143+H155+H167+H190+H202+H214+H226+H238+H250+H263+H275+H295+H307+H319+H331+H343+H355)</f>
        <v>230377</v>
      </c>
      <c r="I95" s="159"/>
      <c r="J95" s="159"/>
      <c r="K95" s="158">
        <f>SUM(K107+K119+K131+K143+K155+K167+K168+K190+K202+K214+K226+K238+K250+K263+K275+K295+K307+K319+K331+K343+K355)</f>
        <v>72628</v>
      </c>
      <c r="L95" s="159">
        <f>SUM(L107+L119+L131+L143+L155+L167+L168+L190+L202+L214+L226+L238+L250+L263+L275+L295+L307+L319+L331+L343+L355)</f>
        <v>65742</v>
      </c>
      <c r="M95" s="157"/>
      <c r="N95" s="157"/>
      <c r="O95" s="270"/>
    </row>
    <row r="96" spans="1:15" ht="14.4" x14ac:dyDescent="0.3">
      <c r="A96" s="278"/>
      <c r="B96" s="270"/>
      <c r="C96" s="278"/>
      <c r="D96" s="137" t="s">
        <v>11</v>
      </c>
      <c r="E96" s="158">
        <f>SUM(E108+E120+E132+E144+E156+E169+E191+E203+E215+E227+E239+E251+E264+E276+E296+E308+E320+E332+E344+E356)</f>
        <v>400555.26</v>
      </c>
      <c r="F96" s="159">
        <f>SUM(F108+F120+F132+F144+F156+F169+F191+F203+F215+F227+F239+F251+F264+F276+F296+F308+F320+F332+F344+F356)</f>
        <v>300559.00000000006</v>
      </c>
      <c r="G96" s="158">
        <f>SUM(G108+G120+G132+G144+G156+G169+G191+G203+G215+G227+G239+G251+G264+G276+G296+G308+G320+G332+G344+G356)</f>
        <v>301431.26</v>
      </c>
      <c r="H96" s="159">
        <f>SUM(H108+H120+H132+H144+H156+H169+H191+H203+H215+H227+H239+H251+H264+H276+H296+H308+H320+H332+H344+H356)</f>
        <v>248806.50000000003</v>
      </c>
      <c r="I96" s="159"/>
      <c r="J96" s="159"/>
      <c r="K96" s="158">
        <f>SUM(K108+K120+K132+K144+K156+K169+K170+K191+K203+K215+K227+K239+K251+K264+K276+K296+K308+K320+K332+K344+K356)</f>
        <v>99124</v>
      </c>
      <c r="L96" s="159">
        <f>SUM(L108+L120+L132+L144+L156+L169+L170+L191+L203+L215+L227+L239+L251+L264+L276+L296+L308+L320+L332+L344+L356)</f>
        <v>51752.5</v>
      </c>
      <c r="M96" s="157"/>
      <c r="N96" s="157"/>
      <c r="O96" s="270"/>
    </row>
    <row r="97" spans="1:15" ht="14.4" x14ac:dyDescent="0.3">
      <c r="A97" s="278"/>
      <c r="B97" s="270"/>
      <c r="C97" s="278"/>
      <c r="D97" s="137" t="s">
        <v>12</v>
      </c>
      <c r="E97" s="158">
        <f>SUM(E109+E121+E133+E145+E171+E192+E228+E240+E252+E265+E277+E297+E321+E345+E357+E369+E381+E393)</f>
        <v>336273.6</v>
      </c>
      <c r="F97" s="159">
        <f>SUM(F109+F121+F133+F145+F171+F192+F228+F240+F252+F265+F277+F297+F321+F345+F357+F369+F381+F393)</f>
        <v>278551.19999999995</v>
      </c>
      <c r="G97" s="158">
        <f>SUM(G109+G121+G133+G145+G171+G192+G228+G240+G252+G265+G277+G297+G321+G345+G357+G381+G393)</f>
        <v>289100.19999999995</v>
      </c>
      <c r="H97" s="159">
        <f>SUM(H109+H121+H133+H145+H171+H192+H228+H240+H252+H265+H277+H297+H321+H345+H357+H381+H393)</f>
        <v>239311.2</v>
      </c>
      <c r="I97" s="159"/>
      <c r="J97" s="159"/>
      <c r="K97" s="158">
        <f t="shared" ref="K97:L99" si="3">SUM(K109+K121+K133+K145+K157+K171+K172+K192+K204+K216+K228+K240+K252+K265+K277+K297+K309+K321+K333+K345+K357+K369)</f>
        <v>47173.4</v>
      </c>
      <c r="L97" s="159">
        <f t="shared" si="3"/>
        <v>39240</v>
      </c>
      <c r="M97" s="157"/>
      <c r="N97" s="157"/>
      <c r="O97" s="270"/>
    </row>
    <row r="98" spans="1:15" ht="14.4" x14ac:dyDescent="0.3">
      <c r="A98" s="278"/>
      <c r="B98" s="270"/>
      <c r="C98" s="278"/>
      <c r="D98" s="137" t="s">
        <v>13</v>
      </c>
      <c r="E98" s="158">
        <f>SUM(E110+E122+E134+E146+E173+E193+E229+E241+E253+E266+E278+E298+E322+E346+E358+E370+E382+E394)</f>
        <v>320347.80000000005</v>
      </c>
      <c r="F98" s="159">
        <f>SUM(F110+F122+F134+F146+F173+F193+F229+F241+F253+F266+F278+F298+F322+F346+F358+F370+F382+F394)</f>
        <v>292947.40000000002</v>
      </c>
      <c r="G98" s="158">
        <f>SUM(G110+G122+G134+G146+G173+G193+G229+G241+G253+G266+G278+G298+G322+G346+G358+G382+G394)</f>
        <v>273174.40000000002</v>
      </c>
      <c r="H98" s="159">
        <f>SUM(H110+H122+H134+H146+H173+H193+H229+H241+H253+H266+H278+H298+H322+H346+H358+H382+H394)</f>
        <v>245823.40000000002</v>
      </c>
      <c r="I98" s="159"/>
      <c r="J98" s="159"/>
      <c r="K98" s="158">
        <f t="shared" si="3"/>
        <v>47173.4</v>
      </c>
      <c r="L98" s="159">
        <f t="shared" si="3"/>
        <v>47124</v>
      </c>
      <c r="M98" s="157"/>
      <c r="N98" s="157"/>
      <c r="O98" s="270"/>
    </row>
    <row r="99" spans="1:15" ht="14.4" x14ac:dyDescent="0.3">
      <c r="A99" s="278"/>
      <c r="B99" s="270"/>
      <c r="C99" s="278"/>
      <c r="D99" s="151" t="s">
        <v>14</v>
      </c>
      <c r="E99" s="158">
        <f t="shared" ref="E99:F101" si="4">G99+K99</f>
        <v>321388.30000000005</v>
      </c>
      <c r="F99" s="159">
        <f t="shared" si="4"/>
        <v>273177.09999999998</v>
      </c>
      <c r="G99" s="158">
        <f>G111+G123+G135+G147+G175+G194+G230+G242+G254+G267+G279+G287+G299+G323+G347+G359+G383+G395</f>
        <v>262226.90000000002</v>
      </c>
      <c r="H99" s="159">
        <f>SUM(H111+H123+H135+H147+H175+H194+H230+H242+H254+H267+H279+H287+H299+H323+H347+H359+H383+H395)</f>
        <v>223641.1</v>
      </c>
      <c r="I99" s="159"/>
      <c r="J99" s="159"/>
      <c r="K99" s="158">
        <f t="shared" si="3"/>
        <v>59161.4</v>
      </c>
      <c r="L99" s="159">
        <f t="shared" si="3"/>
        <v>49536</v>
      </c>
      <c r="M99" s="157"/>
      <c r="N99" s="157"/>
      <c r="O99" s="270"/>
    </row>
    <row r="100" spans="1:15" ht="14.4" x14ac:dyDescent="0.3">
      <c r="A100" s="278"/>
      <c r="B100" s="270"/>
      <c r="C100" s="278"/>
      <c r="D100" s="151" t="s">
        <v>15</v>
      </c>
      <c r="E100" s="158">
        <f>G100+K100</f>
        <v>362425.80000000005</v>
      </c>
      <c r="F100" s="159">
        <f>H100+L100</f>
        <v>344979.80000000005</v>
      </c>
      <c r="G100" s="158">
        <f>G112+G124+G136+G148+G177+G195+G231+G243+G255+G268+G280+G288+G300+G324+G348+G360+G384+G396</f>
        <v>274776.40000000002</v>
      </c>
      <c r="H100" s="159">
        <f>SUM(H112+H124+H136+H148+H177+H195+H231+H243+H255+H268+H280+H288+H300+H324+H348+H360+H384+H396)</f>
        <v>265923.80000000005</v>
      </c>
      <c r="I100" s="159"/>
      <c r="J100" s="159"/>
      <c r="K100" s="158">
        <f>K300+K324+K372</f>
        <v>87649.4</v>
      </c>
      <c r="L100" s="159">
        <f>L300+L324+L372</f>
        <v>79056</v>
      </c>
      <c r="M100" s="157"/>
      <c r="N100" s="157"/>
      <c r="O100" s="270"/>
    </row>
    <row r="101" spans="1:15" ht="14.4" x14ac:dyDescent="0.3">
      <c r="A101" s="278"/>
      <c r="B101" s="270"/>
      <c r="C101" s="278"/>
      <c r="D101" s="151" t="s">
        <v>16</v>
      </c>
      <c r="E101" s="158">
        <f t="shared" si="4"/>
        <v>347821.1</v>
      </c>
      <c r="F101" s="159">
        <f t="shared" si="4"/>
        <v>316828.7</v>
      </c>
      <c r="G101" s="158">
        <f>SUM(G113+G125+G137+G149+G179+G196+G232+G244+G256+G269+G281+G289+G301+G325+G349+G361+G373+G385+G397)</f>
        <v>282083.69999999995</v>
      </c>
      <c r="H101" s="159">
        <f>SUM(H113+H125+H137+H149+H179+H196+H232+H244+H256+H269+H281+H289+H301+H325+H349+H361+H373+H385+H397)</f>
        <v>251140.7</v>
      </c>
      <c r="I101" s="159"/>
      <c r="J101" s="159"/>
      <c r="K101" s="158">
        <f>SUM(K113+K125+K137+K149+K179+K196+K232+K244+K256+K269+K281+K301+K325+K349+K361+K373+K385+K397)</f>
        <v>65737.399999999994</v>
      </c>
      <c r="L101" s="159">
        <f>SUM(L113+L125+L137+L149+L179+L196+L232+L244+L256+L269+L281+L301+L325+L349+L361+L373+L385+L397)</f>
        <v>65688</v>
      </c>
      <c r="M101" s="157"/>
      <c r="N101" s="157"/>
      <c r="O101" s="270"/>
    </row>
    <row r="102" spans="1:15" ht="14.4" x14ac:dyDescent="0.3">
      <c r="A102" s="278"/>
      <c r="B102" s="270"/>
      <c r="C102" s="278"/>
      <c r="D102" s="151" t="s">
        <v>17</v>
      </c>
      <c r="E102" s="158">
        <f>SUM(E114+E126+E138+E150+E181+E197+E233+E245+E257+E270+E282+E290+E302+E326+E350+E362+E374+E386+E398)</f>
        <v>352450.3</v>
      </c>
      <c r="F102" s="159">
        <f>SUM(F114+F126+F138+F150+F181+F197+F233+F245+F257+F270+F282+F290+F302+F326+F350+F362+F374+F386+F398)</f>
        <v>316828.69999999995</v>
      </c>
      <c r="G102" s="158">
        <f>SUM(G114+G126+G138+G150+G181+G197+G233+G245+G257+G270+G282+G290+G302+G326+G350+G362+G374+G386+G398)</f>
        <v>286712.89999999997</v>
      </c>
      <c r="H102" s="159">
        <f>SUM(H114+H126+H138+H150+H181+H197+H233+H245+H257+H270+H282+H290+H302+H326+H350+H362+H374+H386+H398)</f>
        <v>251140.7</v>
      </c>
      <c r="I102" s="159"/>
      <c r="J102" s="159"/>
      <c r="K102" s="158">
        <f>SUM(K114+K126+K138+K150+K181+K197+K233+K245+K257+K270+K282+K302+K326+K350+K362+K374+K386+K398)</f>
        <v>65737.399999999994</v>
      </c>
      <c r="L102" s="159">
        <f>SUM(L114+L126+L138+L150+L181+L197+L233+L245+L257+L270+L282+L302+L326+L350+L362+L374+L386+L398)</f>
        <v>65688</v>
      </c>
      <c r="M102" s="157"/>
      <c r="N102" s="157"/>
      <c r="O102" s="270"/>
    </row>
    <row r="103" spans="1:15" ht="14.4" x14ac:dyDescent="0.3">
      <c r="A103" s="278"/>
      <c r="B103" s="270"/>
      <c r="C103" s="278"/>
      <c r="D103" s="151" t="s">
        <v>18</v>
      </c>
      <c r="E103" s="158">
        <f>SUM(E115+E127+E139+E151+E183+E198+E234+E246+E258+E271+E283+E291+E303+E327+E351+E363+E375+E387+E399)</f>
        <v>291527.3</v>
      </c>
      <c r="F103" s="159">
        <f>SUM(F115+F127+F139+F151+F183+F198+F234+F246+F258+F271+F283+F291+F303+F327+F351+F363+F375+F387+F399)</f>
        <v>242132.8</v>
      </c>
      <c r="G103" s="158">
        <f>SUM(G115+G127+G139+G151+G183+G198+G234+G246+G258+G271+G283+G291+G303+G327+G351+G363+G375+G387+G399)</f>
        <v>291527.3</v>
      </c>
      <c r="H103" s="159">
        <f>SUM(H115+H127+H139+H151+H183+H198+H234+H246+H258+H271+H283+H291+H303+H327+H351+H363+H375+H387+H399)</f>
        <v>242132.8</v>
      </c>
      <c r="I103" s="159"/>
      <c r="J103" s="159"/>
      <c r="K103" s="158">
        <f>SUM(K115+K127+K139+K151+K183+K198+K234+K246+K258+K271+K283+K303+K327+K351+K363+K375+K387+K399)</f>
        <v>0</v>
      </c>
      <c r="L103" s="159">
        <f>SUM(L115+L127+L139+L151+L183+L198+L234+L246+L258+L271+L283+L303+L327+L351+L363+L375+L387+L399)</f>
        <v>0</v>
      </c>
      <c r="M103" s="157"/>
      <c r="N103" s="157"/>
      <c r="O103" s="270"/>
    </row>
    <row r="104" spans="1:15" ht="14.4" x14ac:dyDescent="0.3">
      <c r="A104" s="278"/>
      <c r="B104" s="270"/>
      <c r="C104" s="278"/>
      <c r="D104" s="151" t="s">
        <v>19</v>
      </c>
      <c r="E104" s="158">
        <f>SUM(E116+E128+E140+E152+E185+E199+E235+E247+E259+E272+E284+E292+E304+E328+E352+E364+E376+E388+E400)</f>
        <v>292658.8</v>
      </c>
      <c r="F104" s="159">
        <f>SUM(F116+F128+F140+F152+F185+F199+F235+F247+F259+F272+F284+F304+F328+F352+F364+F376+F388+F400)</f>
        <v>255565.9</v>
      </c>
      <c r="G104" s="158">
        <f>SUM(G116+G128+G140+G152+G185+G199+G235+G247+G259+G272+G284+G292+G304+G328+G352+G364+G376+G388+G400)</f>
        <v>292658.8</v>
      </c>
      <c r="H104" s="159">
        <f>SUM(H116+H128+H140+H152+H185+H199+H235+H247+H259+H272+H284+H304+H328+H352+H364+H376+H388+H400)</f>
        <v>255565.9</v>
      </c>
      <c r="I104" s="159"/>
      <c r="J104" s="159"/>
      <c r="K104" s="158">
        <f>SUM(K116+K128+K140+K152+K185+K199+K235+K247+K259+K272+K284+K304+K328+K352+K364+K376+K388+K400)</f>
        <v>0</v>
      </c>
      <c r="L104" s="159">
        <f>SUM(L116+L128+L140+L152+L185+L199+L235+L247+L259+L272+L284+L304+L328+L352+L364+L376+L388+L400)</f>
        <v>0</v>
      </c>
      <c r="M104" s="157"/>
      <c r="N104" s="157"/>
      <c r="O104" s="270"/>
    </row>
    <row r="105" spans="1:15" ht="14.4" x14ac:dyDescent="0.3">
      <c r="A105" s="254"/>
      <c r="B105" s="271"/>
      <c r="C105" s="254"/>
      <c r="D105" s="151" t="s">
        <v>20</v>
      </c>
      <c r="E105" s="158">
        <f>SUM(E117+E129+E141+E153+E187+E200+E236+E248+E260+E273+E285+E293+E305+E329+E353+E365+E377+E389+E401)</f>
        <v>297015.89999999997</v>
      </c>
      <c r="F105" s="159">
        <f>SUM(F117+F129+F141+F153+F187+F200+F236+F248+F260+F273+F285+F305+F329+F353+F365+F377+F389+F401)</f>
        <v>269532.09999999998</v>
      </c>
      <c r="G105" s="158">
        <f>SUM(G117+G129+G141+G153+G187+G200+G236+G248+G260+G273+G285+G293+G305+G329+G353+G365+G377+G389+G401)</f>
        <v>297015.89999999997</v>
      </c>
      <c r="H105" s="159">
        <f>SUM(H117+H129+H141+H153+H187+H200+H236+H248+H260+H273+H285+H305+H329+H353+H365+H377+H389+H401)</f>
        <v>269532.09999999998</v>
      </c>
      <c r="I105" s="159"/>
      <c r="J105" s="159"/>
      <c r="K105" s="158">
        <f>SUM(K117+K129+K141+K153+K187+K200+K236+K248+K260+K273+K285+K305+K329+K353+K365+K377+K389+K401)</f>
        <v>0</v>
      </c>
      <c r="L105" s="159">
        <f>SUM(L117+L129+L141+L153+L187+L200+L236+L248+L260+L273+L285+L305+L329+L353+L365+L377+L389+L401)</f>
        <v>0</v>
      </c>
      <c r="M105" s="157"/>
      <c r="N105" s="157"/>
      <c r="O105" s="271"/>
    </row>
    <row r="106" spans="1:15" ht="14.4" x14ac:dyDescent="0.3">
      <c r="A106" s="222" t="s">
        <v>47</v>
      </c>
      <c r="B106" s="225" t="s">
        <v>48</v>
      </c>
      <c r="C106" s="238" t="s">
        <v>183</v>
      </c>
      <c r="D106" s="134" t="s">
        <v>169</v>
      </c>
      <c r="E106" s="140">
        <f>SUM(E107:E117)</f>
        <v>90318.300000000017</v>
      </c>
      <c r="F106" s="141">
        <f>SUM(F107:F117)</f>
        <v>83373.300000000017</v>
      </c>
      <c r="G106" s="140">
        <f>SUM(G107:G117)</f>
        <v>90318.300000000017</v>
      </c>
      <c r="H106" s="141">
        <f>SUM(H107:H117)</f>
        <v>83373.300000000017</v>
      </c>
      <c r="I106" s="160"/>
      <c r="J106" s="142"/>
      <c r="K106" s="161"/>
      <c r="L106" s="142"/>
      <c r="M106" s="142"/>
      <c r="N106" s="142"/>
      <c r="O106" s="225" t="s">
        <v>26</v>
      </c>
    </row>
    <row r="107" spans="1:15" ht="14.4" x14ac:dyDescent="0.3">
      <c r="A107" s="223"/>
      <c r="B107" s="226"/>
      <c r="C107" s="239"/>
      <c r="D107" s="146" t="s">
        <v>10</v>
      </c>
      <c r="E107" s="143">
        <v>8610</v>
      </c>
      <c r="F107" s="144">
        <v>7514.8</v>
      </c>
      <c r="G107" s="143">
        <v>8610</v>
      </c>
      <c r="H107" s="144">
        <v>7514.8</v>
      </c>
      <c r="I107" s="160"/>
      <c r="J107" s="142"/>
      <c r="K107" s="161"/>
      <c r="L107" s="142"/>
      <c r="M107" s="142"/>
      <c r="N107" s="142"/>
      <c r="O107" s="226"/>
    </row>
    <row r="108" spans="1:15" ht="14.4" x14ac:dyDescent="0.3">
      <c r="A108" s="223"/>
      <c r="B108" s="226"/>
      <c r="C108" s="239"/>
      <c r="D108" s="123" t="s">
        <v>11</v>
      </c>
      <c r="E108" s="143">
        <v>8610</v>
      </c>
      <c r="F108" s="144">
        <v>7089.2</v>
      </c>
      <c r="G108" s="143">
        <v>8610</v>
      </c>
      <c r="H108" s="144">
        <v>7089.2</v>
      </c>
      <c r="I108" s="160"/>
      <c r="J108" s="142"/>
      <c r="K108" s="161"/>
      <c r="L108" s="142"/>
      <c r="M108" s="142"/>
      <c r="N108" s="142"/>
      <c r="O108" s="226"/>
    </row>
    <row r="109" spans="1:15" ht="14.4" x14ac:dyDescent="0.3">
      <c r="A109" s="223"/>
      <c r="B109" s="226"/>
      <c r="C109" s="239"/>
      <c r="D109" s="147" t="s">
        <v>12</v>
      </c>
      <c r="E109" s="143">
        <v>8610</v>
      </c>
      <c r="F109" s="144">
        <v>7499.5</v>
      </c>
      <c r="G109" s="143">
        <v>8610</v>
      </c>
      <c r="H109" s="144">
        <v>7499.5</v>
      </c>
      <c r="I109" s="160"/>
      <c r="J109" s="142"/>
      <c r="K109" s="161"/>
      <c r="L109" s="142"/>
      <c r="M109" s="142"/>
      <c r="N109" s="142"/>
      <c r="O109" s="226"/>
    </row>
    <row r="110" spans="1:15" ht="14.4" x14ac:dyDescent="0.3">
      <c r="A110" s="223"/>
      <c r="B110" s="226"/>
      <c r="C110" s="239"/>
      <c r="D110" s="147" t="s">
        <v>13</v>
      </c>
      <c r="E110" s="143">
        <v>8610</v>
      </c>
      <c r="F110" s="144">
        <v>7409.4</v>
      </c>
      <c r="G110" s="143">
        <v>8610</v>
      </c>
      <c r="H110" s="144">
        <v>7409.4</v>
      </c>
      <c r="I110" s="160"/>
      <c r="J110" s="142"/>
      <c r="K110" s="161"/>
      <c r="L110" s="142"/>
      <c r="M110" s="142"/>
      <c r="N110" s="142"/>
      <c r="O110" s="226"/>
    </row>
    <row r="111" spans="1:15" ht="14.4" x14ac:dyDescent="0.3">
      <c r="A111" s="223"/>
      <c r="B111" s="226"/>
      <c r="C111" s="239"/>
      <c r="D111" s="148" t="s">
        <v>14</v>
      </c>
      <c r="E111" s="143">
        <v>7903.3</v>
      </c>
      <c r="F111" s="144">
        <v>6979.4</v>
      </c>
      <c r="G111" s="143">
        <v>7903.3</v>
      </c>
      <c r="H111" s="144">
        <v>6979.4</v>
      </c>
      <c r="I111" s="160"/>
      <c r="J111" s="142"/>
      <c r="K111" s="161"/>
      <c r="L111" s="142"/>
      <c r="M111" s="142"/>
      <c r="N111" s="142"/>
      <c r="O111" s="226"/>
    </row>
    <row r="112" spans="1:15" ht="14.4" x14ac:dyDescent="0.3">
      <c r="A112" s="223"/>
      <c r="B112" s="226"/>
      <c r="C112" s="239"/>
      <c r="D112" s="148" t="s">
        <v>15</v>
      </c>
      <c r="E112" s="143">
        <v>7903.3</v>
      </c>
      <c r="F112" s="144">
        <v>7128.4</v>
      </c>
      <c r="G112" s="143">
        <v>7903.3</v>
      </c>
      <c r="H112" s="144">
        <v>7128.4</v>
      </c>
      <c r="I112" s="160"/>
      <c r="J112" s="142"/>
      <c r="K112" s="161"/>
      <c r="L112" s="142"/>
      <c r="M112" s="142"/>
      <c r="N112" s="142"/>
      <c r="O112" s="226"/>
    </row>
    <row r="113" spans="1:25" ht="14.4" x14ac:dyDescent="0.3">
      <c r="A113" s="223"/>
      <c r="B113" s="226"/>
      <c r="C113" s="239"/>
      <c r="D113" s="148" t="s">
        <v>16</v>
      </c>
      <c r="E113" s="143">
        <v>7903.3</v>
      </c>
      <c r="F113" s="144">
        <v>7903.3</v>
      </c>
      <c r="G113" s="143">
        <v>7903.3</v>
      </c>
      <c r="H113" s="144">
        <v>7903.3</v>
      </c>
      <c r="I113" s="160"/>
      <c r="J113" s="142"/>
      <c r="K113" s="161"/>
      <c r="L113" s="142"/>
      <c r="M113" s="142"/>
      <c r="N113" s="142"/>
      <c r="O113" s="226"/>
    </row>
    <row r="114" spans="1:25" ht="14.4" x14ac:dyDescent="0.3">
      <c r="A114" s="223"/>
      <c r="B114" s="226"/>
      <c r="C114" s="239"/>
      <c r="D114" s="148" t="s">
        <v>17</v>
      </c>
      <c r="E114" s="143">
        <v>7903.3</v>
      </c>
      <c r="F114" s="144">
        <v>7903.3</v>
      </c>
      <c r="G114" s="143">
        <v>7903.3</v>
      </c>
      <c r="H114" s="144">
        <v>7903.3</v>
      </c>
      <c r="I114" s="160"/>
      <c r="J114" s="142"/>
      <c r="K114" s="161"/>
      <c r="L114" s="142"/>
      <c r="M114" s="142"/>
      <c r="N114" s="142"/>
      <c r="O114" s="226"/>
    </row>
    <row r="115" spans="1:25" ht="14.4" x14ac:dyDescent="0.3">
      <c r="A115" s="223"/>
      <c r="B115" s="226"/>
      <c r="C115" s="239"/>
      <c r="D115" s="148" t="s">
        <v>18</v>
      </c>
      <c r="E115" s="143">
        <v>7903.3</v>
      </c>
      <c r="F115" s="144">
        <v>7584.2</v>
      </c>
      <c r="G115" s="143">
        <v>7903.3</v>
      </c>
      <c r="H115" s="144">
        <v>7584.2</v>
      </c>
      <c r="I115" s="160"/>
      <c r="J115" s="142"/>
      <c r="K115" s="161"/>
      <c r="L115" s="142"/>
      <c r="M115" s="142"/>
      <c r="N115" s="142"/>
      <c r="O115" s="226"/>
    </row>
    <row r="116" spans="1:25" ht="14.4" x14ac:dyDescent="0.3">
      <c r="A116" s="223"/>
      <c r="B116" s="226"/>
      <c r="C116" s="239"/>
      <c r="D116" s="148" t="s">
        <v>19</v>
      </c>
      <c r="E116" s="143">
        <v>7973.3</v>
      </c>
      <c r="F116" s="144">
        <v>7973.3</v>
      </c>
      <c r="G116" s="143">
        <v>7973.3</v>
      </c>
      <c r="H116" s="144">
        <v>7973.3</v>
      </c>
      <c r="I116" s="160"/>
      <c r="J116" s="142"/>
      <c r="K116" s="161"/>
      <c r="L116" s="142"/>
      <c r="M116" s="142"/>
      <c r="N116" s="142"/>
      <c r="O116" s="226"/>
    </row>
    <row r="117" spans="1:25" ht="14.4" x14ac:dyDescent="0.3">
      <c r="A117" s="224"/>
      <c r="B117" s="227"/>
      <c r="C117" s="240"/>
      <c r="D117" s="148" t="s">
        <v>20</v>
      </c>
      <c r="E117" s="143">
        <v>8388.5</v>
      </c>
      <c r="F117" s="144">
        <v>8388.5</v>
      </c>
      <c r="G117" s="143">
        <v>8388.5</v>
      </c>
      <c r="H117" s="144">
        <v>8388.5</v>
      </c>
      <c r="I117" s="160"/>
      <c r="J117" s="142"/>
      <c r="K117" s="161"/>
      <c r="L117" s="142"/>
      <c r="M117" s="142"/>
      <c r="N117" s="142"/>
      <c r="O117" s="227"/>
    </row>
    <row r="118" spans="1:25" ht="15" customHeight="1" x14ac:dyDescent="0.3">
      <c r="A118" s="222" t="s">
        <v>50</v>
      </c>
      <c r="B118" s="241" t="s">
        <v>51</v>
      </c>
      <c r="C118" s="222" t="s">
        <v>184</v>
      </c>
      <c r="D118" s="134" t="s">
        <v>169</v>
      </c>
      <c r="E118" s="140">
        <f>SUM(E119:E129)</f>
        <v>4031.4</v>
      </c>
      <c r="F118" s="141">
        <f>SUM(F119:F129)</f>
        <v>1032.4000000000001</v>
      </c>
      <c r="G118" s="140">
        <f>SUM(G119:G129)</f>
        <v>4031.4</v>
      </c>
      <c r="H118" s="141">
        <f>SUM(H119:H129)</f>
        <v>1032.4000000000001</v>
      </c>
      <c r="I118" s="160"/>
      <c r="J118" s="142"/>
      <c r="K118" s="161"/>
      <c r="L118" s="142"/>
      <c r="M118" s="142"/>
      <c r="N118" s="142"/>
      <c r="O118" s="225" t="s">
        <v>26</v>
      </c>
      <c r="P118" s="279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 ht="14.4" x14ac:dyDescent="0.3">
      <c r="A119" s="223"/>
      <c r="B119" s="245"/>
      <c r="C119" s="223"/>
      <c r="D119" s="146" t="s">
        <v>10</v>
      </c>
      <c r="E119" s="143">
        <v>1005</v>
      </c>
      <c r="F119" s="144">
        <v>351.4</v>
      </c>
      <c r="G119" s="143">
        <v>1005</v>
      </c>
      <c r="H119" s="144">
        <v>351.4</v>
      </c>
      <c r="I119" s="160"/>
      <c r="J119" s="142"/>
      <c r="K119" s="161"/>
      <c r="L119" s="142"/>
      <c r="M119" s="142"/>
      <c r="N119" s="142"/>
      <c r="O119" s="226"/>
      <c r="P119" s="279"/>
      <c r="Q119" s="250"/>
      <c r="R119" s="250"/>
      <c r="S119" s="250"/>
      <c r="T119" s="250"/>
      <c r="U119" s="250"/>
      <c r="V119" s="250"/>
      <c r="W119" s="250"/>
      <c r="X119" s="250"/>
      <c r="Y119" s="250"/>
    </row>
    <row r="120" spans="1:25" ht="14.4" x14ac:dyDescent="0.3">
      <c r="A120" s="223"/>
      <c r="B120" s="245"/>
      <c r="C120" s="223"/>
      <c r="D120" s="123" t="s">
        <v>11</v>
      </c>
      <c r="E120" s="143">
        <v>1005</v>
      </c>
      <c r="F120" s="144">
        <v>290.2</v>
      </c>
      <c r="G120" s="143">
        <v>1005</v>
      </c>
      <c r="H120" s="144">
        <v>290.2</v>
      </c>
      <c r="I120" s="160"/>
      <c r="J120" s="142"/>
      <c r="K120" s="161"/>
      <c r="L120" s="142"/>
      <c r="M120" s="142"/>
      <c r="N120" s="142"/>
      <c r="O120" s="226"/>
      <c r="P120" s="279"/>
      <c r="Q120" s="250"/>
      <c r="R120" s="250"/>
      <c r="S120" s="250"/>
      <c r="T120" s="250"/>
      <c r="U120" s="250"/>
      <c r="V120" s="250"/>
      <c r="W120" s="250"/>
      <c r="X120" s="250"/>
      <c r="Y120" s="250"/>
    </row>
    <row r="121" spans="1:25" ht="14.4" x14ac:dyDescent="0.3">
      <c r="A121" s="223"/>
      <c r="B121" s="245"/>
      <c r="C121" s="223"/>
      <c r="D121" s="147" t="s">
        <v>12</v>
      </c>
      <c r="E121" s="143">
        <v>1005</v>
      </c>
      <c r="F121" s="144">
        <v>225.2</v>
      </c>
      <c r="G121" s="143">
        <v>1005</v>
      </c>
      <c r="H121" s="144">
        <v>225.2</v>
      </c>
      <c r="I121" s="160"/>
      <c r="J121" s="142"/>
      <c r="K121" s="161"/>
      <c r="L121" s="142"/>
      <c r="M121" s="142"/>
      <c r="N121" s="142"/>
      <c r="O121" s="226"/>
      <c r="P121" s="279"/>
      <c r="Q121" s="250"/>
      <c r="R121" s="250"/>
      <c r="S121" s="250"/>
      <c r="T121" s="250"/>
      <c r="U121" s="250"/>
      <c r="V121" s="250"/>
      <c r="W121" s="250"/>
      <c r="X121" s="250"/>
      <c r="Y121" s="250"/>
    </row>
    <row r="122" spans="1:25" ht="15" customHeight="1" x14ac:dyDescent="0.3">
      <c r="A122" s="223"/>
      <c r="B122" s="245"/>
      <c r="C122" s="223"/>
      <c r="D122" s="147" t="s">
        <v>13</v>
      </c>
      <c r="E122" s="143">
        <v>1005</v>
      </c>
      <c r="F122" s="144">
        <v>154.19999999999999</v>
      </c>
      <c r="G122" s="143">
        <v>1005</v>
      </c>
      <c r="H122" s="144">
        <v>154.19999999999999</v>
      </c>
      <c r="I122" s="160"/>
      <c r="J122" s="142"/>
      <c r="K122" s="161"/>
      <c r="L122" s="142"/>
      <c r="M122" s="142"/>
      <c r="N122" s="142"/>
      <c r="O122" s="226"/>
      <c r="P122" s="279"/>
      <c r="Q122" s="250"/>
      <c r="R122" s="250"/>
      <c r="S122" s="250"/>
      <c r="T122" s="250"/>
      <c r="U122" s="250"/>
      <c r="V122" s="250"/>
      <c r="W122" s="250"/>
      <c r="X122" s="250"/>
      <c r="Y122" s="250"/>
    </row>
    <row r="123" spans="1:25" ht="14.4" x14ac:dyDescent="0.3">
      <c r="A123" s="223"/>
      <c r="B123" s="245"/>
      <c r="C123" s="223"/>
      <c r="D123" s="148" t="s">
        <v>14</v>
      </c>
      <c r="E123" s="143">
        <v>11.4</v>
      </c>
      <c r="F123" s="144">
        <v>11.4</v>
      </c>
      <c r="G123" s="143">
        <v>11.4</v>
      </c>
      <c r="H123" s="144">
        <v>11.4</v>
      </c>
      <c r="I123" s="160"/>
      <c r="J123" s="142"/>
      <c r="K123" s="161"/>
      <c r="L123" s="142"/>
      <c r="M123" s="142"/>
      <c r="N123" s="142"/>
      <c r="O123" s="226"/>
      <c r="P123" s="279"/>
      <c r="Q123" s="250"/>
      <c r="R123" s="250"/>
      <c r="S123" s="250"/>
      <c r="T123" s="250"/>
      <c r="U123" s="250"/>
      <c r="V123" s="250"/>
      <c r="W123" s="250"/>
      <c r="X123" s="250"/>
      <c r="Y123" s="250"/>
    </row>
    <row r="124" spans="1:25" ht="14.4" x14ac:dyDescent="0.3">
      <c r="A124" s="223"/>
      <c r="B124" s="245"/>
      <c r="C124" s="223"/>
      <c r="D124" s="148" t="s">
        <v>15</v>
      </c>
      <c r="E124" s="143">
        <v>0</v>
      </c>
      <c r="F124" s="144">
        <v>0</v>
      </c>
      <c r="G124" s="143">
        <v>0</v>
      </c>
      <c r="H124" s="144">
        <v>0</v>
      </c>
      <c r="I124" s="160"/>
      <c r="J124" s="142"/>
      <c r="K124" s="161"/>
      <c r="L124" s="142"/>
      <c r="M124" s="142"/>
      <c r="N124" s="142"/>
      <c r="O124" s="226"/>
      <c r="P124" s="279"/>
      <c r="Q124" s="250"/>
      <c r="R124" s="250"/>
      <c r="S124" s="250"/>
      <c r="T124" s="250"/>
      <c r="U124" s="250"/>
      <c r="V124" s="250"/>
      <c r="W124" s="250"/>
      <c r="X124" s="250"/>
      <c r="Y124" s="250"/>
    </row>
    <row r="125" spans="1:25" ht="14.4" x14ac:dyDescent="0.3">
      <c r="A125" s="223"/>
      <c r="B125" s="245"/>
      <c r="C125" s="223"/>
      <c r="D125" s="148" t="s">
        <v>16</v>
      </c>
      <c r="E125" s="143">
        <v>0</v>
      </c>
      <c r="F125" s="144">
        <v>0</v>
      </c>
      <c r="G125" s="143">
        <v>0</v>
      </c>
      <c r="H125" s="144">
        <v>0</v>
      </c>
      <c r="I125" s="160"/>
      <c r="J125" s="142"/>
      <c r="K125" s="161"/>
      <c r="L125" s="142"/>
      <c r="M125" s="142"/>
      <c r="N125" s="142"/>
      <c r="O125" s="226"/>
      <c r="P125" s="279"/>
      <c r="Q125" s="250"/>
      <c r="R125" s="250"/>
      <c r="S125" s="250"/>
      <c r="T125" s="250"/>
      <c r="U125" s="250"/>
      <c r="V125" s="250"/>
      <c r="W125" s="250"/>
      <c r="X125" s="250"/>
      <c r="Y125" s="250"/>
    </row>
    <row r="126" spans="1:25" ht="14.4" x14ac:dyDescent="0.3">
      <c r="A126" s="223"/>
      <c r="B126" s="245"/>
      <c r="C126" s="223"/>
      <c r="D126" s="148" t="s">
        <v>17</v>
      </c>
      <c r="E126" s="143">
        <v>0</v>
      </c>
      <c r="F126" s="144">
        <v>0</v>
      </c>
      <c r="G126" s="143">
        <v>0</v>
      </c>
      <c r="H126" s="144">
        <v>0</v>
      </c>
      <c r="I126" s="160"/>
      <c r="J126" s="142"/>
      <c r="K126" s="161"/>
      <c r="L126" s="142"/>
      <c r="M126" s="142"/>
      <c r="N126" s="142"/>
      <c r="O126" s="226"/>
      <c r="P126" s="279"/>
      <c r="Q126" s="250"/>
      <c r="R126" s="250"/>
      <c r="S126" s="250"/>
      <c r="T126" s="250"/>
      <c r="U126" s="250"/>
      <c r="V126" s="250"/>
      <c r="W126" s="250"/>
      <c r="X126" s="250"/>
      <c r="Y126" s="250"/>
    </row>
    <row r="127" spans="1:25" ht="14.4" x14ac:dyDescent="0.3">
      <c r="A127" s="223"/>
      <c r="B127" s="245"/>
      <c r="C127" s="223"/>
      <c r="D127" s="148" t="s">
        <v>18</v>
      </c>
      <c r="E127" s="143">
        <v>0</v>
      </c>
      <c r="F127" s="144">
        <v>0</v>
      </c>
      <c r="G127" s="143">
        <v>0</v>
      </c>
      <c r="H127" s="144">
        <v>0</v>
      </c>
      <c r="I127" s="160"/>
      <c r="J127" s="142"/>
      <c r="K127" s="161"/>
      <c r="L127" s="142"/>
      <c r="M127" s="142"/>
      <c r="N127" s="142"/>
      <c r="O127" s="226"/>
      <c r="P127" s="279"/>
      <c r="Q127" s="250"/>
      <c r="R127" s="250"/>
      <c r="S127" s="250"/>
      <c r="T127" s="250"/>
      <c r="U127" s="250"/>
      <c r="V127" s="250"/>
      <c r="W127" s="250"/>
      <c r="X127" s="250"/>
      <c r="Y127" s="250"/>
    </row>
    <row r="128" spans="1:25" ht="14.4" x14ac:dyDescent="0.3">
      <c r="A128" s="223"/>
      <c r="B128" s="245"/>
      <c r="C128" s="223"/>
      <c r="D128" s="148" t="s">
        <v>19</v>
      </c>
      <c r="E128" s="143">
        <v>0</v>
      </c>
      <c r="F128" s="144">
        <v>0</v>
      </c>
      <c r="G128" s="143">
        <v>0</v>
      </c>
      <c r="H128" s="144">
        <v>0</v>
      </c>
      <c r="I128" s="160"/>
      <c r="J128" s="142"/>
      <c r="K128" s="161"/>
      <c r="L128" s="142"/>
      <c r="M128" s="142"/>
      <c r="N128" s="142"/>
      <c r="O128" s="226"/>
      <c r="P128" s="279"/>
      <c r="Q128" s="250"/>
      <c r="R128" s="250"/>
      <c r="S128" s="250"/>
      <c r="T128" s="250"/>
      <c r="U128" s="250"/>
      <c r="V128" s="250"/>
      <c r="W128" s="250"/>
      <c r="X128" s="250"/>
      <c r="Y128" s="250"/>
    </row>
    <row r="129" spans="1:25" ht="14.4" x14ac:dyDescent="0.3">
      <c r="A129" s="224"/>
      <c r="B129" s="246"/>
      <c r="C129" s="224"/>
      <c r="D129" s="148" t="s">
        <v>20</v>
      </c>
      <c r="E129" s="143">
        <v>0</v>
      </c>
      <c r="F129" s="144">
        <v>0</v>
      </c>
      <c r="G129" s="143">
        <v>0</v>
      </c>
      <c r="H129" s="144">
        <v>0</v>
      </c>
      <c r="I129" s="160"/>
      <c r="J129" s="142"/>
      <c r="K129" s="161"/>
      <c r="L129" s="142"/>
      <c r="M129" s="142"/>
      <c r="N129" s="142"/>
      <c r="O129" s="227"/>
      <c r="P129" s="279"/>
      <c r="Q129" s="250"/>
      <c r="R129" s="250"/>
      <c r="S129" s="250"/>
      <c r="T129" s="250"/>
      <c r="U129" s="250"/>
      <c r="V129" s="250"/>
      <c r="W129" s="250"/>
      <c r="X129" s="250"/>
      <c r="Y129" s="250"/>
    </row>
    <row r="130" spans="1:25" ht="14.4" x14ac:dyDescent="0.3">
      <c r="A130" s="222" t="s">
        <v>53</v>
      </c>
      <c r="B130" s="225" t="s">
        <v>54</v>
      </c>
      <c r="C130" s="238" t="s">
        <v>185</v>
      </c>
      <c r="D130" s="134" t="s">
        <v>169</v>
      </c>
      <c r="E130" s="162">
        <f>SUM(E131:E141)</f>
        <v>104199.5</v>
      </c>
      <c r="F130" s="163">
        <f>SUM(F131:F141)</f>
        <v>98937.3</v>
      </c>
      <c r="G130" s="162">
        <f>SUM(G131:G141)</f>
        <v>104199.5</v>
      </c>
      <c r="H130" s="163">
        <f>SUM(H131:H141)</f>
        <v>98937.3</v>
      </c>
      <c r="I130" s="160"/>
      <c r="J130" s="142"/>
      <c r="K130" s="161"/>
      <c r="L130" s="142"/>
      <c r="M130" s="142"/>
      <c r="N130" s="142"/>
      <c r="O130" s="225" t="s">
        <v>26</v>
      </c>
    </row>
    <row r="131" spans="1:25" ht="14.4" x14ac:dyDescent="0.3">
      <c r="A131" s="223"/>
      <c r="B131" s="226"/>
      <c r="C131" s="239"/>
      <c r="D131" s="146" t="s">
        <v>10</v>
      </c>
      <c r="E131" s="164">
        <v>9110</v>
      </c>
      <c r="F131" s="165">
        <v>7610</v>
      </c>
      <c r="G131" s="164">
        <v>9110</v>
      </c>
      <c r="H131" s="165">
        <v>7610</v>
      </c>
      <c r="I131" s="160"/>
      <c r="J131" s="142"/>
      <c r="K131" s="161"/>
      <c r="L131" s="142"/>
      <c r="M131" s="142"/>
      <c r="N131" s="142"/>
      <c r="O131" s="226"/>
      <c r="P131" s="286"/>
      <c r="Q131" s="287"/>
      <c r="R131" s="287"/>
      <c r="S131" s="287"/>
      <c r="T131" s="287"/>
    </row>
    <row r="132" spans="1:25" ht="14.4" x14ac:dyDescent="0.3">
      <c r="A132" s="223"/>
      <c r="B132" s="226"/>
      <c r="C132" s="239"/>
      <c r="D132" s="123" t="s">
        <v>11</v>
      </c>
      <c r="E132" s="164">
        <v>9560</v>
      </c>
      <c r="F132" s="165">
        <v>9560</v>
      </c>
      <c r="G132" s="164">
        <v>9560</v>
      </c>
      <c r="H132" s="165">
        <v>9560</v>
      </c>
      <c r="I132" s="160"/>
      <c r="J132" s="142"/>
      <c r="K132" s="161"/>
      <c r="L132" s="142"/>
      <c r="M132" s="142"/>
      <c r="N132" s="142"/>
      <c r="O132" s="226"/>
      <c r="P132" s="286"/>
      <c r="Q132" s="287"/>
      <c r="R132" s="287"/>
      <c r="S132" s="287"/>
      <c r="T132" s="287"/>
    </row>
    <row r="133" spans="1:25" ht="14.4" x14ac:dyDescent="0.3">
      <c r="A133" s="223"/>
      <c r="B133" s="226"/>
      <c r="C133" s="239"/>
      <c r="D133" s="147" t="s">
        <v>12</v>
      </c>
      <c r="E133" s="164">
        <v>9110</v>
      </c>
      <c r="F133" s="165">
        <v>6208.1</v>
      </c>
      <c r="G133" s="164">
        <v>9110</v>
      </c>
      <c r="H133" s="165">
        <v>6208.1</v>
      </c>
      <c r="I133" s="160"/>
      <c r="J133" s="142"/>
      <c r="K133" s="161"/>
      <c r="L133" s="142"/>
      <c r="M133" s="142"/>
      <c r="N133" s="142"/>
      <c r="O133" s="226"/>
      <c r="P133" s="286"/>
      <c r="Q133" s="287"/>
      <c r="R133" s="287"/>
      <c r="S133" s="287"/>
      <c r="T133" s="287"/>
    </row>
    <row r="134" spans="1:25" ht="14.4" x14ac:dyDescent="0.3">
      <c r="A134" s="223"/>
      <c r="B134" s="226"/>
      <c r="C134" s="239"/>
      <c r="D134" s="147" t="s">
        <v>13</v>
      </c>
      <c r="E134" s="164">
        <v>12009.7</v>
      </c>
      <c r="F134" s="165">
        <v>12009.7</v>
      </c>
      <c r="G134" s="164">
        <v>12009.7</v>
      </c>
      <c r="H134" s="165">
        <v>12009.7</v>
      </c>
      <c r="I134" s="160"/>
      <c r="J134" s="142"/>
      <c r="K134" s="161"/>
      <c r="L134" s="142"/>
      <c r="M134" s="142"/>
      <c r="N134" s="142"/>
      <c r="O134" s="226"/>
      <c r="P134" s="286"/>
      <c r="Q134" s="287"/>
      <c r="R134" s="287"/>
      <c r="S134" s="287"/>
      <c r="T134" s="287"/>
    </row>
    <row r="135" spans="1:25" ht="14.4" x14ac:dyDescent="0.3">
      <c r="A135" s="223"/>
      <c r="B135" s="226"/>
      <c r="C135" s="239"/>
      <c r="D135" s="148" t="s">
        <v>14</v>
      </c>
      <c r="E135" s="164">
        <v>9110</v>
      </c>
      <c r="F135" s="165">
        <v>8617.6</v>
      </c>
      <c r="G135" s="164">
        <v>9110</v>
      </c>
      <c r="H135" s="165">
        <v>8617.6</v>
      </c>
      <c r="I135" s="160"/>
      <c r="J135" s="142"/>
      <c r="K135" s="161"/>
      <c r="L135" s="142"/>
      <c r="M135" s="142"/>
      <c r="N135" s="142"/>
      <c r="O135" s="226"/>
      <c r="P135" s="286"/>
      <c r="Q135" s="287"/>
      <c r="R135" s="287"/>
      <c r="S135" s="287"/>
      <c r="T135" s="287"/>
    </row>
    <row r="136" spans="1:25" ht="14.4" x14ac:dyDescent="0.3">
      <c r="A136" s="223"/>
      <c r="B136" s="226"/>
      <c r="C136" s="239"/>
      <c r="D136" s="148" t="s">
        <v>15</v>
      </c>
      <c r="E136" s="164">
        <v>9110</v>
      </c>
      <c r="F136" s="165">
        <v>9110</v>
      </c>
      <c r="G136" s="164">
        <v>9110</v>
      </c>
      <c r="H136" s="165">
        <v>9110</v>
      </c>
      <c r="I136" s="160"/>
      <c r="J136" s="142"/>
      <c r="K136" s="161"/>
      <c r="L136" s="142"/>
      <c r="M136" s="142"/>
      <c r="N136" s="142"/>
      <c r="O136" s="226"/>
      <c r="P136" s="286"/>
      <c r="Q136" s="287"/>
      <c r="R136" s="287"/>
      <c r="S136" s="287"/>
      <c r="T136" s="287"/>
    </row>
    <row r="137" spans="1:25" ht="14.4" x14ac:dyDescent="0.3">
      <c r="A137" s="223"/>
      <c r="B137" s="226"/>
      <c r="C137" s="239"/>
      <c r="D137" s="148" t="s">
        <v>16</v>
      </c>
      <c r="E137" s="164">
        <v>9110</v>
      </c>
      <c r="F137" s="165">
        <v>9110</v>
      </c>
      <c r="G137" s="164">
        <v>9110</v>
      </c>
      <c r="H137" s="165">
        <v>9110</v>
      </c>
      <c r="I137" s="160"/>
      <c r="J137" s="142"/>
      <c r="K137" s="161"/>
      <c r="L137" s="142"/>
      <c r="M137" s="142"/>
      <c r="N137" s="142"/>
      <c r="O137" s="226"/>
      <c r="P137" s="286"/>
      <c r="Q137" s="287"/>
      <c r="R137" s="287"/>
      <c r="S137" s="287"/>
      <c r="T137" s="287"/>
    </row>
    <row r="138" spans="1:25" ht="14.4" x14ac:dyDescent="0.3">
      <c r="A138" s="223"/>
      <c r="B138" s="226"/>
      <c r="C138" s="239"/>
      <c r="D138" s="148" t="s">
        <v>17</v>
      </c>
      <c r="E138" s="164">
        <v>9110</v>
      </c>
      <c r="F138" s="165">
        <v>9110</v>
      </c>
      <c r="G138" s="164">
        <v>9110</v>
      </c>
      <c r="H138" s="165">
        <v>9110</v>
      </c>
      <c r="I138" s="160"/>
      <c r="J138" s="142"/>
      <c r="K138" s="161"/>
      <c r="L138" s="142"/>
      <c r="M138" s="142"/>
      <c r="N138" s="142"/>
      <c r="O138" s="226"/>
      <c r="P138" s="286"/>
      <c r="Q138" s="287"/>
      <c r="R138" s="287"/>
      <c r="S138" s="287"/>
      <c r="T138" s="287"/>
    </row>
    <row r="139" spans="1:25" ht="14.4" x14ac:dyDescent="0.3">
      <c r="A139" s="223"/>
      <c r="B139" s="226"/>
      <c r="C139" s="239"/>
      <c r="D139" s="148" t="s">
        <v>18</v>
      </c>
      <c r="E139" s="164">
        <v>9110</v>
      </c>
      <c r="F139" s="165">
        <v>8742.1</v>
      </c>
      <c r="G139" s="164">
        <v>9110</v>
      </c>
      <c r="H139" s="165">
        <v>8742.1</v>
      </c>
      <c r="I139" s="160"/>
      <c r="J139" s="142"/>
      <c r="K139" s="161"/>
      <c r="L139" s="142"/>
      <c r="M139" s="142"/>
      <c r="N139" s="142"/>
      <c r="O139" s="226"/>
      <c r="P139" s="286"/>
      <c r="Q139" s="287"/>
      <c r="R139" s="287"/>
      <c r="S139" s="287"/>
      <c r="T139" s="287"/>
    </row>
    <row r="140" spans="1:25" ht="14.4" x14ac:dyDescent="0.3">
      <c r="A140" s="223"/>
      <c r="B140" s="226"/>
      <c r="C140" s="239"/>
      <c r="D140" s="148" t="s">
        <v>19</v>
      </c>
      <c r="E140" s="164">
        <v>9190.6</v>
      </c>
      <c r="F140" s="165">
        <v>9190.6</v>
      </c>
      <c r="G140" s="164">
        <v>9190.6</v>
      </c>
      <c r="H140" s="165">
        <v>9190.6</v>
      </c>
      <c r="I140" s="160"/>
      <c r="J140" s="142"/>
      <c r="K140" s="161"/>
      <c r="L140" s="142"/>
      <c r="M140" s="142"/>
      <c r="N140" s="142"/>
      <c r="O140" s="226"/>
      <c r="P140" s="286"/>
      <c r="Q140" s="287"/>
      <c r="R140" s="287"/>
      <c r="S140" s="287"/>
      <c r="T140" s="287"/>
    </row>
    <row r="141" spans="1:25" ht="14.4" x14ac:dyDescent="0.3">
      <c r="A141" s="224"/>
      <c r="B141" s="227"/>
      <c r="C141" s="240"/>
      <c r="D141" s="148" t="s">
        <v>20</v>
      </c>
      <c r="E141" s="164">
        <v>9669.2000000000007</v>
      </c>
      <c r="F141" s="165">
        <v>9669.2000000000007</v>
      </c>
      <c r="G141" s="164">
        <v>9669.2000000000007</v>
      </c>
      <c r="H141" s="165">
        <v>9669.2000000000007</v>
      </c>
      <c r="I141" s="160"/>
      <c r="J141" s="142"/>
      <c r="K141" s="161"/>
      <c r="L141" s="142"/>
      <c r="M141" s="142"/>
      <c r="N141" s="142"/>
      <c r="O141" s="227"/>
      <c r="P141" s="286"/>
      <c r="Q141" s="287"/>
      <c r="R141" s="287"/>
      <c r="S141" s="287"/>
      <c r="T141" s="287"/>
    </row>
    <row r="142" spans="1:25" ht="15" customHeight="1" x14ac:dyDescent="0.3">
      <c r="A142" s="222" t="s">
        <v>56</v>
      </c>
      <c r="B142" s="225" t="s">
        <v>186</v>
      </c>
      <c r="C142" s="238" t="s">
        <v>187</v>
      </c>
      <c r="D142" s="134" t="s">
        <v>169</v>
      </c>
      <c r="E142" s="162">
        <f>SUM(E143:E153)</f>
        <v>27596.2</v>
      </c>
      <c r="F142" s="163">
        <f>SUM(F143:F153)</f>
        <v>27496.5</v>
      </c>
      <c r="G142" s="162">
        <f>SUM(G143:G153)</f>
        <v>27596.2</v>
      </c>
      <c r="H142" s="163">
        <f>SUM(H143:H153)</f>
        <v>27496.5</v>
      </c>
      <c r="I142" s="160"/>
      <c r="J142" s="142"/>
      <c r="K142" s="161"/>
      <c r="L142" s="142"/>
      <c r="M142" s="142"/>
      <c r="N142" s="142"/>
      <c r="O142" s="225" t="s">
        <v>26</v>
      </c>
    </row>
    <row r="143" spans="1:25" ht="14.4" x14ac:dyDescent="0.3">
      <c r="A143" s="223"/>
      <c r="B143" s="226"/>
      <c r="C143" s="239"/>
      <c r="D143" s="146" t="s">
        <v>10</v>
      </c>
      <c r="E143" s="166">
        <v>2468</v>
      </c>
      <c r="F143" s="167">
        <v>2468</v>
      </c>
      <c r="G143" s="166">
        <v>2468</v>
      </c>
      <c r="H143" s="167">
        <v>2468</v>
      </c>
      <c r="I143" s="160"/>
      <c r="J143" s="142"/>
      <c r="K143" s="161"/>
      <c r="L143" s="142"/>
      <c r="M143" s="142"/>
      <c r="N143" s="142"/>
      <c r="O143" s="226"/>
    </row>
    <row r="144" spans="1:25" ht="14.4" x14ac:dyDescent="0.3">
      <c r="A144" s="223"/>
      <c r="B144" s="226"/>
      <c r="C144" s="239"/>
      <c r="D144" s="123" t="s">
        <v>11</v>
      </c>
      <c r="E144" s="166">
        <v>2468</v>
      </c>
      <c r="F144" s="167">
        <v>2468</v>
      </c>
      <c r="G144" s="166">
        <v>2468</v>
      </c>
      <c r="H144" s="167">
        <v>2468</v>
      </c>
      <c r="I144" s="160"/>
      <c r="J144" s="142"/>
      <c r="K144" s="161"/>
      <c r="L144" s="142"/>
      <c r="M144" s="142"/>
      <c r="N144" s="142"/>
      <c r="O144" s="226"/>
    </row>
    <row r="145" spans="1:20" ht="14.4" x14ac:dyDescent="0.3">
      <c r="A145" s="223"/>
      <c r="B145" s="226"/>
      <c r="C145" s="239"/>
      <c r="D145" s="147" t="s">
        <v>12</v>
      </c>
      <c r="E145" s="166">
        <v>2468</v>
      </c>
      <c r="F145" s="167">
        <v>2468</v>
      </c>
      <c r="G145" s="166">
        <v>2468</v>
      </c>
      <c r="H145" s="167">
        <v>2468</v>
      </c>
      <c r="I145" s="160"/>
      <c r="J145" s="142"/>
      <c r="K145" s="161"/>
      <c r="L145" s="142"/>
      <c r="M145" s="142"/>
      <c r="N145" s="142"/>
      <c r="O145" s="226"/>
    </row>
    <row r="146" spans="1:20" ht="15" customHeight="1" x14ac:dyDescent="0.3">
      <c r="A146" s="223"/>
      <c r="B146" s="226"/>
      <c r="C146" s="239"/>
      <c r="D146" s="147" t="s">
        <v>13</v>
      </c>
      <c r="E146" s="166">
        <v>2742.9</v>
      </c>
      <c r="F146" s="167">
        <v>2742.9</v>
      </c>
      <c r="G146" s="166">
        <v>2742.9</v>
      </c>
      <c r="H146" s="167">
        <v>2742.9</v>
      </c>
      <c r="I146" s="160"/>
      <c r="J146" s="142"/>
      <c r="K146" s="161"/>
      <c r="L146" s="142"/>
      <c r="M146" s="142"/>
      <c r="N146" s="142"/>
      <c r="O146" s="226"/>
      <c r="P146" s="286"/>
      <c r="Q146" s="287"/>
      <c r="R146" s="287"/>
      <c r="S146" s="287"/>
      <c r="T146" s="287"/>
    </row>
    <row r="147" spans="1:20" ht="14.4" x14ac:dyDescent="0.3">
      <c r="A147" s="223"/>
      <c r="B147" s="226"/>
      <c r="C147" s="239"/>
      <c r="D147" s="148" t="s">
        <v>14</v>
      </c>
      <c r="E147" s="166">
        <v>2468</v>
      </c>
      <c r="F147" s="167">
        <v>2468</v>
      </c>
      <c r="G147" s="166">
        <v>2468</v>
      </c>
      <c r="H147" s="167">
        <v>2468</v>
      </c>
      <c r="I147" s="160"/>
      <c r="J147" s="142"/>
      <c r="K147" s="161"/>
      <c r="L147" s="142"/>
      <c r="M147" s="142"/>
      <c r="N147" s="142"/>
      <c r="O147" s="226"/>
      <c r="P147" s="286"/>
      <c r="Q147" s="287"/>
      <c r="R147" s="287"/>
      <c r="S147" s="287"/>
      <c r="T147" s="287"/>
    </row>
    <row r="148" spans="1:20" ht="14.4" x14ac:dyDescent="0.3">
      <c r="A148" s="223"/>
      <c r="B148" s="226"/>
      <c r="C148" s="239"/>
      <c r="D148" s="148" t="s">
        <v>15</v>
      </c>
      <c r="E148" s="166">
        <v>2468</v>
      </c>
      <c r="F148" s="167">
        <v>2468</v>
      </c>
      <c r="G148" s="166">
        <v>2468</v>
      </c>
      <c r="H148" s="167">
        <v>2468</v>
      </c>
      <c r="I148" s="160"/>
      <c r="J148" s="142"/>
      <c r="K148" s="161"/>
      <c r="L148" s="142"/>
      <c r="M148" s="142"/>
      <c r="N148" s="142"/>
      <c r="O148" s="226"/>
      <c r="P148" s="286"/>
      <c r="Q148" s="287"/>
      <c r="R148" s="287"/>
      <c r="S148" s="287"/>
      <c r="T148" s="287"/>
    </row>
    <row r="149" spans="1:20" ht="14.4" x14ac:dyDescent="0.3">
      <c r="A149" s="223"/>
      <c r="B149" s="226"/>
      <c r="C149" s="239"/>
      <c r="D149" s="148" t="s">
        <v>16</v>
      </c>
      <c r="E149" s="166">
        <v>2468</v>
      </c>
      <c r="F149" s="167">
        <v>2468</v>
      </c>
      <c r="G149" s="166">
        <v>2468</v>
      </c>
      <c r="H149" s="167">
        <v>2468</v>
      </c>
      <c r="I149" s="160"/>
      <c r="J149" s="142"/>
      <c r="K149" s="161"/>
      <c r="L149" s="142"/>
      <c r="M149" s="142"/>
      <c r="N149" s="142"/>
      <c r="O149" s="226"/>
      <c r="P149" s="286"/>
      <c r="Q149" s="287"/>
      <c r="R149" s="287"/>
      <c r="S149" s="287"/>
      <c r="T149" s="287"/>
    </row>
    <row r="150" spans="1:20" ht="14.4" x14ac:dyDescent="0.3">
      <c r="A150" s="223"/>
      <c r="B150" s="226"/>
      <c r="C150" s="239"/>
      <c r="D150" s="148" t="s">
        <v>17</v>
      </c>
      <c r="E150" s="166">
        <v>2468</v>
      </c>
      <c r="F150" s="167">
        <v>2468</v>
      </c>
      <c r="G150" s="166">
        <v>2468</v>
      </c>
      <c r="H150" s="167">
        <v>2468</v>
      </c>
      <c r="I150" s="160"/>
      <c r="J150" s="142"/>
      <c r="K150" s="161"/>
      <c r="L150" s="142"/>
      <c r="M150" s="142"/>
      <c r="N150" s="142"/>
      <c r="O150" s="226"/>
      <c r="P150" s="286"/>
      <c r="Q150" s="287"/>
      <c r="R150" s="287"/>
      <c r="S150" s="287"/>
      <c r="T150" s="287"/>
    </row>
    <row r="151" spans="1:20" ht="14.4" x14ac:dyDescent="0.3">
      <c r="A151" s="223"/>
      <c r="B151" s="226"/>
      <c r="C151" s="239"/>
      <c r="D151" s="148" t="s">
        <v>18</v>
      </c>
      <c r="E151" s="166">
        <v>2468</v>
      </c>
      <c r="F151" s="167">
        <v>2368.3000000000002</v>
      </c>
      <c r="G151" s="166">
        <v>2468</v>
      </c>
      <c r="H151" s="167">
        <v>2368.3000000000002</v>
      </c>
      <c r="I151" s="160"/>
      <c r="J151" s="142"/>
      <c r="K151" s="161"/>
      <c r="L151" s="142"/>
      <c r="M151" s="142"/>
      <c r="N151" s="142"/>
      <c r="O151" s="226"/>
      <c r="P151" s="286"/>
      <c r="Q151" s="287"/>
      <c r="R151" s="287"/>
      <c r="S151" s="287"/>
      <c r="T151" s="287"/>
    </row>
    <row r="152" spans="1:20" ht="14.4" x14ac:dyDescent="0.3">
      <c r="A152" s="223"/>
      <c r="B152" s="226"/>
      <c r="C152" s="239"/>
      <c r="D152" s="148" t="s">
        <v>19</v>
      </c>
      <c r="E152" s="166">
        <v>2489.8000000000002</v>
      </c>
      <c r="F152" s="167">
        <v>2489.8000000000002</v>
      </c>
      <c r="G152" s="166">
        <v>2489.8000000000002</v>
      </c>
      <c r="H152" s="167">
        <v>2489.8000000000002</v>
      </c>
      <c r="I152" s="160"/>
      <c r="J152" s="142"/>
      <c r="K152" s="161"/>
      <c r="L152" s="142"/>
      <c r="M152" s="142"/>
      <c r="N152" s="142"/>
      <c r="O152" s="226"/>
      <c r="P152" s="286"/>
      <c r="Q152" s="287"/>
      <c r="R152" s="287"/>
      <c r="S152" s="287"/>
      <c r="T152" s="287"/>
    </row>
    <row r="153" spans="1:20" ht="14.4" x14ac:dyDescent="0.3">
      <c r="A153" s="224"/>
      <c r="B153" s="227"/>
      <c r="C153" s="240"/>
      <c r="D153" s="148" t="s">
        <v>20</v>
      </c>
      <c r="E153" s="166">
        <v>2619.5</v>
      </c>
      <c r="F153" s="167">
        <v>2619.5</v>
      </c>
      <c r="G153" s="166">
        <v>2619.5</v>
      </c>
      <c r="H153" s="167">
        <v>2619.5</v>
      </c>
      <c r="I153" s="160"/>
      <c r="J153" s="142"/>
      <c r="K153" s="161"/>
      <c r="L153" s="142"/>
      <c r="M153" s="142"/>
      <c r="N153" s="142"/>
      <c r="O153" s="227"/>
    </row>
    <row r="154" spans="1:20" ht="15" customHeight="1" x14ac:dyDescent="0.3">
      <c r="A154" s="222" t="s">
        <v>188</v>
      </c>
      <c r="B154" s="225" t="s">
        <v>189</v>
      </c>
      <c r="C154" s="238" t="s">
        <v>183</v>
      </c>
      <c r="D154" s="134" t="s">
        <v>169</v>
      </c>
      <c r="E154" s="162">
        <f>SUM(E155:E165)</f>
        <v>1010</v>
      </c>
      <c r="F154" s="163">
        <f>SUM(F155:F165)</f>
        <v>705.8</v>
      </c>
      <c r="G154" s="162">
        <f>SUM(G155:G165)</f>
        <v>1010</v>
      </c>
      <c r="H154" s="163">
        <f>SUM(H155:H165)</f>
        <v>705.8</v>
      </c>
      <c r="I154" s="160"/>
      <c r="J154" s="142"/>
      <c r="K154" s="161"/>
      <c r="L154" s="142"/>
      <c r="M154" s="142"/>
      <c r="N154" s="142"/>
      <c r="O154" s="225" t="s">
        <v>26</v>
      </c>
    </row>
    <row r="155" spans="1:20" ht="14.4" x14ac:dyDescent="0.3">
      <c r="A155" s="223"/>
      <c r="B155" s="226"/>
      <c r="C155" s="239"/>
      <c r="D155" s="146" t="s">
        <v>10</v>
      </c>
      <c r="E155" s="166">
        <v>505</v>
      </c>
      <c r="F155" s="167">
        <v>352.3</v>
      </c>
      <c r="G155" s="166">
        <v>505</v>
      </c>
      <c r="H155" s="167">
        <v>352.3</v>
      </c>
      <c r="I155" s="160"/>
      <c r="J155" s="142"/>
      <c r="K155" s="161"/>
      <c r="L155" s="142"/>
      <c r="M155" s="142"/>
      <c r="N155" s="142"/>
      <c r="O155" s="226"/>
    </row>
    <row r="156" spans="1:20" ht="14.4" x14ac:dyDescent="0.3">
      <c r="A156" s="223"/>
      <c r="B156" s="226"/>
      <c r="C156" s="239"/>
      <c r="D156" s="123" t="s">
        <v>11</v>
      </c>
      <c r="E156" s="166">
        <v>505</v>
      </c>
      <c r="F156" s="167">
        <v>353.5</v>
      </c>
      <c r="G156" s="166">
        <v>505</v>
      </c>
      <c r="H156" s="167">
        <v>353.5</v>
      </c>
      <c r="I156" s="160"/>
      <c r="J156" s="142"/>
      <c r="K156" s="161"/>
      <c r="L156" s="142"/>
      <c r="M156" s="142"/>
      <c r="N156" s="142"/>
      <c r="O156" s="226"/>
    </row>
    <row r="157" spans="1:20" ht="14.4" x14ac:dyDescent="0.3">
      <c r="A157" s="223"/>
      <c r="B157" s="226"/>
      <c r="C157" s="239"/>
      <c r="D157" s="147" t="s">
        <v>12</v>
      </c>
      <c r="E157" s="168" t="s">
        <v>61</v>
      </c>
      <c r="F157" s="169" t="s">
        <v>61</v>
      </c>
      <c r="G157" s="168" t="s">
        <v>61</v>
      </c>
      <c r="H157" s="169" t="s">
        <v>61</v>
      </c>
      <c r="I157" s="160"/>
      <c r="J157" s="142"/>
      <c r="K157" s="161"/>
      <c r="L157" s="142"/>
      <c r="M157" s="142"/>
      <c r="N157" s="142"/>
      <c r="O157" s="226"/>
    </row>
    <row r="158" spans="1:20" ht="14.4" x14ac:dyDescent="0.3">
      <c r="A158" s="223"/>
      <c r="B158" s="226"/>
      <c r="C158" s="239"/>
      <c r="D158" s="147" t="s">
        <v>13</v>
      </c>
      <c r="E158" s="168" t="s">
        <v>61</v>
      </c>
      <c r="F158" s="169" t="s">
        <v>61</v>
      </c>
      <c r="G158" s="168" t="s">
        <v>61</v>
      </c>
      <c r="H158" s="169" t="s">
        <v>61</v>
      </c>
      <c r="I158" s="160"/>
      <c r="J158" s="142"/>
      <c r="K158" s="161"/>
      <c r="L158" s="142"/>
      <c r="M158" s="142"/>
      <c r="N158" s="142"/>
      <c r="O158" s="226"/>
    </row>
    <row r="159" spans="1:20" ht="14.4" x14ac:dyDescent="0.3">
      <c r="A159" s="223"/>
      <c r="B159" s="226"/>
      <c r="C159" s="239"/>
      <c r="D159" s="148" t="s">
        <v>14</v>
      </c>
      <c r="E159" s="168" t="s">
        <v>61</v>
      </c>
      <c r="F159" s="169" t="s">
        <v>61</v>
      </c>
      <c r="G159" s="168" t="s">
        <v>61</v>
      </c>
      <c r="H159" s="169" t="s">
        <v>61</v>
      </c>
      <c r="I159" s="160"/>
      <c r="J159" s="142"/>
      <c r="K159" s="161"/>
      <c r="L159" s="142"/>
      <c r="M159" s="142"/>
      <c r="N159" s="142"/>
      <c r="O159" s="226"/>
    </row>
    <row r="160" spans="1:20" ht="14.4" x14ac:dyDescent="0.3">
      <c r="A160" s="223"/>
      <c r="B160" s="226"/>
      <c r="C160" s="239"/>
      <c r="D160" s="148" t="s">
        <v>15</v>
      </c>
      <c r="E160" s="168" t="s">
        <v>61</v>
      </c>
      <c r="F160" s="169" t="s">
        <v>61</v>
      </c>
      <c r="G160" s="168" t="s">
        <v>61</v>
      </c>
      <c r="H160" s="169" t="s">
        <v>61</v>
      </c>
      <c r="I160" s="160"/>
      <c r="J160" s="142"/>
      <c r="K160" s="161"/>
      <c r="L160" s="142"/>
      <c r="M160" s="142"/>
      <c r="N160" s="142"/>
      <c r="O160" s="226"/>
    </row>
    <row r="161" spans="1:20" ht="14.4" x14ac:dyDescent="0.3">
      <c r="A161" s="223"/>
      <c r="B161" s="226"/>
      <c r="C161" s="239"/>
      <c r="D161" s="148" t="s">
        <v>16</v>
      </c>
      <c r="E161" s="168" t="s">
        <v>61</v>
      </c>
      <c r="F161" s="169" t="s">
        <v>61</v>
      </c>
      <c r="G161" s="168" t="s">
        <v>61</v>
      </c>
      <c r="H161" s="169" t="s">
        <v>61</v>
      </c>
      <c r="I161" s="160"/>
      <c r="J161" s="142"/>
      <c r="K161" s="161"/>
      <c r="L161" s="142"/>
      <c r="M161" s="142"/>
      <c r="N161" s="142"/>
      <c r="O161" s="226"/>
    </row>
    <row r="162" spans="1:20" ht="14.4" x14ac:dyDescent="0.3">
      <c r="A162" s="223"/>
      <c r="B162" s="226"/>
      <c r="C162" s="239"/>
      <c r="D162" s="148" t="s">
        <v>17</v>
      </c>
      <c r="E162" s="168" t="s">
        <v>61</v>
      </c>
      <c r="F162" s="169" t="s">
        <v>61</v>
      </c>
      <c r="G162" s="168" t="s">
        <v>61</v>
      </c>
      <c r="H162" s="169" t="s">
        <v>61</v>
      </c>
      <c r="I162" s="160"/>
      <c r="J162" s="142"/>
      <c r="K162" s="161"/>
      <c r="L162" s="142"/>
      <c r="M162" s="142"/>
      <c r="N162" s="142"/>
      <c r="O162" s="226"/>
    </row>
    <row r="163" spans="1:20" ht="14.4" x14ac:dyDescent="0.3">
      <c r="A163" s="223"/>
      <c r="B163" s="226"/>
      <c r="C163" s="239"/>
      <c r="D163" s="148" t="s">
        <v>18</v>
      </c>
      <c r="E163" s="168" t="s">
        <v>61</v>
      </c>
      <c r="F163" s="169" t="s">
        <v>61</v>
      </c>
      <c r="G163" s="168" t="s">
        <v>61</v>
      </c>
      <c r="H163" s="169" t="s">
        <v>61</v>
      </c>
      <c r="I163" s="160"/>
      <c r="J163" s="142"/>
      <c r="K163" s="161"/>
      <c r="L163" s="142"/>
      <c r="M163" s="142"/>
      <c r="N163" s="142"/>
      <c r="O163" s="226"/>
    </row>
    <row r="164" spans="1:20" ht="14.4" x14ac:dyDescent="0.3">
      <c r="A164" s="223"/>
      <c r="B164" s="226"/>
      <c r="C164" s="239"/>
      <c r="D164" s="148" t="s">
        <v>19</v>
      </c>
      <c r="E164" s="168" t="s">
        <v>61</v>
      </c>
      <c r="F164" s="169" t="s">
        <v>61</v>
      </c>
      <c r="G164" s="168" t="s">
        <v>61</v>
      </c>
      <c r="H164" s="169" t="s">
        <v>61</v>
      </c>
      <c r="I164" s="160"/>
      <c r="J164" s="142"/>
      <c r="K164" s="161"/>
      <c r="L164" s="142"/>
      <c r="M164" s="142"/>
      <c r="N164" s="142"/>
      <c r="O164" s="226"/>
    </row>
    <row r="165" spans="1:20" ht="14.4" x14ac:dyDescent="0.3">
      <c r="A165" s="224"/>
      <c r="B165" s="227"/>
      <c r="C165" s="240"/>
      <c r="D165" s="148" t="s">
        <v>20</v>
      </c>
      <c r="E165" s="168" t="s">
        <v>61</v>
      </c>
      <c r="F165" s="169" t="s">
        <v>61</v>
      </c>
      <c r="G165" s="168" t="s">
        <v>61</v>
      </c>
      <c r="H165" s="169" t="s">
        <v>61</v>
      </c>
      <c r="I165" s="160"/>
      <c r="J165" s="142"/>
      <c r="K165" s="161"/>
      <c r="L165" s="142"/>
      <c r="M165" s="142"/>
      <c r="N165" s="142"/>
      <c r="O165" s="227"/>
    </row>
    <row r="166" spans="1:20" ht="15" customHeight="1" x14ac:dyDescent="0.3">
      <c r="A166" s="222" t="s">
        <v>59</v>
      </c>
      <c r="B166" s="225" t="s">
        <v>190</v>
      </c>
      <c r="C166" s="238" t="s">
        <v>191</v>
      </c>
      <c r="D166" s="134" t="s">
        <v>169</v>
      </c>
      <c r="E166" s="162">
        <f>SUM(E167+E169+E171+E173+E175+E177+E179+E181+E183+E185+E187)</f>
        <v>24696.199999999997</v>
      </c>
      <c r="F166" s="163">
        <f>SUM(F167+F169+F171+F173+F175+F177+F179+F181+F183+F185+F187)</f>
        <v>21520.699999999997</v>
      </c>
      <c r="G166" s="162">
        <f>SUM(G167+G169+G171+G173+G175+G177+G179+G181+G183+G185+G187)</f>
        <v>24696.199999999997</v>
      </c>
      <c r="H166" s="163">
        <f>SUM(H167+H169+H171+H173+H175+H177+H179+H181+H183+H185+H187)</f>
        <v>21520.699999999997</v>
      </c>
      <c r="I166" s="160"/>
      <c r="J166" s="142"/>
      <c r="K166" s="161"/>
      <c r="L166" s="142"/>
      <c r="M166" s="170"/>
      <c r="N166" s="170"/>
      <c r="O166" s="225" t="s">
        <v>26</v>
      </c>
    </row>
    <row r="167" spans="1:20" ht="14.4" x14ac:dyDescent="0.3">
      <c r="A167" s="223"/>
      <c r="B167" s="226"/>
      <c r="C167" s="239"/>
      <c r="D167" s="222" t="s">
        <v>10</v>
      </c>
      <c r="E167" s="166">
        <v>5439.3</v>
      </c>
      <c r="F167" s="167">
        <v>4271.3</v>
      </c>
      <c r="G167" s="166">
        <v>5439.3</v>
      </c>
      <c r="H167" s="167">
        <v>4271.3</v>
      </c>
      <c r="I167" s="160"/>
      <c r="J167" s="142"/>
      <c r="K167" s="161"/>
      <c r="L167" s="142"/>
      <c r="M167" s="170"/>
      <c r="N167" s="170"/>
      <c r="O167" s="226"/>
    </row>
    <row r="168" spans="1:20" ht="14.4" x14ac:dyDescent="0.3">
      <c r="A168" s="223"/>
      <c r="B168" s="226"/>
      <c r="C168" s="239"/>
      <c r="D168" s="224"/>
      <c r="E168" s="166">
        <v>5000</v>
      </c>
      <c r="F168" s="167">
        <v>3832</v>
      </c>
      <c r="G168" s="166">
        <v>5000</v>
      </c>
      <c r="H168" s="167">
        <v>3832</v>
      </c>
      <c r="I168" s="160"/>
      <c r="J168" s="142"/>
      <c r="K168" s="161"/>
      <c r="L168" s="142"/>
      <c r="M168" s="170"/>
      <c r="N168" s="170"/>
      <c r="O168" s="226"/>
    </row>
    <row r="169" spans="1:20" ht="14.4" x14ac:dyDescent="0.3">
      <c r="A169" s="223"/>
      <c r="B169" s="226"/>
      <c r="C169" s="239"/>
      <c r="D169" s="222" t="s">
        <v>11</v>
      </c>
      <c r="E169" s="166">
        <v>2169.6</v>
      </c>
      <c r="F169" s="167">
        <v>2169.6</v>
      </c>
      <c r="G169" s="166">
        <v>2169.6</v>
      </c>
      <c r="H169" s="167">
        <v>2169.6</v>
      </c>
      <c r="I169" s="160"/>
      <c r="J169" s="142"/>
      <c r="K169" s="161"/>
      <c r="L169" s="142"/>
      <c r="M169" s="142"/>
      <c r="N169" s="142"/>
      <c r="O169" s="226"/>
    </row>
    <row r="170" spans="1:20" ht="14.4" x14ac:dyDescent="0.3">
      <c r="A170" s="223"/>
      <c r="B170" s="226"/>
      <c r="C170" s="239"/>
      <c r="D170" s="224"/>
      <c r="E170" s="166">
        <v>1730.3</v>
      </c>
      <c r="F170" s="167">
        <v>1730.3</v>
      </c>
      <c r="G170" s="166">
        <v>1730.3</v>
      </c>
      <c r="H170" s="167">
        <v>1730.3</v>
      </c>
      <c r="I170" s="160"/>
      <c r="J170" s="142"/>
      <c r="K170" s="161"/>
      <c r="L170" s="142"/>
      <c r="M170" s="142"/>
      <c r="N170" s="142"/>
      <c r="O170" s="226"/>
    </row>
    <row r="171" spans="1:20" ht="14.4" x14ac:dyDescent="0.3">
      <c r="A171" s="223"/>
      <c r="B171" s="226"/>
      <c r="C171" s="239"/>
      <c r="D171" s="222" t="s">
        <v>12</v>
      </c>
      <c r="E171" s="166">
        <v>2439.3000000000002</v>
      </c>
      <c r="F171" s="167">
        <v>789.3</v>
      </c>
      <c r="G171" s="166">
        <v>2439.3000000000002</v>
      </c>
      <c r="H171" s="167">
        <v>789.3</v>
      </c>
      <c r="I171" s="160"/>
      <c r="J171" s="142"/>
      <c r="K171" s="161"/>
      <c r="L171" s="142"/>
      <c r="M171" s="142"/>
      <c r="N171" s="142"/>
      <c r="O171" s="226"/>
    </row>
    <row r="172" spans="1:20" ht="14.4" x14ac:dyDescent="0.3">
      <c r="A172" s="223"/>
      <c r="B172" s="226"/>
      <c r="C172" s="239"/>
      <c r="D172" s="224"/>
      <c r="E172" s="166">
        <v>2000</v>
      </c>
      <c r="F172" s="167">
        <v>350</v>
      </c>
      <c r="G172" s="166">
        <v>2000</v>
      </c>
      <c r="H172" s="167">
        <v>350</v>
      </c>
      <c r="I172" s="160"/>
      <c r="J172" s="142"/>
      <c r="K172" s="161"/>
      <c r="L172" s="142"/>
      <c r="M172" s="142"/>
      <c r="N172" s="142"/>
      <c r="O172" s="226"/>
    </row>
    <row r="173" spans="1:20" ht="15" customHeight="1" x14ac:dyDescent="0.3">
      <c r="A173" s="223"/>
      <c r="B173" s="226"/>
      <c r="C173" s="239"/>
      <c r="D173" s="222" t="s">
        <v>13</v>
      </c>
      <c r="E173" s="166">
        <v>1939.3</v>
      </c>
      <c r="F173" s="167">
        <v>1631.8</v>
      </c>
      <c r="G173" s="166">
        <v>1939.3</v>
      </c>
      <c r="H173" s="167">
        <v>1631.8</v>
      </c>
      <c r="I173" s="160"/>
      <c r="J173" s="142"/>
      <c r="K173" s="161"/>
      <c r="L173" s="142"/>
      <c r="M173" s="142"/>
      <c r="N173" s="142"/>
      <c r="O173" s="226"/>
      <c r="P173" s="279"/>
      <c r="Q173" s="250"/>
      <c r="R173" s="250"/>
      <c r="S173" s="250"/>
      <c r="T173" s="250"/>
    </row>
    <row r="174" spans="1:20" ht="14.4" x14ac:dyDescent="0.3">
      <c r="A174" s="223"/>
      <c r="B174" s="226"/>
      <c r="C174" s="239"/>
      <c r="D174" s="224"/>
      <c r="E174" s="166">
        <v>1500</v>
      </c>
      <c r="F174" s="167">
        <v>1192.5</v>
      </c>
      <c r="G174" s="166">
        <v>1500</v>
      </c>
      <c r="H174" s="167">
        <v>1192.5</v>
      </c>
      <c r="I174" s="160"/>
      <c r="J174" s="142"/>
      <c r="K174" s="161"/>
      <c r="L174" s="142"/>
      <c r="M174" s="142"/>
      <c r="N174" s="142"/>
      <c r="O174" s="226"/>
      <c r="P174" s="279"/>
      <c r="Q174" s="250"/>
      <c r="R174" s="250"/>
      <c r="S174" s="250"/>
      <c r="T174" s="250"/>
    </row>
    <row r="175" spans="1:20" ht="14.4" x14ac:dyDescent="0.3">
      <c r="A175" s="223"/>
      <c r="B175" s="226"/>
      <c r="C175" s="239"/>
      <c r="D175" s="222" t="s">
        <v>14</v>
      </c>
      <c r="E175" s="166">
        <v>2539.3000000000002</v>
      </c>
      <c r="F175" s="167">
        <v>2539.3000000000002</v>
      </c>
      <c r="G175" s="166">
        <v>2539.3000000000002</v>
      </c>
      <c r="H175" s="167">
        <v>2539.3000000000002</v>
      </c>
      <c r="I175" s="160"/>
      <c r="J175" s="142"/>
      <c r="K175" s="161"/>
      <c r="L175" s="142"/>
      <c r="M175" s="142"/>
      <c r="N175" s="142"/>
      <c r="O175" s="226"/>
      <c r="P175" s="279"/>
      <c r="Q175" s="250"/>
      <c r="R175" s="250"/>
      <c r="S175" s="250"/>
      <c r="T175" s="250"/>
    </row>
    <row r="176" spans="1:20" ht="14.4" x14ac:dyDescent="0.3">
      <c r="A176" s="223"/>
      <c r="B176" s="226"/>
      <c r="C176" s="239"/>
      <c r="D176" s="224"/>
      <c r="E176" s="166">
        <v>2100</v>
      </c>
      <c r="F176" s="167">
        <v>2100</v>
      </c>
      <c r="G176" s="166">
        <v>2100</v>
      </c>
      <c r="H176" s="167">
        <v>2100</v>
      </c>
      <c r="I176" s="160"/>
      <c r="J176" s="142"/>
      <c r="K176" s="161"/>
      <c r="L176" s="142"/>
      <c r="M176" s="142"/>
      <c r="N176" s="142"/>
      <c r="O176" s="226"/>
      <c r="P176" s="279"/>
      <c r="Q176" s="250"/>
      <c r="R176" s="250"/>
      <c r="S176" s="250"/>
      <c r="T176" s="250"/>
    </row>
    <row r="177" spans="1:23" ht="14.4" x14ac:dyDescent="0.3">
      <c r="A177" s="223"/>
      <c r="B177" s="226"/>
      <c r="C177" s="239"/>
      <c r="D177" s="222" t="s">
        <v>15</v>
      </c>
      <c r="E177" s="166">
        <v>3885.8</v>
      </c>
      <c r="F177" s="167">
        <v>3885.8</v>
      </c>
      <c r="G177" s="166">
        <v>3885.8</v>
      </c>
      <c r="H177" s="167">
        <v>3885.8</v>
      </c>
      <c r="I177" s="160"/>
      <c r="J177" s="142"/>
      <c r="K177" s="161"/>
      <c r="L177" s="142"/>
      <c r="M177" s="142"/>
      <c r="N177" s="142"/>
      <c r="O177" s="226"/>
      <c r="P177" s="279"/>
      <c r="Q177" s="250"/>
      <c r="R177" s="250"/>
      <c r="S177" s="250"/>
      <c r="T177" s="250"/>
    </row>
    <row r="178" spans="1:23" ht="14.4" x14ac:dyDescent="0.3">
      <c r="A178" s="223"/>
      <c r="B178" s="226"/>
      <c r="C178" s="239"/>
      <c r="D178" s="224"/>
      <c r="E178" s="166">
        <v>2450</v>
      </c>
      <c r="F178" s="167">
        <v>2450</v>
      </c>
      <c r="G178" s="166">
        <v>2450</v>
      </c>
      <c r="H178" s="167">
        <v>2450</v>
      </c>
      <c r="I178" s="160"/>
      <c r="J178" s="142"/>
      <c r="K178" s="161"/>
      <c r="L178" s="142"/>
      <c r="M178" s="142"/>
      <c r="N178" s="142"/>
      <c r="O178" s="226"/>
      <c r="P178" s="279"/>
      <c r="Q178" s="250"/>
      <c r="R178" s="250"/>
      <c r="S178" s="250"/>
      <c r="T178" s="250"/>
    </row>
    <row r="179" spans="1:23" ht="14.4" x14ac:dyDescent="0.3">
      <c r="A179" s="223"/>
      <c r="B179" s="226"/>
      <c r="C179" s="239"/>
      <c r="D179" s="222" t="s">
        <v>16</v>
      </c>
      <c r="E179" s="166">
        <v>1239.3</v>
      </c>
      <c r="F179" s="167">
        <v>1239.3</v>
      </c>
      <c r="G179" s="166">
        <v>1239.3</v>
      </c>
      <c r="H179" s="167">
        <v>1239.3</v>
      </c>
      <c r="I179" s="160"/>
      <c r="J179" s="142"/>
      <c r="K179" s="161"/>
      <c r="L179" s="142"/>
      <c r="M179" s="142"/>
      <c r="N179" s="142"/>
      <c r="O179" s="226"/>
      <c r="P179" s="279"/>
      <c r="Q179" s="250"/>
      <c r="R179" s="250"/>
      <c r="S179" s="250"/>
      <c r="T179" s="250"/>
    </row>
    <row r="180" spans="1:23" ht="14.4" x14ac:dyDescent="0.3">
      <c r="A180" s="223"/>
      <c r="B180" s="226"/>
      <c r="C180" s="239"/>
      <c r="D180" s="224"/>
      <c r="E180" s="166">
        <v>800</v>
      </c>
      <c r="F180" s="167">
        <v>800</v>
      </c>
      <c r="G180" s="166">
        <v>800</v>
      </c>
      <c r="H180" s="167">
        <v>800</v>
      </c>
      <c r="I180" s="160"/>
      <c r="J180" s="142"/>
      <c r="K180" s="161"/>
      <c r="L180" s="142"/>
      <c r="M180" s="142"/>
      <c r="N180" s="142"/>
      <c r="O180" s="226"/>
      <c r="P180" s="279"/>
      <c r="Q180" s="250"/>
      <c r="R180" s="250"/>
      <c r="S180" s="250"/>
      <c r="T180" s="250"/>
    </row>
    <row r="181" spans="1:23" ht="14.4" x14ac:dyDescent="0.3">
      <c r="A181" s="223"/>
      <c r="B181" s="226"/>
      <c r="C181" s="239"/>
      <c r="D181" s="222" t="s">
        <v>17</v>
      </c>
      <c r="E181" s="166">
        <v>1239.3</v>
      </c>
      <c r="F181" s="167">
        <v>1239.3</v>
      </c>
      <c r="G181" s="166">
        <v>1239.3</v>
      </c>
      <c r="H181" s="167">
        <v>1239.3</v>
      </c>
      <c r="I181" s="160"/>
      <c r="J181" s="142"/>
      <c r="K181" s="161"/>
      <c r="L181" s="142"/>
      <c r="M181" s="142"/>
      <c r="N181" s="142"/>
      <c r="O181" s="226"/>
      <c r="P181" s="279"/>
      <c r="Q181" s="250"/>
      <c r="R181" s="250"/>
      <c r="S181" s="250"/>
      <c r="T181" s="250"/>
    </row>
    <row r="182" spans="1:23" ht="14.4" x14ac:dyDescent="0.3">
      <c r="A182" s="223"/>
      <c r="B182" s="226"/>
      <c r="C182" s="239"/>
      <c r="D182" s="224"/>
      <c r="E182" s="166">
        <v>800</v>
      </c>
      <c r="F182" s="167">
        <v>800</v>
      </c>
      <c r="G182" s="166">
        <v>800</v>
      </c>
      <c r="H182" s="167">
        <v>800</v>
      </c>
      <c r="I182" s="160"/>
      <c r="J182" s="142"/>
      <c r="K182" s="161"/>
      <c r="L182" s="142"/>
      <c r="M182" s="142"/>
      <c r="N182" s="142"/>
      <c r="O182" s="226"/>
      <c r="P182" s="279"/>
      <c r="Q182" s="250"/>
      <c r="R182" s="250"/>
      <c r="S182" s="250"/>
      <c r="T182" s="250"/>
    </row>
    <row r="183" spans="1:23" ht="14.4" x14ac:dyDescent="0.3">
      <c r="A183" s="223"/>
      <c r="B183" s="226"/>
      <c r="C183" s="239"/>
      <c r="D183" s="222" t="s">
        <v>18</v>
      </c>
      <c r="E183" s="166">
        <v>1239.3</v>
      </c>
      <c r="F183" s="167">
        <v>1189.3</v>
      </c>
      <c r="G183" s="166">
        <v>1239.3</v>
      </c>
      <c r="H183" s="167">
        <v>1189.3</v>
      </c>
      <c r="I183" s="160"/>
      <c r="J183" s="142"/>
      <c r="K183" s="161"/>
      <c r="L183" s="142"/>
      <c r="M183" s="142"/>
      <c r="N183" s="142"/>
      <c r="O183" s="226"/>
      <c r="P183" s="279"/>
      <c r="Q183" s="250"/>
      <c r="R183" s="250"/>
      <c r="S183" s="250"/>
      <c r="T183" s="250"/>
    </row>
    <row r="184" spans="1:23" ht="14.4" x14ac:dyDescent="0.3">
      <c r="A184" s="223"/>
      <c r="B184" s="226"/>
      <c r="C184" s="239"/>
      <c r="D184" s="224"/>
      <c r="E184" s="166">
        <v>800</v>
      </c>
      <c r="F184" s="167">
        <v>767.7</v>
      </c>
      <c r="G184" s="166">
        <v>800</v>
      </c>
      <c r="H184" s="167">
        <v>767.7</v>
      </c>
      <c r="I184" s="160"/>
      <c r="J184" s="142"/>
      <c r="K184" s="161"/>
      <c r="L184" s="142"/>
      <c r="M184" s="142"/>
      <c r="N184" s="142"/>
      <c r="O184" s="226"/>
      <c r="P184" s="279"/>
      <c r="Q184" s="250"/>
      <c r="R184" s="250"/>
      <c r="S184" s="250"/>
      <c r="T184" s="250"/>
    </row>
    <row r="185" spans="1:23" ht="14.4" x14ac:dyDescent="0.3">
      <c r="A185" s="223"/>
      <c r="B185" s="226"/>
      <c r="C185" s="239"/>
      <c r="D185" s="222" t="s">
        <v>19</v>
      </c>
      <c r="E185" s="166">
        <v>1250.3</v>
      </c>
      <c r="F185" s="167">
        <v>1250.3</v>
      </c>
      <c r="G185" s="166">
        <v>1250.3</v>
      </c>
      <c r="H185" s="167">
        <v>1250.3</v>
      </c>
      <c r="I185" s="160"/>
      <c r="J185" s="142"/>
      <c r="K185" s="161"/>
      <c r="L185" s="142"/>
      <c r="M185" s="142"/>
      <c r="N185" s="142"/>
      <c r="O185" s="226"/>
    </row>
    <row r="186" spans="1:23" ht="14.4" x14ac:dyDescent="0.3">
      <c r="A186" s="223"/>
      <c r="B186" s="226"/>
      <c r="C186" s="239"/>
      <c r="D186" s="224"/>
      <c r="E186" s="166">
        <v>807.1</v>
      </c>
      <c r="F186" s="167">
        <v>807.1</v>
      </c>
      <c r="G186" s="166">
        <v>807.1</v>
      </c>
      <c r="H186" s="167">
        <v>807.1</v>
      </c>
      <c r="I186" s="160"/>
      <c r="J186" s="142"/>
      <c r="K186" s="161"/>
      <c r="L186" s="142"/>
      <c r="M186" s="142"/>
      <c r="N186" s="142"/>
      <c r="O186" s="226"/>
    </row>
    <row r="187" spans="1:23" ht="14.4" x14ac:dyDescent="0.3">
      <c r="A187" s="223"/>
      <c r="B187" s="226"/>
      <c r="C187" s="239"/>
      <c r="D187" s="222" t="s">
        <v>20</v>
      </c>
      <c r="E187" s="166">
        <v>1315.4</v>
      </c>
      <c r="F187" s="167">
        <v>1315.4</v>
      </c>
      <c r="G187" s="166">
        <v>1315.4</v>
      </c>
      <c r="H187" s="167">
        <v>1315.4</v>
      </c>
      <c r="I187" s="160"/>
      <c r="J187" s="142"/>
      <c r="K187" s="161"/>
      <c r="L187" s="142"/>
      <c r="M187" s="142"/>
      <c r="N187" s="142"/>
      <c r="O187" s="226"/>
    </row>
    <row r="188" spans="1:23" ht="14.4" x14ac:dyDescent="0.3">
      <c r="A188" s="224"/>
      <c r="B188" s="227"/>
      <c r="C188" s="240"/>
      <c r="D188" s="224"/>
      <c r="E188" s="166">
        <v>841.6</v>
      </c>
      <c r="F188" s="167">
        <v>841.6</v>
      </c>
      <c r="G188" s="166">
        <v>841.6</v>
      </c>
      <c r="H188" s="167">
        <v>841.6</v>
      </c>
      <c r="I188" s="160"/>
      <c r="J188" s="142"/>
      <c r="K188" s="161"/>
      <c r="L188" s="142"/>
      <c r="M188" s="142"/>
      <c r="N188" s="142"/>
      <c r="O188" s="227"/>
    </row>
    <row r="189" spans="1:23" ht="14.4" x14ac:dyDescent="0.3">
      <c r="A189" s="222" t="s">
        <v>62</v>
      </c>
      <c r="B189" s="225" t="s">
        <v>192</v>
      </c>
      <c r="C189" s="238" t="s">
        <v>193</v>
      </c>
      <c r="D189" s="134" t="s">
        <v>169</v>
      </c>
      <c r="E189" s="162">
        <f>SUM(E190:E200)</f>
        <v>169196.2</v>
      </c>
      <c r="F189" s="163">
        <f>SUM(F190:F200)</f>
        <v>139905.70000000001</v>
      </c>
      <c r="G189" s="162">
        <f>SUM(G190:G200)</f>
        <v>169196.2</v>
      </c>
      <c r="H189" s="163">
        <f>SUM(H190:H200)</f>
        <v>139905.70000000001</v>
      </c>
      <c r="I189" s="160"/>
      <c r="J189" s="142"/>
      <c r="K189" s="161"/>
      <c r="L189" s="142"/>
      <c r="M189" s="142"/>
      <c r="N189" s="142"/>
      <c r="O189" s="225" t="s">
        <v>26</v>
      </c>
      <c r="P189" s="285"/>
      <c r="Q189" s="215"/>
      <c r="R189" s="215"/>
      <c r="S189" s="215"/>
      <c r="T189" s="215"/>
      <c r="U189" s="215"/>
      <c r="V189" s="215"/>
      <c r="W189" s="215"/>
    </row>
    <row r="190" spans="1:23" ht="14.4" x14ac:dyDescent="0.3">
      <c r="A190" s="223"/>
      <c r="B190" s="226"/>
      <c r="C190" s="239"/>
      <c r="D190" s="146" t="s">
        <v>10</v>
      </c>
      <c r="E190" s="166">
        <v>23043.5</v>
      </c>
      <c r="F190" s="167">
        <v>15720.9</v>
      </c>
      <c r="G190" s="166">
        <v>23043.5</v>
      </c>
      <c r="H190" s="167">
        <v>15720.9</v>
      </c>
      <c r="I190" s="160"/>
      <c r="J190" s="142"/>
      <c r="K190" s="161"/>
      <c r="L190" s="142"/>
      <c r="M190" s="142"/>
      <c r="N190" s="142"/>
      <c r="O190" s="226"/>
      <c r="P190" s="285"/>
      <c r="Q190" s="215"/>
      <c r="R190" s="215"/>
      <c r="S190" s="215"/>
      <c r="T190" s="215"/>
      <c r="U190" s="215"/>
      <c r="V190" s="215"/>
      <c r="W190" s="215"/>
    </row>
    <row r="191" spans="1:23" ht="14.4" x14ac:dyDescent="0.3">
      <c r="A191" s="223"/>
      <c r="B191" s="226"/>
      <c r="C191" s="239"/>
      <c r="D191" s="123" t="s">
        <v>11</v>
      </c>
      <c r="E191" s="166">
        <v>23043.5</v>
      </c>
      <c r="F191" s="167">
        <v>15290.2</v>
      </c>
      <c r="G191" s="166">
        <v>23043.5</v>
      </c>
      <c r="H191" s="167">
        <v>15290.2</v>
      </c>
      <c r="I191" s="160"/>
      <c r="J191" s="142"/>
      <c r="K191" s="161"/>
      <c r="L191" s="142"/>
      <c r="M191" s="142"/>
      <c r="N191" s="142"/>
      <c r="O191" s="226"/>
      <c r="P191" s="285"/>
      <c r="Q191" s="215"/>
      <c r="R191" s="215"/>
      <c r="S191" s="215"/>
      <c r="T191" s="215"/>
      <c r="U191" s="215"/>
      <c r="V191" s="215"/>
      <c r="W191" s="215"/>
    </row>
    <row r="192" spans="1:23" ht="14.4" x14ac:dyDescent="0.3">
      <c r="A192" s="223"/>
      <c r="B192" s="226"/>
      <c r="C192" s="239"/>
      <c r="D192" s="147" t="s">
        <v>12</v>
      </c>
      <c r="E192" s="166">
        <v>18657.5</v>
      </c>
      <c r="F192" s="167">
        <v>15308.5</v>
      </c>
      <c r="G192" s="166">
        <v>18657.5</v>
      </c>
      <c r="H192" s="167">
        <v>15308.5</v>
      </c>
      <c r="I192" s="160"/>
      <c r="J192" s="142"/>
      <c r="K192" s="161"/>
      <c r="L192" s="142"/>
      <c r="M192" s="142"/>
      <c r="N192" s="142"/>
      <c r="O192" s="226"/>
      <c r="P192" s="285"/>
      <c r="Q192" s="215"/>
      <c r="R192" s="215"/>
      <c r="S192" s="215"/>
      <c r="T192" s="215"/>
      <c r="U192" s="215"/>
      <c r="V192" s="215"/>
      <c r="W192" s="215"/>
    </row>
    <row r="193" spans="1:23" ht="14.4" x14ac:dyDescent="0.3">
      <c r="A193" s="223"/>
      <c r="B193" s="226"/>
      <c r="C193" s="239"/>
      <c r="D193" s="147" t="s">
        <v>13</v>
      </c>
      <c r="E193" s="166">
        <v>18657.5</v>
      </c>
      <c r="F193" s="167">
        <v>15285.2</v>
      </c>
      <c r="G193" s="166">
        <v>18657.5</v>
      </c>
      <c r="H193" s="167">
        <v>15285.2</v>
      </c>
      <c r="I193" s="160"/>
      <c r="J193" s="142"/>
      <c r="K193" s="161"/>
      <c r="L193" s="142"/>
      <c r="M193" s="142"/>
      <c r="N193" s="142"/>
      <c r="O193" s="226"/>
      <c r="P193" s="285"/>
      <c r="Q193" s="215"/>
      <c r="R193" s="215"/>
      <c r="S193" s="215"/>
      <c r="T193" s="215"/>
      <c r="U193" s="215"/>
      <c r="V193" s="215"/>
      <c r="W193" s="215"/>
    </row>
    <row r="194" spans="1:23" ht="14.4" x14ac:dyDescent="0.3">
      <c r="A194" s="223"/>
      <c r="B194" s="226"/>
      <c r="C194" s="239"/>
      <c r="D194" s="148" t="s">
        <v>14</v>
      </c>
      <c r="E194" s="166">
        <v>17595.099999999999</v>
      </c>
      <c r="F194" s="167">
        <v>10555.5</v>
      </c>
      <c r="G194" s="166">
        <v>17595.099999999999</v>
      </c>
      <c r="H194" s="167">
        <v>10555.5</v>
      </c>
      <c r="I194" s="160"/>
      <c r="J194" s="142"/>
      <c r="K194" s="161"/>
      <c r="L194" s="142"/>
      <c r="M194" s="142"/>
      <c r="N194" s="142"/>
      <c r="O194" s="226"/>
      <c r="P194" s="285"/>
      <c r="Q194" s="215"/>
      <c r="R194" s="215"/>
      <c r="S194" s="215"/>
      <c r="T194" s="215"/>
      <c r="U194" s="215"/>
      <c r="V194" s="215"/>
      <c r="W194" s="215"/>
    </row>
    <row r="195" spans="1:23" ht="14.4" x14ac:dyDescent="0.3">
      <c r="A195" s="223"/>
      <c r="B195" s="226"/>
      <c r="C195" s="239"/>
      <c r="D195" s="148" t="s">
        <v>15</v>
      </c>
      <c r="E195" s="166">
        <v>11235</v>
      </c>
      <c r="F195" s="167">
        <v>11235</v>
      </c>
      <c r="G195" s="166">
        <v>11235</v>
      </c>
      <c r="H195" s="167">
        <v>11235</v>
      </c>
      <c r="I195" s="160"/>
      <c r="J195" s="142"/>
      <c r="K195" s="161"/>
      <c r="L195" s="142"/>
      <c r="M195" s="142"/>
      <c r="N195" s="142"/>
      <c r="O195" s="226"/>
      <c r="P195" s="285"/>
      <c r="Q195" s="215"/>
      <c r="R195" s="215"/>
      <c r="S195" s="215"/>
      <c r="T195" s="215"/>
      <c r="U195" s="215"/>
      <c r="V195" s="215"/>
      <c r="W195" s="215"/>
    </row>
    <row r="196" spans="1:23" ht="14.4" x14ac:dyDescent="0.3">
      <c r="A196" s="223"/>
      <c r="B196" s="226"/>
      <c r="C196" s="239"/>
      <c r="D196" s="148" t="s">
        <v>16</v>
      </c>
      <c r="E196" s="166">
        <v>11235</v>
      </c>
      <c r="F196" s="167">
        <v>11235</v>
      </c>
      <c r="G196" s="166">
        <v>11235</v>
      </c>
      <c r="H196" s="167">
        <v>11235</v>
      </c>
      <c r="I196" s="160"/>
      <c r="J196" s="142"/>
      <c r="K196" s="161"/>
      <c r="L196" s="142"/>
      <c r="M196" s="142"/>
      <c r="N196" s="142"/>
      <c r="O196" s="226"/>
      <c r="P196" s="285"/>
      <c r="Q196" s="215"/>
      <c r="R196" s="215"/>
      <c r="S196" s="215"/>
      <c r="T196" s="215"/>
      <c r="U196" s="215"/>
      <c r="V196" s="215"/>
      <c r="W196" s="215"/>
    </row>
    <row r="197" spans="1:23" ht="14.4" x14ac:dyDescent="0.3">
      <c r="A197" s="223"/>
      <c r="B197" s="226"/>
      <c r="C197" s="239"/>
      <c r="D197" s="148" t="s">
        <v>17</v>
      </c>
      <c r="E197" s="166">
        <v>11235</v>
      </c>
      <c r="F197" s="167">
        <v>11235</v>
      </c>
      <c r="G197" s="166">
        <v>11235</v>
      </c>
      <c r="H197" s="167">
        <v>11235</v>
      </c>
      <c r="I197" s="160"/>
      <c r="J197" s="142"/>
      <c r="K197" s="161"/>
      <c r="L197" s="142"/>
      <c r="M197" s="142"/>
      <c r="N197" s="142"/>
      <c r="O197" s="226"/>
      <c r="P197" s="285"/>
      <c r="Q197" s="215"/>
      <c r="R197" s="215"/>
      <c r="S197" s="215"/>
      <c r="T197" s="215"/>
      <c r="U197" s="215"/>
      <c r="V197" s="215"/>
      <c r="W197" s="215"/>
    </row>
    <row r="198" spans="1:23" ht="14.4" x14ac:dyDescent="0.3">
      <c r="A198" s="223"/>
      <c r="B198" s="226"/>
      <c r="C198" s="239"/>
      <c r="D198" s="148" t="s">
        <v>18</v>
      </c>
      <c r="E198" s="166">
        <v>11235</v>
      </c>
      <c r="F198" s="167">
        <v>10781.3</v>
      </c>
      <c r="G198" s="166">
        <v>11235</v>
      </c>
      <c r="H198" s="167">
        <v>10781.3</v>
      </c>
      <c r="I198" s="160"/>
      <c r="J198" s="142"/>
      <c r="K198" s="161"/>
      <c r="L198" s="142"/>
      <c r="M198" s="142"/>
      <c r="N198" s="142"/>
      <c r="O198" s="226"/>
      <c r="P198" s="285"/>
      <c r="Q198" s="215"/>
      <c r="R198" s="215"/>
      <c r="S198" s="215"/>
      <c r="T198" s="215"/>
      <c r="U198" s="215"/>
      <c r="V198" s="215"/>
      <c r="W198" s="215"/>
    </row>
    <row r="199" spans="1:23" ht="14.4" x14ac:dyDescent="0.3">
      <c r="A199" s="223"/>
      <c r="B199" s="226"/>
      <c r="C199" s="239"/>
      <c r="D199" s="148" t="s">
        <v>19</v>
      </c>
      <c r="E199" s="166">
        <v>11334.4</v>
      </c>
      <c r="F199" s="167">
        <v>11334.4</v>
      </c>
      <c r="G199" s="166">
        <v>11334.4</v>
      </c>
      <c r="H199" s="167">
        <v>11334.4</v>
      </c>
      <c r="I199" s="160"/>
      <c r="J199" s="142"/>
      <c r="K199" s="161"/>
      <c r="L199" s="142"/>
      <c r="M199" s="142"/>
      <c r="N199" s="142"/>
      <c r="O199" s="226"/>
      <c r="P199" s="285"/>
      <c r="Q199" s="215"/>
      <c r="R199" s="215"/>
      <c r="S199" s="215"/>
      <c r="T199" s="215"/>
      <c r="U199" s="215"/>
      <c r="V199" s="215"/>
      <c r="W199" s="215"/>
    </row>
    <row r="200" spans="1:23" ht="14.4" x14ac:dyDescent="0.3">
      <c r="A200" s="224"/>
      <c r="B200" s="227"/>
      <c r="C200" s="240"/>
      <c r="D200" s="148" t="s">
        <v>20</v>
      </c>
      <c r="E200" s="166">
        <v>11924.7</v>
      </c>
      <c r="F200" s="167">
        <v>11924.7</v>
      </c>
      <c r="G200" s="166">
        <v>11924.7</v>
      </c>
      <c r="H200" s="167">
        <v>11924.7</v>
      </c>
      <c r="I200" s="160"/>
      <c r="J200" s="142"/>
      <c r="K200" s="161"/>
      <c r="L200" s="142"/>
      <c r="M200" s="142"/>
      <c r="N200" s="142"/>
      <c r="O200" s="226"/>
      <c r="P200" s="285"/>
      <c r="Q200" s="215"/>
      <c r="R200" s="215"/>
      <c r="S200" s="215"/>
      <c r="T200" s="215"/>
      <c r="U200" s="215"/>
      <c r="V200" s="215"/>
      <c r="W200" s="215"/>
    </row>
    <row r="201" spans="1:23" ht="14.4" x14ac:dyDescent="0.3">
      <c r="A201" s="280" t="s">
        <v>194</v>
      </c>
      <c r="B201" s="225" t="s">
        <v>195</v>
      </c>
      <c r="C201" s="238" t="s">
        <v>196</v>
      </c>
      <c r="D201" s="134" t="s">
        <v>169</v>
      </c>
      <c r="E201" s="162">
        <f>SUM(E202:E212)</f>
        <v>1170</v>
      </c>
      <c r="F201" s="163">
        <f>SUM(F202:F212)</f>
        <v>128.79999999999998</v>
      </c>
      <c r="G201" s="162">
        <f>SUM(G202:G212)</f>
        <v>1170</v>
      </c>
      <c r="H201" s="163">
        <f>SUM(H202:H212)</f>
        <v>128.79999999999998</v>
      </c>
      <c r="I201" s="160"/>
      <c r="J201" s="142"/>
      <c r="K201" s="161"/>
      <c r="L201" s="142"/>
      <c r="M201" s="142"/>
      <c r="N201" s="142"/>
      <c r="O201" s="226"/>
    </row>
    <row r="202" spans="1:23" ht="14.4" x14ac:dyDescent="0.3">
      <c r="A202" s="281"/>
      <c r="B202" s="226"/>
      <c r="C202" s="239"/>
      <c r="D202" s="146" t="s">
        <v>10</v>
      </c>
      <c r="E202" s="166">
        <v>585</v>
      </c>
      <c r="F202" s="167">
        <v>110.6</v>
      </c>
      <c r="G202" s="166">
        <v>585</v>
      </c>
      <c r="H202" s="167">
        <v>110.6</v>
      </c>
      <c r="I202" s="160"/>
      <c r="J202" s="142"/>
      <c r="K202" s="161"/>
      <c r="L202" s="142"/>
      <c r="M202" s="142"/>
      <c r="N202" s="142"/>
      <c r="O202" s="226"/>
    </row>
    <row r="203" spans="1:23" ht="14.4" x14ac:dyDescent="0.3">
      <c r="A203" s="281"/>
      <c r="B203" s="226"/>
      <c r="C203" s="239"/>
      <c r="D203" s="123" t="s">
        <v>11</v>
      </c>
      <c r="E203" s="166">
        <v>585</v>
      </c>
      <c r="F203" s="167">
        <v>18.2</v>
      </c>
      <c r="G203" s="166">
        <v>585</v>
      </c>
      <c r="H203" s="167">
        <v>18.2</v>
      </c>
      <c r="I203" s="160"/>
      <c r="J203" s="142"/>
      <c r="K203" s="161"/>
      <c r="L203" s="142"/>
      <c r="M203" s="142"/>
      <c r="N203" s="142"/>
      <c r="O203" s="226"/>
    </row>
    <row r="204" spans="1:23" ht="14.4" x14ac:dyDescent="0.3">
      <c r="A204" s="281"/>
      <c r="B204" s="226"/>
      <c r="C204" s="239"/>
      <c r="D204" s="147" t="s">
        <v>12</v>
      </c>
      <c r="E204" s="168" t="s">
        <v>61</v>
      </c>
      <c r="F204" s="169" t="s">
        <v>61</v>
      </c>
      <c r="G204" s="168" t="s">
        <v>61</v>
      </c>
      <c r="H204" s="169" t="s">
        <v>61</v>
      </c>
      <c r="I204" s="160"/>
      <c r="J204" s="142"/>
      <c r="K204" s="161"/>
      <c r="L204" s="142"/>
      <c r="M204" s="142"/>
      <c r="N204" s="142"/>
      <c r="O204" s="226"/>
    </row>
    <row r="205" spans="1:23" ht="14.4" x14ac:dyDescent="0.3">
      <c r="A205" s="281"/>
      <c r="B205" s="226"/>
      <c r="C205" s="239"/>
      <c r="D205" s="147" t="s">
        <v>13</v>
      </c>
      <c r="E205" s="168" t="s">
        <v>61</v>
      </c>
      <c r="F205" s="169" t="s">
        <v>61</v>
      </c>
      <c r="G205" s="168" t="s">
        <v>61</v>
      </c>
      <c r="H205" s="169" t="s">
        <v>61</v>
      </c>
      <c r="I205" s="160"/>
      <c r="J205" s="142"/>
      <c r="K205" s="161"/>
      <c r="L205" s="142"/>
      <c r="M205" s="142"/>
      <c r="N205" s="142"/>
      <c r="O205" s="226"/>
    </row>
    <row r="206" spans="1:23" ht="14.4" x14ac:dyDescent="0.3">
      <c r="A206" s="281"/>
      <c r="B206" s="226"/>
      <c r="C206" s="239"/>
      <c r="D206" s="148" t="s">
        <v>14</v>
      </c>
      <c r="E206" s="168" t="s">
        <v>61</v>
      </c>
      <c r="F206" s="169" t="s">
        <v>61</v>
      </c>
      <c r="G206" s="168" t="s">
        <v>61</v>
      </c>
      <c r="H206" s="169" t="s">
        <v>61</v>
      </c>
      <c r="I206" s="160"/>
      <c r="J206" s="142"/>
      <c r="K206" s="161"/>
      <c r="L206" s="142"/>
      <c r="M206" s="142"/>
      <c r="N206" s="142"/>
      <c r="O206" s="226"/>
    </row>
    <row r="207" spans="1:23" ht="14.4" x14ac:dyDescent="0.3">
      <c r="A207" s="281"/>
      <c r="B207" s="226"/>
      <c r="C207" s="239"/>
      <c r="D207" s="148" t="s">
        <v>15</v>
      </c>
      <c r="E207" s="168" t="s">
        <v>61</v>
      </c>
      <c r="F207" s="169" t="s">
        <v>61</v>
      </c>
      <c r="G207" s="168" t="s">
        <v>61</v>
      </c>
      <c r="H207" s="169" t="s">
        <v>61</v>
      </c>
      <c r="I207" s="160"/>
      <c r="J207" s="142"/>
      <c r="K207" s="161"/>
      <c r="L207" s="142"/>
      <c r="M207" s="142"/>
      <c r="N207" s="142"/>
      <c r="O207" s="226"/>
    </row>
    <row r="208" spans="1:23" ht="14.4" x14ac:dyDescent="0.3">
      <c r="A208" s="281"/>
      <c r="B208" s="226"/>
      <c r="C208" s="239"/>
      <c r="D208" s="148" t="s">
        <v>16</v>
      </c>
      <c r="E208" s="168" t="s">
        <v>61</v>
      </c>
      <c r="F208" s="169" t="s">
        <v>61</v>
      </c>
      <c r="G208" s="168" t="s">
        <v>61</v>
      </c>
      <c r="H208" s="169" t="s">
        <v>61</v>
      </c>
      <c r="I208" s="160"/>
      <c r="J208" s="142"/>
      <c r="K208" s="161"/>
      <c r="L208" s="142"/>
      <c r="M208" s="142"/>
      <c r="N208" s="142"/>
      <c r="O208" s="226"/>
    </row>
    <row r="209" spans="1:15" ht="14.4" x14ac:dyDescent="0.3">
      <c r="A209" s="281"/>
      <c r="B209" s="226"/>
      <c r="C209" s="239"/>
      <c r="D209" s="148" t="s">
        <v>17</v>
      </c>
      <c r="E209" s="168" t="s">
        <v>61</v>
      </c>
      <c r="F209" s="169" t="s">
        <v>61</v>
      </c>
      <c r="G209" s="168" t="s">
        <v>61</v>
      </c>
      <c r="H209" s="169" t="s">
        <v>61</v>
      </c>
      <c r="I209" s="160"/>
      <c r="J209" s="142"/>
      <c r="K209" s="161"/>
      <c r="L209" s="142"/>
      <c r="M209" s="142"/>
      <c r="N209" s="142"/>
      <c r="O209" s="226"/>
    </row>
    <row r="210" spans="1:15" ht="14.4" x14ac:dyDescent="0.3">
      <c r="A210" s="281"/>
      <c r="B210" s="226"/>
      <c r="C210" s="239"/>
      <c r="D210" s="148" t="s">
        <v>18</v>
      </c>
      <c r="E210" s="168" t="s">
        <v>61</v>
      </c>
      <c r="F210" s="169" t="s">
        <v>61</v>
      </c>
      <c r="G210" s="168" t="s">
        <v>61</v>
      </c>
      <c r="H210" s="169" t="s">
        <v>61</v>
      </c>
      <c r="I210" s="160"/>
      <c r="J210" s="142"/>
      <c r="K210" s="161"/>
      <c r="L210" s="142"/>
      <c r="M210" s="142"/>
      <c r="N210" s="142"/>
      <c r="O210" s="226"/>
    </row>
    <row r="211" spans="1:15" ht="14.4" x14ac:dyDescent="0.3">
      <c r="A211" s="281"/>
      <c r="B211" s="226"/>
      <c r="C211" s="239"/>
      <c r="D211" s="148" t="s">
        <v>19</v>
      </c>
      <c r="E211" s="168" t="s">
        <v>61</v>
      </c>
      <c r="F211" s="169" t="s">
        <v>61</v>
      </c>
      <c r="G211" s="168" t="s">
        <v>61</v>
      </c>
      <c r="H211" s="169" t="s">
        <v>61</v>
      </c>
      <c r="I211" s="160"/>
      <c r="J211" s="142"/>
      <c r="K211" s="161"/>
      <c r="L211" s="142"/>
      <c r="M211" s="142"/>
      <c r="N211" s="142"/>
      <c r="O211" s="226"/>
    </row>
    <row r="212" spans="1:15" ht="14.4" x14ac:dyDescent="0.3">
      <c r="A212" s="282"/>
      <c r="B212" s="227"/>
      <c r="C212" s="240"/>
      <c r="D212" s="148" t="s">
        <v>20</v>
      </c>
      <c r="E212" s="168" t="s">
        <v>61</v>
      </c>
      <c r="F212" s="169" t="s">
        <v>61</v>
      </c>
      <c r="G212" s="168" t="s">
        <v>61</v>
      </c>
      <c r="H212" s="169" t="s">
        <v>61</v>
      </c>
      <c r="I212" s="160"/>
      <c r="J212" s="142"/>
      <c r="K212" s="161"/>
      <c r="L212" s="142"/>
      <c r="M212" s="142"/>
      <c r="N212" s="142"/>
      <c r="O212" s="226"/>
    </row>
    <row r="213" spans="1:15" ht="14.4" x14ac:dyDescent="0.3">
      <c r="A213" s="222" t="s">
        <v>197</v>
      </c>
      <c r="B213" s="225" t="s">
        <v>198</v>
      </c>
      <c r="C213" s="238" t="s">
        <v>183</v>
      </c>
      <c r="D213" s="134" t="s">
        <v>169</v>
      </c>
      <c r="E213" s="162">
        <f>SUM(E214:E224)</f>
        <v>270</v>
      </c>
      <c r="F213" s="163">
        <f>SUM(F214:F224)</f>
        <v>148.6</v>
      </c>
      <c r="G213" s="162">
        <f>SUM(G214:G224)</f>
        <v>270</v>
      </c>
      <c r="H213" s="163">
        <f>SUM(H214:H224)</f>
        <v>148.6</v>
      </c>
      <c r="I213" s="160"/>
      <c r="J213" s="142"/>
      <c r="K213" s="161"/>
      <c r="L213" s="142"/>
      <c r="M213" s="142"/>
      <c r="N213" s="142"/>
      <c r="O213" s="226"/>
    </row>
    <row r="214" spans="1:15" ht="14.4" x14ac:dyDescent="0.3">
      <c r="A214" s="223"/>
      <c r="B214" s="226"/>
      <c r="C214" s="239"/>
      <c r="D214" s="146" t="s">
        <v>10</v>
      </c>
      <c r="E214" s="166">
        <v>120</v>
      </c>
      <c r="F214" s="167">
        <v>75.3</v>
      </c>
      <c r="G214" s="166">
        <v>120</v>
      </c>
      <c r="H214" s="167">
        <v>75.3</v>
      </c>
      <c r="I214" s="160"/>
      <c r="J214" s="142"/>
      <c r="K214" s="161"/>
      <c r="L214" s="142"/>
      <c r="M214" s="142"/>
      <c r="N214" s="142"/>
      <c r="O214" s="226"/>
    </row>
    <row r="215" spans="1:15" ht="14.4" x14ac:dyDescent="0.3">
      <c r="A215" s="223"/>
      <c r="B215" s="226"/>
      <c r="C215" s="239"/>
      <c r="D215" s="123" t="s">
        <v>11</v>
      </c>
      <c r="E215" s="166">
        <v>150</v>
      </c>
      <c r="F215" s="167">
        <v>73.3</v>
      </c>
      <c r="G215" s="166">
        <v>150</v>
      </c>
      <c r="H215" s="167">
        <v>73.3</v>
      </c>
      <c r="I215" s="160"/>
      <c r="J215" s="142"/>
      <c r="K215" s="161"/>
      <c r="L215" s="142"/>
      <c r="M215" s="142"/>
      <c r="N215" s="142"/>
      <c r="O215" s="226"/>
    </row>
    <row r="216" spans="1:15" ht="14.4" x14ac:dyDescent="0.3">
      <c r="A216" s="223"/>
      <c r="B216" s="226"/>
      <c r="C216" s="239"/>
      <c r="D216" s="147" t="s">
        <v>12</v>
      </c>
      <c r="E216" s="168" t="s">
        <v>61</v>
      </c>
      <c r="F216" s="169" t="s">
        <v>61</v>
      </c>
      <c r="G216" s="168" t="s">
        <v>61</v>
      </c>
      <c r="H216" s="169" t="s">
        <v>61</v>
      </c>
      <c r="I216" s="160"/>
      <c r="J216" s="142"/>
      <c r="K216" s="161"/>
      <c r="L216" s="142"/>
      <c r="M216" s="142"/>
      <c r="N216" s="142"/>
      <c r="O216" s="226"/>
    </row>
    <row r="217" spans="1:15" ht="14.4" x14ac:dyDescent="0.3">
      <c r="A217" s="223"/>
      <c r="B217" s="226"/>
      <c r="C217" s="239"/>
      <c r="D217" s="147" t="s">
        <v>13</v>
      </c>
      <c r="E217" s="168" t="s">
        <v>61</v>
      </c>
      <c r="F217" s="169" t="s">
        <v>61</v>
      </c>
      <c r="G217" s="168" t="s">
        <v>61</v>
      </c>
      <c r="H217" s="169" t="s">
        <v>61</v>
      </c>
      <c r="I217" s="160"/>
      <c r="J217" s="142"/>
      <c r="K217" s="161"/>
      <c r="L217" s="142"/>
      <c r="M217" s="142"/>
      <c r="N217" s="142"/>
      <c r="O217" s="226"/>
    </row>
    <row r="218" spans="1:15" ht="14.4" x14ac:dyDescent="0.3">
      <c r="A218" s="223"/>
      <c r="B218" s="226"/>
      <c r="C218" s="239"/>
      <c r="D218" s="148" t="s">
        <v>14</v>
      </c>
      <c r="E218" s="168" t="s">
        <v>61</v>
      </c>
      <c r="F218" s="169" t="s">
        <v>61</v>
      </c>
      <c r="G218" s="168" t="s">
        <v>61</v>
      </c>
      <c r="H218" s="169" t="s">
        <v>61</v>
      </c>
      <c r="I218" s="160"/>
      <c r="J218" s="142"/>
      <c r="K218" s="161"/>
      <c r="L218" s="142"/>
      <c r="M218" s="142"/>
      <c r="N218" s="142"/>
      <c r="O218" s="226"/>
    </row>
    <row r="219" spans="1:15" ht="14.4" x14ac:dyDescent="0.3">
      <c r="A219" s="223"/>
      <c r="B219" s="226"/>
      <c r="C219" s="239"/>
      <c r="D219" s="148" t="s">
        <v>15</v>
      </c>
      <c r="E219" s="168" t="s">
        <v>61</v>
      </c>
      <c r="F219" s="169" t="s">
        <v>61</v>
      </c>
      <c r="G219" s="168" t="s">
        <v>61</v>
      </c>
      <c r="H219" s="169" t="s">
        <v>61</v>
      </c>
      <c r="I219" s="160"/>
      <c r="J219" s="142"/>
      <c r="K219" s="161"/>
      <c r="L219" s="142"/>
      <c r="M219" s="142"/>
      <c r="N219" s="142"/>
      <c r="O219" s="226"/>
    </row>
    <row r="220" spans="1:15" ht="14.4" x14ac:dyDescent="0.3">
      <c r="A220" s="223"/>
      <c r="B220" s="226"/>
      <c r="C220" s="239"/>
      <c r="D220" s="148" t="s">
        <v>16</v>
      </c>
      <c r="E220" s="168" t="s">
        <v>61</v>
      </c>
      <c r="F220" s="169" t="s">
        <v>61</v>
      </c>
      <c r="G220" s="168" t="s">
        <v>61</v>
      </c>
      <c r="H220" s="169" t="s">
        <v>61</v>
      </c>
      <c r="I220" s="160"/>
      <c r="J220" s="142"/>
      <c r="K220" s="161"/>
      <c r="L220" s="142"/>
      <c r="M220" s="142"/>
      <c r="N220" s="142"/>
      <c r="O220" s="226"/>
    </row>
    <row r="221" spans="1:15" ht="14.4" x14ac:dyDescent="0.3">
      <c r="A221" s="223"/>
      <c r="B221" s="226"/>
      <c r="C221" s="239"/>
      <c r="D221" s="148" t="s">
        <v>17</v>
      </c>
      <c r="E221" s="168" t="s">
        <v>61</v>
      </c>
      <c r="F221" s="169" t="s">
        <v>61</v>
      </c>
      <c r="G221" s="168" t="s">
        <v>61</v>
      </c>
      <c r="H221" s="169" t="s">
        <v>61</v>
      </c>
      <c r="I221" s="160"/>
      <c r="J221" s="142"/>
      <c r="K221" s="161"/>
      <c r="L221" s="142"/>
      <c r="M221" s="142"/>
      <c r="N221" s="142"/>
      <c r="O221" s="226"/>
    </row>
    <row r="222" spans="1:15" ht="14.4" x14ac:dyDescent="0.3">
      <c r="A222" s="223"/>
      <c r="B222" s="226"/>
      <c r="C222" s="239"/>
      <c r="D222" s="148" t="s">
        <v>18</v>
      </c>
      <c r="E222" s="168" t="s">
        <v>61</v>
      </c>
      <c r="F222" s="169" t="s">
        <v>61</v>
      </c>
      <c r="G222" s="168" t="s">
        <v>61</v>
      </c>
      <c r="H222" s="169" t="s">
        <v>61</v>
      </c>
      <c r="I222" s="160"/>
      <c r="J222" s="142"/>
      <c r="K222" s="161"/>
      <c r="L222" s="142"/>
      <c r="M222" s="142"/>
      <c r="N222" s="142"/>
      <c r="O222" s="226"/>
    </row>
    <row r="223" spans="1:15" ht="14.4" x14ac:dyDescent="0.3">
      <c r="A223" s="223"/>
      <c r="B223" s="226"/>
      <c r="C223" s="239"/>
      <c r="D223" s="148" t="s">
        <v>19</v>
      </c>
      <c r="E223" s="168" t="s">
        <v>61</v>
      </c>
      <c r="F223" s="169" t="s">
        <v>61</v>
      </c>
      <c r="G223" s="168" t="s">
        <v>61</v>
      </c>
      <c r="H223" s="169" t="s">
        <v>61</v>
      </c>
      <c r="I223" s="160"/>
      <c r="J223" s="142"/>
      <c r="K223" s="161"/>
      <c r="L223" s="142"/>
      <c r="M223" s="142"/>
      <c r="N223" s="142"/>
      <c r="O223" s="226"/>
    </row>
    <row r="224" spans="1:15" ht="14.4" x14ac:dyDescent="0.3">
      <c r="A224" s="224"/>
      <c r="B224" s="227"/>
      <c r="C224" s="240"/>
      <c r="D224" s="148" t="s">
        <v>20</v>
      </c>
      <c r="E224" s="168" t="s">
        <v>61</v>
      </c>
      <c r="F224" s="169" t="s">
        <v>61</v>
      </c>
      <c r="G224" s="168" t="s">
        <v>61</v>
      </c>
      <c r="H224" s="169" t="s">
        <v>61</v>
      </c>
      <c r="I224" s="160"/>
      <c r="J224" s="142"/>
      <c r="K224" s="161"/>
      <c r="L224" s="142"/>
      <c r="M224" s="142"/>
      <c r="N224" s="142"/>
      <c r="O224" s="227"/>
    </row>
    <row r="225" spans="1:19" ht="14.4" x14ac:dyDescent="0.3">
      <c r="A225" s="222" t="s">
        <v>68</v>
      </c>
      <c r="B225" s="225" t="s">
        <v>69</v>
      </c>
      <c r="C225" s="238" t="s">
        <v>183</v>
      </c>
      <c r="D225" s="134" t="s">
        <v>169</v>
      </c>
      <c r="E225" s="162">
        <f>SUM(E226:E236)</f>
        <v>1219143.2</v>
      </c>
      <c r="F225" s="163">
        <f>SUM(F226:F236)</f>
        <v>1113092.3999999999</v>
      </c>
      <c r="G225" s="162">
        <f>SUM(G226:G236)</f>
        <v>1219143.2</v>
      </c>
      <c r="H225" s="163">
        <f>SUM(H226:H236)</f>
        <v>1113092.3999999999</v>
      </c>
      <c r="I225" s="160"/>
      <c r="J225" s="142"/>
      <c r="K225" s="161"/>
      <c r="L225" s="142"/>
      <c r="M225" s="142"/>
      <c r="N225" s="142"/>
      <c r="O225" s="225" t="s">
        <v>26</v>
      </c>
    </row>
    <row r="226" spans="1:19" ht="14.4" x14ac:dyDescent="0.3">
      <c r="A226" s="223"/>
      <c r="B226" s="226"/>
      <c r="C226" s="239"/>
      <c r="D226" s="146" t="s">
        <v>10</v>
      </c>
      <c r="E226" s="166">
        <v>80557</v>
      </c>
      <c r="F226" s="167">
        <v>76770.899999999994</v>
      </c>
      <c r="G226" s="166">
        <v>80557</v>
      </c>
      <c r="H226" s="167">
        <v>76770.899999999994</v>
      </c>
      <c r="I226" s="160"/>
      <c r="J226" s="142"/>
      <c r="K226" s="161"/>
      <c r="L226" s="142"/>
      <c r="M226" s="142"/>
      <c r="N226" s="142"/>
      <c r="O226" s="226"/>
    </row>
    <row r="227" spans="1:19" ht="14.4" x14ac:dyDescent="0.3">
      <c r="A227" s="223"/>
      <c r="B227" s="226"/>
      <c r="C227" s="239"/>
      <c r="D227" s="123" t="s">
        <v>11</v>
      </c>
      <c r="E227" s="166">
        <v>97625</v>
      </c>
      <c r="F227" s="167">
        <v>89240.5</v>
      </c>
      <c r="G227" s="166">
        <v>97625</v>
      </c>
      <c r="H227" s="167">
        <v>89240.5</v>
      </c>
      <c r="I227" s="160"/>
      <c r="J227" s="142"/>
      <c r="K227" s="161"/>
      <c r="L227" s="142"/>
      <c r="M227" s="142"/>
      <c r="N227" s="142"/>
      <c r="O227" s="226"/>
    </row>
    <row r="228" spans="1:19" ht="14.4" x14ac:dyDescent="0.3">
      <c r="A228" s="223"/>
      <c r="B228" s="226"/>
      <c r="C228" s="239"/>
      <c r="D228" s="147" t="s">
        <v>12</v>
      </c>
      <c r="E228" s="166">
        <v>99955.5</v>
      </c>
      <c r="F228" s="167">
        <v>99955.5</v>
      </c>
      <c r="G228" s="166">
        <v>99955.5</v>
      </c>
      <c r="H228" s="167">
        <v>99955.5</v>
      </c>
      <c r="I228" s="160"/>
      <c r="J228" s="142"/>
      <c r="K228" s="161"/>
      <c r="L228" s="142"/>
      <c r="M228" s="142"/>
      <c r="N228" s="142"/>
      <c r="O228" s="226"/>
    </row>
    <row r="229" spans="1:19" ht="14.4" x14ac:dyDescent="0.3">
      <c r="A229" s="223"/>
      <c r="B229" s="226"/>
      <c r="C229" s="239"/>
      <c r="D229" s="147" t="s">
        <v>13</v>
      </c>
      <c r="E229" s="166">
        <v>101097.1</v>
      </c>
      <c r="F229" s="167">
        <v>101097.1</v>
      </c>
      <c r="G229" s="166">
        <v>101097.1</v>
      </c>
      <c r="H229" s="167">
        <v>101097.1</v>
      </c>
      <c r="I229" s="160"/>
      <c r="J229" s="142"/>
      <c r="K229" s="161"/>
      <c r="L229" s="142"/>
      <c r="M229" s="142"/>
      <c r="N229" s="142"/>
      <c r="O229" s="226"/>
      <c r="P229" s="171"/>
      <c r="Q229" s="172"/>
      <c r="R229" s="172"/>
      <c r="S229" s="172"/>
    </row>
    <row r="230" spans="1:19" ht="14.4" x14ac:dyDescent="0.3">
      <c r="A230" s="223"/>
      <c r="B230" s="226"/>
      <c r="C230" s="239"/>
      <c r="D230" s="148" t="s">
        <v>14</v>
      </c>
      <c r="E230" s="166">
        <v>106999.8</v>
      </c>
      <c r="F230" s="167">
        <v>101820.4</v>
      </c>
      <c r="G230" s="166">
        <v>106999.8</v>
      </c>
      <c r="H230" s="167">
        <v>101820.4</v>
      </c>
      <c r="I230" s="160"/>
      <c r="J230" s="142"/>
      <c r="K230" s="161"/>
      <c r="L230" s="142"/>
      <c r="M230" s="142"/>
      <c r="N230" s="142"/>
      <c r="O230" s="226"/>
      <c r="P230" s="171"/>
      <c r="Q230" s="172"/>
      <c r="R230" s="172"/>
      <c r="S230" s="172"/>
    </row>
    <row r="231" spans="1:19" ht="14.4" x14ac:dyDescent="0.3">
      <c r="A231" s="223"/>
      <c r="B231" s="226"/>
      <c r="C231" s="239"/>
      <c r="D231" s="148" t="s">
        <v>15</v>
      </c>
      <c r="E231" s="166">
        <v>111279.8</v>
      </c>
      <c r="F231" s="167">
        <v>102775.7</v>
      </c>
      <c r="G231" s="166">
        <v>111279.8</v>
      </c>
      <c r="H231" s="167">
        <f>F231</f>
        <v>102775.7</v>
      </c>
      <c r="I231" s="160"/>
      <c r="J231" s="142"/>
      <c r="K231" s="161"/>
      <c r="L231" s="142"/>
      <c r="M231" s="142"/>
      <c r="N231" s="142"/>
      <c r="O231" s="226"/>
      <c r="P231" s="171"/>
      <c r="Q231" s="173">
        <f>F231+426.399999999999</f>
        <v>103202.09999999999</v>
      </c>
      <c r="R231" s="172"/>
      <c r="S231" s="172"/>
    </row>
    <row r="232" spans="1:19" ht="14.4" x14ac:dyDescent="0.3">
      <c r="A232" s="223"/>
      <c r="B232" s="226"/>
      <c r="C232" s="239"/>
      <c r="D232" s="148" t="s">
        <v>16</v>
      </c>
      <c r="E232" s="166">
        <v>115731</v>
      </c>
      <c r="F232" s="167">
        <v>104492</v>
      </c>
      <c r="G232" s="166">
        <v>115731</v>
      </c>
      <c r="H232" s="167">
        <v>104492</v>
      </c>
      <c r="I232" s="160"/>
      <c r="J232" s="142"/>
      <c r="K232" s="161"/>
      <c r="L232" s="142"/>
      <c r="M232" s="142"/>
      <c r="N232" s="142"/>
      <c r="O232" s="226"/>
      <c r="P232" s="171"/>
      <c r="Q232" s="172"/>
      <c r="R232" s="172"/>
      <c r="S232" s="172"/>
    </row>
    <row r="233" spans="1:19" ht="14.4" x14ac:dyDescent="0.3">
      <c r="A233" s="223"/>
      <c r="B233" s="226"/>
      <c r="C233" s="239"/>
      <c r="D233" s="148" t="s">
        <v>17</v>
      </c>
      <c r="E233" s="166">
        <v>120360.2</v>
      </c>
      <c r="F233" s="167">
        <v>104492</v>
      </c>
      <c r="G233" s="166">
        <v>120360.2</v>
      </c>
      <c r="H233" s="167">
        <v>104492</v>
      </c>
      <c r="I233" s="160"/>
      <c r="J233" s="142"/>
      <c r="K233" s="161"/>
      <c r="L233" s="142"/>
      <c r="M233" s="142"/>
      <c r="N233" s="142"/>
      <c r="O233" s="226"/>
      <c r="P233" s="171"/>
      <c r="Q233" s="172"/>
      <c r="R233" s="172"/>
      <c r="S233" s="172"/>
    </row>
    <row r="234" spans="1:19" ht="14.4" x14ac:dyDescent="0.3">
      <c r="A234" s="223"/>
      <c r="B234" s="226"/>
      <c r="C234" s="239"/>
      <c r="D234" s="148" t="s">
        <v>18</v>
      </c>
      <c r="E234" s="166">
        <v>125174.6</v>
      </c>
      <c r="F234" s="167">
        <v>101405.8</v>
      </c>
      <c r="G234" s="166">
        <v>125174.6</v>
      </c>
      <c r="H234" s="167">
        <v>101405.8</v>
      </c>
      <c r="I234" s="160"/>
      <c r="J234" s="142"/>
      <c r="K234" s="161"/>
      <c r="L234" s="142"/>
      <c r="M234" s="142"/>
      <c r="N234" s="142"/>
      <c r="O234" s="226"/>
    </row>
    <row r="235" spans="1:19" ht="14.4" x14ac:dyDescent="0.3">
      <c r="A235" s="223"/>
      <c r="B235" s="226"/>
      <c r="C235" s="239"/>
      <c r="D235" s="148" t="s">
        <v>19</v>
      </c>
      <c r="E235" s="166">
        <v>130181.6</v>
      </c>
      <c r="F235" s="167">
        <v>112269.6</v>
      </c>
      <c r="G235" s="166">
        <v>130181.6</v>
      </c>
      <c r="H235" s="167">
        <v>112269.6</v>
      </c>
      <c r="I235" s="160"/>
      <c r="J235" s="142"/>
      <c r="K235" s="161"/>
      <c r="L235" s="142"/>
      <c r="M235" s="142"/>
      <c r="N235" s="142"/>
      <c r="O235" s="226"/>
    </row>
    <row r="236" spans="1:19" ht="14.4" x14ac:dyDescent="0.3">
      <c r="A236" s="224"/>
      <c r="B236" s="227"/>
      <c r="C236" s="240"/>
      <c r="D236" s="148" t="s">
        <v>20</v>
      </c>
      <c r="E236" s="166">
        <v>130181.6</v>
      </c>
      <c r="F236" s="167">
        <v>118772.9</v>
      </c>
      <c r="G236" s="166">
        <v>130181.6</v>
      </c>
      <c r="H236" s="167">
        <v>118772.9</v>
      </c>
      <c r="I236" s="160"/>
      <c r="J236" s="142"/>
      <c r="K236" s="161"/>
      <c r="L236" s="142"/>
      <c r="M236" s="142"/>
      <c r="N236" s="142"/>
      <c r="O236" s="227"/>
    </row>
    <row r="237" spans="1:19" ht="14.4" x14ac:dyDescent="0.3">
      <c r="A237" s="222" t="s">
        <v>71</v>
      </c>
      <c r="B237" s="225" t="s">
        <v>72</v>
      </c>
      <c r="C237" s="238" t="s">
        <v>183</v>
      </c>
      <c r="D237" s="134" t="s">
        <v>169</v>
      </c>
      <c r="E237" s="162">
        <f>SUM(E238:E248)</f>
        <v>155305.39999999997</v>
      </c>
      <c r="F237" s="163">
        <f>SUM(F238:F248)</f>
        <v>153944.99999999997</v>
      </c>
      <c r="G237" s="162">
        <f>SUM(G238:G248)</f>
        <v>155305.39999999997</v>
      </c>
      <c r="H237" s="163">
        <f>SUM(H238:H248)</f>
        <v>153944.99999999997</v>
      </c>
      <c r="I237" s="160"/>
      <c r="J237" s="142"/>
      <c r="K237" s="161"/>
      <c r="L237" s="142"/>
      <c r="M237" s="142"/>
      <c r="N237" s="142"/>
      <c r="O237" s="225" t="s">
        <v>26</v>
      </c>
    </row>
    <row r="238" spans="1:19" ht="14.4" x14ac:dyDescent="0.3">
      <c r="A238" s="223"/>
      <c r="B238" s="226"/>
      <c r="C238" s="239"/>
      <c r="D238" s="146" t="s">
        <v>10</v>
      </c>
      <c r="E238" s="166">
        <v>13860</v>
      </c>
      <c r="F238" s="167">
        <v>13860</v>
      </c>
      <c r="G238" s="166">
        <v>13860</v>
      </c>
      <c r="H238" s="167">
        <v>13860</v>
      </c>
      <c r="I238" s="160"/>
      <c r="J238" s="142"/>
      <c r="K238" s="161"/>
      <c r="L238" s="142"/>
      <c r="M238" s="142"/>
      <c r="N238" s="142"/>
      <c r="O238" s="226"/>
      <c r="S238" s="145"/>
    </row>
    <row r="239" spans="1:19" ht="14.4" x14ac:dyDescent="0.3">
      <c r="A239" s="223"/>
      <c r="B239" s="226"/>
      <c r="C239" s="239"/>
      <c r="D239" s="123" t="s">
        <v>11</v>
      </c>
      <c r="E239" s="166">
        <v>13783.7</v>
      </c>
      <c r="F239" s="167">
        <v>13779.4</v>
      </c>
      <c r="G239" s="166">
        <v>13783.7</v>
      </c>
      <c r="H239" s="167">
        <v>13779.4</v>
      </c>
      <c r="I239" s="160"/>
      <c r="J239" s="142"/>
      <c r="K239" s="161"/>
      <c r="L239" s="142"/>
      <c r="M239" s="142"/>
      <c r="N239" s="142"/>
      <c r="O239" s="226"/>
    </row>
    <row r="240" spans="1:19" ht="14.4" x14ac:dyDescent="0.3">
      <c r="A240" s="223"/>
      <c r="B240" s="226"/>
      <c r="C240" s="239"/>
      <c r="D240" s="147" t="s">
        <v>12</v>
      </c>
      <c r="E240" s="166">
        <v>13291.5</v>
      </c>
      <c r="F240" s="167">
        <v>13241</v>
      </c>
      <c r="G240" s="166">
        <v>13291.5</v>
      </c>
      <c r="H240" s="167">
        <v>13241</v>
      </c>
      <c r="I240" s="160"/>
      <c r="J240" s="142"/>
      <c r="K240" s="161"/>
      <c r="L240" s="142"/>
      <c r="M240" s="142"/>
      <c r="N240" s="142"/>
      <c r="O240" s="226"/>
    </row>
    <row r="241" spans="1:20" ht="14.4" x14ac:dyDescent="0.3">
      <c r="A241" s="223"/>
      <c r="B241" s="226"/>
      <c r="C241" s="239"/>
      <c r="D241" s="147" t="s">
        <v>13</v>
      </c>
      <c r="E241" s="166">
        <v>14122.9</v>
      </c>
      <c r="F241" s="167">
        <v>13387.6</v>
      </c>
      <c r="G241" s="166">
        <v>14122.9</v>
      </c>
      <c r="H241" s="167">
        <v>13387.6</v>
      </c>
      <c r="I241" s="160"/>
      <c r="J241" s="142"/>
      <c r="K241" s="161"/>
      <c r="L241" s="142"/>
      <c r="M241" s="142"/>
      <c r="N241" s="142"/>
      <c r="O241" s="226"/>
    </row>
    <row r="242" spans="1:20" ht="14.4" x14ac:dyDescent="0.3">
      <c r="A242" s="223"/>
      <c r="B242" s="226"/>
      <c r="C242" s="239"/>
      <c r="D242" s="148" t="s">
        <v>14</v>
      </c>
      <c r="E242" s="166">
        <v>14211.3</v>
      </c>
      <c r="F242" s="167">
        <v>14211.3</v>
      </c>
      <c r="G242" s="166">
        <v>14211.3</v>
      </c>
      <c r="H242" s="167">
        <v>14211.3</v>
      </c>
      <c r="I242" s="160"/>
      <c r="J242" s="142"/>
      <c r="K242" s="161"/>
      <c r="L242" s="142"/>
      <c r="M242" s="142"/>
      <c r="N242" s="142"/>
      <c r="O242" s="226"/>
    </row>
    <row r="243" spans="1:20" ht="14.4" x14ac:dyDescent="0.3">
      <c r="A243" s="223"/>
      <c r="B243" s="226"/>
      <c r="C243" s="239"/>
      <c r="D243" s="148" t="s">
        <v>15</v>
      </c>
      <c r="E243" s="166">
        <v>14429.7</v>
      </c>
      <c r="F243" s="167">
        <v>14429.7</v>
      </c>
      <c r="G243" s="166">
        <v>14429.7</v>
      </c>
      <c r="H243" s="167">
        <v>14429.7</v>
      </c>
      <c r="I243" s="160"/>
      <c r="J243" s="142"/>
      <c r="K243" s="161"/>
      <c r="L243" s="142"/>
      <c r="M243" s="142"/>
      <c r="N243" s="142"/>
      <c r="O243" s="226"/>
    </row>
    <row r="244" spans="1:20" ht="14.4" x14ac:dyDescent="0.3">
      <c r="A244" s="223"/>
      <c r="B244" s="226"/>
      <c r="C244" s="239"/>
      <c r="D244" s="148" t="s">
        <v>16</v>
      </c>
      <c r="E244" s="166">
        <v>14122.9</v>
      </c>
      <c r="F244" s="167">
        <v>14122.9</v>
      </c>
      <c r="G244" s="166">
        <v>14122.9</v>
      </c>
      <c r="H244" s="167">
        <v>14122.9</v>
      </c>
      <c r="I244" s="160"/>
      <c r="J244" s="142"/>
      <c r="K244" s="161"/>
      <c r="L244" s="142"/>
      <c r="M244" s="142"/>
      <c r="N244" s="142"/>
      <c r="O244" s="226"/>
    </row>
    <row r="245" spans="1:20" ht="14.4" x14ac:dyDescent="0.3">
      <c r="A245" s="223"/>
      <c r="B245" s="226"/>
      <c r="C245" s="239"/>
      <c r="D245" s="148" t="s">
        <v>17</v>
      </c>
      <c r="E245" s="166">
        <v>14122.9</v>
      </c>
      <c r="F245" s="167">
        <v>14122.9</v>
      </c>
      <c r="G245" s="166">
        <v>14122.9</v>
      </c>
      <c r="H245" s="167">
        <v>14122.9</v>
      </c>
      <c r="I245" s="160"/>
      <c r="J245" s="142"/>
      <c r="K245" s="161"/>
      <c r="L245" s="142"/>
      <c r="M245" s="142"/>
      <c r="N245" s="142"/>
      <c r="O245" s="226"/>
    </row>
    <row r="246" spans="1:20" ht="14.4" x14ac:dyDescent="0.3">
      <c r="A246" s="223"/>
      <c r="B246" s="226"/>
      <c r="C246" s="239"/>
      <c r="D246" s="148" t="s">
        <v>18</v>
      </c>
      <c r="E246" s="166">
        <v>14122.9</v>
      </c>
      <c r="F246" s="167">
        <v>13552.6</v>
      </c>
      <c r="G246" s="166">
        <v>14122.9</v>
      </c>
      <c r="H246" s="167">
        <v>13552.6</v>
      </c>
      <c r="I246" s="160"/>
      <c r="J246" s="142"/>
      <c r="K246" s="161"/>
      <c r="L246" s="142"/>
      <c r="M246" s="142"/>
      <c r="N246" s="142"/>
      <c r="O246" s="226"/>
    </row>
    <row r="247" spans="1:20" ht="14.4" x14ac:dyDescent="0.3">
      <c r="A247" s="223"/>
      <c r="B247" s="226"/>
      <c r="C247" s="239"/>
      <c r="D247" s="148" t="s">
        <v>19</v>
      </c>
      <c r="E247" s="166">
        <v>14247.8</v>
      </c>
      <c r="F247" s="167">
        <v>14247.8</v>
      </c>
      <c r="G247" s="166">
        <v>14247.8</v>
      </c>
      <c r="H247" s="167">
        <v>14247.8</v>
      </c>
      <c r="I247" s="160"/>
      <c r="J247" s="142"/>
      <c r="K247" s="161"/>
      <c r="L247" s="142"/>
      <c r="M247" s="142"/>
      <c r="N247" s="142"/>
      <c r="O247" s="226"/>
    </row>
    <row r="248" spans="1:20" ht="14.4" x14ac:dyDescent="0.3">
      <c r="A248" s="224"/>
      <c r="B248" s="227"/>
      <c r="C248" s="240"/>
      <c r="D248" s="148" t="s">
        <v>20</v>
      </c>
      <c r="E248" s="166">
        <v>14989.8</v>
      </c>
      <c r="F248" s="167">
        <v>14989.8</v>
      </c>
      <c r="G248" s="166">
        <v>14989.8</v>
      </c>
      <c r="H248" s="167">
        <v>14989.8</v>
      </c>
      <c r="I248" s="160"/>
      <c r="J248" s="142"/>
      <c r="K248" s="161"/>
      <c r="L248" s="142"/>
      <c r="M248" s="142"/>
      <c r="N248" s="142"/>
      <c r="O248" s="227"/>
    </row>
    <row r="249" spans="1:20" ht="14.4" x14ac:dyDescent="0.3">
      <c r="A249" s="222" t="s">
        <v>73</v>
      </c>
      <c r="B249" s="225" t="s">
        <v>199</v>
      </c>
      <c r="C249" s="238" t="s">
        <v>200</v>
      </c>
      <c r="D249" s="134" t="s">
        <v>169</v>
      </c>
      <c r="E249" s="162">
        <f>SUM(E250:E260)</f>
        <v>69618.899999999994</v>
      </c>
      <c r="F249" s="163">
        <f>SUM(F250:F260)</f>
        <v>68089.900000000009</v>
      </c>
      <c r="G249" s="162">
        <f>SUM(G250:G260)</f>
        <v>69618.899999999994</v>
      </c>
      <c r="H249" s="163">
        <f>SUM(H250:H260)</f>
        <v>68089.900000000009</v>
      </c>
      <c r="I249" s="160"/>
      <c r="J249" s="142"/>
      <c r="K249" s="161"/>
      <c r="L249" s="142"/>
      <c r="M249" s="142"/>
      <c r="N249" s="142"/>
      <c r="O249" s="225" t="s">
        <v>26</v>
      </c>
    </row>
    <row r="250" spans="1:20" ht="14.4" x14ac:dyDescent="0.3">
      <c r="A250" s="223"/>
      <c r="B250" s="226"/>
      <c r="C250" s="239"/>
      <c r="D250" s="146" t="s">
        <v>10</v>
      </c>
      <c r="E250" s="166">
        <v>3801.1</v>
      </c>
      <c r="F250" s="167">
        <v>3796.6</v>
      </c>
      <c r="G250" s="166">
        <v>3801.1</v>
      </c>
      <c r="H250" s="167">
        <v>3796.6</v>
      </c>
      <c r="I250" s="160"/>
      <c r="J250" s="142"/>
      <c r="K250" s="161"/>
      <c r="L250" s="142"/>
      <c r="M250" s="142"/>
      <c r="N250" s="142"/>
      <c r="O250" s="226"/>
    </row>
    <row r="251" spans="1:20" ht="14.4" x14ac:dyDescent="0.3">
      <c r="A251" s="223"/>
      <c r="B251" s="226"/>
      <c r="C251" s="239"/>
      <c r="D251" s="123" t="s">
        <v>11</v>
      </c>
      <c r="E251" s="166">
        <v>4500.8</v>
      </c>
      <c r="F251" s="167">
        <v>4256.2</v>
      </c>
      <c r="G251" s="166">
        <v>4500.8</v>
      </c>
      <c r="H251" s="167">
        <v>4256.2</v>
      </c>
      <c r="I251" s="160"/>
      <c r="J251" s="142"/>
      <c r="K251" s="161"/>
      <c r="L251" s="142"/>
      <c r="M251" s="142"/>
      <c r="N251" s="142"/>
      <c r="O251" s="226"/>
    </row>
    <row r="252" spans="1:20" ht="14.4" x14ac:dyDescent="0.3">
      <c r="A252" s="223"/>
      <c r="B252" s="226"/>
      <c r="C252" s="239"/>
      <c r="D252" s="147" t="s">
        <v>12</v>
      </c>
      <c r="E252" s="166">
        <v>4609.5</v>
      </c>
      <c r="F252" s="167">
        <v>4609.5</v>
      </c>
      <c r="G252" s="166">
        <v>4609.5</v>
      </c>
      <c r="H252" s="167">
        <v>4609.5</v>
      </c>
      <c r="I252" s="160"/>
      <c r="J252" s="142"/>
      <c r="K252" s="161"/>
      <c r="L252" s="142"/>
      <c r="M252" s="142"/>
      <c r="N252" s="142"/>
      <c r="O252" s="226"/>
    </row>
    <row r="253" spans="1:20" ht="14.4" x14ac:dyDescent="0.3">
      <c r="A253" s="223"/>
      <c r="B253" s="226"/>
      <c r="C253" s="239"/>
      <c r="D253" s="147" t="s">
        <v>13</v>
      </c>
      <c r="E253" s="166">
        <v>5780.5</v>
      </c>
      <c r="F253" s="167">
        <v>4899.7</v>
      </c>
      <c r="G253" s="166">
        <v>5780.5</v>
      </c>
      <c r="H253" s="167">
        <v>4899.7</v>
      </c>
      <c r="I253" s="160"/>
      <c r="J253" s="142"/>
      <c r="K253" s="161"/>
      <c r="L253" s="142"/>
      <c r="M253" s="142"/>
      <c r="N253" s="142"/>
      <c r="O253" s="226"/>
      <c r="P253" s="279"/>
      <c r="Q253" s="250"/>
      <c r="R253" s="250"/>
      <c r="S253" s="250"/>
      <c r="T253" s="250"/>
    </row>
    <row r="254" spans="1:20" ht="14.4" x14ac:dyDescent="0.3">
      <c r="A254" s="223"/>
      <c r="B254" s="226"/>
      <c r="C254" s="239"/>
      <c r="D254" s="148" t="s">
        <v>14</v>
      </c>
      <c r="E254" s="166">
        <v>5848.2</v>
      </c>
      <c r="F254" s="167">
        <v>5749</v>
      </c>
      <c r="G254" s="166">
        <v>5848.2</v>
      </c>
      <c r="H254" s="167">
        <v>5749</v>
      </c>
      <c r="I254" s="160"/>
      <c r="J254" s="142"/>
      <c r="K254" s="161"/>
      <c r="L254" s="142"/>
      <c r="M254" s="142"/>
      <c r="N254" s="142"/>
      <c r="O254" s="226"/>
      <c r="P254" s="279"/>
      <c r="Q254" s="250"/>
      <c r="R254" s="250"/>
      <c r="S254" s="250"/>
      <c r="T254" s="250"/>
    </row>
    <row r="255" spans="1:20" ht="14.4" x14ac:dyDescent="0.3">
      <c r="A255" s="223"/>
      <c r="B255" s="226"/>
      <c r="C255" s="239"/>
      <c r="D255" s="148" t="s">
        <v>15</v>
      </c>
      <c r="E255" s="166">
        <v>7426.2</v>
      </c>
      <c r="F255" s="167">
        <v>7426.2</v>
      </c>
      <c r="G255" s="166">
        <v>7426.2</v>
      </c>
      <c r="H255" s="167">
        <v>7426.2</v>
      </c>
      <c r="I255" s="160"/>
      <c r="J255" s="142"/>
      <c r="K255" s="161"/>
      <c r="L255" s="142"/>
      <c r="M255" s="142"/>
      <c r="N255" s="142"/>
      <c r="O255" s="226"/>
      <c r="P255" s="279"/>
      <c r="Q255" s="250"/>
      <c r="R255" s="250"/>
      <c r="S255" s="250"/>
      <c r="T255" s="250"/>
    </row>
    <row r="256" spans="1:20" ht="14.4" x14ac:dyDescent="0.3">
      <c r="A256" s="223"/>
      <c r="B256" s="226"/>
      <c r="C256" s="239"/>
      <c r="D256" s="148" t="s">
        <v>16</v>
      </c>
      <c r="E256" s="166">
        <v>7426.2</v>
      </c>
      <c r="F256" s="167">
        <v>7426.2</v>
      </c>
      <c r="G256" s="166">
        <v>7426.2</v>
      </c>
      <c r="H256" s="167">
        <v>7426.2</v>
      </c>
      <c r="I256" s="160"/>
      <c r="J256" s="142"/>
      <c r="K256" s="161"/>
      <c r="L256" s="142"/>
      <c r="M256" s="142"/>
      <c r="N256" s="142"/>
      <c r="O256" s="226"/>
      <c r="P256" s="279"/>
      <c r="Q256" s="250"/>
      <c r="R256" s="250"/>
      <c r="S256" s="250"/>
      <c r="T256" s="250"/>
    </row>
    <row r="257" spans="1:20" ht="14.4" x14ac:dyDescent="0.3">
      <c r="A257" s="223"/>
      <c r="B257" s="226"/>
      <c r="C257" s="239"/>
      <c r="D257" s="148" t="s">
        <v>17</v>
      </c>
      <c r="E257" s="166">
        <v>7426.2</v>
      </c>
      <c r="F257" s="167">
        <v>7426.2</v>
      </c>
      <c r="G257" s="166">
        <v>7426.2</v>
      </c>
      <c r="H257" s="167">
        <v>7426.2</v>
      </c>
      <c r="I257" s="160"/>
      <c r="J257" s="142"/>
      <c r="K257" s="161"/>
      <c r="L257" s="142"/>
      <c r="M257" s="142"/>
      <c r="N257" s="142"/>
      <c r="O257" s="226"/>
      <c r="P257" s="279"/>
      <c r="Q257" s="250"/>
      <c r="R257" s="250"/>
      <c r="S257" s="250"/>
      <c r="T257" s="250"/>
    </row>
    <row r="258" spans="1:20" ht="14.4" x14ac:dyDescent="0.3">
      <c r="A258" s="223"/>
      <c r="B258" s="226"/>
      <c r="C258" s="239"/>
      <c r="D258" s="148" t="s">
        <v>18</v>
      </c>
      <c r="E258" s="166">
        <v>7426.2</v>
      </c>
      <c r="F258" s="167">
        <v>7126.3</v>
      </c>
      <c r="G258" s="166">
        <v>7426.2</v>
      </c>
      <c r="H258" s="167">
        <v>7126.3</v>
      </c>
      <c r="I258" s="160"/>
      <c r="J258" s="142"/>
      <c r="K258" s="161"/>
      <c r="L258" s="142"/>
      <c r="M258" s="142"/>
      <c r="N258" s="142"/>
      <c r="O258" s="226"/>
      <c r="P258" s="279"/>
      <c r="Q258" s="250"/>
      <c r="R258" s="250"/>
      <c r="S258" s="250"/>
      <c r="T258" s="250"/>
    </row>
    <row r="259" spans="1:20" ht="14.4" x14ac:dyDescent="0.3">
      <c r="A259" s="223"/>
      <c r="B259" s="226"/>
      <c r="C259" s="239"/>
      <c r="D259" s="148" t="s">
        <v>19</v>
      </c>
      <c r="E259" s="166">
        <v>7491.9</v>
      </c>
      <c r="F259" s="167">
        <v>7491.9</v>
      </c>
      <c r="G259" s="166">
        <v>7491.9</v>
      </c>
      <c r="H259" s="167">
        <v>7491.9</v>
      </c>
      <c r="I259" s="160"/>
      <c r="J259" s="142"/>
      <c r="K259" s="161"/>
      <c r="L259" s="142"/>
      <c r="M259" s="142"/>
      <c r="N259" s="142"/>
      <c r="O259" s="226"/>
    </row>
    <row r="260" spans="1:20" ht="14.4" x14ac:dyDescent="0.3">
      <c r="A260" s="224"/>
      <c r="B260" s="227"/>
      <c r="C260" s="240"/>
      <c r="D260" s="148" t="s">
        <v>20</v>
      </c>
      <c r="E260" s="166">
        <v>7882.1</v>
      </c>
      <c r="F260" s="167">
        <v>7882.1</v>
      </c>
      <c r="G260" s="166">
        <v>7882.1</v>
      </c>
      <c r="H260" s="167">
        <v>7882.1</v>
      </c>
      <c r="I260" s="160"/>
      <c r="J260" s="142"/>
      <c r="K260" s="161"/>
      <c r="L260" s="142"/>
      <c r="M260" s="142"/>
      <c r="N260" s="142"/>
      <c r="O260" s="227"/>
    </row>
    <row r="261" spans="1:20" ht="55.2" x14ac:dyDescent="0.3">
      <c r="A261" s="222" t="s">
        <v>75</v>
      </c>
      <c r="B261" s="139" t="s">
        <v>76</v>
      </c>
      <c r="C261" s="139"/>
      <c r="D261" s="174"/>
      <c r="E261" s="175"/>
      <c r="F261" s="176"/>
      <c r="G261" s="175"/>
      <c r="H261" s="176"/>
      <c r="I261" s="160"/>
      <c r="J261" s="142"/>
      <c r="K261" s="161"/>
      <c r="L261" s="142"/>
      <c r="M261" s="142"/>
      <c r="N261" s="142"/>
      <c r="O261" s="225" t="s">
        <v>26</v>
      </c>
    </row>
    <row r="262" spans="1:20" ht="13.5" customHeight="1" x14ac:dyDescent="0.3">
      <c r="A262" s="223"/>
      <c r="B262" s="228" t="s">
        <v>201</v>
      </c>
      <c r="C262" s="266" t="s">
        <v>202</v>
      </c>
      <c r="D262" s="134" t="s">
        <v>169</v>
      </c>
      <c r="E262" s="140">
        <f>SUM(E263:E273)</f>
        <v>35188.559999999961</v>
      </c>
      <c r="F262" s="141">
        <f>SUM(F263:F273)</f>
        <v>31794.500000000007</v>
      </c>
      <c r="G262" s="140">
        <f>SUM(G263:G273)</f>
        <v>35188.55999999999</v>
      </c>
      <c r="H262" s="141">
        <f>SUM(H263:H273)</f>
        <v>31794.500000000007</v>
      </c>
      <c r="I262" s="160"/>
      <c r="J262" s="142"/>
      <c r="K262" s="161"/>
      <c r="L262" s="142"/>
      <c r="M262" s="142"/>
      <c r="N262" s="142"/>
      <c r="O262" s="226"/>
      <c r="P262" s="286"/>
      <c r="Q262" s="287"/>
    </row>
    <row r="263" spans="1:20" ht="14.4" x14ac:dyDescent="0.3">
      <c r="A263" s="223"/>
      <c r="B263" s="228"/>
      <c r="C263" s="266"/>
      <c r="D263" s="177" t="s">
        <v>10</v>
      </c>
      <c r="E263" s="143">
        <v>4655.3999999999996</v>
      </c>
      <c r="F263" s="144">
        <v>4306.7</v>
      </c>
      <c r="G263" s="143">
        <v>4655.3999999999996</v>
      </c>
      <c r="H263" s="144">
        <v>4306.7</v>
      </c>
      <c r="I263" s="160"/>
      <c r="J263" s="142"/>
      <c r="K263" s="161"/>
      <c r="L263" s="142"/>
      <c r="M263" s="142"/>
      <c r="N263" s="142"/>
      <c r="O263" s="226"/>
      <c r="P263" s="286"/>
      <c r="Q263" s="287"/>
    </row>
    <row r="264" spans="1:20" ht="14.4" x14ac:dyDescent="0.3">
      <c r="A264" s="223"/>
      <c r="B264" s="228"/>
      <c r="C264" s="266"/>
      <c r="D264" s="178" t="s">
        <v>11</v>
      </c>
      <c r="E264" s="143">
        <f>4655.35999999999</f>
        <v>4655.3599999999897</v>
      </c>
      <c r="F264" s="144">
        <v>4302.5</v>
      </c>
      <c r="G264" s="143">
        <v>4655.3599999999997</v>
      </c>
      <c r="H264" s="144">
        <v>4302.5</v>
      </c>
      <c r="I264" s="160"/>
      <c r="J264" s="142"/>
      <c r="K264" s="161"/>
      <c r="L264" s="142"/>
      <c r="M264" s="142"/>
      <c r="N264" s="142"/>
      <c r="O264" s="226"/>
      <c r="P264" s="286"/>
      <c r="Q264" s="287"/>
    </row>
    <row r="265" spans="1:20" ht="14.4" x14ac:dyDescent="0.3">
      <c r="A265" s="223"/>
      <c r="B265" s="228"/>
      <c r="C265" s="266"/>
      <c r="D265" s="174" t="s">
        <v>12</v>
      </c>
      <c r="E265" s="143">
        <f t="shared" ref="E265:E267" si="5">4655.39999999999</f>
        <v>4655.3999999999896</v>
      </c>
      <c r="F265" s="144">
        <v>3964.8</v>
      </c>
      <c r="G265" s="143">
        <v>4655.3999999999996</v>
      </c>
      <c r="H265" s="144">
        <v>3964.8</v>
      </c>
      <c r="I265" s="160"/>
      <c r="J265" s="142"/>
      <c r="K265" s="161"/>
      <c r="L265" s="142"/>
      <c r="M265" s="142"/>
      <c r="N265" s="142"/>
      <c r="O265" s="226"/>
      <c r="P265" s="286"/>
      <c r="Q265" s="287"/>
    </row>
    <row r="266" spans="1:20" ht="14.4" x14ac:dyDescent="0.3">
      <c r="A266" s="223"/>
      <c r="B266" s="228"/>
      <c r="C266" s="266"/>
      <c r="D266" s="174" t="s">
        <v>13</v>
      </c>
      <c r="E266" s="143">
        <f t="shared" si="5"/>
        <v>4655.3999999999896</v>
      </c>
      <c r="F266" s="144">
        <v>4090.2</v>
      </c>
      <c r="G266" s="143">
        <v>4655.3999999999996</v>
      </c>
      <c r="H266" s="144">
        <v>4090.2</v>
      </c>
      <c r="I266" s="160"/>
      <c r="J266" s="142"/>
      <c r="K266" s="161"/>
      <c r="L266" s="142"/>
      <c r="M266" s="142"/>
      <c r="N266" s="142"/>
      <c r="O266" s="226"/>
      <c r="P266" s="286"/>
      <c r="Q266" s="287"/>
    </row>
    <row r="267" spans="1:20" ht="14.4" x14ac:dyDescent="0.3">
      <c r="A267" s="223"/>
      <c r="B267" s="228"/>
      <c r="C267" s="266"/>
      <c r="D267" s="179" t="s">
        <v>14</v>
      </c>
      <c r="E267" s="143">
        <f t="shared" si="5"/>
        <v>4655.3999999999896</v>
      </c>
      <c r="F267" s="144">
        <v>3338.9</v>
      </c>
      <c r="G267" s="143">
        <f>4655.39999999999</f>
        <v>4655.3999999999896</v>
      </c>
      <c r="H267" s="144">
        <v>3338.9</v>
      </c>
      <c r="I267" s="160"/>
      <c r="J267" s="142"/>
      <c r="K267" s="161"/>
      <c r="L267" s="142"/>
      <c r="M267" s="142"/>
      <c r="N267" s="142"/>
      <c r="O267" s="226"/>
      <c r="P267" s="286"/>
      <c r="Q267" s="287"/>
    </row>
    <row r="268" spans="1:20" ht="14.4" x14ac:dyDescent="0.3">
      <c r="A268" s="223"/>
      <c r="B268" s="228"/>
      <c r="C268" s="266"/>
      <c r="D268" s="179" t="s">
        <v>15</v>
      </c>
      <c r="E268" s="143">
        <v>2977.9</v>
      </c>
      <c r="F268" s="144">
        <v>2977.9</v>
      </c>
      <c r="G268" s="143">
        <v>2977.9</v>
      </c>
      <c r="H268" s="144">
        <v>2977.9</v>
      </c>
      <c r="I268" s="160"/>
      <c r="J268" s="142"/>
      <c r="K268" s="161"/>
      <c r="L268" s="142"/>
      <c r="M268" s="142"/>
      <c r="N268" s="142"/>
      <c r="O268" s="226"/>
      <c r="P268" s="286"/>
      <c r="Q268" s="287"/>
    </row>
    <row r="269" spans="1:20" ht="14.4" x14ac:dyDescent="0.3">
      <c r="A269" s="223"/>
      <c r="B269" s="228"/>
      <c r="C269" s="266"/>
      <c r="D269" s="179" t="s">
        <v>16</v>
      </c>
      <c r="E269" s="143">
        <v>2977.9</v>
      </c>
      <c r="F269" s="144">
        <v>2977.9</v>
      </c>
      <c r="G269" s="143">
        <v>2977.9</v>
      </c>
      <c r="H269" s="144">
        <v>2977.9</v>
      </c>
      <c r="I269" s="160"/>
      <c r="J269" s="142"/>
      <c r="K269" s="161"/>
      <c r="L269" s="142"/>
      <c r="M269" s="142"/>
      <c r="N269" s="142"/>
      <c r="O269" s="226"/>
      <c r="P269" s="286"/>
      <c r="Q269" s="287"/>
      <c r="T269" s="180"/>
    </row>
    <row r="270" spans="1:20" ht="14.4" x14ac:dyDescent="0.3">
      <c r="A270" s="223"/>
      <c r="B270" s="228"/>
      <c r="C270" s="266"/>
      <c r="D270" s="179" t="s">
        <v>17</v>
      </c>
      <c r="E270" s="143">
        <v>2977.9</v>
      </c>
      <c r="F270" s="144">
        <v>2977.9</v>
      </c>
      <c r="G270" s="143">
        <v>2977.9</v>
      </c>
      <c r="H270" s="144">
        <v>2977.9</v>
      </c>
      <c r="I270" s="160"/>
      <c r="J270" s="142"/>
      <c r="K270" s="161"/>
      <c r="L270" s="142"/>
      <c r="M270" s="142"/>
      <c r="N270" s="142"/>
      <c r="O270" s="226"/>
      <c r="P270" s="286"/>
      <c r="Q270" s="287"/>
    </row>
    <row r="271" spans="1:20" ht="14.4" x14ac:dyDescent="0.3">
      <c r="A271" s="223"/>
      <c r="B271" s="228"/>
      <c r="C271" s="266"/>
      <c r="D271" s="179" t="s">
        <v>18</v>
      </c>
      <c r="E271" s="143">
        <v>2977.9</v>
      </c>
      <c r="F271" s="144">
        <v>2857.7</v>
      </c>
      <c r="G271" s="143">
        <v>2977.9</v>
      </c>
      <c r="H271" s="144">
        <v>2857.7</v>
      </c>
      <c r="I271" s="160"/>
      <c r="J271" s="142"/>
      <c r="K271" s="161"/>
      <c r="L271" s="142"/>
      <c r="M271" s="142"/>
      <c r="N271" s="142"/>
      <c r="O271" s="226"/>
      <c r="P271" s="286"/>
      <c r="Q271" s="287"/>
    </row>
    <row r="272" spans="1:20" ht="14.4" x14ac:dyDescent="0.3">
      <c r="A272" s="223"/>
      <c r="B272" s="228"/>
      <c r="C272" s="266"/>
      <c r="D272" s="179" t="s">
        <v>19</v>
      </c>
      <c r="E272" s="143">
        <v>0</v>
      </c>
      <c r="F272" s="144">
        <v>0</v>
      </c>
      <c r="G272" s="143">
        <v>0</v>
      </c>
      <c r="H272" s="144">
        <v>0</v>
      </c>
      <c r="I272" s="160"/>
      <c r="J272" s="142"/>
      <c r="K272" s="161"/>
      <c r="L272" s="142"/>
      <c r="M272" s="142"/>
      <c r="N272" s="142"/>
      <c r="O272" s="226"/>
      <c r="P272" s="286"/>
      <c r="Q272" s="287"/>
    </row>
    <row r="273" spans="1:17" ht="14.4" x14ac:dyDescent="0.3">
      <c r="A273" s="223"/>
      <c r="B273" s="228"/>
      <c r="C273" s="266"/>
      <c r="D273" s="179" t="s">
        <v>20</v>
      </c>
      <c r="E273" s="143">
        <v>0</v>
      </c>
      <c r="F273" s="144">
        <v>0</v>
      </c>
      <c r="G273" s="143">
        <v>0</v>
      </c>
      <c r="H273" s="144">
        <v>0</v>
      </c>
      <c r="I273" s="160"/>
      <c r="J273" s="142"/>
      <c r="K273" s="161"/>
      <c r="L273" s="142"/>
      <c r="M273" s="142"/>
      <c r="N273" s="142"/>
      <c r="O273" s="226"/>
      <c r="P273" s="286"/>
      <c r="Q273" s="287"/>
    </row>
    <row r="274" spans="1:17" ht="14.4" x14ac:dyDescent="0.3">
      <c r="A274" s="223"/>
      <c r="B274" s="228" t="s">
        <v>203</v>
      </c>
      <c r="C274" s="266" t="s">
        <v>204</v>
      </c>
      <c r="D274" s="134" t="s">
        <v>169</v>
      </c>
      <c r="E274" s="140">
        <f>SUM(E275:E285)</f>
        <v>13851.800000000001</v>
      </c>
      <c r="F274" s="141">
        <f>SUM(F275:F285)</f>
        <v>11770.8</v>
      </c>
      <c r="G274" s="140">
        <f>SUM(G275:G285)</f>
        <v>13851.800000000001</v>
      </c>
      <c r="H274" s="141">
        <f>SUM(H275:H285)</f>
        <v>11770.8</v>
      </c>
      <c r="I274" s="160"/>
      <c r="J274" s="142"/>
      <c r="K274" s="161"/>
      <c r="L274" s="142"/>
      <c r="M274" s="142"/>
      <c r="N274" s="142"/>
      <c r="O274" s="226"/>
      <c r="P274" s="286"/>
      <c r="Q274" s="287"/>
    </row>
    <row r="275" spans="1:17" ht="14.4" x14ac:dyDescent="0.3">
      <c r="A275" s="223"/>
      <c r="B275" s="228"/>
      <c r="C275" s="283"/>
      <c r="D275" s="177" t="s">
        <v>10</v>
      </c>
      <c r="E275" s="143">
        <v>3528.5</v>
      </c>
      <c r="F275" s="144">
        <v>3528.5</v>
      </c>
      <c r="G275" s="143">
        <v>3528.5</v>
      </c>
      <c r="H275" s="144">
        <v>3528.5</v>
      </c>
      <c r="I275" s="160"/>
      <c r="J275" s="142"/>
      <c r="K275" s="161"/>
      <c r="L275" s="142"/>
      <c r="M275" s="142"/>
      <c r="N275" s="142"/>
      <c r="O275" s="226"/>
      <c r="P275" s="286"/>
      <c r="Q275" s="287"/>
    </row>
    <row r="276" spans="1:17" ht="14.4" x14ac:dyDescent="0.3">
      <c r="A276" s="223"/>
      <c r="B276" s="228"/>
      <c r="C276" s="283"/>
      <c r="D276" s="178" t="s">
        <v>11</v>
      </c>
      <c r="E276" s="143">
        <v>3441.1</v>
      </c>
      <c r="F276" s="144">
        <v>3425.3</v>
      </c>
      <c r="G276" s="143">
        <v>3441.1</v>
      </c>
      <c r="H276" s="144">
        <v>3425.3</v>
      </c>
      <c r="I276" s="160"/>
      <c r="J276" s="142"/>
      <c r="K276" s="161"/>
      <c r="L276" s="142"/>
      <c r="M276" s="142"/>
      <c r="N276" s="142"/>
      <c r="O276" s="226"/>
      <c r="P276" s="286"/>
      <c r="Q276" s="287"/>
    </row>
    <row r="277" spans="1:17" ht="14.4" x14ac:dyDescent="0.3">
      <c r="A277" s="223"/>
      <c r="B277" s="228"/>
      <c r="C277" s="283"/>
      <c r="D277" s="174" t="s">
        <v>12</v>
      </c>
      <c r="E277" s="143">
        <v>3441.1</v>
      </c>
      <c r="F277" s="144">
        <v>2698.7</v>
      </c>
      <c r="G277" s="143">
        <v>3441.1</v>
      </c>
      <c r="H277" s="144">
        <v>2698.7</v>
      </c>
      <c r="I277" s="160"/>
      <c r="J277" s="142"/>
      <c r="K277" s="161"/>
      <c r="L277" s="142"/>
      <c r="M277" s="142"/>
      <c r="N277" s="142"/>
      <c r="O277" s="226"/>
      <c r="P277" s="286"/>
      <c r="Q277" s="287"/>
    </row>
    <row r="278" spans="1:17" ht="14.4" x14ac:dyDescent="0.3">
      <c r="A278" s="223"/>
      <c r="B278" s="228"/>
      <c r="C278" s="283"/>
      <c r="D278" s="174" t="s">
        <v>13</v>
      </c>
      <c r="E278" s="143">
        <v>3441.1</v>
      </c>
      <c r="F278" s="144">
        <v>2118.3000000000002</v>
      </c>
      <c r="G278" s="143">
        <v>3441.1</v>
      </c>
      <c r="H278" s="144">
        <v>2118.3000000000002</v>
      </c>
      <c r="I278" s="160"/>
      <c r="J278" s="142"/>
      <c r="K278" s="161"/>
      <c r="L278" s="142"/>
      <c r="M278" s="142"/>
      <c r="N278" s="142"/>
      <c r="O278" s="226"/>
      <c r="P278" s="286"/>
      <c r="Q278" s="287"/>
    </row>
    <row r="279" spans="1:17" ht="14.4" x14ac:dyDescent="0.3">
      <c r="A279" s="223"/>
      <c r="B279" s="228"/>
      <c r="C279" s="283"/>
      <c r="D279" s="179" t="s">
        <v>14</v>
      </c>
      <c r="E279" s="143">
        <v>0</v>
      </c>
      <c r="F279" s="144">
        <v>0</v>
      </c>
      <c r="G279" s="143">
        <v>0</v>
      </c>
      <c r="H279" s="144">
        <v>0</v>
      </c>
      <c r="I279" s="160"/>
      <c r="J279" s="142"/>
      <c r="K279" s="161"/>
      <c r="L279" s="142"/>
      <c r="M279" s="142"/>
      <c r="N279" s="142"/>
      <c r="O279" s="226"/>
      <c r="P279" s="286"/>
      <c r="Q279" s="287"/>
    </row>
    <row r="280" spans="1:17" ht="14.4" x14ac:dyDescent="0.3">
      <c r="A280" s="223"/>
      <c r="B280" s="228"/>
      <c r="C280" s="283"/>
      <c r="D280" s="179" t="s">
        <v>15</v>
      </c>
      <c r="E280" s="143">
        <v>0</v>
      </c>
      <c r="F280" s="144">
        <v>0</v>
      </c>
      <c r="G280" s="143">
        <v>0</v>
      </c>
      <c r="H280" s="144">
        <v>0</v>
      </c>
      <c r="I280" s="160"/>
      <c r="J280" s="142"/>
      <c r="K280" s="161"/>
      <c r="L280" s="142"/>
      <c r="M280" s="142"/>
      <c r="N280" s="142"/>
      <c r="O280" s="226"/>
    </row>
    <row r="281" spans="1:17" ht="14.4" x14ac:dyDescent="0.3">
      <c r="A281" s="223"/>
      <c r="B281" s="228"/>
      <c r="C281" s="283"/>
      <c r="D281" s="179" t="s">
        <v>16</v>
      </c>
      <c r="E281" s="143">
        <v>0</v>
      </c>
      <c r="F281" s="144">
        <v>0</v>
      </c>
      <c r="G281" s="143">
        <v>0</v>
      </c>
      <c r="H281" s="144">
        <v>0</v>
      </c>
      <c r="I281" s="160"/>
      <c r="J281" s="142"/>
      <c r="K281" s="161"/>
      <c r="L281" s="142"/>
      <c r="M281" s="142"/>
      <c r="N281" s="142"/>
      <c r="O281" s="226"/>
    </row>
    <row r="282" spans="1:17" ht="14.4" x14ac:dyDescent="0.3">
      <c r="A282" s="223"/>
      <c r="B282" s="228"/>
      <c r="C282" s="283"/>
      <c r="D282" s="179" t="s">
        <v>17</v>
      </c>
      <c r="E282" s="143">
        <v>0</v>
      </c>
      <c r="F282" s="144">
        <v>0</v>
      </c>
      <c r="G282" s="143">
        <v>0</v>
      </c>
      <c r="H282" s="144">
        <v>0</v>
      </c>
      <c r="I282" s="160"/>
      <c r="J282" s="142"/>
      <c r="K282" s="161"/>
      <c r="L282" s="142"/>
      <c r="M282" s="142"/>
      <c r="N282" s="142"/>
      <c r="O282" s="226"/>
    </row>
    <row r="283" spans="1:17" ht="14.4" x14ac:dyDescent="0.3">
      <c r="A283" s="223"/>
      <c r="B283" s="228"/>
      <c r="C283" s="283"/>
      <c r="D283" s="179" t="s">
        <v>18</v>
      </c>
      <c r="E283" s="143">
        <v>0</v>
      </c>
      <c r="F283" s="144">
        <v>0</v>
      </c>
      <c r="G283" s="143">
        <v>0</v>
      </c>
      <c r="H283" s="144">
        <v>0</v>
      </c>
      <c r="I283" s="160"/>
      <c r="J283" s="142"/>
      <c r="K283" s="161"/>
      <c r="L283" s="142"/>
      <c r="M283" s="142"/>
      <c r="N283" s="142"/>
      <c r="O283" s="226"/>
    </row>
    <row r="284" spans="1:17" ht="14.4" x14ac:dyDescent="0.3">
      <c r="A284" s="223"/>
      <c r="B284" s="228"/>
      <c r="C284" s="283"/>
      <c r="D284" s="179" t="s">
        <v>19</v>
      </c>
      <c r="E284" s="143">
        <v>0</v>
      </c>
      <c r="F284" s="144">
        <v>0</v>
      </c>
      <c r="G284" s="143">
        <v>0</v>
      </c>
      <c r="H284" s="144">
        <v>0</v>
      </c>
      <c r="I284" s="160"/>
      <c r="J284" s="142"/>
      <c r="K284" s="161"/>
      <c r="L284" s="142"/>
      <c r="M284" s="142"/>
      <c r="N284" s="142"/>
      <c r="O284" s="226"/>
    </row>
    <row r="285" spans="1:17" ht="14.4" x14ac:dyDescent="0.3">
      <c r="A285" s="223"/>
      <c r="B285" s="228"/>
      <c r="C285" s="283"/>
      <c r="D285" s="179" t="s">
        <v>20</v>
      </c>
      <c r="E285" s="143">
        <v>0</v>
      </c>
      <c r="F285" s="144">
        <v>0</v>
      </c>
      <c r="G285" s="143">
        <v>0</v>
      </c>
      <c r="H285" s="144">
        <v>0</v>
      </c>
      <c r="I285" s="160"/>
      <c r="J285" s="142"/>
      <c r="K285" s="161"/>
      <c r="L285" s="142"/>
      <c r="M285" s="142"/>
      <c r="N285" s="142"/>
      <c r="O285" s="226"/>
    </row>
    <row r="286" spans="1:17" ht="65.25" customHeight="1" x14ac:dyDescent="0.3">
      <c r="A286" s="223"/>
      <c r="B286" s="284" t="s">
        <v>205</v>
      </c>
      <c r="C286" s="266" t="s">
        <v>206</v>
      </c>
      <c r="D286" s="181"/>
      <c r="E286" s="143"/>
      <c r="F286" s="144"/>
      <c r="G286" s="143"/>
      <c r="H286" s="144"/>
      <c r="I286" s="160"/>
      <c r="J286" s="142"/>
      <c r="K286" s="161"/>
      <c r="L286" s="142"/>
      <c r="M286" s="142"/>
      <c r="N286" s="142"/>
      <c r="O286" s="226"/>
    </row>
    <row r="287" spans="1:17" ht="14.4" x14ac:dyDescent="0.3">
      <c r="A287" s="223"/>
      <c r="B287" s="284"/>
      <c r="C287" s="266"/>
      <c r="D287" s="182" t="s">
        <v>14</v>
      </c>
      <c r="E287" s="143">
        <v>3441.1</v>
      </c>
      <c r="F287" s="144">
        <v>1816.2</v>
      </c>
      <c r="G287" s="143">
        <v>3441.1</v>
      </c>
      <c r="H287" s="144">
        <v>1816.2</v>
      </c>
      <c r="I287" s="160"/>
      <c r="J287" s="142"/>
      <c r="K287" s="161"/>
      <c r="L287" s="142"/>
      <c r="M287" s="142"/>
      <c r="N287" s="142"/>
      <c r="O287" s="226"/>
    </row>
    <row r="288" spans="1:17" ht="14.4" x14ac:dyDescent="0.3">
      <c r="A288" s="223"/>
      <c r="B288" s="284"/>
      <c r="C288" s="266"/>
      <c r="D288" s="182" t="s">
        <v>15</v>
      </c>
      <c r="E288" s="143">
        <v>1631.6</v>
      </c>
      <c r="F288" s="144">
        <v>1631.6</v>
      </c>
      <c r="G288" s="143">
        <v>1631.6</v>
      </c>
      <c r="H288" s="144">
        <v>1631.6</v>
      </c>
      <c r="I288" s="160"/>
      <c r="J288" s="142"/>
      <c r="K288" s="161"/>
      <c r="L288" s="142"/>
      <c r="M288" s="142"/>
      <c r="N288" s="142"/>
      <c r="O288" s="226"/>
    </row>
    <row r="289" spans="1:18" ht="14.4" x14ac:dyDescent="0.3">
      <c r="A289" s="223"/>
      <c r="B289" s="284"/>
      <c r="C289" s="266"/>
      <c r="D289" s="182" t="s">
        <v>16</v>
      </c>
      <c r="E289" s="143">
        <v>1631.6</v>
      </c>
      <c r="F289" s="144">
        <v>1631.6</v>
      </c>
      <c r="G289" s="143">
        <v>1631.6</v>
      </c>
      <c r="H289" s="144">
        <v>1631.6</v>
      </c>
      <c r="I289" s="160"/>
      <c r="J289" s="142"/>
      <c r="K289" s="161"/>
      <c r="L289" s="142"/>
      <c r="M289" s="142"/>
      <c r="N289" s="142"/>
      <c r="O289" s="226"/>
    </row>
    <row r="290" spans="1:18" ht="14.4" x14ac:dyDescent="0.3">
      <c r="A290" s="223"/>
      <c r="B290" s="284"/>
      <c r="C290" s="266"/>
      <c r="D290" s="182" t="s">
        <v>17</v>
      </c>
      <c r="E290" s="143">
        <v>1631.6</v>
      </c>
      <c r="F290" s="144">
        <v>1631.6</v>
      </c>
      <c r="G290" s="143">
        <v>1631.6</v>
      </c>
      <c r="H290" s="144">
        <v>1631.6</v>
      </c>
      <c r="I290" s="160"/>
      <c r="J290" s="142"/>
      <c r="K290" s="161"/>
      <c r="L290" s="142"/>
      <c r="M290" s="142"/>
      <c r="N290" s="142"/>
      <c r="O290" s="226"/>
    </row>
    <row r="291" spans="1:18" ht="14.4" x14ac:dyDescent="0.3">
      <c r="A291" s="223"/>
      <c r="B291" s="284"/>
      <c r="C291" s="266"/>
      <c r="D291" s="182" t="s">
        <v>18</v>
      </c>
      <c r="E291" s="143">
        <v>1631.6</v>
      </c>
      <c r="F291" s="144">
        <v>1565.7</v>
      </c>
      <c r="G291" s="143">
        <v>1631.6</v>
      </c>
      <c r="H291" s="144">
        <v>1565.7</v>
      </c>
      <c r="I291" s="160"/>
      <c r="J291" s="142"/>
      <c r="K291" s="161"/>
      <c r="L291" s="142"/>
      <c r="M291" s="142"/>
      <c r="N291" s="142"/>
      <c r="O291" s="226"/>
    </row>
    <row r="292" spans="1:18" ht="14.4" x14ac:dyDescent="0.3">
      <c r="A292" s="223"/>
      <c r="B292" s="284"/>
      <c r="C292" s="266"/>
      <c r="D292" s="182" t="s">
        <v>19</v>
      </c>
      <c r="E292" s="143">
        <v>0</v>
      </c>
      <c r="F292" s="144">
        <v>0</v>
      </c>
      <c r="G292" s="143">
        <v>0</v>
      </c>
      <c r="H292" s="144">
        <v>0</v>
      </c>
      <c r="I292" s="160"/>
      <c r="J292" s="142"/>
      <c r="K292" s="161"/>
      <c r="L292" s="142"/>
      <c r="M292" s="142"/>
      <c r="N292" s="142"/>
      <c r="O292" s="226"/>
    </row>
    <row r="293" spans="1:18" ht="14.4" x14ac:dyDescent="0.3">
      <c r="A293" s="224"/>
      <c r="B293" s="284"/>
      <c r="C293" s="266"/>
      <c r="D293" s="182" t="s">
        <v>20</v>
      </c>
      <c r="E293" s="143">
        <v>0</v>
      </c>
      <c r="F293" s="144">
        <v>0</v>
      </c>
      <c r="G293" s="143">
        <v>0</v>
      </c>
      <c r="H293" s="144">
        <v>0</v>
      </c>
      <c r="I293" s="160"/>
      <c r="J293" s="142"/>
      <c r="K293" s="161"/>
      <c r="L293" s="142"/>
      <c r="M293" s="142"/>
      <c r="N293" s="142"/>
      <c r="O293" s="227"/>
    </row>
    <row r="294" spans="1:18" ht="14.4" x14ac:dyDescent="0.3">
      <c r="A294" s="222" t="s">
        <v>80</v>
      </c>
      <c r="B294" s="225" t="s">
        <v>81</v>
      </c>
      <c r="C294" s="238" t="s">
        <v>236</v>
      </c>
      <c r="D294" s="134" t="s">
        <v>169</v>
      </c>
      <c r="E294" s="140">
        <f>SUM(E295:E305)</f>
        <v>456542.20000000007</v>
      </c>
      <c r="F294" s="141">
        <f>SUM(F295:F305)</f>
        <v>372830.60000000003</v>
      </c>
      <c r="G294" s="140">
        <f>SUM(G295:G305)</f>
        <v>352542.2</v>
      </c>
      <c r="H294" s="141">
        <f>SUM(H295:H305)</f>
        <v>298086.10000000003</v>
      </c>
      <c r="I294" s="144"/>
      <c r="J294" s="137"/>
      <c r="K294" s="132">
        <f>SUM(K295:K305)</f>
        <v>104000</v>
      </c>
      <c r="L294" s="133">
        <f>SUM(L295:L305)</f>
        <v>74744.5</v>
      </c>
      <c r="M294" s="142"/>
      <c r="N294" s="142"/>
      <c r="O294" s="225" t="s">
        <v>26</v>
      </c>
    </row>
    <row r="295" spans="1:18" ht="14.4" x14ac:dyDescent="0.3">
      <c r="A295" s="223"/>
      <c r="B295" s="226"/>
      <c r="C295" s="239"/>
      <c r="D295" s="146" t="s">
        <v>10</v>
      </c>
      <c r="E295" s="143">
        <f t="shared" ref="E295:E297" si="6">G295+K295</f>
        <v>104000</v>
      </c>
      <c r="F295" s="144">
        <f t="shared" ref="F295:F296" si="7">H295+L295</f>
        <v>101024</v>
      </c>
      <c r="G295" s="143">
        <v>52000</v>
      </c>
      <c r="H295" s="144">
        <v>51032</v>
      </c>
      <c r="I295" s="144"/>
      <c r="J295" s="137"/>
      <c r="K295" s="136">
        <v>52000</v>
      </c>
      <c r="L295" s="137">
        <v>49992</v>
      </c>
      <c r="M295" s="142"/>
      <c r="N295" s="142"/>
      <c r="O295" s="226"/>
    </row>
    <row r="296" spans="1:18" ht="14.4" x14ac:dyDescent="0.3">
      <c r="A296" s="223"/>
      <c r="B296" s="226"/>
      <c r="C296" s="239"/>
      <c r="D296" s="123" t="s">
        <v>11</v>
      </c>
      <c r="E296" s="143">
        <f t="shared" si="6"/>
        <v>104000</v>
      </c>
      <c r="F296" s="144">
        <f t="shared" si="7"/>
        <v>67698.100000000006</v>
      </c>
      <c r="G296" s="143">
        <v>52000</v>
      </c>
      <c r="H296" s="144">
        <v>42945.599999999999</v>
      </c>
      <c r="I296" s="144"/>
      <c r="J296" s="137"/>
      <c r="K296" s="136">
        <v>52000</v>
      </c>
      <c r="L296" s="137">
        <v>24752.5</v>
      </c>
      <c r="M296" s="142"/>
      <c r="N296" s="142"/>
      <c r="O296" s="226"/>
    </row>
    <row r="297" spans="1:18" ht="14.4" x14ac:dyDescent="0.3">
      <c r="A297" s="223"/>
      <c r="B297" s="226"/>
      <c r="C297" s="239"/>
      <c r="D297" s="147" t="s">
        <v>12</v>
      </c>
      <c r="E297" s="143">
        <f t="shared" si="6"/>
        <v>40000</v>
      </c>
      <c r="F297" s="144">
        <f>SUM(H297+L297)</f>
        <v>17900.099999999999</v>
      </c>
      <c r="G297" s="143">
        <v>40000</v>
      </c>
      <c r="H297" s="144">
        <v>17900.099999999999</v>
      </c>
      <c r="I297" s="144"/>
      <c r="J297" s="137"/>
      <c r="K297" s="136">
        <v>0</v>
      </c>
      <c r="L297" s="137">
        <v>0</v>
      </c>
      <c r="M297" s="142"/>
      <c r="N297" s="142"/>
      <c r="O297" s="226"/>
    </row>
    <row r="298" spans="1:18" ht="14.4" x14ac:dyDescent="0.3">
      <c r="A298" s="223"/>
      <c r="B298" s="226"/>
      <c r="C298" s="239"/>
      <c r="D298" s="147" t="s">
        <v>13</v>
      </c>
      <c r="E298" s="143">
        <f>SUM(G298+K298)</f>
        <v>20520</v>
      </c>
      <c r="F298" s="144">
        <v>11270.6</v>
      </c>
      <c r="G298" s="143">
        <v>20520</v>
      </c>
      <c r="H298" s="144">
        <v>11270.6</v>
      </c>
      <c r="I298" s="144"/>
      <c r="J298" s="137"/>
      <c r="K298" s="136">
        <v>0</v>
      </c>
      <c r="L298" s="137">
        <v>0</v>
      </c>
      <c r="M298" s="142"/>
      <c r="N298" s="142"/>
      <c r="O298" s="226"/>
      <c r="P298" s="279"/>
      <c r="Q298" s="250"/>
      <c r="R298" s="250"/>
    </row>
    <row r="299" spans="1:18" ht="14.4" x14ac:dyDescent="0.3">
      <c r="A299" s="223"/>
      <c r="B299" s="226"/>
      <c r="C299" s="239"/>
      <c r="D299" s="148" t="s">
        <v>14</v>
      </c>
      <c r="E299" s="143">
        <v>26289.5</v>
      </c>
      <c r="F299" s="144">
        <v>14321.2</v>
      </c>
      <c r="G299" s="143">
        <v>26289.5</v>
      </c>
      <c r="H299" s="144">
        <v>14321.2</v>
      </c>
      <c r="I299" s="144"/>
      <c r="J299" s="137"/>
      <c r="K299" s="136">
        <v>0</v>
      </c>
      <c r="L299" s="137">
        <v>0</v>
      </c>
      <c r="M299" s="142"/>
      <c r="N299" s="142"/>
      <c r="O299" s="226"/>
      <c r="P299" s="279"/>
      <c r="Q299" s="250"/>
      <c r="R299" s="250"/>
    </row>
    <row r="300" spans="1:18" ht="14.4" x14ac:dyDescent="0.3">
      <c r="A300" s="223"/>
      <c r="B300" s="226"/>
      <c r="C300" s="239"/>
      <c r="D300" s="148" t="s">
        <v>15</v>
      </c>
      <c r="E300" s="143">
        <f t="shared" ref="E300:F305" si="8">G300+K300</f>
        <v>21589</v>
      </c>
      <c r="F300" s="144">
        <f t="shared" si="8"/>
        <v>21589</v>
      </c>
      <c r="G300" s="143">
        <v>21589</v>
      </c>
      <c r="H300" s="144">
        <v>21589</v>
      </c>
      <c r="I300" s="144"/>
      <c r="J300" s="137"/>
      <c r="K300" s="136">
        <v>0</v>
      </c>
      <c r="L300" s="137">
        <v>0</v>
      </c>
      <c r="M300" s="142"/>
      <c r="N300" s="142"/>
      <c r="O300" s="226"/>
      <c r="P300" s="279"/>
      <c r="Q300" s="250"/>
      <c r="R300" s="250"/>
    </row>
    <row r="301" spans="1:18" ht="14.4" x14ac:dyDescent="0.3">
      <c r="A301" s="223"/>
      <c r="B301" s="226"/>
      <c r="C301" s="239"/>
      <c r="D301" s="148" t="s">
        <v>16</v>
      </c>
      <c r="E301" s="143">
        <f t="shared" si="8"/>
        <v>27640.400000000001</v>
      </c>
      <c r="F301" s="144">
        <f t="shared" si="8"/>
        <v>27640.400000000001</v>
      </c>
      <c r="G301" s="143">
        <v>27640.400000000001</v>
      </c>
      <c r="H301" s="144">
        <v>27640.400000000001</v>
      </c>
      <c r="I301" s="144"/>
      <c r="J301" s="137"/>
      <c r="K301" s="136">
        <v>0</v>
      </c>
      <c r="L301" s="137">
        <v>0</v>
      </c>
      <c r="M301" s="142"/>
      <c r="N301" s="142"/>
      <c r="O301" s="226"/>
      <c r="P301" s="279"/>
      <c r="Q301" s="250"/>
      <c r="R301" s="250"/>
    </row>
    <row r="302" spans="1:18" ht="14.4" x14ac:dyDescent="0.3">
      <c r="A302" s="223"/>
      <c r="B302" s="226"/>
      <c r="C302" s="239"/>
      <c r="D302" s="148" t="s">
        <v>17</v>
      </c>
      <c r="E302" s="143">
        <f t="shared" si="8"/>
        <v>27640.400000000001</v>
      </c>
      <c r="F302" s="144">
        <f t="shared" si="8"/>
        <v>27640.400000000001</v>
      </c>
      <c r="G302" s="143">
        <v>27640.400000000001</v>
      </c>
      <c r="H302" s="144">
        <v>27640.400000000001</v>
      </c>
      <c r="I302" s="144"/>
      <c r="J302" s="137"/>
      <c r="K302" s="136">
        <v>0</v>
      </c>
      <c r="L302" s="137">
        <v>0</v>
      </c>
      <c r="M302" s="142"/>
      <c r="N302" s="142"/>
      <c r="O302" s="226"/>
      <c r="P302" s="279"/>
      <c r="Q302" s="250"/>
      <c r="R302" s="250"/>
    </row>
    <row r="303" spans="1:18" ht="14.4" x14ac:dyDescent="0.3">
      <c r="A303" s="223"/>
      <c r="B303" s="226"/>
      <c r="C303" s="239"/>
      <c r="D303" s="148" t="s">
        <v>18</v>
      </c>
      <c r="E303" s="143">
        <f t="shared" si="8"/>
        <v>27640.400000000001</v>
      </c>
      <c r="F303" s="144">
        <f t="shared" si="8"/>
        <v>26524.3</v>
      </c>
      <c r="G303" s="143">
        <v>27640.400000000001</v>
      </c>
      <c r="H303" s="144">
        <v>26524.3</v>
      </c>
      <c r="I303" s="144"/>
      <c r="J303" s="137"/>
      <c r="K303" s="136">
        <v>0</v>
      </c>
      <c r="L303" s="137">
        <v>0</v>
      </c>
      <c r="M303" s="142"/>
      <c r="N303" s="142"/>
      <c r="O303" s="226"/>
      <c r="P303" s="279"/>
      <c r="Q303" s="250"/>
      <c r="R303" s="250"/>
    </row>
    <row r="304" spans="1:18" ht="14.4" x14ac:dyDescent="0.3">
      <c r="A304" s="223"/>
      <c r="B304" s="226"/>
      <c r="C304" s="239"/>
      <c r="D304" s="148" t="s">
        <v>19</v>
      </c>
      <c r="E304" s="143">
        <f t="shared" si="8"/>
        <v>27885.1</v>
      </c>
      <c r="F304" s="144">
        <f t="shared" si="8"/>
        <v>27885.1</v>
      </c>
      <c r="G304" s="143">
        <v>27885.1</v>
      </c>
      <c r="H304" s="144">
        <v>27885.1</v>
      </c>
      <c r="I304" s="144"/>
      <c r="J304" s="137"/>
      <c r="K304" s="136">
        <v>0</v>
      </c>
      <c r="L304" s="137">
        <v>0</v>
      </c>
      <c r="M304" s="142"/>
      <c r="N304" s="142"/>
      <c r="O304" s="226"/>
    </row>
    <row r="305" spans="1:17" ht="14.4" x14ac:dyDescent="0.3">
      <c r="A305" s="224"/>
      <c r="B305" s="227"/>
      <c r="C305" s="240"/>
      <c r="D305" s="148" t="s">
        <v>20</v>
      </c>
      <c r="E305" s="143">
        <f t="shared" si="8"/>
        <v>29337.4</v>
      </c>
      <c r="F305" s="144">
        <f t="shared" si="8"/>
        <v>29337.4</v>
      </c>
      <c r="G305" s="143">
        <v>29337.4</v>
      </c>
      <c r="H305" s="144">
        <v>29337.4</v>
      </c>
      <c r="I305" s="144"/>
      <c r="J305" s="137"/>
      <c r="K305" s="136">
        <v>0</v>
      </c>
      <c r="L305" s="137">
        <v>0</v>
      </c>
      <c r="M305" s="142"/>
      <c r="N305" s="142"/>
      <c r="O305" s="226"/>
    </row>
    <row r="306" spans="1:17" ht="14.4" x14ac:dyDescent="0.3">
      <c r="A306" s="280" t="s">
        <v>208</v>
      </c>
      <c r="B306" s="225" t="s">
        <v>209</v>
      </c>
      <c r="C306" s="238" t="s">
        <v>210</v>
      </c>
      <c r="D306" s="134" t="s">
        <v>169</v>
      </c>
      <c r="E306" s="162">
        <f>SUM(E307:E317)</f>
        <v>1060</v>
      </c>
      <c r="F306" s="163">
        <f>SUM(F307:F317)</f>
        <v>749.40000000000009</v>
      </c>
      <c r="G306" s="162">
        <f>SUM(G307:G317)</f>
        <v>1060</v>
      </c>
      <c r="H306" s="163">
        <f>SUM(H307:H317)</f>
        <v>749.40000000000009</v>
      </c>
      <c r="I306" s="160"/>
      <c r="J306" s="142"/>
      <c r="K306" s="161"/>
      <c r="L306" s="142"/>
      <c r="M306" s="142"/>
      <c r="N306" s="142"/>
      <c r="O306" s="226"/>
    </row>
    <row r="307" spans="1:17" ht="14.4" x14ac:dyDescent="0.3">
      <c r="A307" s="281"/>
      <c r="B307" s="226"/>
      <c r="C307" s="239"/>
      <c r="D307" s="146" t="s">
        <v>10</v>
      </c>
      <c r="E307" s="166">
        <v>530</v>
      </c>
      <c r="F307" s="167">
        <v>457.3</v>
      </c>
      <c r="G307" s="166">
        <v>530</v>
      </c>
      <c r="H307" s="167">
        <v>457.3</v>
      </c>
      <c r="I307" s="160"/>
      <c r="J307" s="142"/>
      <c r="K307" s="161"/>
      <c r="L307" s="142"/>
      <c r="M307" s="142"/>
      <c r="N307" s="142"/>
      <c r="O307" s="226"/>
    </row>
    <row r="308" spans="1:17" ht="14.4" x14ac:dyDescent="0.3">
      <c r="A308" s="281"/>
      <c r="B308" s="226"/>
      <c r="C308" s="239"/>
      <c r="D308" s="123" t="s">
        <v>11</v>
      </c>
      <c r="E308" s="166">
        <v>530</v>
      </c>
      <c r="F308" s="167">
        <v>292.10000000000002</v>
      </c>
      <c r="G308" s="166">
        <v>530</v>
      </c>
      <c r="H308" s="167">
        <v>292.10000000000002</v>
      </c>
      <c r="I308" s="160"/>
      <c r="J308" s="142"/>
      <c r="K308" s="161"/>
      <c r="L308" s="142"/>
      <c r="M308" s="142"/>
      <c r="N308" s="142"/>
      <c r="O308" s="226"/>
    </row>
    <row r="309" spans="1:17" ht="14.4" x14ac:dyDescent="0.3">
      <c r="A309" s="281"/>
      <c r="B309" s="226"/>
      <c r="C309" s="239"/>
      <c r="D309" s="147" t="s">
        <v>12</v>
      </c>
      <c r="E309" s="168" t="s">
        <v>61</v>
      </c>
      <c r="F309" s="169" t="s">
        <v>61</v>
      </c>
      <c r="G309" s="168" t="s">
        <v>61</v>
      </c>
      <c r="H309" s="169" t="s">
        <v>61</v>
      </c>
      <c r="I309" s="160"/>
      <c r="J309" s="142"/>
      <c r="K309" s="161"/>
      <c r="L309" s="142"/>
      <c r="M309" s="142"/>
      <c r="N309" s="142"/>
      <c r="O309" s="226"/>
    </row>
    <row r="310" spans="1:17" ht="14.4" x14ac:dyDescent="0.3">
      <c r="A310" s="281"/>
      <c r="B310" s="226"/>
      <c r="C310" s="239"/>
      <c r="D310" s="147" t="s">
        <v>13</v>
      </c>
      <c r="E310" s="168" t="s">
        <v>61</v>
      </c>
      <c r="F310" s="169" t="s">
        <v>61</v>
      </c>
      <c r="G310" s="168" t="s">
        <v>61</v>
      </c>
      <c r="H310" s="169" t="s">
        <v>61</v>
      </c>
      <c r="I310" s="160"/>
      <c r="J310" s="142"/>
      <c r="K310" s="161"/>
      <c r="L310" s="142"/>
      <c r="M310" s="142"/>
      <c r="N310" s="142"/>
      <c r="O310" s="226"/>
    </row>
    <row r="311" spans="1:17" ht="14.4" x14ac:dyDescent="0.3">
      <c r="A311" s="281"/>
      <c r="B311" s="226"/>
      <c r="C311" s="239"/>
      <c r="D311" s="148" t="s">
        <v>14</v>
      </c>
      <c r="E311" s="168" t="s">
        <v>61</v>
      </c>
      <c r="F311" s="169" t="s">
        <v>61</v>
      </c>
      <c r="G311" s="168" t="s">
        <v>61</v>
      </c>
      <c r="H311" s="169" t="s">
        <v>61</v>
      </c>
      <c r="I311" s="160"/>
      <c r="J311" s="142"/>
      <c r="K311" s="161"/>
      <c r="L311" s="142"/>
      <c r="M311" s="142"/>
      <c r="N311" s="142"/>
      <c r="O311" s="226"/>
    </row>
    <row r="312" spans="1:17" ht="14.4" x14ac:dyDescent="0.3">
      <c r="A312" s="281"/>
      <c r="B312" s="226"/>
      <c r="C312" s="239"/>
      <c r="D312" s="148" t="s">
        <v>15</v>
      </c>
      <c r="E312" s="168" t="s">
        <v>61</v>
      </c>
      <c r="F312" s="169" t="s">
        <v>61</v>
      </c>
      <c r="G312" s="168" t="s">
        <v>61</v>
      </c>
      <c r="H312" s="169" t="s">
        <v>61</v>
      </c>
      <c r="I312" s="160"/>
      <c r="J312" s="142"/>
      <c r="K312" s="161"/>
      <c r="L312" s="142"/>
      <c r="M312" s="142"/>
      <c r="N312" s="142"/>
      <c r="O312" s="226"/>
    </row>
    <row r="313" spans="1:17" ht="14.4" x14ac:dyDescent="0.3">
      <c r="A313" s="281"/>
      <c r="B313" s="226"/>
      <c r="C313" s="239"/>
      <c r="D313" s="148" t="s">
        <v>16</v>
      </c>
      <c r="E313" s="168" t="s">
        <v>61</v>
      </c>
      <c r="F313" s="169" t="s">
        <v>61</v>
      </c>
      <c r="G313" s="168" t="s">
        <v>61</v>
      </c>
      <c r="H313" s="169" t="s">
        <v>61</v>
      </c>
      <c r="I313" s="160"/>
      <c r="J313" s="142"/>
      <c r="K313" s="161"/>
      <c r="L313" s="142"/>
      <c r="M313" s="142"/>
      <c r="N313" s="142"/>
      <c r="O313" s="226"/>
    </row>
    <row r="314" spans="1:17" ht="14.4" x14ac:dyDescent="0.3">
      <c r="A314" s="281"/>
      <c r="B314" s="226"/>
      <c r="C314" s="239"/>
      <c r="D314" s="148" t="s">
        <v>17</v>
      </c>
      <c r="E314" s="168" t="s">
        <v>61</v>
      </c>
      <c r="F314" s="169" t="s">
        <v>61</v>
      </c>
      <c r="G314" s="168" t="s">
        <v>61</v>
      </c>
      <c r="H314" s="169" t="s">
        <v>61</v>
      </c>
      <c r="I314" s="160"/>
      <c r="J314" s="142"/>
      <c r="K314" s="161"/>
      <c r="L314" s="142"/>
      <c r="M314" s="142"/>
      <c r="N314" s="142"/>
      <c r="O314" s="226"/>
    </row>
    <row r="315" spans="1:17" ht="14.4" x14ac:dyDescent="0.3">
      <c r="A315" s="281"/>
      <c r="B315" s="226"/>
      <c r="C315" s="239"/>
      <c r="D315" s="148" t="s">
        <v>18</v>
      </c>
      <c r="E315" s="168" t="s">
        <v>61</v>
      </c>
      <c r="F315" s="169" t="s">
        <v>61</v>
      </c>
      <c r="G315" s="168" t="s">
        <v>61</v>
      </c>
      <c r="H315" s="169" t="s">
        <v>61</v>
      </c>
      <c r="I315" s="160"/>
      <c r="J315" s="142"/>
      <c r="K315" s="161"/>
      <c r="L315" s="142"/>
      <c r="M315" s="142"/>
      <c r="N315" s="142"/>
      <c r="O315" s="226"/>
    </row>
    <row r="316" spans="1:17" ht="14.4" x14ac:dyDescent="0.3">
      <c r="A316" s="281"/>
      <c r="B316" s="226"/>
      <c r="C316" s="239"/>
      <c r="D316" s="148" t="s">
        <v>19</v>
      </c>
      <c r="E316" s="168" t="s">
        <v>61</v>
      </c>
      <c r="F316" s="169" t="s">
        <v>61</v>
      </c>
      <c r="G316" s="168" t="s">
        <v>61</v>
      </c>
      <c r="H316" s="169" t="s">
        <v>61</v>
      </c>
      <c r="I316" s="160"/>
      <c r="J316" s="142"/>
      <c r="K316" s="161"/>
      <c r="L316" s="142"/>
      <c r="M316" s="142"/>
      <c r="N316" s="142"/>
      <c r="O316" s="226"/>
    </row>
    <row r="317" spans="1:17" ht="14.4" x14ac:dyDescent="0.3">
      <c r="A317" s="282"/>
      <c r="B317" s="227"/>
      <c r="C317" s="240"/>
      <c r="D317" s="148" t="s">
        <v>20</v>
      </c>
      <c r="E317" s="168" t="s">
        <v>61</v>
      </c>
      <c r="F317" s="169" t="s">
        <v>61</v>
      </c>
      <c r="G317" s="168" t="s">
        <v>61</v>
      </c>
      <c r="H317" s="169" t="s">
        <v>61</v>
      </c>
      <c r="I317" s="160"/>
      <c r="J317" s="142"/>
      <c r="K317" s="161"/>
      <c r="L317" s="142"/>
      <c r="M317" s="142"/>
      <c r="N317" s="142"/>
      <c r="O317" s="227"/>
    </row>
    <row r="318" spans="1:17" ht="14.4" x14ac:dyDescent="0.3">
      <c r="A318" s="222" t="s">
        <v>84</v>
      </c>
      <c r="B318" s="225" t="s">
        <v>85</v>
      </c>
      <c r="C318" s="238" t="s">
        <v>211</v>
      </c>
      <c r="D318" s="134" t="s">
        <v>169</v>
      </c>
      <c r="E318" s="140">
        <f>SUM(E319:E329)</f>
        <v>1134338</v>
      </c>
      <c r="F318" s="141">
        <f t="shared" ref="F318:L318" si="9">SUM(F319:F329)</f>
        <v>944859.1</v>
      </c>
      <c r="G318" s="140">
        <f t="shared" si="9"/>
        <v>694250</v>
      </c>
      <c r="H318" s="141">
        <f t="shared" si="9"/>
        <v>555777.1</v>
      </c>
      <c r="I318" s="141"/>
      <c r="J318" s="141"/>
      <c r="K318" s="140">
        <f t="shared" si="9"/>
        <v>440088</v>
      </c>
      <c r="L318" s="141">
        <f t="shared" si="9"/>
        <v>389082</v>
      </c>
      <c r="M318" s="142"/>
      <c r="N318" s="142"/>
      <c r="O318" s="225" t="s">
        <v>26</v>
      </c>
    </row>
    <row r="319" spans="1:17" ht="14.4" x14ac:dyDescent="0.3">
      <c r="A319" s="223"/>
      <c r="B319" s="226"/>
      <c r="C319" s="239"/>
      <c r="D319" s="146" t="s">
        <v>10</v>
      </c>
      <c r="E319" s="143">
        <f t="shared" ref="E319:F329" si="10">G319+K319</f>
        <v>41256</v>
      </c>
      <c r="F319" s="137">
        <f t="shared" ref="F319:F320" si="11">H319+L319</f>
        <v>31851</v>
      </c>
      <c r="G319" s="143">
        <v>20628</v>
      </c>
      <c r="H319" s="144">
        <v>16101</v>
      </c>
      <c r="I319" s="144"/>
      <c r="J319" s="137"/>
      <c r="K319" s="136">
        <v>20628</v>
      </c>
      <c r="L319" s="137">
        <v>15750</v>
      </c>
      <c r="M319" s="142"/>
      <c r="N319" s="142"/>
      <c r="O319" s="226"/>
    </row>
    <row r="320" spans="1:17" ht="14.4" x14ac:dyDescent="0.3">
      <c r="A320" s="223"/>
      <c r="B320" s="226"/>
      <c r="C320" s="239"/>
      <c r="D320" s="123" t="s">
        <v>11</v>
      </c>
      <c r="E320" s="143">
        <f t="shared" si="10"/>
        <v>94248</v>
      </c>
      <c r="F320" s="137">
        <f t="shared" si="11"/>
        <v>54393</v>
      </c>
      <c r="G320" s="143">
        <v>47124</v>
      </c>
      <c r="H320" s="144">
        <v>27393</v>
      </c>
      <c r="I320" s="144"/>
      <c r="J320" s="137"/>
      <c r="K320" s="136">
        <v>47124</v>
      </c>
      <c r="L320" s="137">
        <v>27000</v>
      </c>
      <c r="M320" s="142"/>
      <c r="N320" s="142"/>
      <c r="O320" s="226"/>
      <c r="Q320" s="145"/>
    </row>
    <row r="321" spans="1:15" ht="14.4" x14ac:dyDescent="0.3">
      <c r="A321" s="223"/>
      <c r="B321" s="226"/>
      <c r="C321" s="239"/>
      <c r="D321" s="147" t="s">
        <v>12</v>
      </c>
      <c r="E321" s="143">
        <f t="shared" si="10"/>
        <v>94248</v>
      </c>
      <c r="F321" s="137">
        <f t="shared" si="10"/>
        <v>78480</v>
      </c>
      <c r="G321" s="143">
        <v>47124</v>
      </c>
      <c r="H321" s="144">
        <v>39240</v>
      </c>
      <c r="I321" s="144"/>
      <c r="J321" s="137"/>
      <c r="K321" s="136">
        <v>47124</v>
      </c>
      <c r="L321" s="137">
        <v>39240</v>
      </c>
      <c r="M321" s="142"/>
      <c r="N321" s="142"/>
      <c r="O321" s="226"/>
    </row>
    <row r="322" spans="1:15" ht="14.4" x14ac:dyDescent="0.3">
      <c r="A322" s="223"/>
      <c r="B322" s="226"/>
      <c r="C322" s="239"/>
      <c r="D322" s="147" t="s">
        <v>13</v>
      </c>
      <c r="E322" s="143">
        <f t="shared" si="10"/>
        <v>94248</v>
      </c>
      <c r="F322" s="137">
        <f t="shared" si="10"/>
        <v>94248</v>
      </c>
      <c r="G322" s="143">
        <v>47124</v>
      </c>
      <c r="H322" s="144">
        <v>47124</v>
      </c>
      <c r="I322" s="144"/>
      <c r="J322" s="137"/>
      <c r="K322" s="136">
        <v>47124</v>
      </c>
      <c r="L322" s="137">
        <v>47124</v>
      </c>
      <c r="M322" s="142"/>
      <c r="N322" s="142"/>
      <c r="O322" s="226"/>
    </row>
    <row r="323" spans="1:15" ht="14.4" x14ac:dyDescent="0.3">
      <c r="A323" s="223"/>
      <c r="B323" s="226"/>
      <c r="C323" s="239"/>
      <c r="D323" s="148" t="s">
        <v>14</v>
      </c>
      <c r="E323" s="143">
        <f t="shared" si="10"/>
        <v>118224</v>
      </c>
      <c r="F323" s="137">
        <f t="shared" si="10"/>
        <v>99072</v>
      </c>
      <c r="G323" s="143">
        <v>59112</v>
      </c>
      <c r="H323" s="144">
        <v>49536</v>
      </c>
      <c r="I323" s="144"/>
      <c r="J323" s="137"/>
      <c r="K323" s="143">
        <v>59112</v>
      </c>
      <c r="L323" s="144">
        <v>49536</v>
      </c>
      <c r="M323" s="142"/>
      <c r="N323" s="142"/>
      <c r="O323" s="226"/>
    </row>
    <row r="324" spans="1:15" ht="14.4" x14ac:dyDescent="0.3">
      <c r="A324" s="223"/>
      <c r="B324" s="226"/>
      <c r="C324" s="239"/>
      <c r="D324" s="148" t="s">
        <v>15</v>
      </c>
      <c r="E324" s="143">
        <f t="shared" si="10"/>
        <v>166658</v>
      </c>
      <c r="F324" s="137">
        <f t="shared" si="10"/>
        <v>158114</v>
      </c>
      <c r="G324" s="143">
        <v>79058</v>
      </c>
      <c r="H324" s="144">
        <v>79058</v>
      </c>
      <c r="I324" s="144"/>
      <c r="J324" s="137"/>
      <c r="K324" s="143">
        <v>87600</v>
      </c>
      <c r="L324" s="144">
        <v>79056</v>
      </c>
      <c r="M324" s="142"/>
      <c r="N324" s="142"/>
      <c r="O324" s="226"/>
    </row>
    <row r="325" spans="1:15" ht="14.4" x14ac:dyDescent="0.3">
      <c r="A325" s="223"/>
      <c r="B325" s="226"/>
      <c r="C325" s="239"/>
      <c r="D325" s="148" t="s">
        <v>16</v>
      </c>
      <c r="E325" s="143">
        <f t="shared" si="10"/>
        <v>144504</v>
      </c>
      <c r="F325" s="137">
        <f t="shared" si="10"/>
        <v>124800</v>
      </c>
      <c r="G325" s="143">
        <v>78816</v>
      </c>
      <c r="H325" s="144">
        <v>59112</v>
      </c>
      <c r="I325" s="144"/>
      <c r="J325" s="137"/>
      <c r="K325" s="143">
        <v>65688</v>
      </c>
      <c r="L325" s="144">
        <v>65688</v>
      </c>
      <c r="M325" s="142"/>
      <c r="N325" s="142"/>
      <c r="O325" s="226"/>
    </row>
    <row r="326" spans="1:15" ht="14.4" x14ac:dyDescent="0.3">
      <c r="A326" s="223"/>
      <c r="B326" s="226"/>
      <c r="C326" s="239"/>
      <c r="D326" s="148" t="s">
        <v>17</v>
      </c>
      <c r="E326" s="143">
        <f t="shared" si="10"/>
        <v>144504</v>
      </c>
      <c r="F326" s="137">
        <f t="shared" si="10"/>
        <v>124800</v>
      </c>
      <c r="G326" s="143">
        <v>78816</v>
      </c>
      <c r="H326" s="144">
        <v>59112</v>
      </c>
      <c r="I326" s="144"/>
      <c r="J326" s="137"/>
      <c r="K326" s="143">
        <v>65688</v>
      </c>
      <c r="L326" s="144">
        <v>65688</v>
      </c>
      <c r="M326" s="142"/>
      <c r="N326" s="142"/>
      <c r="O326" s="226"/>
    </row>
    <row r="327" spans="1:15" ht="14.4" x14ac:dyDescent="0.3">
      <c r="A327" s="223"/>
      <c r="B327" s="226"/>
      <c r="C327" s="239"/>
      <c r="D327" s="148" t="s">
        <v>18</v>
      </c>
      <c r="E327" s="143">
        <f t="shared" si="10"/>
        <v>78816</v>
      </c>
      <c r="F327" s="144">
        <v>56725.1</v>
      </c>
      <c r="G327" s="143">
        <v>78816</v>
      </c>
      <c r="H327" s="144">
        <v>56725.1</v>
      </c>
      <c r="I327" s="144"/>
      <c r="J327" s="137"/>
      <c r="K327" s="136">
        <v>0</v>
      </c>
      <c r="L327" s="144">
        <v>0</v>
      </c>
      <c r="M327" s="142"/>
      <c r="N327" s="142"/>
      <c r="O327" s="226"/>
    </row>
    <row r="328" spans="1:15" ht="14.4" x14ac:dyDescent="0.3">
      <c r="A328" s="223"/>
      <c r="B328" s="226"/>
      <c r="C328" s="239"/>
      <c r="D328" s="148" t="s">
        <v>19</v>
      </c>
      <c r="E328" s="143">
        <f t="shared" si="10"/>
        <v>78816</v>
      </c>
      <c r="F328" s="144">
        <v>59635.1</v>
      </c>
      <c r="G328" s="143">
        <v>78816</v>
      </c>
      <c r="H328" s="144">
        <v>59635.1</v>
      </c>
      <c r="I328" s="144"/>
      <c r="J328" s="137"/>
      <c r="K328" s="136">
        <v>0</v>
      </c>
      <c r="L328" s="144">
        <v>0</v>
      </c>
      <c r="M328" s="142"/>
      <c r="N328" s="142"/>
      <c r="O328" s="226"/>
    </row>
    <row r="329" spans="1:15" ht="14.4" x14ac:dyDescent="0.3">
      <c r="A329" s="224"/>
      <c r="B329" s="227"/>
      <c r="C329" s="240"/>
      <c r="D329" s="148" t="s">
        <v>20</v>
      </c>
      <c r="E329" s="143">
        <f t="shared" si="10"/>
        <v>78816</v>
      </c>
      <c r="F329" s="144">
        <v>62740.9</v>
      </c>
      <c r="G329" s="143">
        <v>78816</v>
      </c>
      <c r="H329" s="144">
        <v>62740.9</v>
      </c>
      <c r="I329" s="144"/>
      <c r="J329" s="137"/>
      <c r="K329" s="136">
        <v>0</v>
      </c>
      <c r="L329" s="144">
        <v>0</v>
      </c>
      <c r="M329" s="142"/>
      <c r="N329" s="142"/>
      <c r="O329" s="226"/>
    </row>
    <row r="330" spans="1:15" ht="14.4" x14ac:dyDescent="0.3">
      <c r="A330" s="222" t="s">
        <v>212</v>
      </c>
      <c r="B330" s="225" t="s">
        <v>213</v>
      </c>
      <c r="C330" s="238" t="s">
        <v>214</v>
      </c>
      <c r="D330" s="134" t="s">
        <v>169</v>
      </c>
      <c r="E330" s="162">
        <f>SUM(E331:E341)</f>
        <v>615.20000000000005</v>
      </c>
      <c r="F330" s="163">
        <f>SUM(F331:F341)</f>
        <v>333.5</v>
      </c>
      <c r="G330" s="162">
        <f>SUM(G331:G341)</f>
        <v>615.20000000000005</v>
      </c>
      <c r="H330" s="163">
        <f>SUM(H331:H341)</f>
        <v>333.5</v>
      </c>
      <c r="I330" s="160"/>
      <c r="J330" s="142"/>
      <c r="K330" s="161"/>
      <c r="L330" s="142"/>
      <c r="M330" s="142"/>
      <c r="N330" s="142"/>
      <c r="O330" s="226"/>
    </row>
    <row r="331" spans="1:15" ht="14.4" x14ac:dyDescent="0.3">
      <c r="A331" s="223"/>
      <c r="B331" s="226"/>
      <c r="C331" s="239"/>
      <c r="D331" s="146" t="s">
        <v>10</v>
      </c>
      <c r="E331" s="166">
        <v>144</v>
      </c>
      <c r="F331" s="167">
        <v>118</v>
      </c>
      <c r="G331" s="166">
        <v>144</v>
      </c>
      <c r="H331" s="167">
        <v>118</v>
      </c>
      <c r="I331" s="160"/>
      <c r="J331" s="142"/>
      <c r="K331" s="161"/>
      <c r="L331" s="142"/>
      <c r="M331" s="142"/>
      <c r="N331" s="142"/>
      <c r="O331" s="226"/>
    </row>
    <row r="332" spans="1:15" ht="14.4" x14ac:dyDescent="0.3">
      <c r="A332" s="223"/>
      <c r="B332" s="226"/>
      <c r="C332" s="239"/>
      <c r="D332" s="123" t="s">
        <v>11</v>
      </c>
      <c r="E332" s="166">
        <v>471.2</v>
      </c>
      <c r="F332" s="167">
        <v>215.5</v>
      </c>
      <c r="G332" s="166">
        <v>471.2</v>
      </c>
      <c r="H332" s="167">
        <v>215.5</v>
      </c>
      <c r="I332" s="160"/>
      <c r="J332" s="142"/>
      <c r="K332" s="161"/>
      <c r="L332" s="142"/>
      <c r="M332" s="142"/>
      <c r="N332" s="142"/>
      <c r="O332" s="226"/>
    </row>
    <row r="333" spans="1:15" ht="14.4" x14ac:dyDescent="0.3">
      <c r="A333" s="223"/>
      <c r="B333" s="226"/>
      <c r="C333" s="239"/>
      <c r="D333" s="147" t="s">
        <v>12</v>
      </c>
      <c r="E333" s="168" t="s">
        <v>61</v>
      </c>
      <c r="F333" s="169" t="s">
        <v>61</v>
      </c>
      <c r="G333" s="168" t="s">
        <v>61</v>
      </c>
      <c r="H333" s="169" t="s">
        <v>61</v>
      </c>
      <c r="I333" s="160"/>
      <c r="J333" s="142"/>
      <c r="K333" s="161"/>
      <c r="L333" s="142"/>
      <c r="M333" s="142"/>
      <c r="N333" s="142"/>
      <c r="O333" s="226"/>
    </row>
    <row r="334" spans="1:15" ht="14.4" x14ac:dyDescent="0.3">
      <c r="A334" s="223"/>
      <c r="B334" s="226"/>
      <c r="C334" s="239"/>
      <c r="D334" s="147" t="s">
        <v>13</v>
      </c>
      <c r="E334" s="168" t="s">
        <v>61</v>
      </c>
      <c r="F334" s="169" t="s">
        <v>61</v>
      </c>
      <c r="G334" s="168" t="s">
        <v>61</v>
      </c>
      <c r="H334" s="169" t="s">
        <v>61</v>
      </c>
      <c r="I334" s="160"/>
      <c r="J334" s="142"/>
      <c r="K334" s="161"/>
      <c r="L334" s="142"/>
      <c r="M334" s="142"/>
      <c r="N334" s="142"/>
      <c r="O334" s="226"/>
    </row>
    <row r="335" spans="1:15" ht="14.4" x14ac:dyDescent="0.3">
      <c r="A335" s="223"/>
      <c r="B335" s="226"/>
      <c r="C335" s="239"/>
      <c r="D335" s="148" t="s">
        <v>14</v>
      </c>
      <c r="E335" s="168" t="s">
        <v>61</v>
      </c>
      <c r="F335" s="169" t="s">
        <v>61</v>
      </c>
      <c r="G335" s="168" t="s">
        <v>61</v>
      </c>
      <c r="H335" s="169" t="s">
        <v>61</v>
      </c>
      <c r="I335" s="160"/>
      <c r="J335" s="142"/>
      <c r="K335" s="161"/>
      <c r="L335" s="142"/>
      <c r="M335" s="142"/>
      <c r="N335" s="142"/>
      <c r="O335" s="226"/>
    </row>
    <row r="336" spans="1:15" ht="14.4" x14ac:dyDescent="0.3">
      <c r="A336" s="223"/>
      <c r="B336" s="226"/>
      <c r="C336" s="239"/>
      <c r="D336" s="148" t="s">
        <v>15</v>
      </c>
      <c r="E336" s="168" t="s">
        <v>61</v>
      </c>
      <c r="F336" s="176"/>
      <c r="G336" s="168" t="s">
        <v>61</v>
      </c>
      <c r="H336" s="176"/>
      <c r="I336" s="160"/>
      <c r="J336" s="142"/>
      <c r="K336" s="161"/>
      <c r="L336" s="142"/>
      <c r="M336" s="142"/>
      <c r="N336" s="142"/>
      <c r="O336" s="226"/>
    </row>
    <row r="337" spans="1:19" ht="14.4" x14ac:dyDescent="0.3">
      <c r="A337" s="223"/>
      <c r="B337" s="226"/>
      <c r="C337" s="239"/>
      <c r="D337" s="148" t="s">
        <v>16</v>
      </c>
      <c r="E337" s="168" t="s">
        <v>61</v>
      </c>
      <c r="F337" s="169" t="s">
        <v>61</v>
      </c>
      <c r="G337" s="168" t="s">
        <v>61</v>
      </c>
      <c r="H337" s="169" t="s">
        <v>61</v>
      </c>
      <c r="I337" s="160"/>
      <c r="J337" s="142"/>
      <c r="K337" s="161"/>
      <c r="L337" s="142"/>
      <c r="M337" s="142"/>
      <c r="N337" s="142"/>
      <c r="O337" s="226"/>
    </row>
    <row r="338" spans="1:19" ht="14.4" x14ac:dyDescent="0.3">
      <c r="A338" s="223"/>
      <c r="B338" s="226"/>
      <c r="C338" s="239"/>
      <c r="D338" s="148" t="s">
        <v>17</v>
      </c>
      <c r="E338" s="168" t="s">
        <v>61</v>
      </c>
      <c r="F338" s="169" t="s">
        <v>61</v>
      </c>
      <c r="G338" s="168" t="s">
        <v>61</v>
      </c>
      <c r="H338" s="169" t="s">
        <v>61</v>
      </c>
      <c r="I338" s="160"/>
      <c r="J338" s="142"/>
      <c r="K338" s="161"/>
      <c r="L338" s="142"/>
      <c r="M338" s="142"/>
      <c r="N338" s="142"/>
      <c r="O338" s="226"/>
    </row>
    <row r="339" spans="1:19" ht="14.4" x14ac:dyDescent="0.3">
      <c r="A339" s="223"/>
      <c r="B339" s="226"/>
      <c r="C339" s="239"/>
      <c r="D339" s="148" t="s">
        <v>18</v>
      </c>
      <c r="E339" s="168" t="s">
        <v>61</v>
      </c>
      <c r="F339" s="169" t="s">
        <v>61</v>
      </c>
      <c r="G339" s="168" t="s">
        <v>61</v>
      </c>
      <c r="H339" s="169" t="s">
        <v>61</v>
      </c>
      <c r="I339" s="160"/>
      <c r="J339" s="142"/>
      <c r="K339" s="161"/>
      <c r="L339" s="142"/>
      <c r="M339" s="142"/>
      <c r="N339" s="142"/>
      <c r="O339" s="226"/>
    </row>
    <row r="340" spans="1:19" ht="14.4" x14ac:dyDescent="0.3">
      <c r="A340" s="223"/>
      <c r="B340" s="226"/>
      <c r="C340" s="239"/>
      <c r="D340" s="148" t="s">
        <v>19</v>
      </c>
      <c r="E340" s="168" t="s">
        <v>61</v>
      </c>
      <c r="F340" s="169" t="s">
        <v>61</v>
      </c>
      <c r="G340" s="168" t="s">
        <v>61</v>
      </c>
      <c r="H340" s="169" t="s">
        <v>61</v>
      </c>
      <c r="I340" s="160"/>
      <c r="J340" s="142"/>
      <c r="K340" s="161"/>
      <c r="L340" s="142"/>
      <c r="M340" s="142"/>
      <c r="N340" s="142"/>
      <c r="O340" s="226"/>
    </row>
    <row r="341" spans="1:19" ht="14.4" x14ac:dyDescent="0.3">
      <c r="A341" s="224"/>
      <c r="B341" s="227"/>
      <c r="C341" s="240"/>
      <c r="D341" s="148" t="s">
        <v>20</v>
      </c>
      <c r="E341" s="168" t="s">
        <v>61</v>
      </c>
      <c r="F341" s="169" t="s">
        <v>61</v>
      </c>
      <c r="G341" s="168" t="s">
        <v>61</v>
      </c>
      <c r="H341" s="169" t="s">
        <v>61</v>
      </c>
      <c r="I341" s="160"/>
      <c r="J341" s="142"/>
      <c r="K341" s="161"/>
      <c r="L341" s="142"/>
      <c r="M341" s="142"/>
      <c r="N341" s="142"/>
      <c r="O341" s="227"/>
    </row>
    <row r="342" spans="1:19" ht="14.4" x14ac:dyDescent="0.3">
      <c r="A342" s="222" t="s">
        <v>87</v>
      </c>
      <c r="B342" s="225" t="s">
        <v>88</v>
      </c>
      <c r="C342" s="238" t="s">
        <v>215</v>
      </c>
      <c r="D342" s="134" t="s">
        <v>169</v>
      </c>
      <c r="E342" s="140">
        <f>SUM(E343:E353)</f>
        <v>104936</v>
      </c>
      <c r="F342" s="141">
        <f>SUM(F343:F353)</f>
        <v>91295</v>
      </c>
      <c r="G342" s="140">
        <f>SUM(G343:G353)</f>
        <v>104936</v>
      </c>
      <c r="H342" s="141">
        <f>SUM(H343:H353)</f>
        <v>91295</v>
      </c>
      <c r="I342" s="160"/>
      <c r="J342" s="142"/>
      <c r="K342" s="161"/>
      <c r="L342" s="142"/>
      <c r="M342" s="142"/>
      <c r="N342" s="142"/>
      <c r="O342" s="225" t="s">
        <v>26</v>
      </c>
    </row>
    <row r="343" spans="1:19" ht="14.4" x14ac:dyDescent="0.3">
      <c r="A343" s="223"/>
      <c r="B343" s="226"/>
      <c r="C343" s="239"/>
      <c r="D343" s="146" t="s">
        <v>10</v>
      </c>
      <c r="E343" s="143">
        <f>G343</f>
        <v>21437</v>
      </c>
      <c r="F343" s="144">
        <v>21437</v>
      </c>
      <c r="G343" s="143">
        <v>21437</v>
      </c>
      <c r="H343" s="144">
        <v>21437</v>
      </c>
      <c r="I343" s="160"/>
      <c r="J343" s="142"/>
      <c r="K343" s="161"/>
      <c r="L343" s="142"/>
      <c r="M343" s="142"/>
      <c r="N343" s="142"/>
      <c r="O343" s="226"/>
    </row>
    <row r="344" spans="1:19" ht="14.4" x14ac:dyDescent="0.3">
      <c r="A344" s="223"/>
      <c r="B344" s="226"/>
      <c r="C344" s="239"/>
      <c r="D344" s="123" t="s">
        <v>11</v>
      </c>
      <c r="E344" s="143">
        <v>25604</v>
      </c>
      <c r="F344" s="144">
        <v>25011</v>
      </c>
      <c r="G344" s="143">
        <v>25604</v>
      </c>
      <c r="H344" s="144">
        <v>25011</v>
      </c>
      <c r="I344" s="160"/>
      <c r="J344" s="142"/>
      <c r="K344" s="161"/>
      <c r="L344" s="142"/>
      <c r="M344" s="142"/>
      <c r="N344" s="142"/>
      <c r="O344" s="226"/>
    </row>
    <row r="345" spans="1:19" ht="14.4" x14ac:dyDescent="0.3">
      <c r="A345" s="223"/>
      <c r="B345" s="226"/>
      <c r="C345" s="239"/>
      <c r="D345" s="147" t="s">
        <v>12</v>
      </c>
      <c r="E345" s="143">
        <v>28800</v>
      </c>
      <c r="F345" s="144">
        <v>23248</v>
      </c>
      <c r="G345" s="143">
        <v>28800</v>
      </c>
      <c r="H345" s="144">
        <v>23248</v>
      </c>
      <c r="I345" s="160"/>
      <c r="J345" s="142"/>
      <c r="K345" s="161"/>
      <c r="L345" s="142"/>
      <c r="M345" s="142"/>
      <c r="N345" s="142"/>
      <c r="O345" s="226"/>
    </row>
    <row r="346" spans="1:19" ht="14.4" x14ac:dyDescent="0.3">
      <c r="A346" s="223"/>
      <c r="B346" s="226"/>
      <c r="C346" s="239"/>
      <c r="D346" s="147" t="s">
        <v>13</v>
      </c>
      <c r="E346" s="143">
        <v>28800</v>
      </c>
      <c r="F346" s="144">
        <v>21304</v>
      </c>
      <c r="G346" s="143">
        <v>28800</v>
      </c>
      <c r="H346" s="144">
        <v>21304</v>
      </c>
      <c r="I346" s="160"/>
      <c r="J346" s="142"/>
      <c r="K346" s="161"/>
      <c r="L346" s="142"/>
      <c r="M346" s="142"/>
      <c r="N346" s="142"/>
      <c r="O346" s="226"/>
      <c r="P346" s="279"/>
      <c r="Q346" s="250"/>
      <c r="R346" s="250"/>
      <c r="S346" s="250"/>
    </row>
    <row r="347" spans="1:19" ht="14.4" x14ac:dyDescent="0.3">
      <c r="A347" s="223"/>
      <c r="B347" s="226"/>
      <c r="C347" s="239"/>
      <c r="D347" s="148" t="s">
        <v>14</v>
      </c>
      <c r="E347" s="143">
        <v>295</v>
      </c>
      <c r="F347" s="144">
        <v>295</v>
      </c>
      <c r="G347" s="143">
        <v>295</v>
      </c>
      <c r="H347" s="144">
        <v>295</v>
      </c>
      <c r="I347" s="160"/>
      <c r="J347" s="142"/>
      <c r="K347" s="161"/>
      <c r="L347" s="142"/>
      <c r="M347" s="142"/>
      <c r="N347" s="142"/>
      <c r="O347" s="226"/>
      <c r="P347" s="279"/>
      <c r="Q347" s="250"/>
      <c r="R347" s="250"/>
      <c r="S347" s="250"/>
    </row>
    <row r="348" spans="1:19" ht="14.4" x14ac:dyDescent="0.3">
      <c r="A348" s="223"/>
      <c r="B348" s="226"/>
      <c r="C348" s="239"/>
      <c r="D348" s="148" t="s">
        <v>15</v>
      </c>
      <c r="E348" s="143">
        <v>0</v>
      </c>
      <c r="F348" s="144">
        <v>0</v>
      </c>
      <c r="G348" s="143">
        <v>0</v>
      </c>
      <c r="H348" s="144">
        <v>0</v>
      </c>
      <c r="I348" s="160"/>
      <c r="J348" s="142"/>
      <c r="K348" s="161"/>
      <c r="L348" s="142"/>
      <c r="M348" s="142"/>
      <c r="N348" s="142"/>
      <c r="O348" s="226"/>
      <c r="P348" s="279"/>
      <c r="Q348" s="250"/>
      <c r="R348" s="250"/>
      <c r="S348" s="250"/>
    </row>
    <row r="349" spans="1:19" ht="14.4" x14ac:dyDescent="0.3">
      <c r="A349" s="223"/>
      <c r="B349" s="226"/>
      <c r="C349" s="239"/>
      <c r="D349" s="148" t="s">
        <v>16</v>
      </c>
      <c r="E349" s="143">
        <v>0</v>
      </c>
      <c r="F349" s="144">
        <v>0</v>
      </c>
      <c r="G349" s="143">
        <v>0</v>
      </c>
      <c r="H349" s="144">
        <v>0</v>
      </c>
      <c r="I349" s="160"/>
      <c r="J349" s="142"/>
      <c r="K349" s="161"/>
      <c r="L349" s="142"/>
      <c r="M349" s="142"/>
      <c r="N349" s="142"/>
      <c r="O349" s="226"/>
      <c r="P349" s="279"/>
      <c r="Q349" s="250"/>
      <c r="R349" s="250"/>
      <c r="S349" s="250"/>
    </row>
    <row r="350" spans="1:19" ht="14.4" x14ac:dyDescent="0.3">
      <c r="A350" s="223"/>
      <c r="B350" s="226"/>
      <c r="C350" s="239"/>
      <c r="D350" s="148" t="s">
        <v>17</v>
      </c>
      <c r="E350" s="143">
        <v>0</v>
      </c>
      <c r="F350" s="144">
        <v>0</v>
      </c>
      <c r="G350" s="143">
        <v>0</v>
      </c>
      <c r="H350" s="144">
        <v>0</v>
      </c>
      <c r="I350" s="160"/>
      <c r="J350" s="142"/>
      <c r="K350" s="161"/>
      <c r="L350" s="142"/>
      <c r="M350" s="142"/>
      <c r="N350" s="142"/>
      <c r="O350" s="226"/>
      <c r="P350" s="279"/>
      <c r="Q350" s="250"/>
      <c r="R350" s="250"/>
      <c r="S350" s="250"/>
    </row>
    <row r="351" spans="1:19" ht="14.4" x14ac:dyDescent="0.3">
      <c r="A351" s="223"/>
      <c r="B351" s="226"/>
      <c r="C351" s="239"/>
      <c r="D351" s="148" t="s">
        <v>18</v>
      </c>
      <c r="E351" s="143">
        <v>0</v>
      </c>
      <c r="F351" s="144">
        <v>0</v>
      </c>
      <c r="G351" s="143">
        <v>0</v>
      </c>
      <c r="H351" s="144">
        <v>0</v>
      </c>
      <c r="I351" s="160"/>
      <c r="J351" s="142"/>
      <c r="K351" s="161"/>
      <c r="L351" s="142"/>
      <c r="M351" s="142"/>
      <c r="N351" s="142"/>
      <c r="O351" s="226"/>
    </row>
    <row r="352" spans="1:19" ht="14.4" x14ac:dyDescent="0.3">
      <c r="A352" s="223"/>
      <c r="B352" s="226"/>
      <c r="C352" s="239"/>
      <c r="D352" s="148" t="s">
        <v>19</v>
      </c>
      <c r="E352" s="143">
        <v>0</v>
      </c>
      <c r="F352" s="144">
        <v>0</v>
      </c>
      <c r="G352" s="143">
        <v>0</v>
      </c>
      <c r="H352" s="144">
        <v>0</v>
      </c>
      <c r="I352" s="160"/>
      <c r="J352" s="142"/>
      <c r="K352" s="161"/>
      <c r="L352" s="142"/>
      <c r="M352" s="142"/>
      <c r="N352" s="142"/>
      <c r="O352" s="226"/>
    </row>
    <row r="353" spans="1:19" ht="14.4" x14ac:dyDescent="0.3">
      <c r="A353" s="224"/>
      <c r="B353" s="227"/>
      <c r="C353" s="240"/>
      <c r="D353" s="148" t="s">
        <v>20</v>
      </c>
      <c r="E353" s="143">
        <v>0</v>
      </c>
      <c r="F353" s="144">
        <v>0</v>
      </c>
      <c r="G353" s="143">
        <v>0</v>
      </c>
      <c r="H353" s="144">
        <v>0</v>
      </c>
      <c r="I353" s="160"/>
      <c r="J353" s="142"/>
      <c r="K353" s="161"/>
      <c r="L353" s="142"/>
      <c r="M353" s="142"/>
      <c r="N353" s="142"/>
      <c r="O353" s="227"/>
    </row>
    <row r="354" spans="1:19" ht="14.4" x14ac:dyDescent="0.3">
      <c r="A354" s="222" t="s">
        <v>90</v>
      </c>
      <c r="B354" s="225" t="s">
        <v>91</v>
      </c>
      <c r="C354" s="238" t="s">
        <v>216</v>
      </c>
      <c r="D354" s="134" t="s">
        <v>169</v>
      </c>
      <c r="E354" s="162">
        <f>SUM(E355:E365)</f>
        <v>18120.199999999997</v>
      </c>
      <c r="F354" s="163">
        <f>SUM(F355:F365)</f>
        <v>8704</v>
      </c>
      <c r="G354" s="162">
        <f>SUM(G355:G365)</f>
        <v>18120.199999999997</v>
      </c>
      <c r="H354" s="163">
        <f>SUM(H355:H365)</f>
        <v>8704</v>
      </c>
      <c r="I354" s="160"/>
      <c r="J354" s="142"/>
      <c r="K354" s="161"/>
      <c r="L354" s="142"/>
      <c r="M354" s="142"/>
      <c r="N354" s="142"/>
      <c r="O354" s="225" t="s">
        <v>26</v>
      </c>
    </row>
    <row r="355" spans="1:19" ht="14.4" x14ac:dyDescent="0.3">
      <c r="A355" s="223"/>
      <c r="B355" s="226"/>
      <c r="C355" s="239"/>
      <c r="D355" s="146" t="s">
        <v>10</v>
      </c>
      <c r="E355" s="166">
        <v>3600</v>
      </c>
      <c r="F355" s="167">
        <v>494.4</v>
      </c>
      <c r="G355" s="166">
        <v>3600</v>
      </c>
      <c r="H355" s="167">
        <v>494.4</v>
      </c>
      <c r="I355" s="160"/>
      <c r="J355" s="142"/>
      <c r="K355" s="161"/>
      <c r="L355" s="142"/>
      <c r="M355" s="142"/>
      <c r="N355" s="142"/>
      <c r="O355" s="226"/>
    </row>
    <row r="356" spans="1:19" ht="14.4" x14ac:dyDescent="0.3">
      <c r="A356" s="223"/>
      <c r="B356" s="226"/>
      <c r="C356" s="239"/>
      <c r="D356" s="123" t="s">
        <v>11</v>
      </c>
      <c r="E356" s="166">
        <v>3600</v>
      </c>
      <c r="F356" s="167">
        <v>633.20000000000005</v>
      </c>
      <c r="G356" s="166">
        <v>3600</v>
      </c>
      <c r="H356" s="167">
        <v>633.20000000000005</v>
      </c>
      <c r="I356" s="160"/>
      <c r="J356" s="142"/>
      <c r="K356" s="161"/>
      <c r="L356" s="142"/>
      <c r="M356" s="142"/>
      <c r="N356" s="142"/>
      <c r="O356" s="226"/>
    </row>
    <row r="357" spans="1:19" ht="14.4" x14ac:dyDescent="0.3">
      <c r="A357" s="223"/>
      <c r="B357" s="226"/>
      <c r="C357" s="239"/>
      <c r="D357" s="147" t="s">
        <v>12</v>
      </c>
      <c r="E357" s="166">
        <v>3600</v>
      </c>
      <c r="F357" s="167">
        <v>621.6</v>
      </c>
      <c r="G357" s="166">
        <v>3600</v>
      </c>
      <c r="H357" s="167">
        <v>621.6</v>
      </c>
      <c r="I357" s="160"/>
      <c r="J357" s="142"/>
      <c r="K357" s="161"/>
      <c r="L357" s="142"/>
      <c r="M357" s="142"/>
      <c r="N357" s="142"/>
      <c r="O357" s="226"/>
    </row>
    <row r="358" spans="1:19" ht="14.4" x14ac:dyDescent="0.3">
      <c r="A358" s="223"/>
      <c r="B358" s="226"/>
      <c r="C358" s="239"/>
      <c r="D358" s="147" t="s">
        <v>13</v>
      </c>
      <c r="E358" s="166">
        <v>900.3</v>
      </c>
      <c r="F358" s="167">
        <v>725.2</v>
      </c>
      <c r="G358" s="166">
        <v>900.3</v>
      </c>
      <c r="H358" s="167">
        <v>725.2</v>
      </c>
      <c r="I358" s="160"/>
      <c r="J358" s="142"/>
      <c r="K358" s="161"/>
      <c r="L358" s="142"/>
      <c r="M358" s="142"/>
      <c r="N358" s="142"/>
      <c r="O358" s="226"/>
      <c r="P358" s="279"/>
      <c r="Q358" s="250"/>
      <c r="R358" s="250"/>
      <c r="S358" s="250"/>
    </row>
    <row r="359" spans="1:19" ht="14.4" x14ac:dyDescent="0.3">
      <c r="A359" s="223"/>
      <c r="B359" s="226"/>
      <c r="C359" s="239"/>
      <c r="D359" s="148" t="s">
        <v>14</v>
      </c>
      <c r="E359" s="166">
        <v>908</v>
      </c>
      <c r="F359" s="167">
        <v>754.4</v>
      </c>
      <c r="G359" s="166">
        <v>908</v>
      </c>
      <c r="H359" s="167">
        <v>754.4</v>
      </c>
      <c r="I359" s="160"/>
      <c r="J359" s="142"/>
      <c r="K359" s="161"/>
      <c r="L359" s="142"/>
      <c r="M359" s="142"/>
      <c r="N359" s="142"/>
      <c r="O359" s="226"/>
      <c r="P359" s="279"/>
      <c r="Q359" s="250"/>
      <c r="R359" s="250"/>
      <c r="S359" s="250"/>
    </row>
    <row r="360" spans="1:19" ht="14.4" x14ac:dyDescent="0.3">
      <c r="A360" s="223"/>
      <c r="B360" s="226"/>
      <c r="C360" s="239"/>
      <c r="D360" s="148" t="s">
        <v>15</v>
      </c>
      <c r="E360" s="166">
        <v>908</v>
      </c>
      <c r="F360" s="167">
        <v>908</v>
      </c>
      <c r="G360" s="166">
        <v>908</v>
      </c>
      <c r="H360" s="167">
        <v>908</v>
      </c>
      <c r="I360" s="160"/>
      <c r="J360" s="142"/>
      <c r="K360" s="161"/>
      <c r="L360" s="142"/>
      <c r="M360" s="142"/>
      <c r="N360" s="142"/>
      <c r="O360" s="226"/>
      <c r="P360" s="279"/>
      <c r="Q360" s="250"/>
      <c r="R360" s="250"/>
      <c r="S360" s="250"/>
    </row>
    <row r="361" spans="1:19" ht="14.4" x14ac:dyDescent="0.3">
      <c r="A361" s="223"/>
      <c r="B361" s="226"/>
      <c r="C361" s="239"/>
      <c r="D361" s="148" t="s">
        <v>16</v>
      </c>
      <c r="E361" s="166">
        <v>908</v>
      </c>
      <c r="F361" s="167">
        <v>908</v>
      </c>
      <c r="G361" s="166">
        <v>908</v>
      </c>
      <c r="H361" s="167">
        <v>908</v>
      </c>
      <c r="I361" s="160"/>
      <c r="J361" s="142"/>
      <c r="K361" s="161"/>
      <c r="L361" s="142"/>
      <c r="M361" s="142"/>
      <c r="N361" s="142"/>
      <c r="O361" s="226"/>
      <c r="P361" s="279"/>
      <c r="Q361" s="250"/>
      <c r="R361" s="250"/>
      <c r="S361" s="250"/>
    </row>
    <row r="362" spans="1:19" ht="14.4" x14ac:dyDescent="0.3">
      <c r="A362" s="223"/>
      <c r="B362" s="226"/>
      <c r="C362" s="239"/>
      <c r="D362" s="148" t="s">
        <v>17</v>
      </c>
      <c r="E362" s="166">
        <v>908</v>
      </c>
      <c r="F362" s="167">
        <v>908</v>
      </c>
      <c r="G362" s="166">
        <v>908</v>
      </c>
      <c r="H362" s="167">
        <v>908</v>
      </c>
      <c r="I362" s="160"/>
      <c r="J362" s="142"/>
      <c r="K362" s="161"/>
      <c r="L362" s="142"/>
      <c r="M362" s="142"/>
      <c r="N362" s="142"/>
      <c r="O362" s="226"/>
    </row>
    <row r="363" spans="1:19" ht="14.4" x14ac:dyDescent="0.3">
      <c r="A363" s="223"/>
      <c r="B363" s="226"/>
      <c r="C363" s="239"/>
      <c r="D363" s="148" t="s">
        <v>18</v>
      </c>
      <c r="E363" s="166">
        <v>908</v>
      </c>
      <c r="F363" s="167">
        <v>871.3</v>
      </c>
      <c r="G363" s="166">
        <v>908</v>
      </c>
      <c r="H363" s="167">
        <v>871.3</v>
      </c>
      <c r="I363" s="160"/>
      <c r="J363" s="142"/>
      <c r="K363" s="161"/>
      <c r="L363" s="142"/>
      <c r="M363" s="142"/>
      <c r="N363" s="142"/>
      <c r="O363" s="226"/>
    </row>
    <row r="364" spans="1:19" ht="14.4" x14ac:dyDescent="0.3">
      <c r="A364" s="223"/>
      <c r="B364" s="226"/>
      <c r="C364" s="239"/>
      <c r="D364" s="148" t="s">
        <v>19</v>
      </c>
      <c r="E364" s="166">
        <v>916.1</v>
      </c>
      <c r="F364" s="167">
        <v>916.1</v>
      </c>
      <c r="G364" s="166">
        <v>916.1</v>
      </c>
      <c r="H364" s="167">
        <v>916.1</v>
      </c>
      <c r="I364" s="160"/>
      <c r="J364" s="142"/>
      <c r="K364" s="161"/>
      <c r="L364" s="142"/>
      <c r="M364" s="142"/>
      <c r="N364" s="142"/>
      <c r="O364" s="226"/>
    </row>
    <row r="365" spans="1:19" ht="14.4" x14ac:dyDescent="0.3">
      <c r="A365" s="224"/>
      <c r="B365" s="227"/>
      <c r="C365" s="240"/>
      <c r="D365" s="148" t="s">
        <v>20</v>
      </c>
      <c r="E365" s="166">
        <v>963.8</v>
      </c>
      <c r="F365" s="167">
        <v>963.8</v>
      </c>
      <c r="G365" s="166">
        <v>963.8</v>
      </c>
      <c r="H365" s="167">
        <v>963.8</v>
      </c>
      <c r="I365" s="160"/>
      <c r="J365" s="142"/>
      <c r="K365" s="161"/>
      <c r="L365" s="142"/>
      <c r="M365" s="142"/>
      <c r="N365" s="142"/>
      <c r="O365" s="227"/>
    </row>
    <row r="366" spans="1:19" ht="14.4" x14ac:dyDescent="0.3">
      <c r="A366" s="222" t="s">
        <v>92</v>
      </c>
      <c r="B366" s="225" t="s">
        <v>93</v>
      </c>
      <c r="C366" s="238" t="s">
        <v>217</v>
      </c>
      <c r="D366" s="134" t="s">
        <v>169</v>
      </c>
      <c r="E366" s="140">
        <f>SUM(E367:E377)</f>
        <v>296.39999999999998</v>
      </c>
      <c r="F366" s="141">
        <f>SUM(F367:F377)</f>
        <v>0</v>
      </c>
      <c r="G366" s="140"/>
      <c r="H366" s="141"/>
      <c r="I366" s="141"/>
      <c r="J366" s="141"/>
      <c r="K366" s="140">
        <f>SUM(K367:K377)</f>
        <v>296.39999999999998</v>
      </c>
      <c r="L366" s="141">
        <f>SUM(L367:L377)</f>
        <v>0</v>
      </c>
      <c r="M366" s="142"/>
      <c r="N366" s="142"/>
      <c r="O366" s="225" t="s">
        <v>237</v>
      </c>
    </row>
    <row r="367" spans="1:19" ht="14.4" x14ac:dyDescent="0.3">
      <c r="A367" s="223"/>
      <c r="B367" s="226"/>
      <c r="C367" s="239"/>
      <c r="D367" s="146" t="s">
        <v>10</v>
      </c>
      <c r="E367" s="168" t="s">
        <v>61</v>
      </c>
      <c r="F367" s="169" t="s">
        <v>61</v>
      </c>
      <c r="G367" s="183"/>
      <c r="H367" s="184"/>
      <c r="I367" s="160"/>
      <c r="J367" s="142"/>
      <c r="K367" s="168" t="s">
        <v>61</v>
      </c>
      <c r="L367" s="169" t="s">
        <v>61</v>
      </c>
      <c r="M367" s="142"/>
      <c r="N367" s="142"/>
      <c r="O367" s="226"/>
    </row>
    <row r="368" spans="1:19" ht="14.4" x14ac:dyDescent="0.3">
      <c r="A368" s="223"/>
      <c r="B368" s="226"/>
      <c r="C368" s="239"/>
      <c r="D368" s="123" t="s">
        <v>11</v>
      </c>
      <c r="E368" s="143" t="s">
        <v>61</v>
      </c>
      <c r="F368" s="144" t="s">
        <v>61</v>
      </c>
      <c r="G368" s="185"/>
      <c r="H368" s="186"/>
      <c r="I368" s="187"/>
      <c r="J368" s="188"/>
      <c r="K368" s="143" t="s">
        <v>61</v>
      </c>
      <c r="L368" s="144" t="s">
        <v>61</v>
      </c>
      <c r="M368" s="142"/>
      <c r="N368" s="142"/>
      <c r="O368" s="226"/>
    </row>
    <row r="369" spans="1:19" ht="14.4" x14ac:dyDescent="0.3">
      <c r="A369" s="223"/>
      <c r="B369" s="226"/>
      <c r="C369" s="239"/>
      <c r="D369" s="147" t="s">
        <v>12</v>
      </c>
      <c r="E369" s="136">
        <v>49.4</v>
      </c>
      <c r="F369" s="137">
        <v>0</v>
      </c>
      <c r="G369" s="185"/>
      <c r="H369" s="186"/>
      <c r="I369" s="187"/>
      <c r="J369" s="188"/>
      <c r="K369" s="136">
        <v>49.4</v>
      </c>
      <c r="L369" s="137">
        <v>0</v>
      </c>
      <c r="M369" s="142"/>
      <c r="N369" s="142"/>
      <c r="O369" s="226"/>
    </row>
    <row r="370" spans="1:19" ht="14.4" x14ac:dyDescent="0.3">
      <c r="A370" s="223"/>
      <c r="B370" s="226"/>
      <c r="C370" s="239"/>
      <c r="D370" s="147" t="s">
        <v>13</v>
      </c>
      <c r="E370" s="136">
        <v>49.4</v>
      </c>
      <c r="F370" s="137">
        <v>0</v>
      </c>
      <c r="G370" s="185"/>
      <c r="H370" s="186"/>
      <c r="I370" s="187"/>
      <c r="J370" s="188"/>
      <c r="K370" s="136">
        <v>49.4</v>
      </c>
      <c r="L370" s="137">
        <v>0</v>
      </c>
      <c r="M370" s="142"/>
      <c r="N370" s="142"/>
      <c r="O370" s="226"/>
    </row>
    <row r="371" spans="1:19" ht="14.4" x14ac:dyDescent="0.3">
      <c r="A371" s="223"/>
      <c r="B371" s="226"/>
      <c r="C371" s="239"/>
      <c r="D371" s="148" t="s">
        <v>14</v>
      </c>
      <c r="E371" s="136">
        <v>49.4</v>
      </c>
      <c r="F371" s="137">
        <v>0</v>
      </c>
      <c r="G371" s="185"/>
      <c r="H371" s="186"/>
      <c r="I371" s="187"/>
      <c r="J371" s="188"/>
      <c r="K371" s="136">
        <v>49.4</v>
      </c>
      <c r="L371" s="137">
        <v>0</v>
      </c>
      <c r="M371" s="142"/>
      <c r="N371" s="142"/>
      <c r="O371" s="226"/>
      <c r="Q371" s="189"/>
    </row>
    <row r="372" spans="1:19" ht="14.4" x14ac:dyDescent="0.3">
      <c r="A372" s="223"/>
      <c r="B372" s="226"/>
      <c r="C372" s="239"/>
      <c r="D372" s="148" t="s">
        <v>15</v>
      </c>
      <c r="E372" s="136">
        <v>49.4</v>
      </c>
      <c r="F372" s="137">
        <v>0</v>
      </c>
      <c r="G372" s="185"/>
      <c r="H372" s="186"/>
      <c r="I372" s="187"/>
      <c r="J372" s="188"/>
      <c r="K372" s="136">
        <v>49.4</v>
      </c>
      <c r="L372" s="137">
        <v>0</v>
      </c>
      <c r="M372" s="142"/>
      <c r="N372" s="142"/>
      <c r="O372" s="226"/>
      <c r="Q372" s="189"/>
    </row>
    <row r="373" spans="1:19" ht="14.4" x14ac:dyDescent="0.3">
      <c r="A373" s="223"/>
      <c r="B373" s="226"/>
      <c r="C373" s="239"/>
      <c r="D373" s="148" t="s">
        <v>16</v>
      </c>
      <c r="E373" s="136">
        <v>49.4</v>
      </c>
      <c r="F373" s="137">
        <v>0</v>
      </c>
      <c r="G373" s="190"/>
      <c r="H373" s="187"/>
      <c r="I373" s="187"/>
      <c r="J373" s="188"/>
      <c r="K373" s="136">
        <v>49.4</v>
      </c>
      <c r="L373" s="137">
        <v>0</v>
      </c>
      <c r="M373" s="142"/>
      <c r="N373" s="142"/>
      <c r="O373" s="226"/>
    </row>
    <row r="374" spans="1:19" ht="14.4" x14ac:dyDescent="0.3">
      <c r="A374" s="223"/>
      <c r="B374" s="226"/>
      <c r="C374" s="239"/>
      <c r="D374" s="148" t="s">
        <v>17</v>
      </c>
      <c r="E374" s="136">
        <v>49.4</v>
      </c>
      <c r="F374" s="137">
        <v>0</v>
      </c>
      <c r="G374" s="190"/>
      <c r="H374" s="187"/>
      <c r="I374" s="187"/>
      <c r="J374" s="188"/>
      <c r="K374" s="136">
        <v>49.4</v>
      </c>
      <c r="L374" s="137">
        <v>0</v>
      </c>
      <c r="M374" s="142"/>
      <c r="N374" s="142"/>
      <c r="O374" s="226"/>
    </row>
    <row r="375" spans="1:19" ht="14.4" x14ac:dyDescent="0.3">
      <c r="A375" s="223"/>
      <c r="B375" s="226"/>
      <c r="C375" s="239"/>
      <c r="D375" s="148" t="s">
        <v>18</v>
      </c>
      <c r="E375" s="136">
        <v>0</v>
      </c>
      <c r="F375" s="186">
        <v>0</v>
      </c>
      <c r="G375" s="190"/>
      <c r="H375" s="187"/>
      <c r="I375" s="187"/>
      <c r="J375" s="188"/>
      <c r="K375" s="136">
        <v>0</v>
      </c>
      <c r="L375" s="186">
        <v>0</v>
      </c>
      <c r="M375" s="142"/>
      <c r="N375" s="142"/>
      <c r="O375" s="226"/>
    </row>
    <row r="376" spans="1:19" ht="14.4" x14ac:dyDescent="0.3">
      <c r="A376" s="223"/>
      <c r="B376" s="226"/>
      <c r="C376" s="239"/>
      <c r="D376" s="148" t="s">
        <v>19</v>
      </c>
      <c r="E376" s="136">
        <v>0</v>
      </c>
      <c r="F376" s="186">
        <v>0</v>
      </c>
      <c r="G376" s="190"/>
      <c r="H376" s="187"/>
      <c r="I376" s="187"/>
      <c r="J376" s="188"/>
      <c r="K376" s="136">
        <v>0</v>
      </c>
      <c r="L376" s="186">
        <v>0</v>
      </c>
      <c r="M376" s="142"/>
      <c r="N376" s="142"/>
      <c r="O376" s="226"/>
    </row>
    <row r="377" spans="1:19" ht="14.4" x14ac:dyDescent="0.3">
      <c r="A377" s="224"/>
      <c r="B377" s="227"/>
      <c r="C377" s="240"/>
      <c r="D377" s="148" t="s">
        <v>20</v>
      </c>
      <c r="E377" s="136">
        <v>0</v>
      </c>
      <c r="F377" s="186">
        <v>0</v>
      </c>
      <c r="G377" s="190"/>
      <c r="H377" s="187"/>
      <c r="I377" s="187"/>
      <c r="J377" s="188"/>
      <c r="K377" s="136">
        <v>0</v>
      </c>
      <c r="L377" s="186">
        <v>0</v>
      </c>
      <c r="M377" s="142"/>
      <c r="N377" s="142"/>
      <c r="O377" s="227"/>
    </row>
    <row r="378" spans="1:19" ht="14.4" x14ac:dyDescent="0.3">
      <c r="A378" s="222" t="s">
        <v>96</v>
      </c>
      <c r="B378" s="225" t="s">
        <v>97</v>
      </c>
      <c r="C378" s="238" t="s">
        <v>196</v>
      </c>
      <c r="D378" s="134" t="s">
        <v>169</v>
      </c>
      <c r="E378" s="162">
        <f>SUM(E379:E389)</f>
        <v>2281.7999999999997</v>
      </c>
      <c r="F378" s="163">
        <f>SUM(F379:F389)</f>
        <v>1422.9999999999998</v>
      </c>
      <c r="G378" s="162">
        <f>SUM(G379:G389)</f>
        <v>2281.7999999999997</v>
      </c>
      <c r="H378" s="163">
        <f>SUM(H379:H389)</f>
        <v>1422.9999999999998</v>
      </c>
      <c r="I378" s="160"/>
      <c r="J378" s="142"/>
      <c r="K378" s="168"/>
      <c r="L378" s="169"/>
      <c r="M378" s="142"/>
      <c r="N378" s="142"/>
      <c r="O378" s="225" t="s">
        <v>26</v>
      </c>
      <c r="Q378" s="189"/>
    </row>
    <row r="379" spans="1:19" ht="14.4" x14ac:dyDescent="0.3">
      <c r="A379" s="223"/>
      <c r="B379" s="226"/>
      <c r="C379" s="239"/>
      <c r="D379" s="146" t="s">
        <v>10</v>
      </c>
      <c r="E379" s="166" t="s">
        <v>61</v>
      </c>
      <c r="F379" s="167" t="s">
        <v>61</v>
      </c>
      <c r="G379" s="166" t="s">
        <v>61</v>
      </c>
      <c r="H379" s="167" t="s">
        <v>61</v>
      </c>
      <c r="I379" s="160"/>
      <c r="J379" s="142"/>
      <c r="K379" s="168"/>
      <c r="L379" s="169"/>
      <c r="M379" s="142"/>
      <c r="N379" s="142"/>
      <c r="O379" s="226"/>
      <c r="Q379" s="189"/>
    </row>
    <row r="380" spans="1:19" ht="14.4" x14ac:dyDescent="0.3">
      <c r="A380" s="223"/>
      <c r="B380" s="226"/>
      <c r="C380" s="239"/>
      <c r="D380" s="123" t="s">
        <v>11</v>
      </c>
      <c r="E380" s="166" t="s">
        <v>61</v>
      </c>
      <c r="F380" s="167" t="s">
        <v>61</v>
      </c>
      <c r="G380" s="166" t="s">
        <v>61</v>
      </c>
      <c r="H380" s="167" t="s">
        <v>61</v>
      </c>
      <c r="I380" s="160"/>
      <c r="J380" s="142"/>
      <c r="K380" s="168"/>
      <c r="L380" s="169"/>
      <c r="M380" s="142"/>
      <c r="N380" s="142"/>
      <c r="O380" s="226"/>
      <c r="Q380" s="189"/>
    </row>
    <row r="381" spans="1:19" ht="14.4" x14ac:dyDescent="0.3">
      <c r="A381" s="223"/>
      <c r="B381" s="226"/>
      <c r="C381" s="239"/>
      <c r="D381" s="147" t="s">
        <v>12</v>
      </c>
      <c r="E381" s="166">
        <v>772.3</v>
      </c>
      <c r="F381" s="167">
        <v>772.3</v>
      </c>
      <c r="G381" s="166">
        <v>772.3</v>
      </c>
      <c r="H381" s="167">
        <v>772.3</v>
      </c>
      <c r="I381" s="160"/>
      <c r="J381" s="142"/>
      <c r="K381" s="168"/>
      <c r="L381" s="169"/>
      <c r="M381" s="142"/>
      <c r="N381" s="142"/>
      <c r="O381" s="226"/>
      <c r="Q381" s="189"/>
    </row>
    <row r="382" spans="1:19" ht="14.4" x14ac:dyDescent="0.3">
      <c r="A382" s="223"/>
      <c r="B382" s="226"/>
      <c r="C382" s="239"/>
      <c r="D382" s="147" t="s">
        <v>13</v>
      </c>
      <c r="E382" s="166">
        <v>883</v>
      </c>
      <c r="F382" s="167">
        <v>27.8</v>
      </c>
      <c r="G382" s="166">
        <v>883</v>
      </c>
      <c r="H382" s="167">
        <v>27.8</v>
      </c>
      <c r="I382" s="160"/>
      <c r="J382" s="142"/>
      <c r="K382" s="168"/>
      <c r="L382" s="169"/>
      <c r="M382" s="142"/>
      <c r="N382" s="142"/>
      <c r="O382" s="226"/>
      <c r="Q382" s="189"/>
    </row>
    <row r="383" spans="1:19" ht="15" customHeight="1" x14ac:dyDescent="0.3">
      <c r="A383" s="223"/>
      <c r="B383" s="226"/>
      <c r="C383" s="239"/>
      <c r="D383" s="148" t="s">
        <v>14</v>
      </c>
      <c r="E383" s="166">
        <v>88.6</v>
      </c>
      <c r="F383" s="167">
        <v>88.6</v>
      </c>
      <c r="G383" s="166">
        <v>88.6</v>
      </c>
      <c r="H383" s="167">
        <v>88.6</v>
      </c>
      <c r="I383" s="160"/>
      <c r="J383" s="142"/>
      <c r="K383" s="168"/>
      <c r="L383" s="169"/>
      <c r="M383" s="142"/>
      <c r="N383" s="142"/>
      <c r="O383" s="226"/>
      <c r="P383" s="279"/>
      <c r="Q383" s="250"/>
      <c r="R383" s="250"/>
      <c r="S383" s="250"/>
    </row>
    <row r="384" spans="1:19" ht="14.4" x14ac:dyDescent="0.3">
      <c r="A384" s="223"/>
      <c r="B384" s="226"/>
      <c r="C384" s="239"/>
      <c r="D384" s="148" t="s">
        <v>15</v>
      </c>
      <c r="E384" s="166">
        <v>88.6</v>
      </c>
      <c r="F384" s="167">
        <v>88.6</v>
      </c>
      <c r="G384" s="166">
        <v>88.6</v>
      </c>
      <c r="H384" s="167">
        <v>88.6</v>
      </c>
      <c r="I384" s="160"/>
      <c r="J384" s="142"/>
      <c r="K384" s="168"/>
      <c r="L384" s="169"/>
      <c r="M384" s="142"/>
      <c r="N384" s="142"/>
      <c r="O384" s="226"/>
      <c r="P384" s="279"/>
      <c r="Q384" s="250"/>
      <c r="R384" s="250"/>
      <c r="S384" s="250"/>
    </row>
    <row r="385" spans="1:19" ht="14.4" x14ac:dyDescent="0.3">
      <c r="A385" s="223"/>
      <c r="B385" s="226"/>
      <c r="C385" s="239"/>
      <c r="D385" s="148" t="s">
        <v>16</v>
      </c>
      <c r="E385" s="166">
        <v>88.6</v>
      </c>
      <c r="F385" s="167">
        <v>88.6</v>
      </c>
      <c r="G385" s="166">
        <v>88.6</v>
      </c>
      <c r="H385" s="167">
        <v>88.6</v>
      </c>
      <c r="I385" s="160"/>
      <c r="J385" s="142"/>
      <c r="K385" s="161"/>
      <c r="L385" s="142"/>
      <c r="M385" s="142"/>
      <c r="N385" s="142"/>
      <c r="O385" s="226"/>
      <c r="P385" s="279"/>
      <c r="Q385" s="250"/>
      <c r="R385" s="250"/>
      <c r="S385" s="250"/>
    </row>
    <row r="386" spans="1:19" ht="14.4" x14ac:dyDescent="0.3">
      <c r="A386" s="223"/>
      <c r="B386" s="226"/>
      <c r="C386" s="239"/>
      <c r="D386" s="148" t="s">
        <v>17</v>
      </c>
      <c r="E386" s="166">
        <v>88.6</v>
      </c>
      <c r="F386" s="167">
        <v>88.6</v>
      </c>
      <c r="G386" s="166">
        <v>88.6</v>
      </c>
      <c r="H386" s="167">
        <v>88.6</v>
      </c>
      <c r="I386" s="160"/>
      <c r="J386" s="142"/>
      <c r="K386" s="161"/>
      <c r="L386" s="142"/>
      <c r="M386" s="142"/>
      <c r="N386" s="142"/>
      <c r="O386" s="226"/>
      <c r="P386" s="279"/>
      <c r="Q386" s="250"/>
      <c r="R386" s="250"/>
      <c r="S386" s="250"/>
    </row>
    <row r="387" spans="1:19" ht="14.4" x14ac:dyDescent="0.3">
      <c r="A387" s="223"/>
      <c r="B387" s="226"/>
      <c r="C387" s="239"/>
      <c r="D387" s="148" t="s">
        <v>18</v>
      </c>
      <c r="E387" s="166">
        <v>88.6</v>
      </c>
      <c r="F387" s="167">
        <v>85</v>
      </c>
      <c r="G387" s="166">
        <v>88.6</v>
      </c>
      <c r="H387" s="167">
        <v>85</v>
      </c>
      <c r="I387" s="160"/>
      <c r="J387" s="142"/>
      <c r="K387" s="161"/>
      <c r="L387" s="142"/>
      <c r="M387" s="142"/>
      <c r="N387" s="142"/>
      <c r="O387" s="226"/>
      <c r="P387" s="279"/>
      <c r="Q387" s="250"/>
      <c r="R387" s="250"/>
      <c r="S387" s="250"/>
    </row>
    <row r="388" spans="1:19" ht="14.4" x14ac:dyDescent="0.3">
      <c r="A388" s="223"/>
      <c r="B388" s="226"/>
      <c r="C388" s="239"/>
      <c r="D388" s="148" t="s">
        <v>19</v>
      </c>
      <c r="E388" s="166">
        <v>89.4</v>
      </c>
      <c r="F388" s="167">
        <v>89.4</v>
      </c>
      <c r="G388" s="166">
        <v>89.4</v>
      </c>
      <c r="H388" s="167">
        <v>89.4</v>
      </c>
      <c r="I388" s="160"/>
      <c r="J388" s="142"/>
      <c r="K388" s="161"/>
      <c r="L388" s="142"/>
      <c r="M388" s="142"/>
      <c r="N388" s="142"/>
      <c r="O388" s="226"/>
    </row>
    <row r="389" spans="1:19" ht="14.4" x14ac:dyDescent="0.3">
      <c r="A389" s="224"/>
      <c r="B389" s="227"/>
      <c r="C389" s="240"/>
      <c r="D389" s="148" t="s">
        <v>20</v>
      </c>
      <c r="E389" s="166">
        <v>94.1</v>
      </c>
      <c r="F389" s="167">
        <v>94.1</v>
      </c>
      <c r="G389" s="166">
        <v>94.1</v>
      </c>
      <c r="H389" s="167">
        <v>94.1</v>
      </c>
      <c r="I389" s="160"/>
      <c r="J389" s="142"/>
      <c r="K389" s="161"/>
      <c r="L389" s="142"/>
      <c r="M389" s="142"/>
      <c r="N389" s="142"/>
      <c r="O389" s="227"/>
    </row>
    <row r="390" spans="1:19" ht="14.4" x14ac:dyDescent="0.3">
      <c r="A390" s="222" t="s">
        <v>100</v>
      </c>
      <c r="B390" s="225" t="s">
        <v>101</v>
      </c>
      <c r="C390" s="238" t="s">
        <v>183</v>
      </c>
      <c r="D390" s="134" t="s">
        <v>169</v>
      </c>
      <c r="E390" s="140">
        <f>SUM(E391:E401)</f>
        <v>6966.0000000000009</v>
      </c>
      <c r="F390" s="141">
        <f>SUM(F391:F401)</f>
        <v>6808.7000000000007</v>
      </c>
      <c r="G390" s="140">
        <f>SUM(G391:G401)</f>
        <v>6966.0000000000009</v>
      </c>
      <c r="H390" s="141">
        <f>SUM(H391:H401)</f>
        <v>6808.7000000000007</v>
      </c>
      <c r="I390" s="160"/>
      <c r="J390" s="142"/>
      <c r="K390" s="168"/>
      <c r="L390" s="169"/>
      <c r="M390" s="142"/>
      <c r="N390" s="142"/>
      <c r="O390" s="225" t="s">
        <v>26</v>
      </c>
      <c r="Q390" s="189"/>
    </row>
    <row r="391" spans="1:19" ht="14.4" x14ac:dyDescent="0.3">
      <c r="A391" s="223"/>
      <c r="B391" s="226"/>
      <c r="C391" s="239"/>
      <c r="D391" s="146" t="s">
        <v>10</v>
      </c>
      <c r="E391" s="185" t="s">
        <v>61</v>
      </c>
      <c r="F391" s="186" t="s">
        <v>61</v>
      </c>
      <c r="G391" s="185" t="s">
        <v>61</v>
      </c>
      <c r="H391" s="186" t="s">
        <v>61</v>
      </c>
      <c r="I391" s="160"/>
      <c r="J391" s="142"/>
      <c r="K391" s="168"/>
      <c r="L391" s="169"/>
      <c r="M391" s="142"/>
      <c r="N391" s="142"/>
      <c r="O391" s="226"/>
      <c r="Q391" s="189"/>
    </row>
    <row r="392" spans="1:19" ht="14.4" x14ac:dyDescent="0.3">
      <c r="A392" s="223"/>
      <c r="B392" s="226"/>
      <c r="C392" s="239"/>
      <c r="D392" s="123" t="s">
        <v>11</v>
      </c>
      <c r="E392" s="185" t="s">
        <v>61</v>
      </c>
      <c r="F392" s="186" t="s">
        <v>61</v>
      </c>
      <c r="G392" s="185" t="s">
        <v>61</v>
      </c>
      <c r="H392" s="186" t="s">
        <v>61</v>
      </c>
      <c r="I392" s="160"/>
      <c r="J392" s="142"/>
      <c r="K392" s="168"/>
      <c r="L392" s="169"/>
      <c r="M392" s="142"/>
      <c r="N392" s="142"/>
      <c r="O392" s="226"/>
      <c r="Q392" s="189"/>
    </row>
    <row r="393" spans="1:19" ht="14.4" x14ac:dyDescent="0.3">
      <c r="A393" s="223"/>
      <c r="B393" s="226"/>
      <c r="C393" s="239"/>
      <c r="D393" s="147" t="s">
        <v>12</v>
      </c>
      <c r="E393" s="185">
        <v>561.1</v>
      </c>
      <c r="F393" s="186">
        <v>561.1</v>
      </c>
      <c r="G393" s="185">
        <v>561.1</v>
      </c>
      <c r="H393" s="186">
        <v>561.1</v>
      </c>
      <c r="I393" s="160"/>
      <c r="J393" s="142"/>
      <c r="K393" s="168"/>
      <c r="L393" s="169"/>
      <c r="M393" s="142"/>
      <c r="N393" s="142"/>
      <c r="O393" s="226"/>
      <c r="Q393" s="189"/>
    </row>
    <row r="394" spans="1:19" ht="14.4" x14ac:dyDescent="0.3">
      <c r="A394" s="223"/>
      <c r="B394" s="226"/>
      <c r="C394" s="239"/>
      <c r="D394" s="147" t="s">
        <v>13</v>
      </c>
      <c r="E394" s="185">
        <v>885.7</v>
      </c>
      <c r="F394" s="186">
        <v>545.70000000000005</v>
      </c>
      <c r="G394" s="185">
        <v>885.7</v>
      </c>
      <c r="H394" s="186">
        <v>545.70000000000005</v>
      </c>
      <c r="I394" s="160"/>
      <c r="J394" s="142"/>
      <c r="K394" s="168"/>
      <c r="L394" s="169"/>
      <c r="M394" s="142"/>
      <c r="N394" s="142"/>
      <c r="O394" s="226"/>
      <c r="P394" s="171"/>
      <c r="Q394" s="172"/>
      <c r="R394" s="172"/>
      <c r="S394" s="172"/>
    </row>
    <row r="395" spans="1:19" ht="15" customHeight="1" x14ac:dyDescent="0.3">
      <c r="A395" s="223"/>
      <c r="B395" s="226"/>
      <c r="C395" s="239"/>
      <c r="D395" s="148" t="s">
        <v>14</v>
      </c>
      <c r="E395" s="185">
        <v>750.9</v>
      </c>
      <c r="F395" s="186">
        <v>538.9</v>
      </c>
      <c r="G395" s="185">
        <v>750.9</v>
      </c>
      <c r="H395" s="186">
        <v>538.9</v>
      </c>
      <c r="I395" s="160"/>
      <c r="J395" s="142"/>
      <c r="K395" s="168"/>
      <c r="L395" s="169"/>
      <c r="M395" s="142"/>
      <c r="N395" s="142"/>
      <c r="O395" s="226"/>
      <c r="P395" s="171"/>
      <c r="Q395" s="172"/>
      <c r="R395" s="172"/>
      <c r="S395" s="172"/>
    </row>
    <row r="396" spans="1:19" ht="14.4" x14ac:dyDescent="0.3">
      <c r="A396" s="223"/>
      <c r="B396" s="226"/>
      <c r="C396" s="239"/>
      <c r="D396" s="148" t="s">
        <v>15</v>
      </c>
      <c r="E396" s="185">
        <v>785.5</v>
      </c>
      <c r="F396" s="186">
        <v>1211.9000000000001</v>
      </c>
      <c r="G396" s="185">
        <v>785.5</v>
      </c>
      <c r="H396" s="186">
        <f>F396</f>
        <v>1211.9000000000001</v>
      </c>
      <c r="I396" s="160"/>
      <c r="J396" s="142"/>
      <c r="K396" s="168"/>
      <c r="L396" s="169"/>
      <c r="M396" s="142"/>
      <c r="N396" s="142"/>
      <c r="O396" s="226"/>
      <c r="P396" s="171"/>
      <c r="Q396" s="172"/>
      <c r="R396" s="172"/>
      <c r="S396" s="172"/>
    </row>
    <row r="397" spans="1:19" ht="14.4" x14ac:dyDescent="0.3">
      <c r="A397" s="223"/>
      <c r="B397" s="226"/>
      <c r="C397" s="239"/>
      <c r="D397" s="148" t="s">
        <v>16</v>
      </c>
      <c r="E397" s="185">
        <v>785.5</v>
      </c>
      <c r="F397" s="186">
        <v>785.5</v>
      </c>
      <c r="G397" s="185">
        <v>785.5</v>
      </c>
      <c r="H397" s="186">
        <v>785.5</v>
      </c>
      <c r="I397" s="160"/>
      <c r="J397" s="142"/>
      <c r="K397" s="161"/>
      <c r="L397" s="142"/>
      <c r="M397" s="142"/>
      <c r="N397" s="142"/>
      <c r="O397" s="226"/>
      <c r="P397" s="171"/>
      <c r="Q397" s="172"/>
      <c r="R397" s="172"/>
      <c r="S397" s="172"/>
    </row>
    <row r="398" spans="1:19" ht="14.4" x14ac:dyDescent="0.3">
      <c r="A398" s="223"/>
      <c r="B398" s="226"/>
      <c r="C398" s="239"/>
      <c r="D398" s="148" t="s">
        <v>17</v>
      </c>
      <c r="E398" s="185">
        <v>785.5</v>
      </c>
      <c r="F398" s="186">
        <v>785.5</v>
      </c>
      <c r="G398" s="185">
        <v>785.5</v>
      </c>
      <c r="H398" s="186">
        <v>785.5</v>
      </c>
      <c r="I398" s="160"/>
      <c r="J398" s="142"/>
      <c r="K398" s="161"/>
      <c r="L398" s="142"/>
      <c r="M398" s="142"/>
      <c r="N398" s="142"/>
      <c r="O398" s="226"/>
      <c r="P398" s="171"/>
      <c r="Q398" s="172"/>
      <c r="R398" s="172"/>
      <c r="S398" s="172"/>
    </row>
    <row r="399" spans="1:19" ht="14.4" x14ac:dyDescent="0.3">
      <c r="A399" s="223"/>
      <c r="B399" s="226"/>
      <c r="C399" s="239"/>
      <c r="D399" s="148" t="s">
        <v>18</v>
      </c>
      <c r="E399" s="185">
        <v>785.5</v>
      </c>
      <c r="F399" s="186">
        <v>753.8</v>
      </c>
      <c r="G399" s="185">
        <v>785.5</v>
      </c>
      <c r="H399" s="186">
        <v>753.8</v>
      </c>
      <c r="I399" s="160"/>
      <c r="J399" s="142"/>
      <c r="K399" s="161"/>
      <c r="L399" s="142"/>
      <c r="M399" s="142"/>
      <c r="N399" s="142"/>
      <c r="O399" s="226"/>
      <c r="P399" s="171"/>
      <c r="Q399" s="172"/>
      <c r="R399" s="172"/>
      <c r="S399" s="172"/>
    </row>
    <row r="400" spans="1:19" ht="14.4" x14ac:dyDescent="0.3">
      <c r="A400" s="223"/>
      <c r="B400" s="226"/>
      <c r="C400" s="239"/>
      <c r="D400" s="148" t="s">
        <v>19</v>
      </c>
      <c r="E400" s="185">
        <v>792.5</v>
      </c>
      <c r="F400" s="186">
        <v>792.5</v>
      </c>
      <c r="G400" s="185">
        <v>792.5</v>
      </c>
      <c r="H400" s="186">
        <v>792.5</v>
      </c>
      <c r="I400" s="160"/>
      <c r="J400" s="142"/>
      <c r="K400" s="161"/>
      <c r="L400" s="142"/>
      <c r="M400" s="142"/>
      <c r="N400" s="142"/>
      <c r="O400" s="226"/>
      <c r="P400" s="171"/>
      <c r="Q400" s="172"/>
      <c r="R400" s="172"/>
      <c r="S400" s="172"/>
    </row>
    <row r="401" spans="1:17" ht="14.4" x14ac:dyDescent="0.3">
      <c r="A401" s="224"/>
      <c r="B401" s="227"/>
      <c r="C401" s="240"/>
      <c r="D401" s="148" t="s">
        <v>20</v>
      </c>
      <c r="E401" s="185">
        <v>833.8</v>
      </c>
      <c r="F401" s="186">
        <v>833.8</v>
      </c>
      <c r="G401" s="185">
        <v>833.8</v>
      </c>
      <c r="H401" s="186">
        <v>833.8</v>
      </c>
      <c r="I401" s="160"/>
      <c r="J401" s="142"/>
      <c r="K401" s="161"/>
      <c r="L401" s="142"/>
      <c r="M401" s="142"/>
      <c r="N401" s="142"/>
      <c r="O401" s="227"/>
    </row>
    <row r="402" spans="1:17" ht="14.4" x14ac:dyDescent="0.3">
      <c r="A402" s="244"/>
      <c r="B402" s="269" t="s">
        <v>220</v>
      </c>
      <c r="C402" s="238"/>
      <c r="D402" s="134" t="s">
        <v>169</v>
      </c>
      <c r="E402" s="140">
        <f>SUM(E403:E413)</f>
        <v>3650718.9599999995</v>
      </c>
      <c r="F402" s="141">
        <f>SUM(F403:F413)</f>
        <v>3187221.7</v>
      </c>
      <c r="G402" s="140">
        <f>SUM(G403:G413)</f>
        <v>3106334.5599999996</v>
      </c>
      <c r="H402" s="141">
        <f>SUM(H403:H413)</f>
        <v>2723395.1999999997</v>
      </c>
      <c r="I402" s="141"/>
      <c r="J402" s="133"/>
      <c r="K402" s="132">
        <f>SUM(K403:K413)</f>
        <v>544384.4</v>
      </c>
      <c r="L402" s="133">
        <f>SUM(L403:L413)</f>
        <v>463826.5</v>
      </c>
      <c r="M402" s="191"/>
      <c r="N402" s="191"/>
      <c r="O402" s="238"/>
      <c r="Q402" s="189"/>
    </row>
    <row r="403" spans="1:17" ht="14.4" x14ac:dyDescent="0.3">
      <c r="A403" s="244"/>
      <c r="B403" s="270"/>
      <c r="C403" s="239"/>
      <c r="D403" s="177" t="s">
        <v>10</v>
      </c>
      <c r="E403" s="143">
        <f>E107+E119+E131+E143+E155+E167+E190+E202+E214+E226+E238+E250+E263+E275+E295+E307+E319+E331+E343+E355</f>
        <v>328254.8</v>
      </c>
      <c r="F403" s="144">
        <f>F107+F119+F131+F143+F155+F167+F190+F202+F214+F226+F238+F250+F263+F275+F295+F307+F319+F331+F343+F355</f>
        <v>296119</v>
      </c>
      <c r="G403" s="143">
        <f>G107+G119+G131+G143+G155+G167+G190+G202+G214+G226+G238+G250+G263+G275+G295+G307+G319+G331+G343+G355</f>
        <v>255626.8</v>
      </c>
      <c r="H403" s="144">
        <f>H107+H119+H131+H143+H155+H167+H190+H202+H214+H226+H238+H250+H263+H275+H295+H307+H319+H331+H343+H355</f>
        <v>230377</v>
      </c>
      <c r="I403" s="144"/>
      <c r="J403" s="137"/>
      <c r="K403" s="136">
        <f t="shared" ref="K403:K404" si="12">SUM(K295+K319)</f>
        <v>72628</v>
      </c>
      <c r="L403" s="137">
        <f t="shared" ref="L403:L404" si="13">SUM(L295+L319)</f>
        <v>65742</v>
      </c>
      <c r="M403" s="192"/>
      <c r="N403" s="192"/>
      <c r="O403" s="239"/>
      <c r="Q403" s="189"/>
    </row>
    <row r="404" spans="1:17" ht="14.4" x14ac:dyDescent="0.3">
      <c r="A404" s="244"/>
      <c r="B404" s="270"/>
      <c r="C404" s="239"/>
      <c r="D404" s="178" t="s">
        <v>11</v>
      </c>
      <c r="E404" s="143">
        <f>E108+E120+E132+E144+E156+E169+E191+E203+E215+E227+E239+E251+E264+E276+E296+E308+E320+E332+E344+E356</f>
        <v>400555.26</v>
      </c>
      <c r="F404" s="144">
        <f>F108+F120+F132+F144+F156+F169+F191+F203+F215+F227+F239+F251+F264+F276+F296+F308+F320+F332+F344+F356</f>
        <v>300559.00000000006</v>
      </c>
      <c r="G404" s="143">
        <f>G108+G120+G132+G144+G156+G169+G191+G203+G215+G227+G239+G251+G264+G276+G296+G308+G320+G332+G344+G356</f>
        <v>301431.26</v>
      </c>
      <c r="H404" s="144">
        <f>H108+H120+H132+H144+H156+H169+H191+H203+H215+H227+H239+H251+H264+H276+H296+H308+H320+H332+H344+H356</f>
        <v>248806.50000000003</v>
      </c>
      <c r="I404" s="144"/>
      <c r="J404" s="137"/>
      <c r="K404" s="136">
        <f t="shared" si="12"/>
        <v>99124</v>
      </c>
      <c r="L404" s="137">
        <f t="shared" si="13"/>
        <v>51752.5</v>
      </c>
      <c r="M404" s="142"/>
      <c r="N404" s="142"/>
      <c r="O404" s="239"/>
      <c r="Q404" s="189"/>
    </row>
    <row r="405" spans="1:17" ht="14.4" x14ac:dyDescent="0.3">
      <c r="A405" s="244"/>
      <c r="B405" s="270"/>
      <c r="C405" s="239"/>
      <c r="D405" s="174" t="s">
        <v>12</v>
      </c>
      <c r="E405" s="143">
        <f>E109+E121+E133+E145+E192+E228+E240+E252+E265+E277+E297+E321+E345+E357+E171+E369+E381+E393</f>
        <v>336273.6</v>
      </c>
      <c r="F405" s="144">
        <f>F109+F121+F133+F145+F192+F228+F240+F252+F265+F277+F297+F321+F345+F357+F171+F369+F381+F393</f>
        <v>278551.19999999995</v>
      </c>
      <c r="G405" s="143">
        <f>G109+G121+G133+G145+G192+G228+G240+G252+G265+G277+G297+G321+G345+G357+G171+G381+G393</f>
        <v>289100.19999999995</v>
      </c>
      <c r="H405" s="144">
        <f>H109+H121+H133+H145+H192+H228+H240+H252+H265+H277+H297+H321+H345+H357+H171+H381+H393</f>
        <v>239311.19999999998</v>
      </c>
      <c r="I405" s="144"/>
      <c r="J405" s="137"/>
      <c r="K405" s="136">
        <f>SUM(K297+K321+K369)</f>
        <v>47173.4</v>
      </c>
      <c r="L405" s="137">
        <f>SUM(L297+L321+L369)</f>
        <v>39240</v>
      </c>
      <c r="M405" s="142"/>
      <c r="N405" s="142"/>
      <c r="O405" s="239"/>
      <c r="Q405" s="189"/>
    </row>
    <row r="406" spans="1:17" ht="15" customHeight="1" x14ac:dyDescent="0.3">
      <c r="A406" s="244"/>
      <c r="B406" s="270"/>
      <c r="C406" s="239"/>
      <c r="D406" s="174" t="s">
        <v>13</v>
      </c>
      <c r="E406" s="143">
        <f t="shared" ref="E406:F409" si="14">G406+K406</f>
        <v>320347.8</v>
      </c>
      <c r="F406" s="144">
        <f t="shared" si="14"/>
        <v>292947.40000000002</v>
      </c>
      <c r="G406" s="143">
        <f>G110+G122+G134+G146+G193+G229+G241+G253+G266+G278+G298+G322+G346+G358+G173+G382+G394</f>
        <v>273174.39999999997</v>
      </c>
      <c r="H406" s="144">
        <f>H110+H122+H134+H146+H193+H229+H241+H253+H266+H278+H298+H322+H346+H358+H173+H382+H394</f>
        <v>245823.40000000002</v>
      </c>
      <c r="I406" s="144"/>
      <c r="J406" s="137"/>
      <c r="K406" s="136">
        <f>K298+K322+K370</f>
        <v>47173.4</v>
      </c>
      <c r="L406" s="137">
        <f t="shared" ref="L406:L408" si="15">L298+L322+L370</f>
        <v>47124</v>
      </c>
      <c r="M406" s="142"/>
      <c r="N406" s="142"/>
      <c r="O406" s="239"/>
      <c r="Q406" s="189"/>
    </row>
    <row r="407" spans="1:17" ht="14.4" x14ac:dyDescent="0.3">
      <c r="A407" s="244"/>
      <c r="B407" s="270"/>
      <c r="C407" s="239"/>
      <c r="D407" s="179" t="s">
        <v>14</v>
      </c>
      <c r="E407" s="143">
        <f t="shared" si="14"/>
        <v>321388.30000000005</v>
      </c>
      <c r="F407" s="144">
        <f t="shared" si="14"/>
        <v>273177.09999999998</v>
      </c>
      <c r="G407" s="143">
        <f>G111+G123+G135+G147+G175+G194+G230+G242+G254+G267+G279+G287+G299+G323+G347+G359+G383+G395</f>
        <v>262226.90000000002</v>
      </c>
      <c r="H407" s="144">
        <f>H111+H123+H135+H147+H175+H194+H230+H242+H254+H267+H279+H287+H299+H323+H347+H359+H383+H395</f>
        <v>223641.1</v>
      </c>
      <c r="I407" s="144"/>
      <c r="J407" s="137"/>
      <c r="K407" s="136">
        <f>K323+K371</f>
        <v>59161.4</v>
      </c>
      <c r="L407" s="137">
        <f t="shared" si="15"/>
        <v>49536</v>
      </c>
      <c r="M407" s="142"/>
      <c r="N407" s="142"/>
      <c r="O407" s="239"/>
      <c r="Q407" s="189"/>
    </row>
    <row r="408" spans="1:17" ht="14.4" x14ac:dyDescent="0.3">
      <c r="A408" s="244"/>
      <c r="B408" s="270"/>
      <c r="C408" s="239"/>
      <c r="D408" s="147" t="s">
        <v>15</v>
      </c>
      <c r="E408" s="143">
        <f t="shared" si="14"/>
        <v>362425.80000000005</v>
      </c>
      <c r="F408" s="144">
        <f t="shared" ref="F408:F409" si="16">H408+L408</f>
        <v>344979.80000000005</v>
      </c>
      <c r="G408" s="143">
        <f>G112+G124+G136+G148+G177+G195+G231+G243+G255+G268+G280+G288+G300+G324+G348+G360+G384+G396</f>
        <v>274776.40000000002</v>
      </c>
      <c r="H408" s="144">
        <f>H112+H124+H136+H148+H177+H195+H231+H243+H255+H268+H280+H288+H300+H324+H348+H360+H384+H396</f>
        <v>265923.80000000005</v>
      </c>
      <c r="I408" s="144"/>
      <c r="J408" s="137"/>
      <c r="K408" s="136">
        <f>K300+K324+K372</f>
        <v>87649.4</v>
      </c>
      <c r="L408" s="137">
        <f t="shared" si="15"/>
        <v>79056</v>
      </c>
      <c r="M408" s="142"/>
      <c r="N408" s="142"/>
      <c r="O408" s="239"/>
      <c r="Q408" s="189"/>
    </row>
    <row r="409" spans="1:17" ht="14.4" x14ac:dyDescent="0.3">
      <c r="A409" s="244"/>
      <c r="B409" s="270"/>
      <c r="C409" s="239"/>
      <c r="D409" s="148" t="s">
        <v>16</v>
      </c>
      <c r="E409" s="143">
        <f t="shared" si="14"/>
        <v>347821.1</v>
      </c>
      <c r="F409" s="144">
        <f t="shared" si="16"/>
        <v>316828.7</v>
      </c>
      <c r="G409" s="143">
        <f>G113+G125+G137+G149+G179+G196+G232+G244+G256+G269+G281+G289+G301+G325+G349+G361+G385+G397</f>
        <v>282083.69999999995</v>
      </c>
      <c r="H409" s="144">
        <f>H113+H125+H137+H149+H179+H196+H232+H244+H256+H269+H281+H289+H301+H325+H349+H361+H385+H397</f>
        <v>251140.7</v>
      </c>
      <c r="I409" s="144"/>
      <c r="J409" s="144"/>
      <c r="K409" s="143">
        <f>K113+K125+K137+K149+K196+K232+K244+K256+K269+K281+K301+K325+K349+K361+K179+K373+K385+K397</f>
        <v>65737.399999999994</v>
      </c>
      <c r="L409" s="144">
        <f>L113+L125+L137+L149+L196+L232+L244+L256+L269+L281+L301+L325+L349+L361+L179+L373+L385+L397</f>
        <v>65688</v>
      </c>
      <c r="M409" s="142"/>
      <c r="N409" s="142"/>
      <c r="O409" s="239"/>
    </row>
    <row r="410" spans="1:17" ht="14.4" x14ac:dyDescent="0.3">
      <c r="A410" s="244"/>
      <c r="B410" s="270"/>
      <c r="C410" s="239"/>
      <c r="D410" s="148" t="s">
        <v>17</v>
      </c>
      <c r="E410" s="143">
        <f>E114+E126+E138+E150+E181+E197+E233+E245+E257+E270+E282+E290+E302+E326+E350+E362+E374+E386+E398</f>
        <v>352450.3</v>
      </c>
      <c r="F410" s="144">
        <f>F114+F126+F138+F150+F181+F197+F233+F245+F257+F270+F282+F290+F302+F326+F350+F362+F374+F386+F398</f>
        <v>316828.69999999995</v>
      </c>
      <c r="G410" s="143">
        <f>G114+G126+G138+G150+G181+G197+G233+G245+G257+G270+G282+G290+G302+G326+G350+G362+G386+G398</f>
        <v>286712.89999999997</v>
      </c>
      <c r="H410" s="144">
        <f>H114+H126+H138+H150+H181+H197+H233+H245+H257+H270+H282+H290+H302+H326+H350+H362+H386+H398</f>
        <v>251140.7</v>
      </c>
      <c r="I410" s="144"/>
      <c r="J410" s="144"/>
      <c r="K410" s="143">
        <f>K114+K126+K138+K150+K197+K233+K245+K257+K270+K282+K302+K326+K350+K362+K181+K374+K386+K398</f>
        <v>65737.399999999994</v>
      </c>
      <c r="L410" s="144">
        <f>L114+L126+L138+L150+L197+L233+L245+L257+L270+L282+L302+L326+L350+L362+L181+L374+L386+L398</f>
        <v>65688</v>
      </c>
      <c r="M410" s="142"/>
      <c r="N410" s="142"/>
      <c r="O410" s="239"/>
    </row>
    <row r="411" spans="1:17" ht="14.4" x14ac:dyDescent="0.3">
      <c r="A411" s="244"/>
      <c r="B411" s="270"/>
      <c r="C411" s="239"/>
      <c r="D411" s="148" t="s">
        <v>18</v>
      </c>
      <c r="E411" s="143">
        <f>E115+E127+E139+E151+E183+E198+E234+E246+E258+E271+E283+E291+E303+E327+E351+E363+E375+E387+E399</f>
        <v>291527.3</v>
      </c>
      <c r="F411" s="144">
        <f>F115+F127+F139+F151+F198+F234+F246+F258+F271+F283++F291+F303+F327+F351+F363+F183+F375+F387+F399</f>
        <v>242132.79999999996</v>
      </c>
      <c r="G411" s="143">
        <f>G115+G127+G139+G151+G183+G198+G234+G246+G258+G271+G283+G291+G303+G327+G351+G363+G387+G399</f>
        <v>291527.3</v>
      </c>
      <c r="H411" s="144">
        <f>H115+H127+H139+H151+H198+H234+H246+H258+H271+H283++H291+H303+H327+H351+H363+H183+H375+H387+H399</f>
        <v>242132.79999999996</v>
      </c>
      <c r="I411" s="144"/>
      <c r="J411" s="144"/>
      <c r="K411" s="143">
        <f>K115+K127+K139+K151+K198+K234+K246+K258+K271+K283+K303+K327+K351+K363+K183+K375+K387+K399</f>
        <v>0</v>
      </c>
      <c r="L411" s="144">
        <f>L115+L127+L139+L151+L198+L234+L246+L258+L271+L283+L303+L327+L351+L363+L183+L375+L387+L399</f>
        <v>0</v>
      </c>
      <c r="M411" s="142"/>
      <c r="N411" s="142"/>
      <c r="O411" s="239"/>
    </row>
    <row r="412" spans="1:17" ht="14.4" x14ac:dyDescent="0.3">
      <c r="A412" s="244"/>
      <c r="B412" s="270"/>
      <c r="C412" s="239"/>
      <c r="D412" s="148" t="s">
        <v>19</v>
      </c>
      <c r="E412" s="143">
        <f>E116+E128+E140+E152+E185+E199+E235+E247+E259+E272+E284+E292+E304+E328+E352+E364+E376+E388+E400</f>
        <v>292658.8</v>
      </c>
      <c r="F412" s="144">
        <f>F116+F128+F140+F152+F199+F235+F247+F259+F272+F284+F304+F328+F352+F364+F185+F376+F388+F400</f>
        <v>255565.9</v>
      </c>
      <c r="G412" s="143">
        <f>G116+G128+G140+G152+G185+G199+G235+G247+G259+G272+G284+G292+G304+G328+G352+G364+G388+G400</f>
        <v>292658.8</v>
      </c>
      <c r="H412" s="144">
        <f>H116+H128+H140+H152+H199+H235+H247+H259+H272+H284+H304+H328+H352+H364+H185+H376+H388+H400</f>
        <v>255565.9</v>
      </c>
      <c r="I412" s="144"/>
      <c r="J412" s="144"/>
      <c r="K412" s="143">
        <f>K116+K128+K140+K152+K199+K235+K247+K259+K272+K284+K304+K328+K352+K364+K185+K376+K388+K400</f>
        <v>0</v>
      </c>
      <c r="L412" s="144">
        <f>L116+L128+L140+L152+L199+L235+L247+L259+L272+L284+L304+L328+L352+L364+L185+L376+L388+L400</f>
        <v>0</v>
      </c>
      <c r="M412" s="142"/>
      <c r="N412" s="142"/>
      <c r="O412" s="239"/>
    </row>
    <row r="413" spans="1:17" ht="14.4" x14ac:dyDescent="0.3">
      <c r="A413" s="244"/>
      <c r="B413" s="271"/>
      <c r="C413" s="240"/>
      <c r="D413" s="148" t="s">
        <v>20</v>
      </c>
      <c r="E413" s="143">
        <f>E117+E129+E141+E153+E187+E200+E236+E248+E260+E273+E285+E293+E305+E329+E353+E365+E377+E389+E401</f>
        <v>297015.89999999997</v>
      </c>
      <c r="F413" s="144">
        <f>F117+F129+F141+F153+F200+F236+F248+F260+F273+F285+F305+F329+F353+F365+F187+F377+F389+F401</f>
        <v>269532.09999999998</v>
      </c>
      <c r="G413" s="143">
        <f>G117+G129+G141+G153+G187+G200+G236+G248+G260+G273+G285+G293+G305+G329+G353+G365+G389+G401</f>
        <v>297015.89999999997</v>
      </c>
      <c r="H413" s="144">
        <f>H117+H129+H141+H153+H200+H236+H248+H260+H273+H285+H293+H305+H329+H353+H365+H187+H377+H389+H401</f>
        <v>269532.09999999998</v>
      </c>
      <c r="I413" s="144"/>
      <c r="J413" s="144"/>
      <c r="K413" s="143">
        <f>K117+K129+K141+K153+K200+K236+K248+K260+K273+K285+K305+K329+K353+K365+K187+K377+K389+K401</f>
        <v>0</v>
      </c>
      <c r="L413" s="144">
        <f>L117+L129+L141+L153+L200+L236+L248+L260+L273+L285+L305+L329+L353+L365+L187+L377+L389+L401</f>
        <v>0</v>
      </c>
      <c r="M413" s="142"/>
      <c r="N413" s="142"/>
      <c r="O413" s="240"/>
    </row>
    <row r="414" spans="1:17" ht="14.4" x14ac:dyDescent="0.3">
      <c r="A414" s="251" t="s">
        <v>103</v>
      </c>
      <c r="B414" s="275" t="s">
        <v>104</v>
      </c>
      <c r="C414" s="276"/>
      <c r="D414" s="276"/>
      <c r="E414" s="276"/>
      <c r="F414" s="276"/>
      <c r="G414" s="276"/>
      <c r="H414" s="276"/>
      <c r="I414" s="276"/>
      <c r="J414" s="276"/>
      <c r="K414" s="276"/>
      <c r="L414" s="276"/>
      <c r="M414" s="276"/>
      <c r="N414" s="276"/>
      <c r="O414" s="277"/>
      <c r="Q414" s="116"/>
    </row>
    <row r="415" spans="1:17" ht="21" customHeight="1" x14ac:dyDescent="0.3">
      <c r="A415" s="258"/>
      <c r="B415" s="269" t="s">
        <v>221</v>
      </c>
      <c r="C415" s="253" t="s">
        <v>222</v>
      </c>
      <c r="D415" s="134" t="s">
        <v>169</v>
      </c>
      <c r="E415" s="193">
        <f>SUM(E416:E426)</f>
        <v>175447.69999999998</v>
      </c>
      <c r="F415" s="194">
        <f>SUM(F416:F426)</f>
        <v>171242.6</v>
      </c>
      <c r="G415" s="193">
        <f>SUM(G416:G426)</f>
        <v>175447.69999999998</v>
      </c>
      <c r="H415" s="194">
        <f>SUM(H416:H426)</f>
        <v>171242.6</v>
      </c>
      <c r="I415" s="123"/>
      <c r="J415" s="123"/>
      <c r="K415" s="124"/>
      <c r="L415" s="123"/>
      <c r="M415" s="123"/>
      <c r="N415" s="123"/>
      <c r="O415" s="269" t="s">
        <v>223</v>
      </c>
      <c r="Q415" s="116"/>
    </row>
    <row r="416" spans="1:17" ht="14.4" x14ac:dyDescent="0.3">
      <c r="A416" s="258"/>
      <c r="B416" s="270"/>
      <c r="C416" s="278"/>
      <c r="D416" s="135" t="s">
        <v>10</v>
      </c>
      <c r="E416" s="195">
        <f t="shared" ref="E416:H420" si="17">SUM(E428+E440+E452)</f>
        <v>13667.6</v>
      </c>
      <c r="F416" s="196">
        <f t="shared" si="17"/>
        <v>13501.800000000001</v>
      </c>
      <c r="G416" s="195">
        <f t="shared" si="17"/>
        <v>13667.6</v>
      </c>
      <c r="H416" s="196">
        <f t="shared" si="17"/>
        <v>13501.800000000001</v>
      </c>
      <c r="I416" s="123"/>
      <c r="J416" s="123"/>
      <c r="K416" s="124"/>
      <c r="L416" s="123"/>
      <c r="M416" s="123"/>
      <c r="N416" s="123"/>
      <c r="O416" s="270"/>
      <c r="Q416" s="116"/>
    </row>
    <row r="417" spans="1:17" ht="14.4" x14ac:dyDescent="0.3">
      <c r="A417" s="258"/>
      <c r="B417" s="270"/>
      <c r="C417" s="278"/>
      <c r="D417" s="123" t="s">
        <v>11</v>
      </c>
      <c r="E417" s="195">
        <f t="shared" si="17"/>
        <v>13674.6</v>
      </c>
      <c r="F417" s="196">
        <f t="shared" si="17"/>
        <v>13324.6</v>
      </c>
      <c r="G417" s="195">
        <f t="shared" si="17"/>
        <v>13674.6</v>
      </c>
      <c r="H417" s="196">
        <f t="shared" si="17"/>
        <v>13324.6</v>
      </c>
      <c r="I417" s="123"/>
      <c r="J417" s="123"/>
      <c r="K417" s="124"/>
      <c r="L417" s="123"/>
      <c r="M417" s="123"/>
      <c r="N417" s="123"/>
      <c r="O417" s="270"/>
      <c r="Q417" s="116"/>
    </row>
    <row r="418" spans="1:17" ht="14.4" x14ac:dyDescent="0.3">
      <c r="A418" s="258"/>
      <c r="B418" s="270"/>
      <c r="C418" s="278"/>
      <c r="D418" s="123" t="s">
        <v>12</v>
      </c>
      <c r="E418" s="195">
        <f t="shared" si="17"/>
        <v>14252.6</v>
      </c>
      <c r="F418" s="196">
        <f t="shared" si="17"/>
        <v>13484.900000000001</v>
      </c>
      <c r="G418" s="195">
        <f t="shared" si="17"/>
        <v>14252.6</v>
      </c>
      <c r="H418" s="196">
        <f t="shared" si="17"/>
        <v>13484.900000000001</v>
      </c>
      <c r="I418" s="123"/>
      <c r="J418" s="123"/>
      <c r="K418" s="124"/>
      <c r="L418" s="123"/>
      <c r="M418" s="123"/>
      <c r="N418" s="123"/>
      <c r="O418" s="270"/>
      <c r="Q418" s="116"/>
    </row>
    <row r="419" spans="1:17" ht="14.4" x14ac:dyDescent="0.3">
      <c r="A419" s="258"/>
      <c r="B419" s="270"/>
      <c r="C419" s="278"/>
      <c r="D419" s="123" t="s">
        <v>13</v>
      </c>
      <c r="E419" s="195">
        <f t="shared" si="17"/>
        <v>16152.699999999999</v>
      </c>
      <c r="F419" s="196">
        <f t="shared" si="17"/>
        <v>15003.3</v>
      </c>
      <c r="G419" s="195">
        <f t="shared" si="17"/>
        <v>16152.699999999999</v>
      </c>
      <c r="H419" s="196">
        <f>SUM(H431+H443+H455)</f>
        <v>15003.3</v>
      </c>
      <c r="I419" s="123"/>
      <c r="J419" s="123"/>
      <c r="K419" s="124"/>
      <c r="L419" s="123"/>
      <c r="M419" s="123"/>
      <c r="N419" s="123"/>
      <c r="O419" s="270"/>
      <c r="Q419" s="116"/>
    </row>
    <row r="420" spans="1:17" ht="14.4" x14ac:dyDescent="0.3">
      <c r="A420" s="258"/>
      <c r="B420" s="270"/>
      <c r="C420" s="278"/>
      <c r="D420" s="135" t="s">
        <v>14</v>
      </c>
      <c r="E420" s="195">
        <f t="shared" si="17"/>
        <v>16220</v>
      </c>
      <c r="F420" s="196">
        <f t="shared" ref="F420:H421" si="18">F432+F444+F456</f>
        <v>16216.8</v>
      </c>
      <c r="G420" s="195">
        <f t="shared" si="18"/>
        <v>16220</v>
      </c>
      <c r="H420" s="196">
        <f t="shared" si="18"/>
        <v>16216.8</v>
      </c>
      <c r="I420" s="123"/>
      <c r="J420" s="123"/>
      <c r="K420" s="124"/>
      <c r="L420" s="123"/>
      <c r="M420" s="123"/>
      <c r="N420" s="123"/>
      <c r="O420" s="270"/>
      <c r="Q420" s="116"/>
    </row>
    <row r="421" spans="1:17" ht="14.4" x14ac:dyDescent="0.3">
      <c r="A421" s="258"/>
      <c r="B421" s="270"/>
      <c r="C421" s="278"/>
      <c r="D421" s="135" t="s">
        <v>15</v>
      </c>
      <c r="E421" s="195">
        <f>E433+E445+E457</f>
        <v>16791.7</v>
      </c>
      <c r="F421" s="196">
        <f t="shared" si="18"/>
        <v>16788</v>
      </c>
      <c r="G421" s="195">
        <f t="shared" si="18"/>
        <v>16791.7</v>
      </c>
      <c r="H421" s="196">
        <f t="shared" si="18"/>
        <v>16788</v>
      </c>
      <c r="I421" s="123"/>
      <c r="J421" s="123"/>
      <c r="K421" s="124"/>
      <c r="L421" s="123"/>
      <c r="M421" s="123"/>
      <c r="N421" s="123"/>
      <c r="O421" s="270"/>
      <c r="Q421" s="116"/>
    </row>
    <row r="422" spans="1:17" ht="14.4" x14ac:dyDescent="0.3">
      <c r="A422" s="258"/>
      <c r="B422" s="270"/>
      <c r="C422" s="278"/>
      <c r="D422" s="135" t="s">
        <v>16</v>
      </c>
      <c r="E422" s="195">
        <f t="shared" ref="E422:H426" si="19">SUM(E434+E446+E458)</f>
        <v>16791.7</v>
      </c>
      <c r="F422" s="196">
        <f>SUM(F434+F446+F458)</f>
        <v>16486.099999999999</v>
      </c>
      <c r="G422" s="195">
        <f t="shared" si="19"/>
        <v>16791.7</v>
      </c>
      <c r="H422" s="196">
        <f t="shared" si="19"/>
        <v>16486.099999999999</v>
      </c>
      <c r="I422" s="123"/>
      <c r="J422" s="123"/>
      <c r="K422" s="124"/>
      <c r="L422" s="123"/>
      <c r="M422" s="123"/>
      <c r="N422" s="123"/>
      <c r="O422" s="270"/>
      <c r="Q422" s="116"/>
    </row>
    <row r="423" spans="1:17" ht="14.4" x14ac:dyDescent="0.3">
      <c r="A423" s="258"/>
      <c r="B423" s="270"/>
      <c r="C423" s="278"/>
      <c r="D423" s="135" t="s">
        <v>17</v>
      </c>
      <c r="E423" s="195">
        <f t="shared" si="19"/>
        <v>16791.7</v>
      </c>
      <c r="F423" s="196">
        <f t="shared" si="19"/>
        <v>16486.099999999999</v>
      </c>
      <c r="G423" s="195">
        <f t="shared" si="19"/>
        <v>16791.7</v>
      </c>
      <c r="H423" s="196">
        <f t="shared" si="19"/>
        <v>16486.099999999999</v>
      </c>
      <c r="I423" s="123"/>
      <c r="J423" s="123"/>
      <c r="K423" s="124"/>
      <c r="L423" s="123"/>
      <c r="M423" s="123"/>
      <c r="N423" s="123"/>
      <c r="O423" s="270"/>
      <c r="Q423" s="116"/>
    </row>
    <row r="424" spans="1:17" ht="14.4" x14ac:dyDescent="0.3">
      <c r="A424" s="258"/>
      <c r="B424" s="270"/>
      <c r="C424" s="278"/>
      <c r="D424" s="135" t="s">
        <v>18</v>
      </c>
      <c r="E424" s="195">
        <f t="shared" si="19"/>
        <v>16791.7</v>
      </c>
      <c r="F424" s="196">
        <f t="shared" si="19"/>
        <v>15820.5</v>
      </c>
      <c r="G424" s="195">
        <f t="shared" si="19"/>
        <v>16791.7</v>
      </c>
      <c r="H424" s="196">
        <f t="shared" si="19"/>
        <v>15820.5</v>
      </c>
      <c r="I424" s="123"/>
      <c r="J424" s="123"/>
      <c r="K424" s="124"/>
      <c r="L424" s="123"/>
      <c r="M424" s="123"/>
      <c r="N424" s="123"/>
      <c r="O424" s="270"/>
      <c r="Q424" s="116"/>
    </row>
    <row r="425" spans="1:17" ht="14.4" x14ac:dyDescent="0.3">
      <c r="A425" s="258"/>
      <c r="B425" s="270"/>
      <c r="C425" s="278"/>
      <c r="D425" s="135" t="s">
        <v>19</v>
      </c>
      <c r="E425" s="195">
        <f t="shared" si="19"/>
        <v>16815</v>
      </c>
      <c r="F425" s="196">
        <f t="shared" si="19"/>
        <v>16632.099999999999</v>
      </c>
      <c r="G425" s="195">
        <f t="shared" si="19"/>
        <v>16815</v>
      </c>
      <c r="H425" s="196">
        <f t="shared" si="19"/>
        <v>16632.099999999999</v>
      </c>
      <c r="I425" s="123"/>
      <c r="J425" s="123"/>
      <c r="K425" s="124"/>
      <c r="L425" s="123"/>
      <c r="M425" s="123"/>
      <c r="N425" s="123"/>
      <c r="O425" s="270"/>
      <c r="Q425" s="116"/>
    </row>
    <row r="426" spans="1:17" ht="14.4" x14ac:dyDescent="0.3">
      <c r="A426" s="252"/>
      <c r="B426" s="271"/>
      <c r="C426" s="254"/>
      <c r="D426" s="135" t="s">
        <v>20</v>
      </c>
      <c r="E426" s="195">
        <f t="shared" si="19"/>
        <v>17498.400000000001</v>
      </c>
      <c r="F426" s="196">
        <f t="shared" si="19"/>
        <v>17498.400000000001</v>
      </c>
      <c r="G426" s="195">
        <f t="shared" si="19"/>
        <v>17498.400000000001</v>
      </c>
      <c r="H426" s="196">
        <f t="shared" si="19"/>
        <v>17498.400000000001</v>
      </c>
      <c r="I426" s="123"/>
      <c r="J426" s="123"/>
      <c r="K426" s="124"/>
      <c r="L426" s="123"/>
      <c r="M426" s="123"/>
      <c r="N426" s="123"/>
      <c r="O426" s="271"/>
      <c r="Q426" s="116"/>
    </row>
    <row r="427" spans="1:17" ht="14.4" x14ac:dyDescent="0.3">
      <c r="A427" s="222" t="s">
        <v>110</v>
      </c>
      <c r="B427" s="225" t="s">
        <v>111</v>
      </c>
      <c r="C427" s="238" t="s">
        <v>224</v>
      </c>
      <c r="D427" s="134" t="s">
        <v>169</v>
      </c>
      <c r="E427" s="162">
        <f>SUM(E428:E438)</f>
        <v>144886.29999999999</v>
      </c>
      <c r="F427" s="163">
        <f>SUM(F428:F438)</f>
        <v>143227.29999999999</v>
      </c>
      <c r="G427" s="162">
        <f>SUM(G428:G438)</f>
        <v>144886.29999999999</v>
      </c>
      <c r="H427" s="163">
        <f>SUM(H428:H438)</f>
        <v>143227.29999999999</v>
      </c>
      <c r="I427" s="142"/>
      <c r="J427" s="142"/>
      <c r="K427" s="161"/>
      <c r="L427" s="142"/>
      <c r="M427" s="142"/>
      <c r="N427" s="142"/>
      <c r="O427" s="225" t="s">
        <v>225</v>
      </c>
    </row>
    <row r="428" spans="1:17" ht="17.25" customHeight="1" x14ac:dyDescent="0.3">
      <c r="A428" s="223"/>
      <c r="B428" s="226"/>
      <c r="C428" s="239"/>
      <c r="D428" s="146" t="s">
        <v>10</v>
      </c>
      <c r="E428" s="166">
        <v>10680.7</v>
      </c>
      <c r="F428" s="167">
        <v>10680.7</v>
      </c>
      <c r="G428" s="166">
        <v>10680.7</v>
      </c>
      <c r="H428" s="167">
        <v>10680.7</v>
      </c>
      <c r="I428" s="142"/>
      <c r="J428" s="142"/>
      <c r="K428" s="161"/>
      <c r="L428" s="142"/>
      <c r="M428" s="142"/>
      <c r="N428" s="142"/>
      <c r="O428" s="226"/>
    </row>
    <row r="429" spans="1:17" ht="14.4" x14ac:dyDescent="0.3">
      <c r="A429" s="223"/>
      <c r="B429" s="226"/>
      <c r="C429" s="239"/>
      <c r="D429" s="123" t="s">
        <v>11</v>
      </c>
      <c r="E429" s="166">
        <v>10687.7</v>
      </c>
      <c r="F429" s="167">
        <v>10687.7</v>
      </c>
      <c r="G429" s="166">
        <v>10687.7</v>
      </c>
      <c r="H429" s="167">
        <v>10687.7</v>
      </c>
      <c r="I429" s="142"/>
      <c r="J429" s="142"/>
      <c r="K429" s="161"/>
      <c r="L429" s="142"/>
      <c r="M429" s="142"/>
      <c r="N429" s="142"/>
      <c r="O429" s="226"/>
    </row>
    <row r="430" spans="1:17" ht="14.4" x14ac:dyDescent="0.3">
      <c r="A430" s="223"/>
      <c r="B430" s="226"/>
      <c r="C430" s="239"/>
      <c r="D430" s="147" t="s">
        <v>12</v>
      </c>
      <c r="E430" s="166">
        <v>11265.7</v>
      </c>
      <c r="F430" s="167">
        <v>11265.7</v>
      </c>
      <c r="G430" s="166">
        <v>11265.7</v>
      </c>
      <c r="H430" s="167">
        <v>11265.7</v>
      </c>
      <c r="I430" s="142"/>
      <c r="J430" s="142"/>
      <c r="K430" s="161"/>
      <c r="L430" s="142"/>
      <c r="M430" s="142"/>
      <c r="N430" s="142"/>
      <c r="O430" s="226"/>
    </row>
    <row r="431" spans="1:17" ht="14.4" x14ac:dyDescent="0.3">
      <c r="A431" s="223"/>
      <c r="B431" s="226"/>
      <c r="C431" s="239"/>
      <c r="D431" s="147" t="s">
        <v>13</v>
      </c>
      <c r="E431" s="166">
        <v>13165.8</v>
      </c>
      <c r="F431" s="167">
        <v>13165.8</v>
      </c>
      <c r="G431" s="166">
        <v>13165.8</v>
      </c>
      <c r="H431" s="167">
        <v>13165.8</v>
      </c>
      <c r="I431" s="142"/>
      <c r="J431" s="142"/>
      <c r="K431" s="161"/>
      <c r="L431" s="142"/>
      <c r="M431" s="142"/>
      <c r="N431" s="142"/>
      <c r="O431" s="226"/>
    </row>
    <row r="432" spans="1:17" ht="14.4" x14ac:dyDescent="0.3">
      <c r="A432" s="223"/>
      <c r="B432" s="226"/>
      <c r="C432" s="239"/>
      <c r="D432" s="148" t="s">
        <v>14</v>
      </c>
      <c r="E432" s="166">
        <v>13587.3</v>
      </c>
      <c r="F432" s="167">
        <v>13587.3</v>
      </c>
      <c r="G432" s="166">
        <v>13587.3</v>
      </c>
      <c r="H432" s="167">
        <v>13587.3</v>
      </c>
      <c r="I432" s="142"/>
      <c r="J432" s="142"/>
      <c r="K432" s="161"/>
      <c r="L432" s="142"/>
      <c r="M432" s="142"/>
      <c r="N432" s="142"/>
      <c r="O432" s="226"/>
    </row>
    <row r="433" spans="1:15" ht="15" customHeight="1" x14ac:dyDescent="0.3">
      <c r="A433" s="223"/>
      <c r="B433" s="226"/>
      <c r="C433" s="239"/>
      <c r="D433" s="148" t="s">
        <v>15</v>
      </c>
      <c r="E433" s="166">
        <v>14159</v>
      </c>
      <c r="F433" s="167">
        <v>14159</v>
      </c>
      <c r="G433" s="166">
        <v>14159</v>
      </c>
      <c r="H433" s="167">
        <v>14159</v>
      </c>
      <c r="I433" s="142"/>
      <c r="J433" s="142"/>
      <c r="K433" s="161"/>
      <c r="L433" s="142"/>
      <c r="M433" s="142"/>
      <c r="N433" s="142"/>
      <c r="O433" s="226"/>
    </row>
    <row r="434" spans="1:15" ht="15" customHeight="1" x14ac:dyDescent="0.3">
      <c r="A434" s="223"/>
      <c r="B434" s="226"/>
      <c r="C434" s="239"/>
      <c r="D434" s="148" t="s">
        <v>16</v>
      </c>
      <c r="E434" s="166">
        <v>14159</v>
      </c>
      <c r="F434" s="167">
        <v>13853.4</v>
      </c>
      <c r="G434" s="166">
        <v>14159</v>
      </c>
      <c r="H434" s="167">
        <v>13853.4</v>
      </c>
      <c r="I434" s="142"/>
      <c r="J434" s="142"/>
      <c r="K434" s="161"/>
      <c r="L434" s="142"/>
      <c r="M434" s="142"/>
      <c r="N434" s="142"/>
      <c r="O434" s="226"/>
    </row>
    <row r="435" spans="1:15" ht="14.4" x14ac:dyDescent="0.3">
      <c r="A435" s="223"/>
      <c r="B435" s="226"/>
      <c r="C435" s="239"/>
      <c r="D435" s="148" t="s">
        <v>17</v>
      </c>
      <c r="E435" s="166">
        <v>14159</v>
      </c>
      <c r="F435" s="167">
        <v>13853.4</v>
      </c>
      <c r="G435" s="166">
        <v>14159</v>
      </c>
      <c r="H435" s="167">
        <v>13853.4</v>
      </c>
      <c r="I435" s="142"/>
      <c r="J435" s="142"/>
      <c r="K435" s="161"/>
      <c r="L435" s="142"/>
      <c r="M435" s="142"/>
      <c r="N435" s="142"/>
      <c r="O435" s="226"/>
    </row>
    <row r="436" spans="1:15" ht="15" customHeight="1" x14ac:dyDescent="0.3">
      <c r="A436" s="223"/>
      <c r="B436" s="226"/>
      <c r="C436" s="239"/>
      <c r="D436" s="148" t="s">
        <v>18</v>
      </c>
      <c r="E436" s="166">
        <v>14159</v>
      </c>
      <c r="F436" s="167">
        <v>13294.1</v>
      </c>
      <c r="G436" s="166">
        <v>14159</v>
      </c>
      <c r="H436" s="167">
        <v>13294.1</v>
      </c>
      <c r="I436" s="142"/>
      <c r="J436" s="142"/>
      <c r="K436" s="161"/>
      <c r="L436" s="142"/>
      <c r="M436" s="142"/>
      <c r="N436" s="142"/>
      <c r="O436" s="226"/>
    </row>
    <row r="437" spans="1:15" ht="15" customHeight="1" x14ac:dyDescent="0.3">
      <c r="A437" s="223"/>
      <c r="B437" s="226"/>
      <c r="C437" s="239"/>
      <c r="D437" s="148" t="s">
        <v>19</v>
      </c>
      <c r="E437" s="166">
        <v>14159</v>
      </c>
      <c r="F437" s="167">
        <v>13976.1</v>
      </c>
      <c r="G437" s="166">
        <v>14159</v>
      </c>
      <c r="H437" s="167">
        <v>13976.1</v>
      </c>
      <c r="I437" s="142"/>
      <c r="J437" s="142"/>
      <c r="K437" s="161"/>
      <c r="L437" s="142"/>
      <c r="M437" s="142"/>
      <c r="N437" s="142"/>
      <c r="O437" s="226"/>
    </row>
    <row r="438" spans="1:15" ht="15" customHeight="1" x14ac:dyDescent="0.3">
      <c r="A438" s="224"/>
      <c r="B438" s="227"/>
      <c r="C438" s="240"/>
      <c r="D438" s="148" t="s">
        <v>20</v>
      </c>
      <c r="E438" s="166">
        <v>14704.1</v>
      </c>
      <c r="F438" s="167">
        <v>14704.1</v>
      </c>
      <c r="G438" s="166">
        <v>14704.1</v>
      </c>
      <c r="H438" s="167">
        <v>14704.1</v>
      </c>
      <c r="I438" s="142"/>
      <c r="J438" s="142"/>
      <c r="K438" s="161"/>
      <c r="L438" s="142"/>
      <c r="M438" s="142"/>
      <c r="N438" s="142"/>
      <c r="O438" s="226"/>
    </row>
    <row r="439" spans="1:15" ht="14.4" x14ac:dyDescent="0.3">
      <c r="A439" s="222" t="s">
        <v>121</v>
      </c>
      <c r="B439" s="225" t="s">
        <v>227</v>
      </c>
      <c r="C439" s="238" t="s">
        <v>228</v>
      </c>
      <c r="D439" s="134" t="s">
        <v>169</v>
      </c>
      <c r="E439" s="162">
        <f>SUM(E440:E450)</f>
        <v>1400</v>
      </c>
      <c r="F439" s="163">
        <f>SUM(F440:F450)</f>
        <v>184.2</v>
      </c>
      <c r="G439" s="162">
        <f>SUM(G440:G450)</f>
        <v>1400</v>
      </c>
      <c r="H439" s="163">
        <f>SUM(H440:H450)</f>
        <v>184.2</v>
      </c>
      <c r="I439" s="142"/>
      <c r="J439" s="142"/>
      <c r="K439" s="161"/>
      <c r="L439" s="142"/>
      <c r="M439" s="142"/>
      <c r="N439" s="142"/>
      <c r="O439" s="226"/>
    </row>
    <row r="440" spans="1:15" ht="14.4" x14ac:dyDescent="0.3">
      <c r="A440" s="223"/>
      <c r="B440" s="226"/>
      <c r="C440" s="239"/>
      <c r="D440" s="146" t="s">
        <v>10</v>
      </c>
      <c r="E440" s="166">
        <v>350</v>
      </c>
      <c r="F440" s="167">
        <v>184.2</v>
      </c>
      <c r="G440" s="166">
        <v>350</v>
      </c>
      <c r="H440" s="167">
        <v>184.2</v>
      </c>
      <c r="I440" s="142"/>
      <c r="J440" s="142"/>
      <c r="K440" s="161"/>
      <c r="L440" s="142"/>
      <c r="M440" s="142"/>
      <c r="N440" s="142"/>
      <c r="O440" s="226"/>
    </row>
    <row r="441" spans="1:15" ht="14.4" x14ac:dyDescent="0.3">
      <c r="A441" s="223"/>
      <c r="B441" s="226"/>
      <c r="C441" s="239"/>
      <c r="D441" s="123" t="s">
        <v>11</v>
      </c>
      <c r="E441" s="166">
        <v>350</v>
      </c>
      <c r="F441" s="167">
        <v>0</v>
      </c>
      <c r="G441" s="166">
        <v>350</v>
      </c>
      <c r="H441" s="167">
        <v>0</v>
      </c>
      <c r="I441" s="142"/>
      <c r="J441" s="142"/>
      <c r="K441" s="161"/>
      <c r="L441" s="142"/>
      <c r="M441" s="142"/>
      <c r="N441" s="142"/>
      <c r="O441" s="226"/>
    </row>
    <row r="442" spans="1:15" ht="14.4" x14ac:dyDescent="0.3">
      <c r="A442" s="223"/>
      <c r="B442" s="226"/>
      <c r="C442" s="239"/>
      <c r="D442" s="147" t="s">
        <v>12</v>
      </c>
      <c r="E442" s="166">
        <v>350</v>
      </c>
      <c r="F442" s="167">
        <v>0</v>
      </c>
      <c r="G442" s="166">
        <v>350</v>
      </c>
      <c r="H442" s="167">
        <v>0</v>
      </c>
      <c r="I442" s="142"/>
      <c r="J442" s="142"/>
      <c r="K442" s="161"/>
      <c r="L442" s="142"/>
      <c r="M442" s="142"/>
      <c r="N442" s="142"/>
      <c r="O442" s="226"/>
    </row>
    <row r="443" spans="1:15" ht="14.4" x14ac:dyDescent="0.3">
      <c r="A443" s="223"/>
      <c r="B443" s="226"/>
      <c r="C443" s="239"/>
      <c r="D443" s="147" t="s">
        <v>13</v>
      </c>
      <c r="E443" s="166">
        <v>350</v>
      </c>
      <c r="F443" s="167">
        <v>0</v>
      </c>
      <c r="G443" s="166">
        <v>350</v>
      </c>
      <c r="H443" s="167">
        <v>0</v>
      </c>
      <c r="I443" s="142"/>
      <c r="J443" s="142"/>
      <c r="K443" s="161"/>
      <c r="L443" s="142"/>
      <c r="M443" s="142"/>
      <c r="N443" s="142"/>
      <c r="O443" s="226"/>
    </row>
    <row r="444" spans="1:15" ht="14.4" x14ac:dyDescent="0.3">
      <c r="A444" s="223"/>
      <c r="B444" s="226"/>
      <c r="C444" s="239"/>
      <c r="D444" s="148" t="s">
        <v>14</v>
      </c>
      <c r="E444" s="166">
        <v>0</v>
      </c>
      <c r="F444" s="167">
        <v>0</v>
      </c>
      <c r="G444" s="166">
        <v>0</v>
      </c>
      <c r="H444" s="167">
        <v>0</v>
      </c>
      <c r="I444" s="142"/>
      <c r="J444" s="142"/>
      <c r="K444" s="161"/>
      <c r="L444" s="142"/>
      <c r="M444" s="142"/>
      <c r="N444" s="142"/>
      <c r="O444" s="226"/>
    </row>
    <row r="445" spans="1:15" ht="14.4" x14ac:dyDescent="0.3">
      <c r="A445" s="223"/>
      <c r="B445" s="226"/>
      <c r="C445" s="239"/>
      <c r="D445" s="148" t="s">
        <v>15</v>
      </c>
      <c r="E445" s="166">
        <v>0</v>
      </c>
      <c r="F445" s="167">
        <v>0</v>
      </c>
      <c r="G445" s="166">
        <v>0</v>
      </c>
      <c r="H445" s="167">
        <v>0</v>
      </c>
      <c r="I445" s="142"/>
      <c r="J445" s="142"/>
      <c r="K445" s="161"/>
      <c r="L445" s="142"/>
      <c r="M445" s="142"/>
      <c r="N445" s="142"/>
      <c r="O445" s="226"/>
    </row>
    <row r="446" spans="1:15" ht="14.4" x14ac:dyDescent="0.3">
      <c r="A446" s="223"/>
      <c r="B446" s="226"/>
      <c r="C446" s="239"/>
      <c r="D446" s="148" t="s">
        <v>16</v>
      </c>
      <c r="E446" s="166">
        <v>0</v>
      </c>
      <c r="F446" s="167">
        <v>0</v>
      </c>
      <c r="G446" s="166">
        <v>0</v>
      </c>
      <c r="H446" s="167">
        <v>0</v>
      </c>
      <c r="I446" s="142"/>
      <c r="J446" s="142"/>
      <c r="K446" s="161"/>
      <c r="L446" s="142"/>
      <c r="M446" s="142"/>
      <c r="N446" s="142"/>
      <c r="O446" s="226"/>
    </row>
    <row r="447" spans="1:15" ht="14.4" x14ac:dyDescent="0.3">
      <c r="A447" s="223"/>
      <c r="B447" s="226"/>
      <c r="C447" s="239"/>
      <c r="D447" s="148" t="s">
        <v>17</v>
      </c>
      <c r="E447" s="166">
        <v>0</v>
      </c>
      <c r="F447" s="167">
        <v>0</v>
      </c>
      <c r="G447" s="166">
        <v>0</v>
      </c>
      <c r="H447" s="167">
        <v>0</v>
      </c>
      <c r="I447" s="142"/>
      <c r="J447" s="142"/>
      <c r="K447" s="161"/>
      <c r="L447" s="142"/>
      <c r="M447" s="142"/>
      <c r="N447" s="142"/>
      <c r="O447" s="226"/>
    </row>
    <row r="448" spans="1:15" ht="14.4" x14ac:dyDescent="0.3">
      <c r="A448" s="223"/>
      <c r="B448" s="226"/>
      <c r="C448" s="239"/>
      <c r="D448" s="148" t="s">
        <v>18</v>
      </c>
      <c r="E448" s="166">
        <v>0</v>
      </c>
      <c r="F448" s="167">
        <v>0</v>
      </c>
      <c r="G448" s="166">
        <v>0</v>
      </c>
      <c r="H448" s="167">
        <v>0</v>
      </c>
      <c r="I448" s="142"/>
      <c r="J448" s="142"/>
      <c r="K448" s="161"/>
      <c r="L448" s="142"/>
      <c r="M448" s="142"/>
      <c r="N448" s="142"/>
      <c r="O448" s="226"/>
    </row>
    <row r="449" spans="1:15" ht="14.4" x14ac:dyDescent="0.3">
      <c r="A449" s="223"/>
      <c r="B449" s="226"/>
      <c r="C449" s="239"/>
      <c r="D449" s="148" t="s">
        <v>19</v>
      </c>
      <c r="E449" s="166">
        <v>0</v>
      </c>
      <c r="F449" s="167">
        <v>0</v>
      </c>
      <c r="G449" s="166">
        <v>0</v>
      </c>
      <c r="H449" s="167">
        <v>0</v>
      </c>
      <c r="I449" s="142"/>
      <c r="J449" s="142"/>
      <c r="K449" s="161"/>
      <c r="L449" s="142"/>
      <c r="M449" s="142"/>
      <c r="N449" s="142"/>
      <c r="O449" s="226"/>
    </row>
    <row r="450" spans="1:15" ht="14.4" x14ac:dyDescent="0.3">
      <c r="A450" s="224"/>
      <c r="B450" s="227"/>
      <c r="C450" s="240"/>
      <c r="D450" s="148" t="s">
        <v>20</v>
      </c>
      <c r="E450" s="166">
        <v>0</v>
      </c>
      <c r="F450" s="167">
        <v>0</v>
      </c>
      <c r="G450" s="166">
        <v>0</v>
      </c>
      <c r="H450" s="167">
        <v>0</v>
      </c>
      <c r="I450" s="142"/>
      <c r="J450" s="142"/>
      <c r="K450" s="161"/>
      <c r="L450" s="142"/>
      <c r="M450" s="142"/>
      <c r="N450" s="142"/>
      <c r="O450" s="227"/>
    </row>
    <row r="451" spans="1:15" ht="14.4" x14ac:dyDescent="0.3">
      <c r="A451" s="222" t="s">
        <v>124</v>
      </c>
      <c r="B451" s="225" t="s">
        <v>125</v>
      </c>
      <c r="C451" s="238" t="s">
        <v>229</v>
      </c>
      <c r="D451" s="134" t="s">
        <v>169</v>
      </c>
      <c r="E451" s="162">
        <f>SUM(E452:E462)</f>
        <v>29161.4</v>
      </c>
      <c r="F451" s="163">
        <f>SUM(F452:F462)</f>
        <v>27831.100000000002</v>
      </c>
      <c r="G451" s="162">
        <f>SUM(G452:G462)</f>
        <v>29161.4</v>
      </c>
      <c r="H451" s="163">
        <f>SUM(H452:H462)</f>
        <v>27831.100000000002</v>
      </c>
      <c r="I451" s="142"/>
      <c r="J451" s="142"/>
      <c r="K451" s="161"/>
      <c r="L451" s="142"/>
      <c r="M451" s="142"/>
      <c r="N451" s="142"/>
      <c r="O451" s="225" t="s">
        <v>26</v>
      </c>
    </row>
    <row r="452" spans="1:15" ht="14.4" x14ac:dyDescent="0.3">
      <c r="A452" s="223"/>
      <c r="B452" s="226"/>
      <c r="C452" s="239"/>
      <c r="D452" s="146" t="s">
        <v>10</v>
      </c>
      <c r="E452" s="166">
        <v>2636.9</v>
      </c>
      <c r="F452" s="167">
        <v>2636.9</v>
      </c>
      <c r="G452" s="166">
        <v>2636.9</v>
      </c>
      <c r="H452" s="167">
        <v>2636.9</v>
      </c>
      <c r="I452" s="142"/>
      <c r="J452" s="142"/>
      <c r="K452" s="161"/>
      <c r="L452" s="142"/>
      <c r="M452" s="142"/>
      <c r="N452" s="142"/>
      <c r="O452" s="226"/>
    </row>
    <row r="453" spans="1:15" ht="14.4" x14ac:dyDescent="0.3">
      <c r="A453" s="223"/>
      <c r="B453" s="226"/>
      <c r="C453" s="239"/>
      <c r="D453" s="123" t="s">
        <v>11</v>
      </c>
      <c r="E453" s="166">
        <v>2636.9</v>
      </c>
      <c r="F453" s="167">
        <v>2636.9</v>
      </c>
      <c r="G453" s="166">
        <v>2636.9</v>
      </c>
      <c r="H453" s="167">
        <v>2636.9</v>
      </c>
      <c r="I453" s="142"/>
      <c r="J453" s="142"/>
      <c r="K453" s="161"/>
      <c r="L453" s="142"/>
      <c r="M453" s="142"/>
      <c r="N453" s="142"/>
      <c r="O453" s="226"/>
    </row>
    <row r="454" spans="1:15" ht="14.4" x14ac:dyDescent="0.3">
      <c r="A454" s="223"/>
      <c r="B454" s="226"/>
      <c r="C454" s="239"/>
      <c r="D454" s="147" t="s">
        <v>12</v>
      </c>
      <c r="E454" s="166">
        <v>2636.9</v>
      </c>
      <c r="F454" s="167">
        <v>2219.1999999999998</v>
      </c>
      <c r="G454" s="166">
        <v>2636.9</v>
      </c>
      <c r="H454" s="167">
        <v>2219.1999999999998</v>
      </c>
      <c r="I454" s="142"/>
      <c r="J454" s="142"/>
      <c r="K454" s="161"/>
      <c r="L454" s="142"/>
      <c r="M454" s="142"/>
      <c r="N454" s="142"/>
      <c r="O454" s="226"/>
    </row>
    <row r="455" spans="1:15" ht="14.4" x14ac:dyDescent="0.3">
      <c r="A455" s="223"/>
      <c r="B455" s="226"/>
      <c r="C455" s="239"/>
      <c r="D455" s="147" t="s">
        <v>13</v>
      </c>
      <c r="E455" s="166">
        <v>2636.9</v>
      </c>
      <c r="F455" s="167">
        <v>1837.5</v>
      </c>
      <c r="G455" s="166">
        <v>2636.9</v>
      </c>
      <c r="H455" s="167">
        <v>1837.5</v>
      </c>
      <c r="I455" s="142"/>
      <c r="J455" s="142"/>
      <c r="K455" s="161"/>
      <c r="L455" s="142"/>
      <c r="M455" s="142"/>
      <c r="N455" s="142"/>
      <c r="O455" s="226"/>
    </row>
    <row r="456" spans="1:15" ht="14.4" x14ac:dyDescent="0.3">
      <c r="A456" s="223"/>
      <c r="B456" s="226"/>
      <c r="C456" s="239"/>
      <c r="D456" s="148" t="s">
        <v>14</v>
      </c>
      <c r="E456" s="166">
        <v>2632.7</v>
      </c>
      <c r="F456" s="167">
        <v>2629.5</v>
      </c>
      <c r="G456" s="166">
        <v>2632.7</v>
      </c>
      <c r="H456" s="167">
        <v>2629.5</v>
      </c>
      <c r="I456" s="142"/>
      <c r="J456" s="142"/>
      <c r="K456" s="161"/>
      <c r="L456" s="142"/>
      <c r="M456" s="142"/>
      <c r="N456" s="142"/>
      <c r="O456" s="226"/>
    </row>
    <row r="457" spans="1:15" ht="14.4" x14ac:dyDescent="0.3">
      <c r="A457" s="223"/>
      <c r="B457" s="226"/>
      <c r="C457" s="239"/>
      <c r="D457" s="148" t="s">
        <v>15</v>
      </c>
      <c r="E457" s="166">
        <v>2632.7</v>
      </c>
      <c r="F457" s="167">
        <v>2629</v>
      </c>
      <c r="G457" s="166">
        <v>2632.7</v>
      </c>
      <c r="H457" s="167">
        <v>2629</v>
      </c>
      <c r="I457" s="142"/>
      <c r="J457" s="142"/>
      <c r="K457" s="161"/>
      <c r="L457" s="142"/>
      <c r="M457" s="142"/>
      <c r="N457" s="142"/>
      <c r="O457" s="226"/>
    </row>
    <row r="458" spans="1:15" ht="14.4" x14ac:dyDescent="0.3">
      <c r="A458" s="223"/>
      <c r="B458" s="226"/>
      <c r="C458" s="239"/>
      <c r="D458" s="148" t="s">
        <v>16</v>
      </c>
      <c r="E458" s="166">
        <v>2632.7</v>
      </c>
      <c r="F458" s="167">
        <v>2632.7</v>
      </c>
      <c r="G458" s="166">
        <v>2632.7</v>
      </c>
      <c r="H458" s="167">
        <v>2632.7</v>
      </c>
      <c r="I458" s="142"/>
      <c r="J458" s="142"/>
      <c r="K458" s="161"/>
      <c r="L458" s="142"/>
      <c r="M458" s="142"/>
      <c r="N458" s="142"/>
      <c r="O458" s="226"/>
    </row>
    <row r="459" spans="1:15" ht="14.4" x14ac:dyDescent="0.3">
      <c r="A459" s="223"/>
      <c r="B459" s="226"/>
      <c r="C459" s="239"/>
      <c r="D459" s="148" t="s">
        <v>17</v>
      </c>
      <c r="E459" s="166">
        <v>2632.7</v>
      </c>
      <c r="F459" s="167">
        <v>2632.7</v>
      </c>
      <c r="G459" s="166">
        <v>2632.7</v>
      </c>
      <c r="H459" s="167">
        <v>2632.7</v>
      </c>
      <c r="I459" s="142"/>
      <c r="J459" s="142"/>
      <c r="K459" s="161"/>
      <c r="L459" s="142"/>
      <c r="M459" s="142"/>
      <c r="N459" s="142"/>
      <c r="O459" s="226"/>
    </row>
    <row r="460" spans="1:15" ht="14.4" x14ac:dyDescent="0.3">
      <c r="A460" s="223"/>
      <c r="B460" s="226"/>
      <c r="C460" s="239"/>
      <c r="D460" s="148" t="s">
        <v>18</v>
      </c>
      <c r="E460" s="166">
        <v>2632.7</v>
      </c>
      <c r="F460" s="167">
        <v>2526.4</v>
      </c>
      <c r="G460" s="166">
        <v>2632.7</v>
      </c>
      <c r="H460" s="167">
        <v>2526.4</v>
      </c>
      <c r="I460" s="142"/>
      <c r="J460" s="142"/>
      <c r="K460" s="161"/>
      <c r="L460" s="142"/>
      <c r="M460" s="142"/>
      <c r="N460" s="142"/>
      <c r="O460" s="226"/>
    </row>
    <row r="461" spans="1:15" ht="14.4" x14ac:dyDescent="0.3">
      <c r="A461" s="223"/>
      <c r="B461" s="226"/>
      <c r="C461" s="239"/>
      <c r="D461" s="148" t="s">
        <v>19</v>
      </c>
      <c r="E461" s="166">
        <v>2656</v>
      </c>
      <c r="F461" s="167">
        <v>2656</v>
      </c>
      <c r="G461" s="166">
        <v>2656</v>
      </c>
      <c r="H461" s="167">
        <v>2656</v>
      </c>
      <c r="I461" s="142"/>
      <c r="J461" s="142"/>
      <c r="K461" s="161"/>
      <c r="L461" s="142"/>
      <c r="M461" s="142"/>
      <c r="N461" s="142"/>
      <c r="O461" s="226"/>
    </row>
    <row r="462" spans="1:15" ht="14.4" x14ac:dyDescent="0.3">
      <c r="A462" s="224"/>
      <c r="B462" s="227"/>
      <c r="C462" s="240"/>
      <c r="D462" s="148" t="s">
        <v>20</v>
      </c>
      <c r="E462" s="166">
        <v>2794.3</v>
      </c>
      <c r="F462" s="167">
        <v>2794.3</v>
      </c>
      <c r="G462" s="166">
        <v>2794.3</v>
      </c>
      <c r="H462" s="167">
        <v>2794.3</v>
      </c>
      <c r="I462" s="142"/>
      <c r="J462" s="142"/>
      <c r="K462" s="161"/>
      <c r="L462" s="142"/>
      <c r="M462" s="142"/>
      <c r="N462" s="142"/>
      <c r="O462" s="227"/>
    </row>
    <row r="463" spans="1:15" ht="14.4" x14ac:dyDescent="0.3">
      <c r="A463" s="222"/>
      <c r="B463" s="269" t="s">
        <v>231</v>
      </c>
      <c r="C463" s="238"/>
      <c r="D463" s="134" t="s">
        <v>169</v>
      </c>
      <c r="E463" s="162">
        <f>SUM(E464:E474)</f>
        <v>175447.69999999998</v>
      </c>
      <c r="F463" s="163">
        <f>SUM(F464:F474)</f>
        <v>171242.6</v>
      </c>
      <c r="G463" s="162">
        <f>SUM(G464:G474)</f>
        <v>175447.69999999998</v>
      </c>
      <c r="H463" s="163">
        <f>SUM(H464:H474)</f>
        <v>171242.6</v>
      </c>
      <c r="I463" s="142"/>
      <c r="J463" s="142"/>
      <c r="K463" s="161"/>
      <c r="L463" s="142"/>
      <c r="M463" s="142"/>
      <c r="N463" s="142"/>
      <c r="O463" s="238"/>
    </row>
    <row r="464" spans="1:15" ht="14.4" x14ac:dyDescent="0.3">
      <c r="A464" s="223"/>
      <c r="B464" s="270"/>
      <c r="C464" s="239"/>
      <c r="D464" s="146" t="s">
        <v>10</v>
      </c>
      <c r="E464" s="166">
        <f t="shared" ref="E464:H474" si="20">SUM(E428+E440+E452)</f>
        <v>13667.6</v>
      </c>
      <c r="F464" s="167">
        <f>F428+F440+F452</f>
        <v>13501.800000000001</v>
      </c>
      <c r="G464" s="166">
        <f t="shared" ref="G464:G471" si="21">SUM(G428+G440+G452)</f>
        <v>13667.6</v>
      </c>
      <c r="H464" s="167">
        <f t="shared" ref="H464:H468" si="22">H428+H440+H452</f>
        <v>13501.800000000001</v>
      </c>
      <c r="I464" s="142"/>
      <c r="J464" s="142"/>
      <c r="K464" s="161"/>
      <c r="L464" s="142"/>
      <c r="M464" s="142"/>
      <c r="N464" s="142"/>
      <c r="O464" s="239"/>
    </row>
    <row r="465" spans="1:34" ht="14.4" x14ac:dyDescent="0.3">
      <c r="A465" s="223"/>
      <c r="B465" s="270"/>
      <c r="C465" s="239"/>
      <c r="D465" s="123" t="s">
        <v>11</v>
      </c>
      <c r="E465" s="166">
        <f t="shared" si="20"/>
        <v>13674.6</v>
      </c>
      <c r="F465" s="167">
        <f>F429+F441+F452</f>
        <v>13324.6</v>
      </c>
      <c r="G465" s="166">
        <f t="shared" si="21"/>
        <v>13674.6</v>
      </c>
      <c r="H465" s="167">
        <f t="shared" si="22"/>
        <v>13324.6</v>
      </c>
      <c r="I465" s="142"/>
      <c r="J465" s="142"/>
      <c r="K465" s="161"/>
      <c r="L465" s="142"/>
      <c r="M465" s="142"/>
      <c r="N465" s="142"/>
      <c r="O465" s="239"/>
    </row>
    <row r="466" spans="1:34" ht="14.4" x14ac:dyDescent="0.3">
      <c r="A466" s="223"/>
      <c r="B466" s="270"/>
      <c r="C466" s="239"/>
      <c r="D466" s="147" t="s">
        <v>12</v>
      </c>
      <c r="E466" s="166">
        <f t="shared" si="20"/>
        <v>14252.6</v>
      </c>
      <c r="F466" s="167">
        <f>F430+F442+F454</f>
        <v>13484.900000000001</v>
      </c>
      <c r="G466" s="166">
        <f t="shared" si="21"/>
        <v>14252.6</v>
      </c>
      <c r="H466" s="167">
        <f t="shared" si="22"/>
        <v>13484.900000000001</v>
      </c>
      <c r="I466" s="142"/>
      <c r="J466" s="142"/>
      <c r="K466" s="161"/>
      <c r="L466" s="142"/>
      <c r="M466" s="142"/>
      <c r="N466" s="142"/>
      <c r="O466" s="239"/>
    </row>
    <row r="467" spans="1:34" ht="14.4" x14ac:dyDescent="0.3">
      <c r="A467" s="223"/>
      <c r="B467" s="270"/>
      <c r="C467" s="239"/>
      <c r="D467" s="147" t="s">
        <v>13</v>
      </c>
      <c r="E467" s="166">
        <f t="shared" si="20"/>
        <v>16152.699999999999</v>
      </c>
      <c r="F467" s="167">
        <f>F431+F455</f>
        <v>15003.3</v>
      </c>
      <c r="G467" s="166">
        <f t="shared" si="21"/>
        <v>16152.699999999999</v>
      </c>
      <c r="H467" s="167">
        <f t="shared" si="22"/>
        <v>15003.3</v>
      </c>
      <c r="I467" s="142"/>
      <c r="J467" s="142"/>
      <c r="K467" s="161"/>
      <c r="L467" s="142"/>
      <c r="M467" s="142"/>
      <c r="N467" s="142"/>
      <c r="O467" s="239"/>
    </row>
    <row r="468" spans="1:34" ht="14.4" x14ac:dyDescent="0.3">
      <c r="A468" s="223"/>
      <c r="B468" s="270"/>
      <c r="C468" s="239"/>
      <c r="D468" s="148" t="s">
        <v>14</v>
      </c>
      <c r="E468" s="166">
        <f t="shared" si="20"/>
        <v>16220</v>
      </c>
      <c r="F468" s="167">
        <f>F432+F444+F456</f>
        <v>16216.8</v>
      </c>
      <c r="G468" s="166">
        <f t="shared" si="21"/>
        <v>16220</v>
      </c>
      <c r="H468" s="167">
        <f t="shared" si="22"/>
        <v>16216.8</v>
      </c>
      <c r="I468" s="142"/>
      <c r="J468" s="142"/>
      <c r="K468" s="161"/>
      <c r="L468" s="142"/>
      <c r="M468" s="142"/>
      <c r="N468" s="142"/>
      <c r="O468" s="239"/>
    </row>
    <row r="469" spans="1:34" ht="14.4" x14ac:dyDescent="0.3">
      <c r="A469" s="223"/>
      <c r="B469" s="270"/>
      <c r="C469" s="239"/>
      <c r="D469" s="148" t="s">
        <v>15</v>
      </c>
      <c r="E469" s="166">
        <f t="shared" si="20"/>
        <v>16791.7</v>
      </c>
      <c r="F469" s="167">
        <f>SUM(F433+F445+F457)</f>
        <v>16788</v>
      </c>
      <c r="G469" s="166">
        <f t="shared" si="21"/>
        <v>16791.7</v>
      </c>
      <c r="H469" s="167">
        <f>SUM(H433+H445+H457)</f>
        <v>16788</v>
      </c>
      <c r="I469" s="142"/>
      <c r="J469" s="142"/>
      <c r="K469" s="161"/>
      <c r="L469" s="142"/>
      <c r="M469" s="142"/>
      <c r="N469" s="142"/>
      <c r="O469" s="239"/>
    </row>
    <row r="470" spans="1:34" ht="14.4" x14ac:dyDescent="0.3">
      <c r="A470" s="223"/>
      <c r="B470" s="270"/>
      <c r="C470" s="239"/>
      <c r="D470" s="148" t="s">
        <v>16</v>
      </c>
      <c r="E470" s="166">
        <f t="shared" si="20"/>
        <v>16791.7</v>
      </c>
      <c r="F470" s="167">
        <f t="shared" si="20"/>
        <v>16486.099999999999</v>
      </c>
      <c r="G470" s="166">
        <f t="shared" si="21"/>
        <v>16791.7</v>
      </c>
      <c r="H470" s="167">
        <f t="shared" si="20"/>
        <v>16486.099999999999</v>
      </c>
      <c r="I470" s="142"/>
      <c r="J470" s="142"/>
      <c r="K470" s="161"/>
      <c r="L470" s="142"/>
      <c r="M470" s="142"/>
      <c r="N470" s="142"/>
      <c r="O470" s="239"/>
    </row>
    <row r="471" spans="1:34" ht="14.4" x14ac:dyDescent="0.3">
      <c r="A471" s="223"/>
      <c r="B471" s="270"/>
      <c r="C471" s="239"/>
      <c r="D471" s="148" t="s">
        <v>17</v>
      </c>
      <c r="E471" s="166">
        <f t="shared" si="20"/>
        <v>16791.7</v>
      </c>
      <c r="F471" s="167">
        <f t="shared" si="20"/>
        <v>16486.099999999999</v>
      </c>
      <c r="G471" s="166">
        <f t="shared" si="21"/>
        <v>16791.7</v>
      </c>
      <c r="H471" s="167">
        <f>SUM(H435+H447+H459)</f>
        <v>16486.099999999999</v>
      </c>
      <c r="I471" s="142"/>
      <c r="J471" s="142"/>
      <c r="K471" s="161"/>
      <c r="L471" s="142"/>
      <c r="M471" s="142"/>
      <c r="N471" s="142"/>
      <c r="O471" s="239"/>
    </row>
    <row r="472" spans="1:34" ht="15" customHeight="1" x14ac:dyDescent="0.3">
      <c r="A472" s="223"/>
      <c r="B472" s="270"/>
      <c r="C472" s="239"/>
      <c r="D472" s="148" t="s">
        <v>18</v>
      </c>
      <c r="E472" s="166">
        <f t="shared" si="20"/>
        <v>16791.7</v>
      </c>
      <c r="F472" s="167">
        <f>SUM(F436+F448+F460)</f>
        <v>15820.5</v>
      </c>
      <c r="G472" s="166">
        <f t="shared" si="20"/>
        <v>16791.7</v>
      </c>
      <c r="H472" s="167">
        <f t="shared" si="20"/>
        <v>15820.5</v>
      </c>
      <c r="I472" s="142"/>
      <c r="J472" s="142"/>
      <c r="K472" s="161"/>
      <c r="L472" s="142"/>
      <c r="M472" s="142"/>
      <c r="N472" s="142"/>
      <c r="O472" s="239"/>
      <c r="Q472" s="232" t="s">
        <v>153</v>
      </c>
      <c r="R472" s="234"/>
      <c r="S472" s="298" t="s">
        <v>154</v>
      </c>
      <c r="T472" s="299"/>
      <c r="U472" s="299"/>
      <c r="V472" s="299"/>
      <c r="W472" s="299"/>
      <c r="X472" s="299"/>
      <c r="Y472" s="299"/>
      <c r="Z472" s="299"/>
      <c r="AA472" s="300"/>
    </row>
    <row r="473" spans="1:34" ht="82.8" x14ac:dyDescent="0.3">
      <c r="A473" s="223"/>
      <c r="B473" s="270"/>
      <c r="C473" s="239"/>
      <c r="D473" s="148" t="s">
        <v>19</v>
      </c>
      <c r="E473" s="166">
        <f t="shared" si="20"/>
        <v>16815</v>
      </c>
      <c r="F473" s="167">
        <f t="shared" si="20"/>
        <v>16632.099999999999</v>
      </c>
      <c r="G473" s="166">
        <f t="shared" si="20"/>
        <v>16815</v>
      </c>
      <c r="H473" s="167">
        <f t="shared" si="20"/>
        <v>16632.099999999999</v>
      </c>
      <c r="I473" s="142"/>
      <c r="J473" s="142"/>
      <c r="K473" s="161"/>
      <c r="L473" s="142"/>
      <c r="M473" s="142"/>
      <c r="N473" s="142"/>
      <c r="O473" s="239"/>
      <c r="Q473" s="235"/>
      <c r="R473" s="237"/>
      <c r="S473" s="301" t="s">
        <v>157</v>
      </c>
      <c r="T473" s="302"/>
      <c r="U473" s="229" t="s">
        <v>158</v>
      </c>
      <c r="V473" s="231"/>
      <c r="W473" s="298" t="s">
        <v>159</v>
      </c>
      <c r="X473" s="300"/>
      <c r="Y473" s="229" t="s">
        <v>160</v>
      </c>
      <c r="Z473" s="231"/>
      <c r="AA473" s="120" t="s">
        <v>235</v>
      </c>
    </row>
    <row r="474" spans="1:34" ht="41.4" x14ac:dyDescent="0.3">
      <c r="A474" s="224"/>
      <c r="B474" s="271"/>
      <c r="C474" s="240"/>
      <c r="D474" s="148" t="s">
        <v>20</v>
      </c>
      <c r="E474" s="166">
        <f t="shared" si="20"/>
        <v>17498.400000000001</v>
      </c>
      <c r="F474" s="167">
        <f t="shared" si="20"/>
        <v>17498.400000000001</v>
      </c>
      <c r="G474" s="166">
        <f t="shared" si="20"/>
        <v>17498.400000000001</v>
      </c>
      <c r="H474" s="167">
        <f t="shared" si="20"/>
        <v>17498.400000000001</v>
      </c>
      <c r="I474" s="142"/>
      <c r="J474" s="142"/>
      <c r="K474" s="161"/>
      <c r="L474" s="142"/>
      <c r="M474" s="142"/>
      <c r="N474" s="142"/>
      <c r="O474" s="240"/>
      <c r="Q474" s="121" t="s">
        <v>162</v>
      </c>
      <c r="R474" s="120" t="s">
        <v>163</v>
      </c>
      <c r="S474" s="121" t="s">
        <v>162</v>
      </c>
      <c r="T474" s="122" t="s">
        <v>163</v>
      </c>
      <c r="U474" s="120" t="s">
        <v>162</v>
      </c>
      <c r="V474" s="120" t="s">
        <v>163</v>
      </c>
      <c r="W474" s="121" t="s">
        <v>162</v>
      </c>
      <c r="X474" s="120" t="s">
        <v>163</v>
      </c>
      <c r="Y474" s="120" t="s">
        <v>162</v>
      </c>
      <c r="Z474" s="120" t="s">
        <v>164</v>
      </c>
      <c r="AA474" s="120"/>
    </row>
    <row r="475" spans="1:34" ht="14.4" x14ac:dyDescent="0.3">
      <c r="A475" s="222"/>
      <c r="B475" s="269" t="s">
        <v>232</v>
      </c>
      <c r="C475" s="272"/>
      <c r="D475" s="134" t="s">
        <v>169</v>
      </c>
      <c r="E475" s="140">
        <f>SUM(E476:E486)</f>
        <v>3875253.46</v>
      </c>
      <c r="F475" s="141">
        <f>SUM(F476:F486)</f>
        <v>3402996.3</v>
      </c>
      <c r="G475" s="140">
        <f>SUM(G476:G486)</f>
        <v>3330869.06</v>
      </c>
      <c r="H475" s="141">
        <f>SUM(H476:H486)</f>
        <v>2939169.8000000007</v>
      </c>
      <c r="I475" s="137"/>
      <c r="J475" s="137"/>
      <c r="K475" s="132">
        <f>SUM(K476:K486)</f>
        <v>544384.4</v>
      </c>
      <c r="L475" s="133">
        <f>SUM(L476:L486)</f>
        <v>463826.5</v>
      </c>
      <c r="M475" s="191"/>
      <c r="N475" s="191"/>
      <c r="O475" s="238"/>
    </row>
    <row r="476" spans="1:34" ht="30" customHeight="1" x14ac:dyDescent="0.3">
      <c r="A476" s="223"/>
      <c r="B476" s="270"/>
      <c r="C476" s="273"/>
      <c r="D476" s="146" t="s">
        <v>10</v>
      </c>
      <c r="E476" s="143">
        <f t="shared" ref="E476:E478" si="23">SUM(E82+E403+E464)</f>
        <v>346090.6</v>
      </c>
      <c r="F476" s="144">
        <f t="shared" ref="F476:F478" si="24">F464+F403+F82</f>
        <v>312864</v>
      </c>
      <c r="G476" s="143">
        <f t="shared" ref="G476:G479" si="25">SUM(G82+G403+G464)</f>
        <v>273462.59999999998</v>
      </c>
      <c r="H476" s="144">
        <f t="shared" ref="H476:H478" si="26">H464+H403+H82</f>
        <v>247122</v>
      </c>
      <c r="I476" s="137"/>
      <c r="J476" s="137"/>
      <c r="K476" s="136">
        <f t="shared" ref="K476:K477" si="27">SUM(K295+K319)</f>
        <v>72628</v>
      </c>
      <c r="L476" s="137">
        <f t="shared" ref="L476:L477" si="28">SUM(L295+L319)</f>
        <v>65742</v>
      </c>
      <c r="M476" s="192"/>
      <c r="N476" s="192"/>
      <c r="O476" s="239"/>
      <c r="Q476" s="145">
        <f>E476-Прил.2!G476</f>
        <v>0</v>
      </c>
      <c r="R476" s="145">
        <f>F476-Прил.2!H476</f>
        <v>0</v>
      </c>
      <c r="S476" s="145">
        <f>G476-Прил.2!I476</f>
        <v>0</v>
      </c>
      <c r="T476" s="145">
        <f>H476-Прил.2!J476</f>
        <v>0</v>
      </c>
      <c r="U476" s="145">
        <f>I476-Прил.2!K476</f>
        <v>0</v>
      </c>
      <c r="V476" s="145">
        <f>J476-Прил.2!L476</f>
        <v>0</v>
      </c>
      <c r="W476" s="145">
        <f>K476-Прил.2!M476</f>
        <v>0</v>
      </c>
      <c r="X476" s="145">
        <f>L476-Прил.2!N476</f>
        <v>0</v>
      </c>
      <c r="Y476" s="145">
        <f>M476-Прил.2!O476</f>
        <v>0</v>
      </c>
      <c r="Z476" s="145">
        <f>N476-Прил.2!P476</f>
        <v>0</v>
      </c>
      <c r="AA476" s="145">
        <f>O476-Прил.2!Q476</f>
        <v>0</v>
      </c>
      <c r="AB476" s="145"/>
      <c r="AC476" s="145"/>
      <c r="AD476" s="145"/>
      <c r="AE476" s="145"/>
      <c r="AF476" s="145"/>
      <c r="AG476" s="145"/>
      <c r="AH476" s="145"/>
    </row>
    <row r="477" spans="1:34" ht="14.4" x14ac:dyDescent="0.3">
      <c r="A477" s="223"/>
      <c r="B477" s="270"/>
      <c r="C477" s="273"/>
      <c r="D477" s="123" t="s">
        <v>11</v>
      </c>
      <c r="E477" s="143">
        <f t="shared" si="23"/>
        <v>418520.86</v>
      </c>
      <c r="F477" s="144">
        <f t="shared" si="24"/>
        <v>316801.80000000005</v>
      </c>
      <c r="G477" s="143">
        <f t="shared" si="25"/>
        <v>319396.86</v>
      </c>
      <c r="H477" s="144">
        <f t="shared" si="26"/>
        <v>265049.30000000005</v>
      </c>
      <c r="I477" s="137"/>
      <c r="J477" s="137"/>
      <c r="K477" s="136">
        <f t="shared" si="27"/>
        <v>99124</v>
      </c>
      <c r="L477" s="137">
        <f t="shared" si="28"/>
        <v>51752.5</v>
      </c>
      <c r="M477" s="142"/>
      <c r="N477" s="142"/>
      <c r="O477" s="239"/>
      <c r="Q477" s="145">
        <f>E477-Прил.2!G477</f>
        <v>0</v>
      </c>
      <c r="R477" s="145">
        <f>F477-Прил.2!H477</f>
        <v>0</v>
      </c>
      <c r="S477" s="145">
        <f>G477-Прил.2!I477</f>
        <v>0</v>
      </c>
      <c r="T477" s="145">
        <f>H477-Прил.2!J477</f>
        <v>0</v>
      </c>
      <c r="U477" s="145">
        <f>I477-Прил.2!K477</f>
        <v>0</v>
      </c>
      <c r="V477" s="145">
        <f>J477-Прил.2!L477</f>
        <v>0</v>
      </c>
      <c r="W477" s="145">
        <f>K477-Прил.2!M477</f>
        <v>0</v>
      </c>
      <c r="X477" s="145">
        <f>L477-Прил.2!N477</f>
        <v>0</v>
      </c>
      <c r="Y477" s="145">
        <f>M477-Прил.2!O477</f>
        <v>0</v>
      </c>
      <c r="Z477" s="145">
        <f>N477-Прил.2!P477</f>
        <v>0</v>
      </c>
      <c r="AA477" s="145">
        <f>O477-Прил.2!Q477</f>
        <v>0</v>
      </c>
      <c r="AB477" s="145"/>
      <c r="AC477" s="145"/>
      <c r="AD477" s="145"/>
      <c r="AE477" s="145"/>
      <c r="AF477" s="145"/>
      <c r="AG477" s="145"/>
      <c r="AH477" s="145"/>
    </row>
    <row r="478" spans="1:34" ht="14.4" x14ac:dyDescent="0.3">
      <c r="A478" s="223"/>
      <c r="B478" s="270"/>
      <c r="C478" s="273"/>
      <c r="D478" s="147" t="s">
        <v>12</v>
      </c>
      <c r="E478" s="143">
        <f t="shared" si="23"/>
        <v>354817.19999999995</v>
      </c>
      <c r="F478" s="144">
        <f t="shared" si="24"/>
        <v>294832.69999999995</v>
      </c>
      <c r="G478" s="143">
        <f t="shared" si="25"/>
        <v>307643.79999999993</v>
      </c>
      <c r="H478" s="144">
        <f t="shared" si="26"/>
        <v>255592.69999999998</v>
      </c>
      <c r="I478" s="137"/>
      <c r="J478" s="137"/>
      <c r="K478" s="136">
        <f t="shared" ref="K478:L486" si="29">SUM(K297+K321+K369)</f>
        <v>47173.4</v>
      </c>
      <c r="L478" s="137">
        <f t="shared" si="29"/>
        <v>39240</v>
      </c>
      <c r="M478" s="142"/>
      <c r="N478" s="142"/>
      <c r="O478" s="239"/>
      <c r="Q478" s="145">
        <f>E478-Прил.2!G478</f>
        <v>0</v>
      </c>
      <c r="R478" s="145">
        <f>F478-Прил.2!H478</f>
        <v>0</v>
      </c>
      <c r="S478" s="145">
        <f>G478-Прил.2!I478</f>
        <v>0</v>
      </c>
      <c r="T478" s="145">
        <f>H478-Прил.2!J478</f>
        <v>0</v>
      </c>
      <c r="U478" s="145">
        <f>I478-Прил.2!K478</f>
        <v>0</v>
      </c>
      <c r="V478" s="145">
        <f>J478-Прил.2!L478</f>
        <v>0</v>
      </c>
      <c r="W478" s="145">
        <f>K478-Прил.2!M478</f>
        <v>0</v>
      </c>
      <c r="X478" s="145">
        <f>L478-Прил.2!N478</f>
        <v>0</v>
      </c>
      <c r="Y478" s="145">
        <f>M478-Прил.2!O478</f>
        <v>0</v>
      </c>
      <c r="Z478" s="145">
        <f>N478-Прил.2!P478</f>
        <v>0</v>
      </c>
      <c r="AA478" s="145">
        <f>O478-Прил.2!Q478</f>
        <v>0</v>
      </c>
      <c r="AB478" s="145"/>
      <c r="AC478" s="145"/>
      <c r="AD478" s="145"/>
      <c r="AE478" s="145"/>
      <c r="AF478" s="145"/>
      <c r="AG478" s="145"/>
      <c r="AH478" s="145"/>
    </row>
    <row r="479" spans="1:34" ht="14.4" x14ac:dyDescent="0.3">
      <c r="A479" s="223"/>
      <c r="B479" s="270"/>
      <c r="C479" s="273"/>
      <c r="D479" s="147" t="s">
        <v>13</v>
      </c>
      <c r="E479" s="143">
        <f>G479+K479</f>
        <v>340140.5</v>
      </c>
      <c r="F479" s="144">
        <f>H479+L479</f>
        <v>311019.7</v>
      </c>
      <c r="G479" s="143">
        <f t="shared" si="25"/>
        <v>292967.09999999998</v>
      </c>
      <c r="H479" s="144">
        <f t="shared" ref="H479:H482" si="30">H85+H406+H467</f>
        <v>263895.7</v>
      </c>
      <c r="I479" s="137"/>
      <c r="J479" s="137"/>
      <c r="K479" s="136">
        <f t="shared" si="29"/>
        <v>47173.4</v>
      </c>
      <c r="L479" s="137">
        <f t="shared" si="29"/>
        <v>47124</v>
      </c>
      <c r="M479" s="142"/>
      <c r="N479" s="142"/>
      <c r="O479" s="239"/>
      <c r="Q479" s="145">
        <f>E479-Прил.2!G479</f>
        <v>0</v>
      </c>
      <c r="R479" s="145">
        <f>F479-Прил.2!H479</f>
        <v>0</v>
      </c>
      <c r="S479" s="145">
        <f>G479-Прил.2!I479</f>
        <v>0</v>
      </c>
      <c r="T479" s="145">
        <f>H479-Прил.2!J479</f>
        <v>0</v>
      </c>
      <c r="U479" s="145">
        <f>I479-Прил.2!K479</f>
        <v>0</v>
      </c>
      <c r="V479" s="145">
        <f>J479-Прил.2!L479</f>
        <v>0</v>
      </c>
      <c r="W479" s="145">
        <f>K479-Прил.2!M479</f>
        <v>0</v>
      </c>
      <c r="X479" s="145">
        <f>L479-Прил.2!N479</f>
        <v>0</v>
      </c>
      <c r="Y479" s="145">
        <f>M479-Прил.2!O479</f>
        <v>0</v>
      </c>
      <c r="Z479" s="145">
        <f>N479-Прил.2!P479</f>
        <v>0</v>
      </c>
      <c r="AA479" s="145">
        <f>O479-Прил.2!Q479</f>
        <v>0</v>
      </c>
      <c r="AB479" s="145"/>
      <c r="AC479" s="145"/>
      <c r="AD479" s="145"/>
      <c r="AE479" s="145"/>
      <c r="AF479" s="145"/>
      <c r="AG479" s="145"/>
      <c r="AH479" s="145"/>
    </row>
    <row r="480" spans="1:34" ht="30" customHeight="1" x14ac:dyDescent="0.3">
      <c r="A480" s="223"/>
      <c r="B480" s="270"/>
      <c r="C480" s="273"/>
      <c r="D480" s="147" t="s">
        <v>14</v>
      </c>
      <c r="E480" s="143">
        <f t="shared" ref="E480:H486" si="31">SUM(E86+E407+E468)</f>
        <v>341471.00000000006</v>
      </c>
      <c r="F480" s="144">
        <f>F468+F407+F86</f>
        <v>293256.59999999998</v>
      </c>
      <c r="G480" s="143">
        <f t="shared" ref="G480:G482" si="32">G86+G407+G468</f>
        <v>282309.60000000003</v>
      </c>
      <c r="H480" s="144">
        <f t="shared" si="30"/>
        <v>243720.6</v>
      </c>
      <c r="I480" s="137"/>
      <c r="J480" s="137"/>
      <c r="K480" s="136">
        <f t="shared" si="29"/>
        <v>59161.4</v>
      </c>
      <c r="L480" s="137">
        <f t="shared" si="29"/>
        <v>49536</v>
      </c>
      <c r="M480" s="142"/>
      <c r="N480" s="142"/>
      <c r="O480" s="239"/>
      <c r="P480" s="189"/>
      <c r="Q480" s="145">
        <f>E480-Прил.2!G480</f>
        <v>0</v>
      </c>
      <c r="R480" s="145">
        <f>F480-Прил.2!H480</f>
        <v>0</v>
      </c>
      <c r="S480" s="145">
        <f>G480-Прил.2!I480</f>
        <v>0</v>
      </c>
      <c r="T480" s="145">
        <f>H480-Прил.2!J480</f>
        <v>0</v>
      </c>
      <c r="U480" s="145">
        <f>I480-Прил.2!K480</f>
        <v>0</v>
      </c>
      <c r="V480" s="145">
        <f>J480-Прил.2!L480</f>
        <v>0</v>
      </c>
      <c r="W480" s="145">
        <f>K480-Прил.2!M480</f>
        <v>0</v>
      </c>
      <c r="X480" s="145">
        <f>L480-Прил.2!N480</f>
        <v>0</v>
      </c>
      <c r="Y480" s="145">
        <f>M480-Прил.2!O480</f>
        <v>0</v>
      </c>
      <c r="Z480" s="145">
        <f>N480-Прил.2!P480</f>
        <v>0</v>
      </c>
      <c r="AA480" s="145">
        <f>O480-Прил.2!Q480</f>
        <v>0</v>
      </c>
      <c r="AB480" s="145"/>
      <c r="AC480" s="145"/>
      <c r="AD480" s="145"/>
      <c r="AE480" s="145"/>
      <c r="AF480" s="145"/>
      <c r="AG480" s="145"/>
      <c r="AH480" s="145"/>
    </row>
    <row r="481" spans="1:34" ht="14.4" x14ac:dyDescent="0.3">
      <c r="A481" s="223"/>
      <c r="B481" s="270"/>
      <c r="C481" s="273"/>
      <c r="D481" s="123" t="s">
        <v>15</v>
      </c>
      <c r="E481" s="143">
        <f t="shared" si="31"/>
        <v>383967.50000000006</v>
      </c>
      <c r="F481" s="144">
        <f t="shared" si="31"/>
        <v>366517.80000000005</v>
      </c>
      <c r="G481" s="143">
        <f t="shared" si="32"/>
        <v>296318.10000000003</v>
      </c>
      <c r="H481" s="144">
        <f t="shared" si="30"/>
        <v>287461.80000000005</v>
      </c>
      <c r="I481" s="137"/>
      <c r="J481" s="137"/>
      <c r="K481" s="136">
        <f t="shared" si="29"/>
        <v>87649.4</v>
      </c>
      <c r="L481" s="137">
        <f t="shared" si="29"/>
        <v>79056</v>
      </c>
      <c r="M481" s="142"/>
      <c r="N481" s="142"/>
      <c r="O481" s="239"/>
      <c r="P481" s="189"/>
      <c r="Q481" s="145">
        <f>E481-Прил.2!G481</f>
        <v>-367.70000000001164</v>
      </c>
      <c r="R481" s="145">
        <f>F481-Прил.2!H481</f>
        <v>53454.100000000093</v>
      </c>
      <c r="S481" s="145">
        <f>G481-Прил.2!I481</f>
        <v>-367.70000000001164</v>
      </c>
      <c r="T481" s="145">
        <f>H481-Прил.2!J481</f>
        <v>36654.100000000064</v>
      </c>
      <c r="U481" s="145">
        <f>I481-Прил.2!K481</f>
        <v>0</v>
      </c>
      <c r="V481" s="145">
        <f>J481-Прил.2!L481</f>
        <v>0</v>
      </c>
      <c r="W481" s="145">
        <f>K481-Прил.2!M481</f>
        <v>0</v>
      </c>
      <c r="X481" s="145">
        <f>L481-Прил.2!N481</f>
        <v>16800</v>
      </c>
      <c r="Y481" s="145">
        <f>M481-Прил.2!O481</f>
        <v>0</v>
      </c>
      <c r="Z481" s="145">
        <f>N481-Прил.2!P481</f>
        <v>0</v>
      </c>
      <c r="AA481" s="145">
        <f>O481-Прил.2!Q481</f>
        <v>0</v>
      </c>
      <c r="AB481" s="145"/>
      <c r="AC481" s="145"/>
      <c r="AD481" s="145"/>
      <c r="AE481" s="145"/>
      <c r="AF481" s="145"/>
      <c r="AG481" s="145"/>
      <c r="AH481" s="145"/>
    </row>
    <row r="482" spans="1:34" ht="14.4" x14ac:dyDescent="0.3">
      <c r="A482" s="223"/>
      <c r="B482" s="270"/>
      <c r="C482" s="273"/>
      <c r="D482" s="123" t="s">
        <v>16</v>
      </c>
      <c r="E482" s="143">
        <f t="shared" si="31"/>
        <v>369362.8</v>
      </c>
      <c r="F482" s="144">
        <f t="shared" si="31"/>
        <v>338064.8</v>
      </c>
      <c r="G482" s="143">
        <f t="shared" si="32"/>
        <v>303625.39999999997</v>
      </c>
      <c r="H482" s="144">
        <f t="shared" si="30"/>
        <v>272376.8</v>
      </c>
      <c r="I482" s="137"/>
      <c r="J482" s="137"/>
      <c r="K482" s="136">
        <f t="shared" si="29"/>
        <v>65737.399999999994</v>
      </c>
      <c r="L482" s="137">
        <f t="shared" si="29"/>
        <v>65688</v>
      </c>
      <c r="M482" s="142"/>
      <c r="N482" s="142"/>
      <c r="O482" s="239"/>
      <c r="Q482" s="145">
        <f>E482-Прил.2!G482</f>
        <v>-30337.250000000058</v>
      </c>
      <c r="R482" s="145">
        <f>F482-Прил.2!H482</f>
        <v>11307.899999999965</v>
      </c>
      <c r="S482" s="145">
        <f>G482-Прил.2!I482</f>
        <v>-16495.750000000058</v>
      </c>
      <c r="T482" s="145">
        <f>H482-Прил.2!J482</f>
        <v>11101.899999999965</v>
      </c>
      <c r="U482" s="145">
        <f>I482-Прил.2!K482</f>
        <v>0</v>
      </c>
      <c r="V482" s="145">
        <f>J482-Прил.2!L482</f>
        <v>0</v>
      </c>
      <c r="W482" s="145">
        <f>K482-Прил.2!M482</f>
        <v>-13841.5</v>
      </c>
      <c r="X482" s="145">
        <f>L482-Прил.2!N482</f>
        <v>206</v>
      </c>
      <c r="Y482" s="145">
        <f>M482-Прил.2!O482</f>
        <v>0</v>
      </c>
      <c r="Z482" s="145">
        <f>N482-Прил.2!P482</f>
        <v>0</v>
      </c>
      <c r="AA482" s="145">
        <f>O482-Прил.2!Q482</f>
        <v>0</v>
      </c>
      <c r="AB482" s="145"/>
      <c r="AC482" s="145"/>
      <c r="AD482" s="145"/>
      <c r="AE482" s="145"/>
      <c r="AF482" s="145"/>
      <c r="AG482" s="145"/>
      <c r="AH482" s="145"/>
    </row>
    <row r="483" spans="1:34" ht="14.4" x14ac:dyDescent="0.3">
      <c r="A483" s="223"/>
      <c r="B483" s="270"/>
      <c r="C483" s="273"/>
      <c r="D483" s="123" t="s">
        <v>17</v>
      </c>
      <c r="E483" s="143">
        <f t="shared" si="31"/>
        <v>373992</v>
      </c>
      <c r="F483" s="144">
        <f t="shared" si="31"/>
        <v>338064.79999999993</v>
      </c>
      <c r="G483" s="143">
        <f t="shared" si="31"/>
        <v>308254.59999999998</v>
      </c>
      <c r="H483" s="144">
        <f t="shared" si="31"/>
        <v>272376.8</v>
      </c>
      <c r="I483" s="137"/>
      <c r="J483" s="137"/>
      <c r="K483" s="136">
        <f t="shared" si="29"/>
        <v>65737.399999999994</v>
      </c>
      <c r="L483" s="137">
        <f t="shared" si="29"/>
        <v>65688</v>
      </c>
      <c r="M483" s="142"/>
      <c r="N483" s="142"/>
      <c r="O483" s="239"/>
      <c r="Q483" s="145">
        <f>E483-Прил.2!G483</f>
        <v>-110218.80000000005</v>
      </c>
      <c r="R483" s="145">
        <f>F483-Прил.2!H483</f>
        <v>57066.399999999907</v>
      </c>
      <c r="S483" s="145">
        <f>G483-Прил.2!I483</f>
        <v>-31896.20000000007</v>
      </c>
      <c r="T483" s="145">
        <f>H483-Прил.2!J483</f>
        <v>37528.399999999965</v>
      </c>
      <c r="U483" s="145">
        <f>I483-Прил.2!K483</f>
        <v>0</v>
      </c>
      <c r="V483" s="145">
        <f>J483-Прил.2!L483</f>
        <v>0</v>
      </c>
      <c r="W483" s="145">
        <f>K483-Прил.2!M483</f>
        <v>-78322.600000000006</v>
      </c>
      <c r="X483" s="145">
        <f>L483-Прил.2!N483</f>
        <v>19538</v>
      </c>
      <c r="Y483" s="145">
        <f>M483-Прил.2!O483</f>
        <v>0</v>
      </c>
      <c r="Z483" s="145">
        <f>N483-Прил.2!P483</f>
        <v>0</v>
      </c>
      <c r="AA483" s="145">
        <f>O483-Прил.2!Q483</f>
        <v>0</v>
      </c>
      <c r="AB483" s="145"/>
      <c r="AC483" s="145"/>
      <c r="AD483" s="145"/>
      <c r="AE483" s="145"/>
      <c r="AF483" s="145"/>
      <c r="AG483" s="145"/>
      <c r="AH483" s="145"/>
    </row>
    <row r="484" spans="1:34" ht="14.4" x14ac:dyDescent="0.3">
      <c r="A484" s="223"/>
      <c r="B484" s="270"/>
      <c r="C484" s="273"/>
      <c r="D484" s="123" t="s">
        <v>18</v>
      </c>
      <c r="E484" s="143">
        <f t="shared" si="31"/>
        <v>313069</v>
      </c>
      <c r="F484" s="144">
        <f t="shared" si="31"/>
        <v>262511.69999999995</v>
      </c>
      <c r="G484" s="143">
        <f t="shared" si="31"/>
        <v>313069</v>
      </c>
      <c r="H484" s="144">
        <f t="shared" si="31"/>
        <v>262511.69999999995</v>
      </c>
      <c r="I484" s="137"/>
      <c r="J484" s="137"/>
      <c r="K484" s="136">
        <f t="shared" ref="K484:K486" si="33">SUM(K303+K327)</f>
        <v>0</v>
      </c>
      <c r="L484" s="137">
        <f t="shared" si="29"/>
        <v>0</v>
      </c>
      <c r="M484" s="142"/>
      <c r="N484" s="142"/>
      <c r="O484" s="239"/>
      <c r="Q484" s="145">
        <f>E484-Прил.2!G484</f>
        <v>-58584.935999999929</v>
      </c>
      <c r="R484" s="145">
        <f>F484-Прил.2!H484</f>
        <v>-38841.366000000038</v>
      </c>
      <c r="S484" s="145">
        <f>G484-Прил.2!I484</f>
        <v>21011.064000000071</v>
      </c>
      <c r="T484" s="145">
        <f>H484-Прил.2!J484</f>
        <v>6158.6339999999618</v>
      </c>
      <c r="U484" s="145">
        <f>I484-Прил.2!K484</f>
        <v>0</v>
      </c>
      <c r="V484" s="145">
        <f>J484-Прил.2!L484</f>
        <v>0</v>
      </c>
      <c r="W484" s="145">
        <f>K484-Прил.2!M484</f>
        <v>-79596</v>
      </c>
      <c r="X484" s="145">
        <f>L484-Прил.2!N484</f>
        <v>-45000</v>
      </c>
      <c r="Y484" s="145">
        <f>M484-Прил.2!O484</f>
        <v>0</v>
      </c>
      <c r="Z484" s="145">
        <f>N484-Прил.2!P484</f>
        <v>0</v>
      </c>
      <c r="AA484" s="145">
        <f>O484-Прил.2!Q484</f>
        <v>0</v>
      </c>
      <c r="AB484" s="145"/>
      <c r="AC484" s="145"/>
      <c r="AD484" s="145"/>
      <c r="AE484" s="145"/>
      <c r="AF484" s="145"/>
      <c r="AG484" s="145"/>
      <c r="AH484" s="145"/>
    </row>
    <row r="485" spans="1:34" ht="14.4" x14ac:dyDescent="0.3">
      <c r="A485" s="223"/>
      <c r="B485" s="270"/>
      <c r="C485" s="273"/>
      <c r="D485" s="123" t="s">
        <v>19</v>
      </c>
      <c r="E485" s="143">
        <f t="shared" si="31"/>
        <v>314266</v>
      </c>
      <c r="F485" s="144">
        <f t="shared" si="31"/>
        <v>276990.2</v>
      </c>
      <c r="G485" s="143">
        <f t="shared" si="31"/>
        <v>314266</v>
      </c>
      <c r="H485" s="144">
        <f t="shared" si="31"/>
        <v>276990.2</v>
      </c>
      <c r="I485" s="137"/>
      <c r="J485" s="137"/>
      <c r="K485" s="136">
        <f t="shared" si="33"/>
        <v>0</v>
      </c>
      <c r="L485" s="137">
        <f t="shared" si="29"/>
        <v>0</v>
      </c>
      <c r="M485" s="142"/>
      <c r="N485" s="142"/>
      <c r="O485" s="239"/>
      <c r="Q485" s="145">
        <f>E485-Прил.2!G485</f>
        <v>-18304.5</v>
      </c>
      <c r="R485" s="145">
        <f>F485-Прил.2!H485</f>
        <v>-35039.099999999919</v>
      </c>
      <c r="S485" s="145">
        <f>G485-Прил.2!I485</f>
        <v>37375.5</v>
      </c>
      <c r="T485" s="145">
        <f>H485-Прил.2!J485</f>
        <v>20640.900000000023</v>
      </c>
      <c r="U485" s="145">
        <f>I485-Прил.2!K485</f>
        <v>0</v>
      </c>
      <c r="V485" s="145">
        <f>J485-Прил.2!L485</f>
        <v>0</v>
      </c>
      <c r="W485" s="145">
        <f>K485-Прил.2!M485</f>
        <v>-55680</v>
      </c>
      <c r="X485" s="145">
        <f>L485-Прил.2!N485</f>
        <v>-55680</v>
      </c>
      <c r="Y485" s="145">
        <f>M485-Прил.2!O485</f>
        <v>0</v>
      </c>
      <c r="Z485" s="145">
        <f>N485-Прил.2!P485</f>
        <v>0</v>
      </c>
      <c r="AA485" s="145">
        <f>O485-Прил.2!Q485</f>
        <v>0</v>
      </c>
      <c r="AB485" s="145"/>
      <c r="AC485" s="145"/>
      <c r="AD485" s="145"/>
      <c r="AE485" s="145"/>
      <c r="AF485" s="145"/>
      <c r="AG485" s="145"/>
      <c r="AH485" s="145"/>
    </row>
    <row r="486" spans="1:34" ht="14.4" x14ac:dyDescent="0.3">
      <c r="A486" s="224"/>
      <c r="B486" s="271"/>
      <c r="C486" s="274"/>
      <c r="D486" s="123" t="s">
        <v>20</v>
      </c>
      <c r="E486" s="143">
        <f t="shared" si="31"/>
        <v>319556</v>
      </c>
      <c r="F486" s="144">
        <f t="shared" si="31"/>
        <v>292072.2</v>
      </c>
      <c r="G486" s="143">
        <f t="shared" si="31"/>
        <v>319556</v>
      </c>
      <c r="H486" s="144">
        <f t="shared" si="31"/>
        <v>292072.2</v>
      </c>
      <c r="I486" s="137"/>
      <c r="J486" s="137"/>
      <c r="K486" s="136">
        <f t="shared" si="33"/>
        <v>0</v>
      </c>
      <c r="L486" s="137">
        <f t="shared" si="29"/>
        <v>0</v>
      </c>
      <c r="M486" s="142"/>
      <c r="N486" s="142"/>
      <c r="O486" s="240"/>
      <c r="Q486" s="145">
        <f>E486-Прил.2!G486</f>
        <v>-13312.099999999977</v>
      </c>
      <c r="R486" s="145">
        <f>F486-Прил.2!H486</f>
        <v>-19957.099999999919</v>
      </c>
      <c r="S486" s="145">
        <f>G486-Прил.2!I486</f>
        <v>42367.900000000023</v>
      </c>
      <c r="T486" s="145">
        <f>H486-Прил.2!J486</f>
        <v>35722.900000000023</v>
      </c>
      <c r="U486" s="145">
        <f>I486-Прил.2!K486</f>
        <v>0</v>
      </c>
      <c r="V486" s="145">
        <f>J486-Прил.2!L486</f>
        <v>0</v>
      </c>
      <c r="W486" s="145">
        <f>K486-Прил.2!M486</f>
        <v>-55680</v>
      </c>
      <c r="X486" s="145">
        <f>L486-Прил.2!N486</f>
        <v>-55680</v>
      </c>
      <c r="Y486" s="145">
        <f>M486-Прил.2!O486</f>
        <v>0</v>
      </c>
      <c r="Z486" s="145">
        <f>N486-Прил.2!P486</f>
        <v>0</v>
      </c>
      <c r="AA486" s="145">
        <f>O486-Прил.2!Q486</f>
        <v>0</v>
      </c>
      <c r="AB486" s="145"/>
      <c r="AC486" s="145"/>
      <c r="AD486" s="145"/>
      <c r="AE486" s="145"/>
      <c r="AF486" s="145"/>
      <c r="AG486" s="145"/>
      <c r="AH486" s="145"/>
    </row>
    <row r="487" spans="1:34" ht="14.4" x14ac:dyDescent="0.3">
      <c r="A487" s="197"/>
      <c r="B487" s="198"/>
      <c r="C487" s="198"/>
      <c r="D487" s="199"/>
      <c r="E487" s="200"/>
      <c r="F487" s="201"/>
      <c r="G487" s="202"/>
      <c r="I487" s="203"/>
      <c r="J487" s="203"/>
      <c r="O487" s="204"/>
      <c r="Q487" s="145">
        <f>SUM(Q476:Q486)</f>
        <v>-231125.28600000002</v>
      </c>
      <c r="R487" s="145">
        <f t="shared" ref="R487:AA487" si="34">SUM(R476:R486)</f>
        <v>27990.83400000009</v>
      </c>
      <c r="S487" s="145">
        <f t="shared" si="34"/>
        <v>51994.813999999955</v>
      </c>
      <c r="T487" s="145">
        <f t="shared" si="34"/>
        <v>147806.834</v>
      </c>
      <c r="U487" s="145">
        <f t="shared" si="34"/>
        <v>0</v>
      </c>
      <c r="V487" s="145">
        <f t="shared" si="34"/>
        <v>0</v>
      </c>
      <c r="W487" s="145">
        <f t="shared" si="34"/>
        <v>-283120.09999999998</v>
      </c>
      <c r="X487" s="145">
        <f t="shared" si="34"/>
        <v>-119816</v>
      </c>
      <c r="Y487" s="145">
        <f t="shared" si="34"/>
        <v>0</v>
      </c>
      <c r="Z487" s="145">
        <f t="shared" si="34"/>
        <v>0</v>
      </c>
      <c r="AA487" s="145">
        <f t="shared" si="34"/>
        <v>0</v>
      </c>
      <c r="AB487" s="145"/>
      <c r="AC487" s="145"/>
      <c r="AD487" s="145"/>
      <c r="AE487" s="145"/>
      <c r="AF487" s="145"/>
      <c r="AG487" s="145"/>
      <c r="AH487" s="145"/>
    </row>
    <row r="488" spans="1:34" ht="14.4" x14ac:dyDescent="0.3">
      <c r="A488" s="197"/>
      <c r="B488" s="198"/>
      <c r="C488" s="198"/>
      <c r="D488" s="205"/>
      <c r="E488" s="200"/>
      <c r="F488" s="201"/>
      <c r="G488" s="202"/>
      <c r="I488" s="203"/>
      <c r="J488" s="203"/>
      <c r="O488" s="204"/>
    </row>
    <row r="489" spans="1:34" ht="14.4" x14ac:dyDescent="0.3">
      <c r="A489" s="197"/>
      <c r="B489" s="198"/>
      <c r="C489" s="198"/>
      <c r="D489" s="198"/>
      <c r="E489" s="200"/>
      <c r="F489" s="201"/>
      <c r="G489" s="202"/>
      <c r="I489" s="203"/>
      <c r="J489" s="203"/>
      <c r="O489" s="204"/>
    </row>
    <row r="490" spans="1:34" ht="14.4" x14ac:dyDescent="0.3">
      <c r="A490" s="197"/>
      <c r="B490" s="198"/>
      <c r="C490" s="198"/>
      <c r="D490" s="198"/>
      <c r="E490" s="202"/>
      <c r="F490" s="203"/>
      <c r="G490" s="200"/>
      <c r="O490" s="204"/>
    </row>
    <row r="491" spans="1:34" ht="14.4" x14ac:dyDescent="0.3">
      <c r="A491" s="197"/>
      <c r="B491" s="198"/>
      <c r="C491" s="198"/>
      <c r="D491" s="198"/>
      <c r="E491" s="200"/>
      <c r="F491" s="203"/>
      <c r="G491" s="200"/>
      <c r="O491" s="204"/>
    </row>
    <row r="492" spans="1:34" ht="14.4" x14ac:dyDescent="0.3">
      <c r="A492" s="197"/>
      <c r="B492" s="198"/>
      <c r="C492" s="198"/>
      <c r="D492" s="198"/>
      <c r="E492" s="200"/>
      <c r="F492" s="203"/>
      <c r="G492" s="200"/>
      <c r="O492" s="204"/>
    </row>
    <row r="493" spans="1:34" ht="14.4" x14ac:dyDescent="0.3">
      <c r="A493" s="197"/>
      <c r="B493" s="198"/>
      <c r="C493" s="198"/>
      <c r="D493" s="198"/>
      <c r="E493" s="200"/>
      <c r="F493" s="203"/>
      <c r="G493" s="200"/>
      <c r="O493" s="204"/>
    </row>
    <row r="494" spans="1:34" ht="14.4" x14ac:dyDescent="0.3">
      <c r="A494" s="197"/>
      <c r="B494" s="198"/>
      <c r="C494" s="198"/>
      <c r="D494" s="198"/>
      <c r="E494" s="200"/>
      <c r="F494" s="203"/>
      <c r="G494" s="200"/>
      <c r="O494" s="204"/>
    </row>
    <row r="495" spans="1:34" ht="14.4" x14ac:dyDescent="0.3">
      <c r="A495" s="197"/>
      <c r="B495" s="198"/>
      <c r="C495" s="198"/>
      <c r="D495" s="198"/>
      <c r="E495" s="200"/>
      <c r="F495" s="203"/>
      <c r="G495" s="200"/>
      <c r="O495" s="204"/>
    </row>
    <row r="496" spans="1:34" ht="14.4" x14ac:dyDescent="0.3">
      <c r="A496" s="197"/>
      <c r="B496" s="198"/>
      <c r="C496" s="198"/>
      <c r="D496" s="198"/>
      <c r="E496" s="200"/>
      <c r="F496" s="203"/>
      <c r="G496" s="200"/>
      <c r="O496" s="204"/>
    </row>
    <row r="497" spans="1:15" ht="14.4" x14ac:dyDescent="0.3">
      <c r="A497" s="197"/>
      <c r="B497" s="198"/>
      <c r="C497" s="198"/>
      <c r="D497" s="198"/>
      <c r="E497" s="200"/>
      <c r="F497" s="203"/>
      <c r="G497" s="200"/>
      <c r="O497" s="204"/>
    </row>
    <row r="498" spans="1:15" ht="14.4" x14ac:dyDescent="0.3">
      <c r="A498" s="197"/>
      <c r="B498" s="198"/>
      <c r="C498" s="198"/>
      <c r="D498" s="198"/>
      <c r="E498" s="200"/>
      <c r="F498" s="203"/>
      <c r="G498" s="200"/>
      <c r="O498" s="204"/>
    </row>
    <row r="499" spans="1:15" ht="14.4" x14ac:dyDescent="0.3">
      <c r="A499" s="197"/>
      <c r="B499" s="198"/>
      <c r="C499" s="198"/>
      <c r="D499" s="198"/>
      <c r="E499" s="200"/>
      <c r="F499" s="203"/>
      <c r="G499" s="200"/>
      <c r="O499" s="204"/>
    </row>
    <row r="500" spans="1:15" ht="14.4" x14ac:dyDescent="0.3">
      <c r="A500" s="197"/>
      <c r="B500" s="198"/>
      <c r="C500" s="198"/>
      <c r="D500" s="198"/>
      <c r="E500" s="200"/>
      <c r="F500" s="203"/>
      <c r="G500" s="200"/>
      <c r="O500" s="204"/>
    </row>
    <row r="501" spans="1:15" ht="14.4" x14ac:dyDescent="0.3">
      <c r="A501" s="197"/>
      <c r="B501" s="198"/>
      <c r="C501" s="198"/>
      <c r="D501" s="198"/>
      <c r="E501" s="200"/>
      <c r="F501" s="203"/>
      <c r="G501" s="200"/>
      <c r="O501" s="204"/>
    </row>
    <row r="502" spans="1:15" ht="14.4" x14ac:dyDescent="0.3">
      <c r="A502" s="197"/>
      <c r="B502" s="198"/>
      <c r="C502" s="198"/>
      <c r="D502" s="198"/>
      <c r="E502" s="200"/>
      <c r="F502" s="203"/>
      <c r="G502" s="200"/>
      <c r="O502" s="204"/>
    </row>
    <row r="503" spans="1:15" ht="14.4" x14ac:dyDescent="0.3">
      <c r="A503" s="197"/>
      <c r="B503" s="198"/>
      <c r="C503" s="198"/>
      <c r="D503" s="198"/>
      <c r="E503" s="200"/>
      <c r="F503" s="203"/>
      <c r="G503" s="200"/>
      <c r="O503" s="204"/>
    </row>
    <row r="504" spans="1:15" ht="14.4" x14ac:dyDescent="0.3">
      <c r="A504" s="197"/>
      <c r="B504" s="198"/>
      <c r="C504" s="198"/>
      <c r="D504" s="198"/>
      <c r="E504" s="200"/>
      <c r="F504" s="203"/>
      <c r="G504" s="200"/>
      <c r="O504" s="204"/>
    </row>
    <row r="505" spans="1:15" ht="14.4" x14ac:dyDescent="0.3">
      <c r="A505" s="197"/>
      <c r="B505" s="198"/>
      <c r="C505" s="198"/>
      <c r="D505" s="198"/>
      <c r="E505" s="200"/>
      <c r="F505" s="203"/>
      <c r="G505" s="200"/>
      <c r="O505" s="204"/>
    </row>
    <row r="506" spans="1:15" ht="14.4" x14ac:dyDescent="0.3">
      <c r="A506" s="197"/>
      <c r="B506" s="198"/>
      <c r="C506" s="198"/>
      <c r="D506" s="198"/>
      <c r="E506" s="200"/>
      <c r="F506" s="203"/>
      <c r="G506" s="200"/>
      <c r="O506" s="204"/>
    </row>
    <row r="507" spans="1:15" ht="14.4" x14ac:dyDescent="0.3">
      <c r="A507" s="197"/>
      <c r="B507" s="198"/>
      <c r="C507" s="198"/>
      <c r="D507" s="198"/>
      <c r="E507" s="200"/>
      <c r="F507" s="203"/>
      <c r="G507" s="200"/>
      <c r="O507" s="204"/>
    </row>
    <row r="508" spans="1:15" ht="14.4" x14ac:dyDescent="0.3">
      <c r="A508" s="197"/>
      <c r="B508" s="198"/>
      <c r="C508" s="198"/>
      <c r="D508" s="198"/>
      <c r="E508" s="200"/>
      <c r="F508" s="203"/>
      <c r="G508" s="200"/>
      <c r="O508" s="204"/>
    </row>
    <row r="509" spans="1:15" ht="14.4" x14ac:dyDescent="0.3">
      <c r="A509" s="197"/>
      <c r="B509" s="198"/>
      <c r="C509" s="198"/>
      <c r="D509" s="198"/>
      <c r="E509" s="200"/>
      <c r="F509" s="203"/>
      <c r="G509" s="200"/>
      <c r="O509" s="204"/>
    </row>
    <row r="510" spans="1:15" ht="14.4" x14ac:dyDescent="0.3">
      <c r="A510" s="197"/>
      <c r="B510" s="198"/>
      <c r="C510" s="198"/>
      <c r="D510" s="198"/>
      <c r="E510" s="200"/>
      <c r="F510" s="203"/>
      <c r="G510" s="200"/>
      <c r="O510" s="204"/>
    </row>
    <row r="511" spans="1:15" ht="14.4" x14ac:dyDescent="0.3">
      <c r="A511" s="197"/>
      <c r="B511" s="198"/>
      <c r="C511" s="198"/>
      <c r="D511" s="198"/>
      <c r="E511" s="200"/>
      <c r="F511" s="203"/>
      <c r="G511" s="200"/>
      <c r="O511" s="204"/>
    </row>
    <row r="512" spans="1:15" ht="14.4" x14ac:dyDescent="0.3">
      <c r="A512" s="197"/>
      <c r="B512" s="198"/>
      <c r="C512" s="198"/>
      <c r="D512" s="198"/>
      <c r="E512" s="200"/>
      <c r="F512" s="203"/>
      <c r="G512" s="200"/>
      <c r="O512" s="204"/>
    </row>
    <row r="513" spans="1:15" ht="14.4" x14ac:dyDescent="0.3">
      <c r="A513" s="197"/>
      <c r="B513" s="198"/>
      <c r="C513" s="198"/>
      <c r="D513" s="198"/>
      <c r="E513" s="200"/>
      <c r="F513" s="203"/>
      <c r="G513" s="200"/>
      <c r="O513" s="204"/>
    </row>
    <row r="514" spans="1:15" ht="14.4" x14ac:dyDescent="0.3">
      <c r="A514" s="197"/>
      <c r="B514" s="198"/>
      <c r="C514" s="198"/>
      <c r="D514" s="198"/>
      <c r="E514" s="200"/>
      <c r="F514" s="203"/>
      <c r="G514" s="200"/>
      <c r="O514" s="204"/>
    </row>
    <row r="515" spans="1:15" ht="14.4" x14ac:dyDescent="0.3">
      <c r="A515" s="197"/>
      <c r="B515" s="198"/>
      <c r="C515" s="198"/>
      <c r="D515" s="198"/>
      <c r="E515" s="200"/>
      <c r="F515" s="203"/>
      <c r="G515" s="200"/>
      <c r="O515" s="204"/>
    </row>
    <row r="516" spans="1:15" ht="14.4" x14ac:dyDescent="0.3">
      <c r="A516" s="197"/>
      <c r="B516" s="198"/>
      <c r="C516" s="198"/>
      <c r="D516" s="198"/>
      <c r="E516" s="200"/>
      <c r="F516" s="203"/>
      <c r="G516" s="200"/>
      <c r="O516" s="204"/>
    </row>
    <row r="517" spans="1:15" ht="14.4" x14ac:dyDescent="0.3">
      <c r="A517" s="197"/>
      <c r="B517" s="198"/>
      <c r="C517" s="198"/>
      <c r="D517" s="198"/>
      <c r="E517" s="200"/>
      <c r="F517" s="203"/>
      <c r="G517" s="200"/>
      <c r="O517" s="204"/>
    </row>
    <row r="518" spans="1:15" ht="14.4" x14ac:dyDescent="0.3">
      <c r="A518" s="197"/>
      <c r="B518" s="198"/>
      <c r="C518" s="198"/>
      <c r="D518" s="198"/>
      <c r="E518" s="200"/>
      <c r="F518" s="203"/>
      <c r="G518" s="200"/>
      <c r="O518" s="204"/>
    </row>
    <row r="519" spans="1:15" ht="14.4" x14ac:dyDescent="0.3">
      <c r="A519" s="197"/>
      <c r="B519" s="198"/>
      <c r="C519" s="198"/>
      <c r="D519" s="198"/>
      <c r="E519" s="200"/>
      <c r="F519" s="203"/>
      <c r="G519" s="200"/>
      <c r="O519" s="204"/>
    </row>
    <row r="520" spans="1:15" ht="14.4" x14ac:dyDescent="0.3">
      <c r="A520" s="197"/>
      <c r="B520" s="198"/>
      <c r="C520" s="198"/>
      <c r="D520" s="198"/>
      <c r="E520" s="200"/>
      <c r="F520" s="203"/>
      <c r="G520" s="200"/>
      <c r="O520" s="204"/>
    </row>
    <row r="521" spans="1:15" ht="14.4" x14ac:dyDescent="0.3">
      <c r="A521" s="197"/>
      <c r="B521" s="198"/>
      <c r="C521" s="198"/>
      <c r="D521" s="198"/>
      <c r="E521" s="200"/>
      <c r="F521" s="203"/>
      <c r="G521" s="200"/>
      <c r="O521" s="204"/>
    </row>
    <row r="522" spans="1:15" ht="14.4" x14ac:dyDescent="0.3">
      <c r="A522" s="197"/>
      <c r="B522" s="198"/>
      <c r="C522" s="198"/>
      <c r="D522" s="198"/>
      <c r="E522" s="200"/>
      <c r="F522" s="203"/>
      <c r="G522" s="200"/>
      <c r="O522" s="204"/>
    </row>
    <row r="523" spans="1:15" ht="14.4" x14ac:dyDescent="0.3">
      <c r="A523" s="197"/>
      <c r="B523" s="198"/>
      <c r="C523" s="198"/>
      <c r="D523" s="198"/>
      <c r="E523" s="200"/>
      <c r="F523" s="203"/>
      <c r="G523" s="200"/>
      <c r="O523" s="204"/>
    </row>
    <row r="524" spans="1:15" ht="14.4" x14ac:dyDescent="0.3">
      <c r="A524" s="197"/>
      <c r="B524" s="198"/>
      <c r="C524" s="198"/>
      <c r="D524" s="198"/>
      <c r="E524" s="200"/>
      <c r="F524" s="203"/>
      <c r="G524" s="200"/>
      <c r="O524" s="204"/>
    </row>
    <row r="525" spans="1:15" ht="14.4" x14ac:dyDescent="0.3">
      <c r="A525" s="197"/>
      <c r="B525" s="198"/>
      <c r="C525" s="198"/>
      <c r="D525" s="198"/>
      <c r="E525" s="200"/>
      <c r="F525" s="203"/>
      <c r="G525" s="200"/>
      <c r="O525" s="204"/>
    </row>
    <row r="526" spans="1:15" ht="14.4" x14ac:dyDescent="0.3">
      <c r="A526" s="197"/>
      <c r="B526" s="198"/>
      <c r="C526" s="198"/>
      <c r="D526" s="198"/>
      <c r="E526" s="200"/>
      <c r="F526" s="203"/>
      <c r="G526" s="200"/>
      <c r="O526" s="204"/>
    </row>
    <row r="527" spans="1:15" ht="14.4" x14ac:dyDescent="0.3">
      <c r="A527" s="197"/>
      <c r="B527" s="198"/>
      <c r="C527" s="198"/>
      <c r="D527" s="198"/>
      <c r="E527" s="200"/>
      <c r="F527" s="203"/>
      <c r="G527" s="200"/>
      <c r="O527" s="204"/>
    </row>
    <row r="528" spans="1:15" ht="14.4" x14ac:dyDescent="0.3">
      <c r="A528" s="197"/>
      <c r="B528" s="198"/>
      <c r="C528" s="198"/>
      <c r="D528" s="198"/>
      <c r="E528" s="200"/>
      <c r="F528" s="203"/>
      <c r="G528" s="200"/>
      <c r="O528" s="204"/>
    </row>
    <row r="529" spans="1:15" ht="14.4" x14ac:dyDescent="0.3">
      <c r="A529" s="197"/>
      <c r="B529" s="198"/>
      <c r="C529" s="198"/>
      <c r="D529" s="198"/>
      <c r="E529" s="200"/>
      <c r="F529" s="203"/>
      <c r="G529" s="200"/>
      <c r="O529" s="204"/>
    </row>
    <row r="530" spans="1:15" ht="14.4" x14ac:dyDescent="0.3">
      <c r="A530" s="197"/>
      <c r="B530" s="198"/>
      <c r="C530" s="198"/>
      <c r="D530" s="198"/>
      <c r="E530" s="200"/>
      <c r="F530" s="203"/>
      <c r="G530" s="200"/>
      <c r="O530" s="204"/>
    </row>
    <row r="531" spans="1:15" ht="14.4" x14ac:dyDescent="0.3">
      <c r="A531" s="197"/>
      <c r="B531" s="198"/>
      <c r="C531" s="198"/>
      <c r="D531" s="198"/>
      <c r="E531" s="200"/>
      <c r="F531" s="203"/>
      <c r="G531" s="200"/>
      <c r="O531" s="204"/>
    </row>
    <row r="532" spans="1:15" ht="14.4" x14ac:dyDescent="0.3">
      <c r="A532" s="197"/>
      <c r="B532" s="198"/>
      <c r="C532" s="198"/>
      <c r="D532" s="198"/>
      <c r="E532" s="200"/>
      <c r="F532" s="203"/>
      <c r="G532" s="200"/>
      <c r="O532" s="204"/>
    </row>
    <row r="533" spans="1:15" ht="14.4" x14ac:dyDescent="0.3">
      <c r="A533" s="197"/>
      <c r="B533" s="198"/>
      <c r="C533" s="198"/>
      <c r="D533" s="198"/>
      <c r="E533" s="200"/>
      <c r="F533" s="203"/>
      <c r="G533" s="200"/>
      <c r="O533" s="204"/>
    </row>
    <row r="534" spans="1:15" ht="14.4" x14ac:dyDescent="0.3">
      <c r="A534" s="197"/>
      <c r="B534" s="198"/>
      <c r="C534" s="198"/>
      <c r="D534" s="198"/>
      <c r="E534" s="200"/>
      <c r="F534" s="203"/>
      <c r="G534" s="200"/>
      <c r="O534" s="204"/>
    </row>
    <row r="535" spans="1:15" ht="14.4" x14ac:dyDescent="0.3">
      <c r="A535" s="197"/>
      <c r="B535" s="198"/>
      <c r="C535" s="198"/>
      <c r="D535" s="198"/>
      <c r="E535" s="200"/>
      <c r="F535" s="203"/>
      <c r="G535" s="200"/>
      <c r="O535" s="204"/>
    </row>
    <row r="536" spans="1:15" ht="14.4" x14ac:dyDescent="0.3">
      <c r="A536" s="197"/>
      <c r="B536" s="206"/>
      <c r="C536" s="206"/>
      <c r="D536" s="207"/>
      <c r="E536" s="200"/>
      <c r="F536" s="203"/>
      <c r="G536" s="200"/>
      <c r="O536" s="204"/>
    </row>
    <row r="537" spans="1:15" ht="14.4" x14ac:dyDescent="0.3">
      <c r="A537" s="197"/>
      <c r="B537" s="206"/>
      <c r="C537" s="206"/>
      <c r="D537" s="207"/>
      <c r="E537" s="200"/>
      <c r="F537" s="203"/>
      <c r="G537" s="200"/>
      <c r="O537" s="204"/>
    </row>
    <row r="538" spans="1:15" ht="14.4" x14ac:dyDescent="0.3">
      <c r="B538" s="138"/>
      <c r="C538" s="138"/>
    </row>
    <row r="539" spans="1:15" ht="14.4" x14ac:dyDescent="0.3">
      <c r="B539" s="138"/>
      <c r="C539" s="138"/>
    </row>
    <row r="540" spans="1:15" ht="14.4" x14ac:dyDescent="0.3">
      <c r="B540" s="138"/>
      <c r="C540" s="138"/>
    </row>
    <row r="541" spans="1:15" ht="14.4" x14ac:dyDescent="0.3">
      <c r="B541" s="138"/>
      <c r="C541" s="138"/>
    </row>
  </sheetData>
  <mergeCells count="194">
    <mergeCell ref="K1:O1"/>
    <mergeCell ref="K2:O2"/>
    <mergeCell ref="B4:O4"/>
    <mergeCell ref="B5:O5"/>
    <mergeCell ref="A7:A9"/>
    <mergeCell ref="B7:B9"/>
    <mergeCell ref="C7:C9"/>
    <mergeCell ref="D7:D9"/>
    <mergeCell ref="E7:F8"/>
    <mergeCell ref="G7:O7"/>
    <mergeCell ref="G8:H8"/>
    <mergeCell ref="I8:J8"/>
    <mergeCell ref="K8:L8"/>
    <mergeCell ref="M8:N8"/>
    <mergeCell ref="A12:A24"/>
    <mergeCell ref="B12:O12"/>
    <mergeCell ref="B13:B24"/>
    <mergeCell ref="C13:C24"/>
    <mergeCell ref="O13:O24"/>
    <mergeCell ref="P13:R14"/>
    <mergeCell ref="A25:A80"/>
    <mergeCell ref="C25:C80"/>
    <mergeCell ref="O25:O80"/>
    <mergeCell ref="D26:D30"/>
    <mergeCell ref="D31:D35"/>
    <mergeCell ref="D36:D40"/>
    <mergeCell ref="D41:D45"/>
    <mergeCell ref="D46:D50"/>
    <mergeCell ref="P48:S49"/>
    <mergeCell ref="D51:D55"/>
    <mergeCell ref="P53:S54"/>
    <mergeCell ref="D56:D60"/>
    <mergeCell ref="P58:S59"/>
    <mergeCell ref="D61:D65"/>
    <mergeCell ref="P63:S64"/>
    <mergeCell ref="D66:D70"/>
    <mergeCell ref="P68:S69"/>
    <mergeCell ref="D71:D75"/>
    <mergeCell ref="P73:S74"/>
    <mergeCell ref="D76:D80"/>
    <mergeCell ref="P78:S79"/>
    <mergeCell ref="A81:A92"/>
    <mergeCell ref="B81:B92"/>
    <mergeCell ref="C81:C92"/>
    <mergeCell ref="O81:O92"/>
    <mergeCell ref="A93:A105"/>
    <mergeCell ref="B93:O93"/>
    <mergeCell ref="B94:B105"/>
    <mergeCell ref="C94:C105"/>
    <mergeCell ref="O94:O105"/>
    <mergeCell ref="A106:A117"/>
    <mergeCell ref="B106:B117"/>
    <mergeCell ref="C106:C117"/>
    <mergeCell ref="O106:O117"/>
    <mergeCell ref="A118:A129"/>
    <mergeCell ref="B118:B129"/>
    <mergeCell ref="C118:C129"/>
    <mergeCell ref="O118:O129"/>
    <mergeCell ref="P118:Y129"/>
    <mergeCell ref="A130:A141"/>
    <mergeCell ref="B130:B141"/>
    <mergeCell ref="C130:C141"/>
    <mergeCell ref="O130:O141"/>
    <mergeCell ref="P131:T141"/>
    <mergeCell ref="A142:A153"/>
    <mergeCell ref="B142:B153"/>
    <mergeCell ref="C142:C153"/>
    <mergeCell ref="O142:O153"/>
    <mergeCell ref="P146:T152"/>
    <mergeCell ref="A154:A165"/>
    <mergeCell ref="B154:B165"/>
    <mergeCell ref="C154:C165"/>
    <mergeCell ref="O154:O165"/>
    <mergeCell ref="A166:A188"/>
    <mergeCell ref="B166:B188"/>
    <mergeCell ref="C166:C188"/>
    <mergeCell ref="O166:O188"/>
    <mergeCell ref="D167:D168"/>
    <mergeCell ref="D169:D170"/>
    <mergeCell ref="D171:D172"/>
    <mergeCell ref="D173:D174"/>
    <mergeCell ref="P173:T184"/>
    <mergeCell ref="D175:D176"/>
    <mergeCell ref="D177:D178"/>
    <mergeCell ref="D179:D180"/>
    <mergeCell ref="D181:D182"/>
    <mergeCell ref="D183:D184"/>
    <mergeCell ref="D185:D186"/>
    <mergeCell ref="D187:D188"/>
    <mergeCell ref="A189:A200"/>
    <mergeCell ref="B189:B200"/>
    <mergeCell ref="C189:C200"/>
    <mergeCell ref="O189:O224"/>
    <mergeCell ref="P189:W200"/>
    <mergeCell ref="A201:A212"/>
    <mergeCell ref="B201:B212"/>
    <mergeCell ref="C201:C212"/>
    <mergeCell ref="A213:A224"/>
    <mergeCell ref="B213:B224"/>
    <mergeCell ref="C213:C224"/>
    <mergeCell ref="A225:A236"/>
    <mergeCell ref="B225:B236"/>
    <mergeCell ref="C225:C236"/>
    <mergeCell ref="O225:O236"/>
    <mergeCell ref="A237:A248"/>
    <mergeCell ref="B237:B248"/>
    <mergeCell ref="C237:C248"/>
    <mergeCell ref="O237:O248"/>
    <mergeCell ref="A249:A260"/>
    <mergeCell ref="B249:B260"/>
    <mergeCell ref="C249:C260"/>
    <mergeCell ref="O249:O260"/>
    <mergeCell ref="P253:T258"/>
    <mergeCell ref="A261:A293"/>
    <mergeCell ref="O261:O293"/>
    <mergeCell ref="B262:B273"/>
    <mergeCell ref="C262:C273"/>
    <mergeCell ref="P262:Q279"/>
    <mergeCell ref="B274:B285"/>
    <mergeCell ref="C274:C285"/>
    <mergeCell ref="B286:B293"/>
    <mergeCell ref="C286:C293"/>
    <mergeCell ref="A294:A305"/>
    <mergeCell ref="B294:B305"/>
    <mergeCell ref="C294:C305"/>
    <mergeCell ref="O294:O317"/>
    <mergeCell ref="P298:R303"/>
    <mergeCell ref="A306:A317"/>
    <mergeCell ref="B306:B317"/>
    <mergeCell ref="C306:C317"/>
    <mergeCell ref="A318:A329"/>
    <mergeCell ref="B318:B329"/>
    <mergeCell ref="C318:C329"/>
    <mergeCell ref="O318:O341"/>
    <mergeCell ref="A330:A341"/>
    <mergeCell ref="B330:B341"/>
    <mergeCell ref="C330:C341"/>
    <mergeCell ref="A342:A353"/>
    <mergeCell ref="B342:B353"/>
    <mergeCell ref="C342:C353"/>
    <mergeCell ref="O342:O353"/>
    <mergeCell ref="P346:S350"/>
    <mergeCell ref="A354:A365"/>
    <mergeCell ref="B354:B365"/>
    <mergeCell ref="C354:C365"/>
    <mergeCell ref="O354:O365"/>
    <mergeCell ref="P358:S361"/>
    <mergeCell ref="A366:A377"/>
    <mergeCell ref="B366:B377"/>
    <mergeCell ref="C366:C377"/>
    <mergeCell ref="O366:O377"/>
    <mergeCell ref="A378:A389"/>
    <mergeCell ref="B378:B389"/>
    <mergeCell ref="C378:C389"/>
    <mergeCell ref="O378:O389"/>
    <mergeCell ref="P383:S387"/>
    <mergeCell ref="A390:A401"/>
    <mergeCell ref="B390:B401"/>
    <mergeCell ref="C390:C401"/>
    <mergeCell ref="O390:O401"/>
    <mergeCell ref="A402:A413"/>
    <mergeCell ref="B402:B413"/>
    <mergeCell ref="C402:C413"/>
    <mergeCell ref="O402:O413"/>
    <mergeCell ref="A414:A426"/>
    <mergeCell ref="B414:O414"/>
    <mergeCell ref="B415:B426"/>
    <mergeCell ref="C415:C426"/>
    <mergeCell ref="O415:O426"/>
    <mergeCell ref="S472:AA472"/>
    <mergeCell ref="S473:T473"/>
    <mergeCell ref="U473:V473"/>
    <mergeCell ref="W473:X473"/>
    <mergeCell ref="Y473:Z473"/>
    <mergeCell ref="A427:A438"/>
    <mergeCell ref="B427:B438"/>
    <mergeCell ref="C427:C438"/>
    <mergeCell ref="O427:O450"/>
    <mergeCell ref="A439:A450"/>
    <mergeCell ref="B439:B450"/>
    <mergeCell ref="C439:C450"/>
    <mergeCell ref="A451:A462"/>
    <mergeCell ref="B451:B462"/>
    <mergeCell ref="C451:C462"/>
    <mergeCell ref="O451:O462"/>
    <mergeCell ref="A475:A486"/>
    <mergeCell ref="B475:B486"/>
    <mergeCell ref="C475:C486"/>
    <mergeCell ref="O475:O486"/>
    <mergeCell ref="A463:A474"/>
    <mergeCell ref="B463:B474"/>
    <mergeCell ref="C463:C474"/>
    <mergeCell ref="O463:O474"/>
    <mergeCell ref="Q472:R473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Прил.1</vt:lpstr>
      <vt:lpstr>Прил.2</vt:lpstr>
      <vt:lpstr>Лист1</vt:lpstr>
      <vt:lpstr>Прил.1!Область_печати</vt:lpstr>
      <vt:lpstr>Прил.2!Область_печати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Журов Дмитрий Анатольевич</dc:creator>
  <cp:lastModifiedBy>Витковская Светлана Михайловна</cp:lastModifiedBy>
  <cp:revision>1</cp:revision>
  <dcterms:created xsi:type="dcterms:W3CDTF">2006-09-28T05:33:00Z</dcterms:created>
  <dcterms:modified xsi:type="dcterms:W3CDTF">2023-09-22T03:40:59Z</dcterms:modified>
  <cp:version>917504</cp:version>
</cp:coreProperties>
</file>