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00" yWindow="120" windowWidth="13095" windowHeight="12735" activeTab="0"/>
  </bookViews>
  <sheets>
    <sheet name="Прил.1" sheetId="1" r:id="rId1"/>
    <sheet name="Прил.2" sheetId="2" r:id="rId2"/>
    <sheet name="Лист1" sheetId="3" state="hidden" r:id="rId3"/>
  </sheets>
  <definedNames>
    <definedName name="_xlnm._FilterDatabase" localSheetId="0" hidden="1">'Прил.1'!$A$10:$R$39</definedName>
    <definedName name="_xlnm.Print_Area" localSheetId="0">'Прил.1'!$A$1:$T$62</definedName>
    <definedName name="_xlnm.Print_Area" localSheetId="1">'Прил.2'!$A$1:$S$215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<sst xmlns="http://schemas.openxmlformats.org/spreadsheetml/2006/main" count="1404" uniqueCount="218">
  <si>
    <t>в соответствии с потребностью</t>
  </si>
  <si>
    <t>в соответствии с утвержденным финансированием</t>
  </si>
  <si>
    <t>Управление социальной политики администрации Города Томска</t>
  </si>
  <si>
    <t>потребность</t>
  </si>
  <si>
    <t>утверждено</t>
  </si>
  <si>
    <t>№</t>
  </si>
  <si>
    <t>Наименование целей, задач, ведомственных целевых программ, мероприятий подпрограммы</t>
  </si>
  <si>
    <t>Срок исполнения</t>
  </si>
  <si>
    <t>Объем финансирования (тыс.рублей)</t>
  </si>
  <si>
    <t>В том числе, за счет средств</t>
  </si>
  <si>
    <t>местного бюджета</t>
  </si>
  <si>
    <t>федерального бюджета</t>
  </si>
  <si>
    <t>областного бюджета</t>
  </si>
  <si>
    <t>внебюджетных источников</t>
  </si>
  <si>
    <t>Ответственный исполнитель, соисполнители</t>
  </si>
  <si>
    <t>Итого по задаче 1</t>
  </si>
  <si>
    <t>Муниципальное социальное пособие</t>
  </si>
  <si>
    <t>Единовременная материальная помощь пострадавшим от пожаров</t>
  </si>
  <si>
    <t>Муниципальная денежная выплата (компенсационная выплата) на отплату жилищно-коммунальных услуг</t>
  </si>
  <si>
    <t>Муниципальная денежная выплата (компенсационная выплата) на оплату жилищно-коммунальных услуг (оплата услуг почты)</t>
  </si>
  <si>
    <t>Муниципальная денежная выплата (компенсационная выплата) на оплату жилищно-коммунальных услуг (оплата услуг банка)</t>
  </si>
  <si>
    <t>Предоставление льгот (скидок) по оплате коммунальных услуг</t>
  </si>
  <si>
    <t>Итого по задаче 3</t>
  </si>
  <si>
    <t>Укрепление материально технической базы</t>
  </si>
  <si>
    <t>Итого по задаче 2</t>
  </si>
  <si>
    <t>ПЕРЕЧЕНЬ МЕРОПРИЯТИЙ И РЕСУРСНОЕ ОБЕСПЕЧЕНИЕ ПОДПРОГРАММЫ</t>
  </si>
  <si>
    <t>2015 год</t>
  </si>
  <si>
    <t>2016 год</t>
  </si>
  <si>
    <t>2017 год</t>
  </si>
  <si>
    <t>2018 год</t>
  </si>
  <si>
    <t>2019 год</t>
  </si>
  <si>
    <t>1.1.</t>
  </si>
  <si>
    <t>1.1.1.</t>
  </si>
  <si>
    <t>Количество граждан получающих местные социальные гарантии (человек)</t>
  </si>
  <si>
    <t>1.2.</t>
  </si>
  <si>
    <t>1.2.1.</t>
  </si>
  <si>
    <t>1.3.1.</t>
  </si>
  <si>
    <t>Количество граждан (человек)</t>
  </si>
  <si>
    <t>1.2.2.</t>
  </si>
  <si>
    <t>1.2.3.</t>
  </si>
  <si>
    <t>1.2.4.</t>
  </si>
  <si>
    <t>1.2.5.</t>
  </si>
  <si>
    <t>1.2.6.</t>
  </si>
  <si>
    <t>1.2.7.</t>
  </si>
  <si>
    <t>1.3.</t>
  </si>
  <si>
    <t>1.3.2.</t>
  </si>
  <si>
    <t>Не менее 3 форм</t>
  </si>
  <si>
    <t>1.2.8.</t>
  </si>
  <si>
    <t>1.2.9.</t>
  </si>
  <si>
    <t>1.2.10.</t>
  </si>
  <si>
    <t>1.2.11.</t>
  </si>
  <si>
    <t>1.2.12.</t>
  </si>
  <si>
    <t>1.2.13.</t>
  </si>
  <si>
    <t>1.2.14.</t>
  </si>
  <si>
    <t>Приложение 2</t>
  </si>
  <si>
    <t>1.3.3.</t>
  </si>
  <si>
    <t>Услуги почты при оказании материальной помощи</t>
  </si>
  <si>
    <t>1.2.4.1.</t>
  </si>
  <si>
    <t>1.2.12.1.</t>
  </si>
  <si>
    <t>Цель, задачи и мероприятия (ведомственные целевые программы) подпрограммы</t>
  </si>
  <si>
    <t>Количество отдельных категорий граждан, получивших социальную (материальную) поддержку (человек)</t>
  </si>
  <si>
    <t xml:space="preserve">Приобретение услуг в целях реализации отдельных мер социальной поддержки </t>
  </si>
  <si>
    <t>Доведение муниципального задания на оказание муниципальных услуг (выполнение работ) по оказанию социальных услуг населению</t>
  </si>
  <si>
    <t>─</t>
  </si>
  <si>
    <t xml:space="preserve">Компенсация родителям (законным представителям) части затрат за содержание детей в группах по присмотру и уходу за детьми </t>
  </si>
  <si>
    <t>Компенсация родителям (законным представителям) части затрат за содержание детей в группах по присмотру и уходу за детьми  (оплата услуг банка)</t>
  </si>
  <si>
    <t>Денежная выплата родителям (законным представителям) детей, осваивающих образовательную программу дошкольного образования и получающих услуги по присмотру и уходу в организациях, осуществляющих обучение, частных образовательных организациях, у индивидуальных предпринимателей, в целях возмещения затрат за присмотр и уход</t>
  </si>
  <si>
    <t>Денежная выплата родителям (законным представителям) детей, осваивающих образовательную программу дошкольного образования и получающих услуги по присмотру и уходу в организациях, осуществляющих обучение, частных образовательных организациях, у индивидуальных предпринимателей, в целях возмещения затрат за присмотр и уход (услуги банка)</t>
  </si>
  <si>
    <t>1.2.6.1.</t>
  </si>
  <si>
    <t>1.2.6.2.</t>
  </si>
  <si>
    <t>1.2.11.1.</t>
  </si>
  <si>
    <t>Количество лицевых счетов (штук)</t>
  </si>
  <si>
    <t xml:space="preserve"> Компенсация расходов на оплату стоимости проезда обучающимся муниципальных общеобразовательных учреждений и муниципальных общеобразовательных учреждений для учащихся с ограниченными возможностями здоровья</t>
  </si>
  <si>
    <t>Код бюджетной классификации (КЦСР, КВР)</t>
  </si>
  <si>
    <t>1730100000, 000</t>
  </si>
  <si>
    <t>1730200000, 000</t>
  </si>
  <si>
    <t>1730299990, 323</t>
  </si>
  <si>
    <t>1730210500, 313</t>
  </si>
  <si>
    <t>1730210510, 313</t>
  </si>
  <si>
    <t>1730210520, 313</t>
  </si>
  <si>
    <t>1730210530, 313</t>
  </si>
  <si>
    <t>1730210550, 313</t>
  </si>
  <si>
    <t>1730299990, 244</t>
  </si>
  <si>
    <t>1730299990, 321</t>
  </si>
  <si>
    <t>1730240540, 313                 1730210580, 313</t>
  </si>
  <si>
    <t>1730210580, 323</t>
  </si>
  <si>
    <t>1730210590, 323</t>
  </si>
  <si>
    <t>1730210300, 313</t>
  </si>
  <si>
    <t>1730300000, 000</t>
  </si>
  <si>
    <t>1730300590, 621</t>
  </si>
  <si>
    <t>1730399990, 244</t>
  </si>
  <si>
    <t>1730300590, 622</t>
  </si>
  <si>
    <t>─предоставление компенсации расходов по оплате жилого помещения и коммунальных услуг в размере 100% ежеквартально</t>
  </si>
  <si>
    <t>Компенсация родителям (законным представителям) расходов на приобретение детского питания для детей первого-второго года жизни</t>
  </si>
  <si>
    <t>1730110410, 313                                 1730110400, 313                       1730110650, 313
1730199990, 323</t>
  </si>
  <si>
    <t>1730210620, 313</t>
  </si>
  <si>
    <t>1730210630, 313</t>
  </si>
  <si>
    <t>2020 год</t>
  </si>
  <si>
    <t>1.2.15.</t>
  </si>
  <si>
    <t>Проведение ремонта жилых помещений, единственными собственниками которых являются дети-сироты и дети, оставшиеся без попечения родителей</t>
  </si>
  <si>
    <t>1730240750, 323</t>
  </si>
  <si>
    <t>Администрация Советского района Города Томска</t>
  </si>
  <si>
    <t>Количество отремонтированных жилых помещений (штук)</t>
  </si>
  <si>
    <t>Ежемесячная денежная выплата студентам на проезд автомобильным транспортом по межмуниципальным пригородным маршрутам регулярных перевозок</t>
  </si>
  <si>
    <t>1730210470, 313</t>
  </si>
  <si>
    <t>Численность граждан, получивших социальные услуги (человек)</t>
  </si>
  <si>
    <t>1.2.16.</t>
  </si>
  <si>
    <t>1.2.17.</t>
  </si>
  <si>
    <t>Услуги почты при оказании мер социальной поддержки</t>
  </si>
  <si>
    <t>Услуги банка при оказании мер социальной поддержки</t>
  </si>
  <si>
    <t>Наименование показателей целей, задач, мероприятий подпрограммы (единицы измерения)</t>
  </si>
  <si>
    <t>Метод сбора информации о достижении показателя</t>
  </si>
  <si>
    <t>Ведомственная статистика</t>
  </si>
  <si>
    <t>Освобождение граждан от оплаты за обслуживание в общих отделениях бань</t>
  </si>
  <si>
    <t>2021 год</t>
  </si>
  <si>
    <t>2022 год</t>
  </si>
  <si>
    <t>2023 год</t>
  </si>
  <si>
    <t>2024 год</t>
  </si>
  <si>
    <t>2025 год</t>
  </si>
  <si>
    <t>2015-2025 годы</t>
  </si>
  <si>
    <t>Материальная помощь гражданам, оказавшимся в трудной жизненной ситуации</t>
  </si>
  <si>
    <t>1730240550, 313               1730210590, 313</t>
  </si>
  <si>
    <t>Размер перечисленных средств на оплату услуг почты при оказании мер социальной поддержки, в том числе на приобретение государственных знаков почтовой оплаты (тыс. руб.)</t>
  </si>
  <si>
    <t>Размер перечисленных средств на оплату услуг банка при оказании мер социальной поддержки (тыс. руб.)</t>
  </si>
  <si>
    <t>1730210480, 313</t>
  </si>
  <si>
    <t>-</t>
  </si>
  <si>
    <t>Предоставление бесплатного проезда на пригородном железнодорожном транспорте и водном транспорте городского сообщения</t>
  </si>
  <si>
    <t>Предоставление мер социальной поддержки многодетным семьям при присвоении им статуса «Семейная группа присмотра и ухода за детьми», в том числе:</t>
  </si>
  <si>
    <t>к подпрограмме «Оказание социальной помощи и услуг»</t>
  </si>
  <si>
    <t>Основное мероприятие «Реализация местных социальных гарантий»</t>
  </si>
  <si>
    <t>Права и льготы, предоставляемые лицам, удостоенным звания «Почетный гражданин Города Томска» в том числе:</t>
  </si>
  <si>
    <t>Основное мероприятие «Оказание социальных услуг населению»</t>
  </si>
  <si>
    <t>Управление социальной политики администрации Города Томска (МАУ ЦПСА «Семья»)</t>
  </si>
  <si>
    <t xml:space="preserve">«Оказание социальной помощи и услуг» </t>
  </si>
  <si>
    <t>Основное мероприятие «Предоставление социальной (материальной) поддержки отдельным категориям граждан»</t>
  </si>
  <si>
    <t>Количество жалоб на оказание услуг по реализации нормативных правовых актов муниципального образования «Город Томск» в целях оказания мер социальной поддержки отдельным категориям граждан (штук)</t>
  </si>
  <si>
    <t>Ответственный орган (подразделение) за достижение значения показателя</t>
  </si>
  <si>
    <t xml:space="preserve">Цель. Повышение уровня  жизни отдельных категорий граждан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</si>
  <si>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Задача 1. Реализация местных социальных гарантий  </t>
  </si>
  <si>
    <t>─ ежемесячная доплата к пенсии, назначенной на основании федеральных законов</t>
  </si>
  <si>
    <t>─ приобретение товаров, работ, услуг в пользу граждан</t>
  </si>
  <si>
    <t>─ ежемесячная компенсация затрат, понесенных при заключении договора добровольного медицинского страхования</t>
  </si>
  <si>
    <t>Задача 2. Предоставление социальной (материальной) поддержки отдельным категориям граждан</t>
  </si>
  <si>
    <t>Управление социальной политики администрации Города Томска, администрация Советского района Города Томска</t>
  </si>
  <si>
    <t>Задача 3. Оказание социальных услуг населению</t>
  </si>
  <si>
    <t>Управление социальной политики администрации Городв Томска (МАУ ЦПСА «Семья»)</t>
  </si>
  <si>
    <t xml:space="preserve">Цель. Повышение уровня жизни отдельных категорий граждан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</si>
  <si>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Задача 1. Реализация местных социальных гарантий</t>
  </si>
  <si>
    <t>─ ежемесячная денежная выплата для проезда на всех видах городского пассажирского транспорта (кроме такси)</t>
  </si>
  <si>
    <t>─ предоставление компенсации расходов по оплате жилого помещения и коммунальных услуг в размере 100% ежеквартально</t>
  </si>
  <si>
    <t>─ ежемесячная доплата к пенсии назначенной на основании федеральных законов</t>
  </si>
  <si>
    <t>─ ежемесячные социальные выплаты родителю многодетной семьи (неполной многодетной семьи) при присвоении статуса «Семейная группа присмотра и ухода за детьми»</t>
  </si>
  <si>
    <t>─ ежемесячные компенсации расходов на питание детей многодетной семьи (неполной многодетной семьи) в возрасте от 1 года 6 месяцев до 7 лет, не посещающих муниципальные дошкольные образовательные учреждения, при присвоении статуса «Семейная группа присмотра и ухода за детьми»</t>
  </si>
  <si>
    <t>план</t>
  </si>
  <si>
    <t>Управление социальной политики администрации Городв Томска, управление социальной политики администрации Города Томска (МАУ ЦПСА «Семья»)</t>
  </si>
  <si>
    <t>Управление социальной политики администрации Города Томска, управление социальной политики администрации Города Томска (МАУ ЦПСА «Семья»)</t>
  </si>
  <si>
    <t>Всего</t>
  </si>
  <si>
    <t>Всего по подпрограмме</t>
  </si>
  <si>
    <t>Срочная единовременная материальная помощь, в т.ч. срочная единовременная материальная помощь за счет безвозмездных поступлений от физических и юридических лиц</t>
  </si>
  <si>
    <t xml:space="preserve"> ─ ежемесячные компенсации расходов на питание детей многодетной семьи (неполной многодетной семьи) в возрасте от 1 года 6 месяцев до 7 лет, не посещающих муниципальные дошкольные образовательные учреждения, но получающих дошкольное образование в форме семейного образования, при присвоении статуса «Семейная группа присмотра и ухода за детьми»</t>
  </si>
  <si>
    <t>з</t>
  </si>
  <si>
    <t>Наименования целей, задач, ведомственных целевых программ, мероприятий подпрограммы</t>
  </si>
  <si>
    <t>Уровень приоритетности мероприятий</t>
  </si>
  <si>
    <t>Критерий уровня приоритетности мероприятий</t>
  </si>
  <si>
    <t>Ответственный исполнитель, соисполнители, участники</t>
  </si>
  <si>
    <t>I</t>
  </si>
  <si>
    <t>Ж</t>
  </si>
  <si>
    <t>Г</t>
  </si>
  <si>
    <t>Е</t>
  </si>
  <si>
    <t xml:space="preserve">Охват граждан, которым оказаны социальные услуги, от количества граждан, на которых доведено муниципальное задание  (%)
</t>
  </si>
  <si>
    <t xml:space="preserve">Администрация Советского района Города Томска, Администрация Ленинского района Города Томска. </t>
  </si>
  <si>
    <t>2026 год</t>
  </si>
  <si>
    <t>2027 год</t>
  </si>
  <si>
    <t>2028 год</t>
  </si>
  <si>
    <t>2029 год</t>
  </si>
  <si>
    <t>Администрация Советского района Города Томска, Администрация Ленинского района Города Томска</t>
  </si>
  <si>
    <t>Количество детей, родители  (законные представители) которых получают денежные выплаты (человек)</t>
  </si>
  <si>
    <t>Количество детей, родители  (законные представители) которых получают компенсацию (человек)</t>
  </si>
  <si>
    <t>Приложение 1</t>
  </si>
  <si>
    <t xml:space="preserve">Повышение качества социальных услуг и эффективности их оказания (определяются исходя из мероприятий, направленных на совершенствование деятельности организации при предоставлении социального обслуживания) (штук) 
</t>
  </si>
  <si>
    <t>Управление социальной политики администрации Города Томска, администрация Советского района Города Томска, администрация Ленинского района Города Томска</t>
  </si>
  <si>
    <t>2024-2029 годы</t>
  </si>
  <si>
    <t xml:space="preserve">Плановые значения показателей по годам реализации муниципальной программы
</t>
  </si>
  <si>
    <t xml:space="preserve">
Основное мероприятие «Реализация местных социальных гарантий»
</t>
  </si>
  <si>
    <t>Итого</t>
  </si>
  <si>
    <t>ПОКАЗАТЕЛИ ЦЕЛИ, ЗАДАЧ И МЕРОПРИЯТИЙ ПОДПРОГРАММЫ</t>
  </si>
  <si>
    <t>Мероприятие 2.1 Освобождение граждан от оплаты за обслуживание в общих отделениях бань</t>
  </si>
  <si>
    <t>Мероприятие 2.2 Единовременная материальная помощь пострадавшим от пожаров</t>
  </si>
  <si>
    <t>Мероприятие 2.3 Материальная помощь гражданам, оказавшимся в трудной жизненной ситуации</t>
  </si>
  <si>
    <t>Мероприятие 2.4 Срочная единовременная материальная помощь, в т.ч.                                                       срочная единовременная материальная помощь за счет безвозмездных поступлений от физических и юридических лиц</t>
  </si>
  <si>
    <r>
      <rPr>
        <b/>
        <sz val="14"/>
        <rFont val="Times New Roman"/>
        <family val="1"/>
      </rPr>
      <t>Задача 1. Реализация местных социальных гарантий</t>
    </r>
    <r>
      <rPr>
        <b/>
        <sz val="12"/>
        <rFont val="Times New Roman"/>
        <family val="1"/>
      </rPr>
      <t xml:space="preserve">
</t>
    </r>
  </si>
  <si>
    <t>Количество граждан, получающих права и льготы, предоставляемые лицам, удостоенным звания  «Почетный гражданин Города Томска» (человек)</t>
  </si>
  <si>
    <t>1.1.2.</t>
  </si>
  <si>
    <t>Мероприятие 1.2  Приобретение товаров, работ, услуг в пользу граждан,  удостоенных звания  «Почетный гражданин Города Томска»</t>
  </si>
  <si>
    <t>Мероприятие 1.1 Ежемесячная доплата к пенсии, назначенной на основании федеральных законов гражданам,  удостоенных звания  «Почетный гражданин Города Томска»</t>
  </si>
  <si>
    <t>Мероприятие 3.1 Доведение муниципального задания на оказание муниципальных услуг (выполнение работ) по оказанию социальных услуг населению</t>
  </si>
  <si>
    <t xml:space="preserve">Мероприятие 3.2 Приобретение услуг в целях реализации отдельных мер социальной поддержки </t>
  </si>
  <si>
    <t>Фактическое значение показателей на момент разработки муниципальной программы
- 2023 год</t>
  </si>
  <si>
    <t>Мероприятие 2.5 Муниципальная денежная выплата (компенсационная выплата) на отплату жилищно-коммунальных услуг</t>
  </si>
  <si>
    <t>Количество ветеранов боевых действий (человек)</t>
  </si>
  <si>
    <t>Количество многодетных семей (человек)</t>
  </si>
  <si>
    <t>Мероприятие 2.6 Предоставление льгот (скидок) по оплате коммунальных услуг</t>
  </si>
  <si>
    <t>Мероприятие 2.7 Предоставление бесплатного проезда на пригородном железнодорожном транспорте и водном транспорте городского сообщения</t>
  </si>
  <si>
    <t>Мероприятие 2.8 Компенсация расходов на оплату стоимости проезда обучающимся муниципальных общеобразовательных учреждений и муниципальных общеобразовательных учреждений для учащихся с ограниченными возможностями здоровья</t>
  </si>
  <si>
    <t>Мероприятие 2.9 Ежемесячные социальные выплаты родителю в многодетной семьи (неполной многодетной семьи) при присвоении статуса «Семейные группы присмотра и ухода за детьми»</t>
  </si>
  <si>
    <t>Мероприятие 2.10 Ежемесячные компенсации расходов на питание детей многодетной семьи (неполной многодетной семьи) в возрасте от 1 года 6 месяцев до 7 лет, не посещающих муниципальные дошкольные образовательные учреждения, но получающих дошкольное образование в форме семейного образования, при присвоении статуса «Семейная группа присмотра и ухода за детьми»</t>
  </si>
  <si>
    <t xml:space="preserve">Мероприятие 2.11 Компенсация родителям (законным представителям) части затрат за содержание детей в группах по присмотру и уходу за детьми </t>
  </si>
  <si>
    <t>Мероприятие 2.12 Денежная выплата родителям (законным представителям) детей, осваивающих образовательную программу дошкольного образования и получающих услуги по присмотру и уходу в организациях, осуществляющих обучение, частных образовательных организациях, у индивидуальных предпринимателей, в целях возмещения затрат за присмотр и уход</t>
  </si>
  <si>
    <t>Мероприятие 2.13 Ежемесячная денежная выплата студентам на проезд автомобильным транспортом по межмуниципальным пригородным маршрутам регулярных перевозок</t>
  </si>
  <si>
    <t>Мероприятие 2.14 Проведение ремонта жилых помещений, единственными собственниками которых являются дети-сироты и дети, оставшиеся без попечения родителей</t>
  </si>
  <si>
    <t>Мероприятие 2.15 Услуги почты при оказании мер социальной поддержки</t>
  </si>
  <si>
    <t>Мероприятие 2.16 Услуги банка при оказании мер социальной поддержки</t>
  </si>
  <si>
    <t xml:space="preserve">Мероприятие 2.8 Компенсация расходов на оплату стоимости проезда обучающимся муниципальных общеобразовательных учреждений и муниципальных общеобразовательных учреждений для учащихся с ограниченными возможностями здоровья </t>
  </si>
  <si>
    <t xml:space="preserve"> Мероприятие 2.10 Ежемесячные компенсации расходов на питание детей многодетной семьи (неполной многодетной семьи) в возрасте от 1 года 6 месяцев до 7 лет, не посещающих муниципальные дошкольные образовательные учреждения, но получающих дошкольное образование в форме семейного образования, при присвоении статуса «Семейная группа присмотра и ухода за детьми»</t>
  </si>
  <si>
    <t>Доля отдельных категорий граждан, получивших меры социальной  поддержки, от общей численности населения МО «Город Томск» (% )</t>
  </si>
  <si>
    <t xml:space="preserve">Доля многодетных
семей, получивших меры
социальной поддержки,
от общей численности
многодетных семей,
обратившихся в органы
социальной защиты за
социальной помощью (%)
</t>
  </si>
  <si>
    <t>приносящей доход деятельности</t>
  </si>
  <si>
    <t>Количество граждан (семей), получивших муниципальную денежную выплату (компенсационную выплату) на отплату жилищно-коммунальных услуг (человек)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</si>
</sst>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_р_."/>
    <numFmt numFmtId="175" formatCode="#,##0.000_р_."/>
    <numFmt numFmtId="176" formatCode="#,##0.000"/>
    <numFmt numFmtId="177" formatCode="#,##0_р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"/>
    <numFmt numFmtId="183" formatCode="0.0%"/>
    <numFmt numFmtId="184" formatCode="[$-FC19]d\ mmmm\ yyyy\ &quot;г.&quot;"/>
    <numFmt numFmtId="185" formatCode="#,##0.00&quot;р.&quot;"/>
    <numFmt numFmtId="186" formatCode="_-* #,##0.000_р_._-;\-* #,##0.000_р_._-;_-* &quot;-&quot;??_р_._-;_-@_-"/>
    <numFmt numFmtId="187" formatCode="_-* #,##0.0_р_._-;\-* #,##0.0_р_._-;_-* &quot;-&quot;??_р_._-;_-@_-"/>
    <numFmt numFmtId="188" formatCode="_-* #,##0_р_._-;\-* #,##0_р_._-;_-* &quot;-&quot;??_р_._-;_-@_-"/>
    <numFmt numFmtId="189" formatCode="_-* #,##0.0_р_._-;\-* #,##0.0_р_._-;_-* &quot;-&quot;?_р_._-;_-@_-"/>
    <numFmt numFmtId="190" formatCode="_-* #,##0.0\ _₽_-;\-* #,##0.0\ _₽_-;_-* &quot;-&quot;?\ _₽_-;_-@_-"/>
    <numFmt numFmtId="191" formatCode="#,##0.0_ ;\-#,##0.0\ "/>
    <numFmt numFmtId="192" formatCode="#,##0_ ;\-#,##0\ "/>
    <numFmt numFmtId="193" formatCode="0.0_ ;\-0.0\ "/>
    <numFmt numFmtId="194" formatCode="[$-FC19]dd\ mmmm\ yyyy\ &quot;г.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b/>
      <i/>
      <sz val="11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2"/>
      <name val="Times New Roman"/>
      <family val="1"/>
    </font>
    <font>
      <b/>
      <i/>
      <sz val="11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Calibri"/>
      <family val="2"/>
    </font>
    <font>
      <sz val="22"/>
      <color indexed="10"/>
      <name val="Calibri"/>
      <family val="2"/>
    </font>
    <font>
      <sz val="15"/>
      <color indexed="10"/>
      <name val="Calibri"/>
      <family val="2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Calibri"/>
      <family val="2"/>
    </font>
    <font>
      <sz val="22"/>
      <color rgb="FFFF0000"/>
      <name val="Calibri"/>
      <family val="2"/>
    </font>
    <font>
      <sz val="15"/>
      <color rgb="FFFF0000"/>
      <name val="Calibri"/>
      <family val="2"/>
    </font>
    <font>
      <sz val="11"/>
      <color theme="1"/>
      <name val="Times New Roman"/>
      <family val="1"/>
    </font>
    <font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23">
    <xf numFmtId="0" fontId="0" fillId="0" borderId="0" xfId="0" applyFont="1" applyAlignment="1">
      <alignment/>
    </xf>
    <xf numFmtId="0" fontId="11" fillId="33" borderId="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/>
    </xf>
    <xf numFmtId="172" fontId="7" fillId="33" borderId="11" xfId="63" applyNumberFormat="1" applyFont="1" applyFill="1" applyBorder="1" applyAlignment="1">
      <alignment horizontal="center"/>
    </xf>
    <xf numFmtId="171" fontId="7" fillId="33" borderId="11" xfId="63" applyFont="1" applyFill="1" applyBorder="1" applyAlignment="1">
      <alignment/>
    </xf>
    <xf numFmtId="187" fontId="7" fillId="33" borderId="11" xfId="63" applyNumberFormat="1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vertical="top" wrapText="1"/>
    </xf>
    <xf numFmtId="0" fontId="11" fillId="33" borderId="0" xfId="0" applyFont="1" applyFill="1" applyBorder="1" applyAlignment="1">
      <alignment vertical="top" wrapText="1"/>
    </xf>
    <xf numFmtId="0" fontId="11" fillId="33" borderId="0" xfId="0" applyFont="1" applyFill="1" applyAlignment="1">
      <alignment/>
    </xf>
    <xf numFmtId="172" fontId="7" fillId="33" borderId="11" xfId="63" applyNumberFormat="1" applyFont="1" applyFill="1" applyBorder="1" applyAlignment="1">
      <alignment horizontal="center" vertical="center"/>
    </xf>
    <xf numFmtId="172" fontId="7" fillId="33" borderId="11" xfId="0" applyNumberFormat="1" applyFont="1" applyFill="1" applyBorder="1" applyAlignment="1">
      <alignment horizontal="center" vertical="center"/>
    </xf>
    <xf numFmtId="190" fontId="11" fillId="33" borderId="0" xfId="0" applyNumberFormat="1" applyFont="1" applyFill="1" applyAlignment="1">
      <alignment/>
    </xf>
    <xf numFmtId="172" fontId="11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171" fontId="6" fillId="33" borderId="0" xfId="0" applyNumberFormat="1" applyFont="1" applyFill="1" applyAlignment="1">
      <alignment/>
    </xf>
    <xf numFmtId="171" fontId="7" fillId="33" borderId="11" xfId="0" applyNumberFormat="1" applyFont="1" applyFill="1" applyBorder="1" applyAlignment="1">
      <alignment horizontal="center" vertical="center" wrapText="1"/>
    </xf>
    <xf numFmtId="0" fontId="8" fillId="33" borderId="11" xfId="0" applyNumberFormat="1" applyFont="1" applyFill="1" applyBorder="1" applyAlignment="1">
      <alignment horizontal="left" vertical="center" wrapText="1"/>
    </xf>
    <xf numFmtId="0" fontId="8" fillId="33" borderId="11" xfId="0" applyNumberFormat="1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/>
    </xf>
    <xf numFmtId="171" fontId="10" fillId="33" borderId="11" xfId="0" applyNumberFormat="1" applyFont="1" applyFill="1" applyBorder="1" applyAlignment="1">
      <alignment horizontal="center" vertical="center"/>
    </xf>
    <xf numFmtId="172" fontId="8" fillId="33" borderId="11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1" fillId="33" borderId="0" xfId="0" applyFont="1" applyFill="1" applyAlignment="1">
      <alignment wrapText="1"/>
    </xf>
    <xf numFmtId="172" fontId="8" fillId="33" borderId="11" xfId="63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top"/>
    </xf>
    <xf numFmtId="0" fontId="7" fillId="33" borderId="11" xfId="0" applyFont="1" applyFill="1" applyBorder="1" applyAlignment="1">
      <alignment horizontal="center"/>
    </xf>
    <xf numFmtId="172" fontId="7" fillId="33" borderId="10" xfId="63" applyNumberFormat="1" applyFont="1" applyFill="1" applyBorder="1" applyAlignment="1">
      <alignment horizontal="center" vertical="center"/>
    </xf>
    <xf numFmtId="172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/>
    </xf>
    <xf numFmtId="172" fontId="8" fillId="33" borderId="10" xfId="0" applyNumberFormat="1" applyFont="1" applyFill="1" applyBorder="1" applyAlignment="1">
      <alignment horizontal="center" vertical="center"/>
    </xf>
    <xf numFmtId="172" fontId="8" fillId="33" borderId="11" xfId="0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172" fontId="7" fillId="33" borderId="11" xfId="0" applyNumberFormat="1" applyFont="1" applyFill="1" applyBorder="1" applyAlignment="1">
      <alignment horizontal="center" vertical="center" wrapText="1"/>
    </xf>
    <xf numFmtId="193" fontId="8" fillId="33" borderId="11" xfId="63" applyNumberFormat="1" applyFont="1" applyFill="1" applyBorder="1" applyAlignment="1">
      <alignment horizontal="center" vertical="center"/>
    </xf>
    <xf numFmtId="193" fontId="7" fillId="33" borderId="11" xfId="63" applyNumberFormat="1" applyFont="1" applyFill="1" applyBorder="1" applyAlignment="1">
      <alignment horizontal="center"/>
    </xf>
    <xf numFmtId="193" fontId="7" fillId="33" borderId="11" xfId="63" applyNumberFormat="1" applyFont="1" applyFill="1" applyBorder="1" applyAlignment="1">
      <alignment horizontal="center" vertical="center"/>
    </xf>
    <xf numFmtId="171" fontId="7" fillId="33" borderId="11" xfId="0" applyNumberFormat="1" applyFont="1" applyFill="1" applyBorder="1" applyAlignment="1">
      <alignment horizontal="center" vertical="center"/>
    </xf>
    <xf numFmtId="0" fontId="11" fillId="33" borderId="0" xfId="0" applyFont="1" applyFill="1" applyAlignment="1">
      <alignment vertical="top" wrapText="1"/>
    </xf>
    <xf numFmtId="193" fontId="11" fillId="33" borderId="0" xfId="0" applyNumberFormat="1" applyFont="1" applyFill="1" applyAlignment="1">
      <alignment vertical="top" wrapText="1"/>
    </xf>
    <xf numFmtId="0" fontId="7" fillId="33" borderId="13" xfId="0" applyFont="1" applyFill="1" applyBorder="1" applyAlignment="1">
      <alignment horizontal="center"/>
    </xf>
    <xf numFmtId="187" fontId="7" fillId="33" borderId="11" xfId="63" applyNumberFormat="1" applyFont="1" applyFill="1" applyBorder="1" applyAlignment="1">
      <alignment/>
    </xf>
    <xf numFmtId="0" fontId="7" fillId="33" borderId="14" xfId="0" applyFont="1" applyFill="1" applyBorder="1" applyAlignment="1">
      <alignment horizontal="center" vertical="top"/>
    </xf>
    <xf numFmtId="0" fontId="7" fillId="33" borderId="14" xfId="0" applyFont="1" applyFill="1" applyBorder="1" applyAlignment="1">
      <alignment horizontal="center"/>
    </xf>
    <xf numFmtId="187" fontId="11" fillId="33" borderId="0" xfId="0" applyNumberFormat="1" applyFont="1" applyFill="1" applyAlignment="1">
      <alignment/>
    </xf>
    <xf numFmtId="0" fontId="7" fillId="33" borderId="14" xfId="0" applyFont="1" applyFill="1" applyBorder="1" applyAlignment="1">
      <alignment horizontal="center" wrapText="1"/>
    </xf>
    <xf numFmtId="187" fontId="7" fillId="33" borderId="11" xfId="63" applyNumberFormat="1" applyFont="1" applyFill="1" applyBorder="1" applyAlignment="1">
      <alignment horizontal="center"/>
    </xf>
    <xf numFmtId="172" fontId="7" fillId="33" borderId="11" xfId="63" applyNumberFormat="1" applyFont="1" applyFill="1" applyBorder="1" applyAlignment="1">
      <alignment/>
    </xf>
    <xf numFmtId="172" fontId="7" fillId="33" borderId="11" xfId="0" applyNumberFormat="1" applyFont="1" applyFill="1" applyBorder="1" applyAlignment="1">
      <alignment/>
    </xf>
    <xf numFmtId="171" fontId="8" fillId="33" borderId="11" xfId="0" applyNumberFormat="1" applyFont="1" applyFill="1" applyBorder="1" applyAlignment="1">
      <alignment/>
    </xf>
    <xf numFmtId="171" fontId="7" fillId="33" borderId="11" xfId="0" applyNumberFormat="1" applyFont="1" applyFill="1" applyBorder="1" applyAlignment="1">
      <alignment/>
    </xf>
    <xf numFmtId="171" fontId="11" fillId="33" borderId="0" xfId="0" applyNumberFormat="1" applyFont="1" applyFill="1" applyAlignment="1">
      <alignment/>
    </xf>
    <xf numFmtId="193" fontId="8" fillId="33" borderId="11" xfId="0" applyNumberFormat="1" applyFont="1" applyFill="1" applyBorder="1" applyAlignment="1">
      <alignment horizontal="center" vertical="center"/>
    </xf>
    <xf numFmtId="193" fontId="7" fillId="33" borderId="11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189" fontId="4" fillId="33" borderId="0" xfId="0" applyNumberFormat="1" applyFont="1" applyFill="1" applyBorder="1" applyAlignment="1">
      <alignment horizontal="left" vertical="center"/>
    </xf>
    <xf numFmtId="174" fontId="11" fillId="33" borderId="0" xfId="0" applyNumberFormat="1" applyFont="1" applyFill="1" applyBorder="1" applyAlignment="1">
      <alignment/>
    </xf>
    <xf numFmtId="175" fontId="11" fillId="33" borderId="0" xfId="0" applyNumberFormat="1" applyFont="1" applyFill="1" applyBorder="1" applyAlignment="1">
      <alignment/>
    </xf>
    <xf numFmtId="171" fontId="11" fillId="33" borderId="0" xfId="0" applyNumberFormat="1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1" fillId="33" borderId="0" xfId="0" applyFont="1" applyFill="1" applyBorder="1" applyAlignment="1">
      <alignment horizontal="center" vertical="center" wrapText="1"/>
    </xf>
    <xf numFmtId="187" fontId="4" fillId="33" borderId="0" xfId="0" applyNumberFormat="1" applyFont="1" applyFill="1" applyBorder="1" applyAlignment="1">
      <alignment horizontal="left" vertical="center"/>
    </xf>
    <xf numFmtId="0" fontId="11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 wrapText="1"/>
    </xf>
    <xf numFmtId="0" fontId="8" fillId="33" borderId="1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/>
    </xf>
    <xf numFmtId="0" fontId="7" fillId="33" borderId="14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/>
    </xf>
    <xf numFmtId="0" fontId="6" fillId="34" borderId="0" xfId="0" applyFont="1" applyFill="1" applyAlignment="1">
      <alignment/>
    </xf>
    <xf numFmtId="0" fontId="7" fillId="34" borderId="11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172" fontId="8" fillId="34" borderId="11" xfId="0" applyNumberFormat="1" applyFont="1" applyFill="1" applyBorder="1" applyAlignment="1">
      <alignment horizontal="center" vertical="center"/>
    </xf>
    <xf numFmtId="172" fontId="7" fillId="34" borderId="11" xfId="0" applyNumberFormat="1" applyFont="1" applyFill="1" applyBorder="1" applyAlignment="1">
      <alignment horizontal="center" vertical="center"/>
    </xf>
    <xf numFmtId="172" fontId="8" fillId="34" borderId="11" xfId="63" applyNumberFormat="1" applyFont="1" applyFill="1" applyBorder="1" applyAlignment="1">
      <alignment horizontal="center" vertical="center"/>
    </xf>
    <xf numFmtId="172" fontId="7" fillId="34" borderId="11" xfId="63" applyNumberFormat="1" applyFont="1" applyFill="1" applyBorder="1" applyAlignment="1">
      <alignment horizontal="center" vertical="center"/>
    </xf>
    <xf numFmtId="172" fontId="7" fillId="34" borderId="10" xfId="63" applyNumberFormat="1" applyFont="1" applyFill="1" applyBorder="1" applyAlignment="1">
      <alignment horizontal="center" vertical="center"/>
    </xf>
    <xf numFmtId="172" fontId="8" fillId="34" borderId="11" xfId="0" applyNumberFormat="1" applyFont="1" applyFill="1" applyBorder="1" applyAlignment="1">
      <alignment horizontal="center" vertical="center" wrapText="1"/>
    </xf>
    <xf numFmtId="172" fontId="7" fillId="34" borderId="11" xfId="0" applyNumberFormat="1" applyFont="1" applyFill="1" applyBorder="1" applyAlignment="1">
      <alignment horizontal="center" vertical="center" wrapText="1"/>
    </xf>
    <xf numFmtId="193" fontId="8" fillId="34" borderId="11" xfId="63" applyNumberFormat="1" applyFont="1" applyFill="1" applyBorder="1" applyAlignment="1">
      <alignment horizontal="center" vertical="center"/>
    </xf>
    <xf numFmtId="193" fontId="7" fillId="34" borderId="11" xfId="63" applyNumberFormat="1" applyFont="1" applyFill="1" applyBorder="1" applyAlignment="1">
      <alignment horizontal="center"/>
    </xf>
    <xf numFmtId="193" fontId="7" fillId="34" borderId="11" xfId="63" applyNumberFormat="1" applyFont="1" applyFill="1" applyBorder="1" applyAlignment="1">
      <alignment horizontal="center" vertical="center"/>
    </xf>
    <xf numFmtId="187" fontId="7" fillId="34" borderId="11" xfId="63" applyNumberFormat="1" applyFont="1" applyFill="1" applyBorder="1" applyAlignment="1">
      <alignment horizontal="center" vertical="center"/>
    </xf>
    <xf numFmtId="187" fontId="7" fillId="34" borderId="11" xfId="63" applyNumberFormat="1" applyFont="1" applyFill="1" applyBorder="1" applyAlignment="1">
      <alignment/>
    </xf>
    <xf numFmtId="172" fontId="7" fillId="34" borderId="11" xfId="63" applyNumberFormat="1" applyFont="1" applyFill="1" applyBorder="1" applyAlignment="1">
      <alignment horizontal="center"/>
    </xf>
    <xf numFmtId="193" fontId="8" fillId="34" borderId="11" xfId="0" applyNumberFormat="1" applyFont="1" applyFill="1" applyBorder="1" applyAlignment="1">
      <alignment horizontal="center" vertical="center"/>
    </xf>
    <xf numFmtId="193" fontId="7" fillId="34" borderId="11" xfId="0" applyNumberFormat="1" applyFont="1" applyFill="1" applyBorder="1" applyAlignment="1">
      <alignment horizontal="center" vertical="center"/>
    </xf>
    <xf numFmtId="174" fontId="11" fillId="34" borderId="0" xfId="0" applyNumberFormat="1" applyFont="1" applyFill="1" applyBorder="1" applyAlignment="1">
      <alignment/>
    </xf>
    <xf numFmtId="175" fontId="11" fillId="34" borderId="0" xfId="0" applyNumberFormat="1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11" fillId="34" borderId="0" xfId="0" applyFont="1" applyFill="1" applyAlignment="1">
      <alignment/>
    </xf>
    <xf numFmtId="187" fontId="7" fillId="34" borderId="11" xfId="63" applyNumberFormat="1" applyFont="1" applyFill="1" applyBorder="1" applyAlignment="1">
      <alignment horizontal="center"/>
    </xf>
    <xf numFmtId="172" fontId="7" fillId="34" borderId="11" xfId="63" applyNumberFormat="1" applyFont="1" applyFill="1" applyBorder="1" applyAlignment="1">
      <alignment/>
    </xf>
    <xf numFmtId="172" fontId="7" fillId="34" borderId="10" xfId="0" applyNumberFormat="1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/>
    </xf>
    <xf numFmtId="172" fontId="7" fillId="35" borderId="11" xfId="63" applyNumberFormat="1" applyFont="1" applyFill="1" applyBorder="1" applyAlignment="1">
      <alignment horizontal="center" vertical="center"/>
    </xf>
    <xf numFmtId="172" fontId="7" fillId="35" borderId="11" xfId="0" applyNumberFormat="1" applyFont="1" applyFill="1" applyBorder="1" applyAlignment="1">
      <alignment horizontal="center" vertical="center"/>
    </xf>
    <xf numFmtId="0" fontId="6" fillId="35" borderId="0" xfId="0" applyFont="1" applyFill="1" applyAlignment="1">
      <alignment/>
    </xf>
    <xf numFmtId="0" fontId="11" fillId="35" borderId="0" xfId="0" applyFont="1" applyFill="1" applyAlignment="1">
      <alignment/>
    </xf>
    <xf numFmtId="0" fontId="7" fillId="35" borderId="11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 wrapText="1"/>
    </xf>
    <xf numFmtId="172" fontId="8" fillId="35" borderId="11" xfId="0" applyNumberFormat="1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/>
    </xf>
    <xf numFmtId="172" fontId="11" fillId="35" borderId="0" xfId="0" applyNumberFormat="1" applyFont="1" applyFill="1" applyAlignment="1">
      <alignment/>
    </xf>
    <xf numFmtId="0" fontId="11" fillId="35" borderId="0" xfId="0" applyFont="1" applyFill="1" applyBorder="1" applyAlignment="1">
      <alignment horizontal="center" vertical="center"/>
    </xf>
    <xf numFmtId="172" fontId="7" fillId="35" borderId="11" xfId="0" applyNumberFormat="1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7" fillId="35" borderId="16" xfId="0" applyFont="1" applyFill="1" applyBorder="1" applyAlignment="1">
      <alignment horizontal="center" vertical="center" wrapText="1"/>
    </xf>
    <xf numFmtId="0" fontId="7" fillId="35" borderId="17" xfId="0" applyFont="1" applyFill="1" applyBorder="1" applyAlignment="1">
      <alignment horizontal="center" vertical="center" wrapText="1"/>
    </xf>
    <xf numFmtId="0" fontId="8" fillId="35" borderId="15" xfId="0" applyFont="1" applyFill="1" applyBorder="1" applyAlignment="1">
      <alignment horizontal="center" vertical="center"/>
    </xf>
    <xf numFmtId="172" fontId="8" fillId="35" borderId="11" xfId="0" applyNumberFormat="1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11" fillId="35" borderId="0" xfId="0" applyFont="1" applyFill="1" applyAlignment="1">
      <alignment wrapText="1"/>
    </xf>
    <xf numFmtId="172" fontId="8" fillId="35" borderId="11" xfId="63" applyNumberFormat="1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/>
    </xf>
    <xf numFmtId="0" fontId="7" fillId="35" borderId="10" xfId="0" applyFont="1" applyFill="1" applyBorder="1" applyAlignment="1">
      <alignment horizontal="center" vertical="top"/>
    </xf>
    <xf numFmtId="0" fontId="7" fillId="35" borderId="11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172" fontId="7" fillId="35" borderId="10" xfId="0" applyNumberFormat="1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/>
    </xf>
    <xf numFmtId="172" fontId="8" fillId="35" borderId="10" xfId="0" applyNumberFormat="1" applyFont="1" applyFill="1" applyBorder="1" applyAlignment="1">
      <alignment horizontal="center" vertical="center"/>
    </xf>
    <xf numFmtId="0" fontId="10" fillId="35" borderId="11" xfId="0" applyFont="1" applyFill="1" applyBorder="1" applyAlignment="1">
      <alignment horizontal="center" vertical="center" wrapText="1"/>
    </xf>
    <xf numFmtId="171" fontId="7" fillId="35" borderId="11" xfId="63" applyFont="1" applyFill="1" applyBorder="1" applyAlignment="1">
      <alignment/>
    </xf>
    <xf numFmtId="193" fontId="8" fillId="35" borderId="11" xfId="63" applyNumberFormat="1" applyFont="1" applyFill="1" applyBorder="1" applyAlignment="1">
      <alignment horizontal="center" vertical="center"/>
    </xf>
    <xf numFmtId="193" fontId="7" fillId="35" borderId="11" xfId="63" applyNumberFormat="1" applyFont="1" applyFill="1" applyBorder="1" applyAlignment="1">
      <alignment horizontal="center" vertical="center"/>
    </xf>
    <xf numFmtId="187" fontId="7" fillId="35" borderId="11" xfId="63" applyNumberFormat="1" applyFont="1" applyFill="1" applyBorder="1" applyAlignment="1">
      <alignment horizontal="center" vertical="center"/>
    </xf>
    <xf numFmtId="171" fontId="7" fillId="35" borderId="11" xfId="0" applyNumberFormat="1" applyFont="1" applyFill="1" applyBorder="1" applyAlignment="1">
      <alignment horizontal="center" vertical="center"/>
    </xf>
    <xf numFmtId="0" fontId="11" fillId="35" borderId="12" xfId="0" applyFont="1" applyFill="1" applyBorder="1" applyAlignment="1">
      <alignment vertical="top" wrapText="1"/>
    </xf>
    <xf numFmtId="0" fontId="11" fillId="35" borderId="0" xfId="0" applyFont="1" applyFill="1" applyBorder="1" applyAlignment="1">
      <alignment vertical="top" wrapText="1"/>
    </xf>
    <xf numFmtId="193" fontId="11" fillId="35" borderId="0" xfId="0" applyNumberFormat="1" applyFont="1" applyFill="1" applyAlignment="1">
      <alignment/>
    </xf>
    <xf numFmtId="0" fontId="11" fillId="35" borderId="0" xfId="0" applyFont="1" applyFill="1" applyAlignment="1">
      <alignment vertical="top" wrapText="1"/>
    </xf>
    <xf numFmtId="193" fontId="11" fillId="35" borderId="0" xfId="0" applyNumberFormat="1" applyFont="1" applyFill="1" applyAlignment="1">
      <alignment vertical="top" wrapText="1"/>
    </xf>
    <xf numFmtId="0" fontId="7" fillId="35" borderId="13" xfId="0" applyFont="1" applyFill="1" applyBorder="1" applyAlignment="1">
      <alignment horizontal="center"/>
    </xf>
    <xf numFmtId="0" fontId="11" fillId="35" borderId="12" xfId="0" applyFont="1" applyFill="1" applyBorder="1" applyAlignment="1">
      <alignment vertical="center" wrapText="1"/>
    </xf>
    <xf numFmtId="0" fontId="11" fillId="35" borderId="0" xfId="0" applyFont="1" applyFill="1" applyAlignment="1">
      <alignment vertical="center" wrapText="1"/>
    </xf>
    <xf numFmtId="0" fontId="7" fillId="35" borderId="14" xfId="0" applyFont="1" applyFill="1" applyBorder="1" applyAlignment="1">
      <alignment horizontal="center" vertical="top"/>
    </xf>
    <xf numFmtId="0" fontId="7" fillId="35" borderId="13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/>
    </xf>
    <xf numFmtId="0" fontId="7" fillId="35" borderId="14" xfId="0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 wrapText="1"/>
    </xf>
    <xf numFmtId="172" fontId="7" fillId="35" borderId="11" xfId="63" applyNumberFormat="1" applyFont="1" applyFill="1" applyBorder="1" applyAlignment="1">
      <alignment horizontal="center"/>
    </xf>
    <xf numFmtId="172" fontId="7" fillId="35" borderId="11" xfId="63" applyNumberFormat="1" applyFont="1" applyFill="1" applyBorder="1" applyAlignment="1">
      <alignment/>
    </xf>
    <xf numFmtId="172" fontId="7" fillId="35" borderId="11" xfId="0" applyNumberFormat="1" applyFont="1" applyFill="1" applyBorder="1" applyAlignment="1">
      <alignment/>
    </xf>
    <xf numFmtId="190" fontId="11" fillId="35" borderId="0" xfId="0" applyNumberFormat="1" applyFont="1" applyFill="1" applyAlignment="1">
      <alignment/>
    </xf>
    <xf numFmtId="171" fontId="8" fillId="35" borderId="11" xfId="0" applyNumberFormat="1" applyFont="1" applyFill="1" applyBorder="1" applyAlignment="1">
      <alignment/>
    </xf>
    <xf numFmtId="0" fontId="7" fillId="35" borderId="18" xfId="0" applyFont="1" applyFill="1" applyBorder="1" applyAlignment="1">
      <alignment horizontal="center" vertical="center" wrapText="1"/>
    </xf>
    <xf numFmtId="171" fontId="7" fillId="35" borderId="11" xfId="0" applyNumberFormat="1" applyFont="1" applyFill="1" applyBorder="1" applyAlignment="1">
      <alignment/>
    </xf>
    <xf numFmtId="171" fontId="11" fillId="35" borderId="0" xfId="0" applyNumberFormat="1" applyFont="1" applyFill="1" applyAlignment="1">
      <alignment/>
    </xf>
    <xf numFmtId="193" fontId="8" fillId="35" borderId="11" xfId="0" applyNumberFormat="1" applyFont="1" applyFill="1" applyBorder="1" applyAlignment="1">
      <alignment horizontal="center" vertical="center"/>
    </xf>
    <xf numFmtId="193" fontId="7" fillId="35" borderId="11" xfId="0" applyNumberFormat="1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left" vertical="center"/>
    </xf>
    <xf numFmtId="189" fontId="4" fillId="35" borderId="0" xfId="0" applyNumberFormat="1" applyFont="1" applyFill="1" applyBorder="1" applyAlignment="1">
      <alignment horizontal="left" vertical="center"/>
    </xf>
    <xf numFmtId="174" fontId="11" fillId="35" borderId="0" xfId="0" applyNumberFormat="1" applyFont="1" applyFill="1" applyBorder="1" applyAlignment="1">
      <alignment/>
    </xf>
    <xf numFmtId="187" fontId="4" fillId="35" borderId="0" xfId="0" applyNumberFormat="1" applyFont="1" applyFill="1" applyBorder="1" applyAlignment="1">
      <alignment horizontal="left" vertical="center"/>
    </xf>
    <xf numFmtId="0" fontId="11" fillId="35" borderId="0" xfId="0" applyFont="1" applyFill="1" applyBorder="1" applyAlignment="1">
      <alignment/>
    </xf>
    <xf numFmtId="0" fontId="11" fillId="35" borderId="0" xfId="0" applyFont="1" applyFill="1" applyBorder="1" applyAlignment="1">
      <alignment horizontal="center" vertical="center" wrapText="1"/>
    </xf>
    <xf numFmtId="0" fontId="11" fillId="35" borderId="0" xfId="0" applyFont="1" applyFill="1" applyBorder="1" applyAlignment="1">
      <alignment horizontal="left" vertical="center" wrapText="1"/>
    </xf>
    <xf numFmtId="0" fontId="11" fillId="35" borderId="0" xfId="0" applyFont="1" applyFill="1" applyBorder="1" applyAlignment="1">
      <alignment horizontal="center"/>
    </xf>
    <xf numFmtId="0" fontId="11" fillId="35" borderId="0" xfId="0" applyFont="1" applyFill="1" applyBorder="1" applyAlignment="1">
      <alignment wrapText="1"/>
    </xf>
    <xf numFmtId="0" fontId="11" fillId="36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172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left" vertical="top" wrapText="1"/>
    </xf>
    <xf numFmtId="1" fontId="8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/>
    </xf>
    <xf numFmtId="172" fontId="7" fillId="0" borderId="11" xfId="63" applyNumberFormat="1" applyFont="1" applyFill="1" applyBorder="1" applyAlignment="1">
      <alignment horizontal="center" vertical="center" wrapText="1"/>
    </xf>
    <xf numFmtId="172" fontId="7" fillId="0" borderId="11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vertical="center" wrapText="1"/>
    </xf>
    <xf numFmtId="0" fontId="7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/>
    </xf>
    <xf numFmtId="1" fontId="7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172" fontId="8" fillId="0" borderId="15" xfId="0" applyNumberFormat="1" applyFont="1" applyFill="1" applyBorder="1" applyAlignment="1">
      <alignment horizontal="center" vertical="center" wrapText="1"/>
    </xf>
    <xf numFmtId="172" fontId="7" fillId="0" borderId="11" xfId="63" applyNumberFormat="1" applyFont="1" applyFill="1" applyBorder="1" applyAlignment="1">
      <alignment horizontal="center" vertical="center"/>
    </xf>
    <xf numFmtId="171" fontId="7" fillId="0" borderId="11" xfId="63" applyFont="1" applyFill="1" applyBorder="1" applyAlignment="1">
      <alignment/>
    </xf>
    <xf numFmtId="193" fontId="7" fillId="0" borderId="11" xfId="63" applyNumberFormat="1" applyFont="1" applyFill="1" applyBorder="1" applyAlignment="1">
      <alignment horizontal="center" vertical="center"/>
    </xf>
    <xf numFmtId="172" fontId="8" fillId="0" borderId="11" xfId="63" applyNumberFormat="1" applyFont="1" applyFill="1" applyBorder="1" applyAlignment="1">
      <alignment horizontal="center" vertical="center"/>
    </xf>
    <xf numFmtId="172" fontId="7" fillId="0" borderId="11" xfId="0" applyNumberFormat="1" applyFont="1" applyFill="1" applyBorder="1" applyAlignment="1">
      <alignment horizontal="center" vertical="center"/>
    </xf>
    <xf numFmtId="172" fontId="7" fillId="0" borderId="11" xfId="63" applyNumberFormat="1" applyFont="1" applyFill="1" applyBorder="1" applyAlignment="1">
      <alignment horizontal="center"/>
    </xf>
    <xf numFmtId="172" fontId="7" fillId="0" borderId="11" xfId="63" applyNumberFormat="1" applyFont="1" applyFill="1" applyBorder="1" applyAlignment="1">
      <alignment/>
    </xf>
    <xf numFmtId="172" fontId="7" fillId="0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/>
    </xf>
    <xf numFmtId="172" fontId="4" fillId="35" borderId="0" xfId="0" applyNumberFormat="1" applyFont="1" applyFill="1" applyBorder="1" applyAlignment="1">
      <alignment horizontal="left" vertical="center"/>
    </xf>
    <xf numFmtId="2" fontId="8" fillId="35" borderId="11" xfId="63" applyNumberFormat="1" applyFont="1" applyFill="1" applyBorder="1" applyAlignment="1">
      <alignment horizontal="center" vertical="center"/>
    </xf>
    <xf numFmtId="2" fontId="7" fillId="35" borderId="11" xfId="63" applyNumberFormat="1" applyFont="1" applyFill="1" applyBorder="1" applyAlignment="1">
      <alignment horizontal="center" vertical="center"/>
    </xf>
    <xf numFmtId="172" fontId="6" fillId="35" borderId="0" xfId="0" applyNumberFormat="1" applyFont="1" applyFill="1" applyAlignment="1">
      <alignment/>
    </xf>
    <xf numFmtId="172" fontId="11" fillId="35" borderId="0" xfId="0" applyNumberFormat="1" applyFont="1" applyFill="1" applyBorder="1" applyAlignment="1">
      <alignment/>
    </xf>
    <xf numFmtId="1" fontId="7" fillId="35" borderId="11" xfId="0" applyNumberFormat="1" applyFont="1" applyFill="1" applyBorder="1" applyAlignment="1">
      <alignment horizontal="center" vertical="center"/>
    </xf>
    <xf numFmtId="0" fontId="7" fillId="35" borderId="16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vertical="center" wrapText="1"/>
    </xf>
    <xf numFmtId="0" fontId="8" fillId="35" borderId="11" xfId="0" applyFont="1" applyFill="1" applyBorder="1" applyAlignment="1">
      <alignment horizontal="left" vertical="center" wrapText="1"/>
    </xf>
    <xf numFmtId="0" fontId="7" fillId="35" borderId="11" xfId="0" applyFont="1" applyFill="1" applyBorder="1" applyAlignment="1">
      <alignment horizontal="center" vertical="center" wrapText="1"/>
    </xf>
    <xf numFmtId="172" fontId="52" fillId="36" borderId="0" xfId="0" applyNumberFormat="1" applyFont="1" applyFill="1" applyAlignment="1">
      <alignment/>
    </xf>
    <xf numFmtId="0" fontId="52" fillId="36" borderId="0" xfId="0" applyFont="1" applyFill="1" applyAlignment="1">
      <alignment/>
    </xf>
    <xf numFmtId="0" fontId="50" fillId="36" borderId="0" xfId="0" applyFont="1" applyFill="1" applyAlignment="1">
      <alignment/>
    </xf>
    <xf numFmtId="0" fontId="53" fillId="36" borderId="0" xfId="0" applyFont="1" applyFill="1" applyAlignment="1">
      <alignment/>
    </xf>
    <xf numFmtId="0" fontId="50" fillId="35" borderId="0" xfId="0" applyFont="1" applyFill="1" applyAlignment="1">
      <alignment/>
    </xf>
    <xf numFmtId="0" fontId="54" fillId="35" borderId="0" xfId="0" applyFont="1" applyFill="1" applyAlignment="1">
      <alignment/>
    </xf>
    <xf numFmtId="0" fontId="8" fillId="35" borderId="11" xfId="0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/>
    </xf>
    <xf numFmtId="0" fontId="7" fillId="35" borderId="15" xfId="0" applyFont="1" applyFill="1" applyBorder="1" applyAlignment="1">
      <alignment horizontal="center" vertical="center"/>
    </xf>
    <xf numFmtId="0" fontId="8" fillId="35" borderId="16" xfId="0" applyFont="1" applyFill="1" applyBorder="1" applyAlignment="1">
      <alignment horizontal="center" vertical="center"/>
    </xf>
    <xf numFmtId="0" fontId="8" fillId="35" borderId="17" xfId="0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172" fontId="8" fillId="35" borderId="17" xfId="0" applyNumberFormat="1" applyFont="1" applyFill="1" applyBorder="1" applyAlignment="1">
      <alignment horizontal="center" vertical="center"/>
    </xf>
    <xf numFmtId="0" fontId="55" fillId="0" borderId="11" xfId="0" applyFont="1" applyBorder="1" applyAlignment="1">
      <alignment horizontal="left" vertical="center"/>
    </xf>
    <xf numFmtId="0" fontId="55" fillId="0" borderId="17" xfId="0" applyFont="1" applyBorder="1" applyAlignment="1">
      <alignment horizontal="left" vertical="center"/>
    </xf>
    <xf numFmtId="0" fontId="55" fillId="0" borderId="11" xfId="0" applyFont="1" applyBorder="1" applyAlignment="1">
      <alignment horizontal="left" vertical="center" wrapText="1"/>
    </xf>
    <xf numFmtId="0" fontId="55" fillId="0" borderId="17" xfId="0" applyFont="1" applyBorder="1" applyAlignment="1">
      <alignment horizontal="left" vertical="center" wrapText="1"/>
    </xf>
    <xf numFmtId="0" fontId="7" fillId="35" borderId="11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 wrapText="1"/>
    </xf>
    <xf numFmtId="0" fontId="8" fillId="35" borderId="16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/>
    </xf>
    <xf numFmtId="0" fontId="10" fillId="35" borderId="16" xfId="0" applyFont="1" applyFill="1" applyBorder="1" applyAlignment="1">
      <alignment horizontal="center" vertical="center"/>
    </xf>
    <xf numFmtId="0" fontId="10" fillId="35" borderId="17" xfId="0" applyFont="1" applyFill="1" applyBorder="1" applyAlignment="1">
      <alignment horizontal="center" vertical="center"/>
    </xf>
    <xf numFmtId="0" fontId="8" fillId="35" borderId="17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vertical="center" wrapText="1"/>
    </xf>
    <xf numFmtId="0" fontId="8" fillId="35" borderId="16" xfId="0" applyFont="1" applyFill="1" applyBorder="1" applyAlignment="1">
      <alignment vertical="center" wrapText="1"/>
    </xf>
    <xf numFmtId="0" fontId="8" fillId="35" borderId="17" xfId="0" applyFont="1" applyFill="1" applyBorder="1" applyAlignment="1">
      <alignment vertical="center" wrapText="1"/>
    </xf>
    <xf numFmtId="0" fontId="55" fillId="0" borderId="17" xfId="0" applyFont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wrapText="1"/>
    </xf>
    <xf numFmtId="0" fontId="7" fillId="35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8" fillId="35" borderId="16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 wrapText="1"/>
    </xf>
    <xf numFmtId="0" fontId="8" fillId="35" borderId="16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7" fillId="35" borderId="16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/>
    </xf>
    <xf numFmtId="0" fontId="7" fillId="35" borderId="20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 wrapText="1"/>
    </xf>
    <xf numFmtId="0" fontId="7" fillId="35" borderId="16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 wrapText="1"/>
    </xf>
    <xf numFmtId="0" fontId="8" fillId="35" borderId="16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11" fillId="35" borderId="12" xfId="0" applyFont="1" applyFill="1" applyBorder="1" applyAlignment="1">
      <alignment horizontal="left" vertical="center" wrapText="1"/>
    </xf>
    <xf numFmtId="0" fontId="11" fillId="35" borderId="0" xfId="0" applyFont="1" applyFill="1" applyBorder="1" applyAlignment="1">
      <alignment horizontal="left" vertical="center" wrapText="1"/>
    </xf>
    <xf numFmtId="0" fontId="8" fillId="35" borderId="17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/>
    </xf>
    <xf numFmtId="172" fontId="6" fillId="0" borderId="11" xfId="63" applyNumberFormat="1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/>
    </xf>
    <xf numFmtId="0" fontId="11" fillId="35" borderId="0" xfId="0" applyFont="1" applyFill="1" applyAlignment="1">
      <alignment/>
    </xf>
    <xf numFmtId="172" fontId="11" fillId="35" borderId="0" xfId="0" applyNumberFormat="1" applyFont="1" applyFill="1" applyAlignment="1">
      <alignment/>
    </xf>
    <xf numFmtId="0" fontId="0" fillId="0" borderId="16" xfId="0" applyBorder="1" applyAlignment="1">
      <alignment horizontal="center" vertical="center"/>
    </xf>
    <xf numFmtId="0" fontId="7" fillId="35" borderId="11" xfId="0" applyFont="1" applyFill="1" applyBorder="1" applyAlignment="1">
      <alignment/>
    </xf>
    <xf numFmtId="0" fontId="8" fillId="35" borderId="14" xfId="0" applyFont="1" applyFill="1" applyBorder="1" applyAlignment="1">
      <alignment horizontal="center"/>
    </xf>
    <xf numFmtId="0" fontId="7" fillId="0" borderId="10" xfId="0" applyFont="1" applyFill="1" applyBorder="1" applyAlignment="1">
      <alignment vertical="center" wrapText="1"/>
    </xf>
    <xf numFmtId="0" fontId="9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56" fillId="0" borderId="21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 wrapText="1"/>
    </xf>
    <xf numFmtId="0" fontId="7" fillId="35" borderId="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top" wrapText="1"/>
    </xf>
    <xf numFmtId="0" fontId="7" fillId="0" borderId="16" xfId="0" applyFont="1" applyFill="1" applyBorder="1" applyAlignment="1">
      <alignment horizontal="left" vertical="center" wrapText="1"/>
    </xf>
    <xf numFmtId="0" fontId="7" fillId="35" borderId="0" xfId="0" applyFont="1" applyFill="1" applyAlignment="1">
      <alignment horizontal="left" vertical="top" wrapText="1"/>
    </xf>
    <xf numFmtId="0" fontId="0" fillId="35" borderId="0" xfId="0" applyFill="1" applyAlignment="1">
      <alignment/>
    </xf>
    <xf numFmtId="0" fontId="0" fillId="35" borderId="0" xfId="0" applyFill="1" applyAlignment="1">
      <alignment wrapText="1"/>
    </xf>
    <xf numFmtId="0" fontId="7" fillId="35" borderId="0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 vertical="top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/>
    </xf>
    <xf numFmtId="0" fontId="7" fillId="0" borderId="15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6" fillId="35" borderId="0" xfId="0" applyFont="1" applyFill="1" applyAlignment="1">
      <alignment horizontal="left"/>
    </xf>
    <xf numFmtId="0" fontId="6" fillId="35" borderId="0" xfId="0" applyFont="1" applyFill="1" applyAlignment="1">
      <alignment horizontal="left" vertical="top" wrapText="1"/>
    </xf>
    <xf numFmtId="0" fontId="0" fillId="0" borderId="16" xfId="0" applyBorder="1" applyAlignment="1">
      <alignment horizontal="center" vertical="center" wrapText="1"/>
    </xf>
    <xf numFmtId="0" fontId="6" fillId="0" borderId="0" xfId="0" applyFont="1" applyFill="1" applyAlignment="1">
      <alignment horizontal="left" wrapText="1"/>
    </xf>
    <xf numFmtId="0" fontId="8" fillId="0" borderId="10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55" fillId="0" borderId="17" xfId="0" applyFont="1" applyBorder="1" applyAlignment="1">
      <alignment horizontal="center" vertical="center"/>
    </xf>
    <xf numFmtId="0" fontId="55" fillId="0" borderId="17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top" wrapText="1"/>
    </xf>
    <xf numFmtId="0" fontId="55" fillId="0" borderId="17" xfId="0" applyFont="1" applyBorder="1" applyAlignment="1">
      <alignment horizontal="left" wrapText="1"/>
    </xf>
    <xf numFmtId="0" fontId="7" fillId="0" borderId="10" xfId="0" applyNumberFormat="1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2" fontId="7" fillId="35" borderId="15" xfId="0" applyNumberFormat="1" applyFont="1" applyFill="1" applyBorder="1" applyAlignment="1">
      <alignment horizontal="center" vertical="center"/>
    </xf>
    <xf numFmtId="172" fontId="7" fillId="35" borderId="13" xfId="0" applyNumberFormat="1" applyFont="1" applyFill="1" applyBorder="1" applyAlignment="1">
      <alignment horizontal="center" vertical="center"/>
    </xf>
    <xf numFmtId="0" fontId="7" fillId="35" borderId="16" xfId="0" applyFont="1" applyFill="1" applyBorder="1" applyAlignment="1">
      <alignment horizontal="left" vertical="center" wrapText="1"/>
    </xf>
    <xf numFmtId="0" fontId="12" fillId="35" borderId="15" xfId="0" applyNumberFormat="1" applyFont="1" applyFill="1" applyBorder="1" applyAlignment="1">
      <alignment horizontal="left" vertical="center" wrapText="1"/>
    </xf>
    <xf numFmtId="0" fontId="56" fillId="0" borderId="21" xfId="0" applyFont="1" applyBorder="1" applyAlignment="1">
      <alignment vertical="center"/>
    </xf>
    <xf numFmtId="0" fontId="56" fillId="0" borderId="13" xfId="0" applyFont="1" applyBorder="1" applyAlignment="1">
      <alignment vertical="center"/>
    </xf>
    <xf numFmtId="0" fontId="9" fillId="35" borderId="0" xfId="0" applyFont="1" applyFill="1" applyAlignment="1">
      <alignment horizontal="center"/>
    </xf>
    <xf numFmtId="0" fontId="7" fillId="35" borderId="16" xfId="0" applyFont="1" applyFill="1" applyBorder="1" applyAlignment="1">
      <alignment horizontal="center" vertical="center" wrapText="1"/>
    </xf>
    <xf numFmtId="0" fontId="7" fillId="35" borderId="17" xfId="0" applyFont="1" applyFill="1" applyBorder="1" applyAlignment="1">
      <alignment horizontal="center" vertical="center" wrapText="1"/>
    </xf>
    <xf numFmtId="0" fontId="6" fillId="35" borderId="0" xfId="0" applyFont="1" applyFill="1" applyAlignment="1">
      <alignment horizontal="center"/>
    </xf>
    <xf numFmtId="0" fontId="7" fillId="35" borderId="15" xfId="0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0" fontId="7" fillId="35" borderId="15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0" fontId="8" fillId="35" borderId="16" xfId="0" applyFont="1" applyFill="1" applyBorder="1" applyAlignment="1">
      <alignment horizontal="left" vertical="center" wrapText="1"/>
    </xf>
    <xf numFmtId="0" fontId="7" fillId="35" borderId="17" xfId="0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left" vertical="center" wrapText="1"/>
    </xf>
    <xf numFmtId="0" fontId="56" fillId="0" borderId="16" xfId="0" applyFont="1" applyBorder="1" applyAlignment="1">
      <alignment horizontal="left" vertical="center" wrapText="1"/>
    </xf>
    <xf numFmtId="0" fontId="56" fillId="0" borderId="17" xfId="0" applyFont="1" applyBorder="1" applyAlignment="1">
      <alignment horizontal="left" vertical="center" wrapText="1"/>
    </xf>
    <xf numFmtId="16" fontId="8" fillId="35" borderId="10" xfId="0" applyNumberFormat="1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left" vertical="center" wrapText="1"/>
    </xf>
    <xf numFmtId="0" fontId="8" fillId="35" borderId="16" xfId="0" applyFont="1" applyFill="1" applyBorder="1" applyAlignment="1">
      <alignment horizontal="left" wrapText="1"/>
    </xf>
    <xf numFmtId="0" fontId="8" fillId="35" borderId="17" xfId="0" applyFont="1" applyFill="1" applyBorder="1" applyAlignment="1">
      <alignment horizontal="left" wrapText="1"/>
    </xf>
    <xf numFmtId="172" fontId="7" fillId="35" borderId="20" xfId="0" applyNumberFormat="1" applyFont="1" applyFill="1" applyBorder="1" applyAlignment="1">
      <alignment horizontal="center" vertical="center" wrapText="1"/>
    </xf>
    <xf numFmtId="172" fontId="7" fillId="35" borderId="14" xfId="0" applyNumberFormat="1" applyFont="1" applyFill="1" applyBorder="1" applyAlignment="1">
      <alignment horizontal="center" vertical="center" wrapText="1"/>
    </xf>
    <xf numFmtId="172" fontId="7" fillId="35" borderId="22" xfId="0" applyNumberFormat="1" applyFont="1" applyFill="1" applyBorder="1" applyAlignment="1">
      <alignment horizontal="center" vertical="center" wrapText="1"/>
    </xf>
    <xf numFmtId="172" fontId="7" fillId="35" borderId="23" xfId="0" applyNumberFormat="1" applyFont="1" applyFill="1" applyBorder="1" applyAlignment="1">
      <alignment horizontal="center" vertical="center" wrapText="1"/>
    </xf>
    <xf numFmtId="0" fontId="7" fillId="35" borderId="21" xfId="0" applyFont="1" applyFill="1" applyBorder="1" applyAlignment="1">
      <alignment horizontal="center" vertical="center"/>
    </xf>
    <xf numFmtId="0" fontId="12" fillId="35" borderId="11" xfId="0" applyFont="1" applyFill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/>
    </xf>
    <xf numFmtId="0" fontId="7" fillId="35" borderId="16" xfId="0" applyFont="1" applyFill="1" applyBorder="1" applyAlignment="1">
      <alignment horizontal="center" vertical="center"/>
    </xf>
    <xf numFmtId="0" fontId="13" fillId="35" borderId="21" xfId="0" applyFont="1" applyFill="1" applyBorder="1" applyAlignment="1">
      <alignment horizontal="center" vertical="center" wrapText="1"/>
    </xf>
    <xf numFmtId="0" fontId="13" fillId="35" borderId="13" xfId="0" applyFont="1" applyFill="1" applyBorder="1" applyAlignment="1">
      <alignment horizontal="center" vertical="center" wrapText="1"/>
    </xf>
    <xf numFmtId="0" fontId="8" fillId="35" borderId="17" xfId="0" applyFont="1" applyFill="1" applyBorder="1" applyAlignment="1">
      <alignment horizontal="left" vertical="center" wrapText="1"/>
    </xf>
    <xf numFmtId="0" fontId="10" fillId="35" borderId="10" xfId="0" applyFont="1" applyFill="1" applyBorder="1" applyAlignment="1">
      <alignment horizontal="center" vertical="center"/>
    </xf>
    <xf numFmtId="0" fontId="10" fillId="35" borderId="16" xfId="0" applyFont="1" applyFill="1" applyBorder="1" applyAlignment="1">
      <alignment horizontal="center" vertical="center"/>
    </xf>
    <xf numFmtId="0" fontId="10" fillId="35" borderId="17" xfId="0" applyFont="1" applyFill="1" applyBorder="1" applyAlignment="1">
      <alignment horizontal="center" vertical="center"/>
    </xf>
    <xf numFmtId="0" fontId="13" fillId="35" borderId="15" xfId="0" applyFont="1" applyFill="1" applyBorder="1" applyAlignment="1">
      <alignment horizontal="center" vertical="center"/>
    </xf>
    <xf numFmtId="0" fontId="13" fillId="35" borderId="21" xfId="0" applyFont="1" applyFill="1" applyBorder="1" applyAlignment="1">
      <alignment horizontal="center" vertical="center"/>
    </xf>
    <xf numFmtId="0" fontId="13" fillId="35" borderId="13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10" xfId="0" applyNumberFormat="1" applyFont="1" applyFill="1" applyBorder="1" applyAlignment="1">
      <alignment horizontal="center" vertical="center" wrapText="1"/>
    </xf>
    <xf numFmtId="0" fontId="7" fillId="35" borderId="16" xfId="0" applyNumberFormat="1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left" vertical="center" wrapText="1"/>
    </xf>
    <xf numFmtId="0" fontId="11" fillId="35" borderId="12" xfId="0" applyFont="1" applyFill="1" applyBorder="1" applyAlignment="1">
      <alignment horizontal="left" vertical="top" wrapText="1"/>
    </xf>
    <xf numFmtId="0" fontId="11" fillId="35" borderId="0" xfId="0" applyFont="1" applyFill="1" applyBorder="1" applyAlignment="1">
      <alignment horizontal="left" vertical="top" wrapText="1"/>
    </xf>
    <xf numFmtId="0" fontId="7" fillId="35" borderId="10" xfId="0" applyNumberFormat="1" applyFont="1" applyFill="1" applyBorder="1" applyAlignment="1">
      <alignment horizontal="left" vertical="center" wrapText="1"/>
    </xf>
    <xf numFmtId="0" fontId="7" fillId="35" borderId="16" xfId="0" applyNumberFormat="1" applyFont="1" applyFill="1" applyBorder="1" applyAlignment="1">
      <alignment horizontal="left" vertical="center" wrapText="1"/>
    </xf>
    <xf numFmtId="1" fontId="7" fillId="35" borderId="10" xfId="53" applyNumberFormat="1" applyFont="1" applyFill="1" applyBorder="1" applyAlignment="1" applyProtection="1">
      <alignment horizontal="left" vertical="top" wrapText="1"/>
      <protection locked="0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11" fillId="35" borderId="0" xfId="0" applyFont="1" applyFill="1" applyAlignment="1">
      <alignment horizontal="left" vertical="top" wrapText="1"/>
    </xf>
    <xf numFmtId="0" fontId="11" fillId="35" borderId="12" xfId="0" applyFont="1" applyFill="1" applyBorder="1" applyAlignment="1">
      <alignment horizontal="left" vertical="center" wrapText="1"/>
    </xf>
    <xf numFmtId="0" fontId="11" fillId="35" borderId="0" xfId="0" applyFont="1" applyFill="1" applyAlignment="1">
      <alignment horizontal="left" vertical="center" wrapText="1"/>
    </xf>
    <xf numFmtId="0" fontId="7" fillId="35" borderId="12" xfId="0" applyFont="1" applyFill="1" applyBorder="1" applyAlignment="1">
      <alignment horizontal="left" vertical="top" wrapText="1"/>
    </xf>
    <xf numFmtId="0" fontId="7" fillId="35" borderId="11" xfId="0" applyFont="1" applyFill="1" applyBorder="1" applyAlignment="1">
      <alignment horizontal="center" vertical="center" wrapText="1"/>
    </xf>
    <xf numFmtId="16" fontId="8" fillId="35" borderId="16" xfId="0" applyNumberFormat="1" applyFont="1" applyFill="1" applyBorder="1" applyAlignment="1">
      <alignment horizontal="center" vertical="center"/>
    </xf>
    <xf numFmtId="16" fontId="8" fillId="35" borderId="17" xfId="0" applyNumberFormat="1" applyFont="1" applyFill="1" applyBorder="1" applyAlignment="1">
      <alignment horizontal="center" vertical="center"/>
    </xf>
    <xf numFmtId="0" fontId="8" fillId="35" borderId="21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vertical="center" wrapText="1"/>
    </xf>
    <xf numFmtId="0" fontId="8" fillId="35" borderId="16" xfId="0" applyFont="1" applyFill="1" applyBorder="1" applyAlignment="1">
      <alignment vertical="center" wrapText="1"/>
    </xf>
    <xf numFmtId="0" fontId="8" fillId="35" borderId="17" xfId="0" applyFont="1" applyFill="1" applyBorder="1" applyAlignment="1">
      <alignment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8" fillId="35" borderId="16" xfId="0" applyFont="1" applyFill="1" applyBorder="1" applyAlignment="1">
      <alignment horizontal="center" vertical="center" wrapText="1"/>
    </xf>
    <xf numFmtId="0" fontId="8" fillId="35" borderId="17" xfId="0" applyFont="1" applyFill="1" applyBorder="1" applyAlignment="1">
      <alignment horizontal="center" vertical="center" wrapText="1"/>
    </xf>
    <xf numFmtId="0" fontId="7" fillId="35" borderId="20" xfId="0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 vertical="center" wrapText="1"/>
    </xf>
    <xf numFmtId="0" fontId="7" fillId="35" borderId="22" xfId="0" applyFont="1" applyFill="1" applyBorder="1" applyAlignment="1">
      <alignment horizontal="center" vertical="center" wrapText="1"/>
    </xf>
    <xf numFmtId="0" fontId="7" fillId="35" borderId="23" xfId="0" applyFont="1" applyFill="1" applyBorder="1" applyAlignment="1">
      <alignment horizontal="center" vertical="center" wrapText="1"/>
    </xf>
    <xf numFmtId="0" fontId="7" fillId="35" borderId="17" xfId="0" applyFont="1" applyFill="1" applyBorder="1" applyAlignment="1">
      <alignment horizontal="left" vertical="center" wrapText="1"/>
    </xf>
    <xf numFmtId="0" fontId="7" fillId="35" borderId="12" xfId="0" applyFont="1" applyFill="1" applyBorder="1" applyAlignment="1">
      <alignment horizontal="center" vertical="center" wrapText="1"/>
    </xf>
    <xf numFmtId="0" fontId="8" fillId="35" borderId="21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 wrapText="1"/>
    </xf>
    <xf numFmtId="0" fontId="11" fillId="35" borderId="0" xfId="0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 horizontal="left" vertical="center"/>
    </xf>
    <xf numFmtId="0" fontId="7" fillId="35" borderId="16" xfId="0" applyFont="1" applyFill="1" applyBorder="1" applyAlignment="1">
      <alignment horizontal="left" vertical="center"/>
    </xf>
    <xf numFmtId="0" fontId="7" fillId="35" borderId="17" xfId="0" applyFont="1" applyFill="1" applyBorder="1" applyAlignment="1">
      <alignment horizontal="left" vertical="center"/>
    </xf>
    <xf numFmtId="16" fontId="7" fillId="35" borderId="10" xfId="0" applyNumberFormat="1" applyFont="1" applyFill="1" applyBorder="1" applyAlignment="1">
      <alignment horizontal="center" vertical="center"/>
    </xf>
    <xf numFmtId="16" fontId="7" fillId="35" borderId="16" xfId="0" applyNumberFormat="1" applyFont="1" applyFill="1" applyBorder="1" applyAlignment="1">
      <alignment horizontal="center" vertical="center"/>
    </xf>
    <xf numFmtId="16" fontId="7" fillId="35" borderId="17" xfId="0" applyNumberFormat="1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/>
    </xf>
    <xf numFmtId="1" fontId="7" fillId="35" borderId="11" xfId="53" applyNumberFormat="1" applyFont="1" applyFill="1" applyBorder="1" applyAlignment="1" applyProtection="1">
      <alignment horizontal="left" vertical="top" wrapText="1"/>
      <protection locked="0"/>
    </xf>
    <xf numFmtId="0" fontId="7" fillId="35" borderId="17" xfId="0" applyNumberFormat="1" applyFont="1" applyFill="1" applyBorder="1" applyAlignment="1">
      <alignment horizontal="left" vertical="center" wrapText="1"/>
    </xf>
    <xf numFmtId="0" fontId="7" fillId="35" borderId="17" xfId="0" applyNumberFormat="1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/>
    </xf>
    <xf numFmtId="0" fontId="8" fillId="35" borderId="16" xfId="0" applyFont="1" applyFill="1" applyBorder="1" applyAlignment="1">
      <alignment horizontal="center" vertical="center"/>
    </xf>
    <xf numFmtId="0" fontId="8" fillId="35" borderId="17" xfId="0" applyFont="1" applyFill="1" applyBorder="1" applyAlignment="1">
      <alignment horizontal="center" vertical="center"/>
    </xf>
    <xf numFmtId="0" fontId="8" fillId="35" borderId="15" xfId="0" applyFont="1" applyFill="1" applyBorder="1" applyAlignment="1">
      <alignment horizontal="center" vertical="center"/>
    </xf>
    <xf numFmtId="0" fontId="7" fillId="37" borderId="15" xfId="0" applyFont="1" applyFill="1" applyBorder="1" applyAlignment="1">
      <alignment horizontal="center" vertical="center"/>
    </xf>
    <xf numFmtId="0" fontId="7" fillId="37" borderId="13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il_6_6_1111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2"/>
  <sheetViews>
    <sheetView tabSelected="1" view="pageBreakPreview" zoomScale="70" zoomScaleNormal="70" zoomScaleSheetLayoutView="70" zoomScalePageLayoutView="0" workbookViewId="0" topLeftCell="A17">
      <selection activeCell="G17" sqref="G17"/>
    </sheetView>
  </sheetViews>
  <sheetFormatPr defaultColWidth="9.140625" defaultRowHeight="15"/>
  <cols>
    <col min="1" max="1" width="9.28125" style="190" customWidth="1"/>
    <col min="2" max="2" width="41.421875" style="190" customWidth="1"/>
    <col min="3" max="3" width="36.00390625" style="190" customWidth="1"/>
    <col min="4" max="4" width="20.28125" style="190" customWidth="1"/>
    <col min="5" max="5" width="22.28125" style="190" customWidth="1"/>
    <col min="6" max="6" width="9.28125" style="191" customWidth="1"/>
    <col min="7" max="7" width="14.140625" style="190" customWidth="1"/>
    <col min="8" max="8" width="11.8515625" style="190" customWidth="1"/>
    <col min="9" max="9" width="9.8515625" style="190" customWidth="1"/>
    <col min="10" max="10" width="10.00390625" style="190" customWidth="1"/>
    <col min="11" max="11" width="9.421875" style="190" customWidth="1"/>
    <col min="12" max="12" width="10.28125" style="190" customWidth="1"/>
    <col min="13" max="13" width="9.8515625" style="190" customWidth="1"/>
    <col min="14" max="14" width="10.00390625" style="190" customWidth="1"/>
    <col min="15" max="15" width="9.421875" style="190" customWidth="1"/>
    <col min="16" max="16" width="10.28125" style="190" customWidth="1"/>
    <col min="17" max="17" width="9.8515625" style="190" customWidth="1"/>
    <col min="18" max="18" width="10.00390625" style="190" customWidth="1"/>
    <col min="19" max="16384" width="9.140625" style="104" customWidth="1"/>
  </cols>
  <sheetData>
    <row r="1" spans="1:19" ht="18" customHeight="1">
      <c r="A1" s="166"/>
      <c r="B1" s="166"/>
      <c r="C1" s="166"/>
      <c r="D1" s="166"/>
      <c r="E1" s="166"/>
      <c r="F1" s="167"/>
      <c r="G1" s="311"/>
      <c r="H1" s="311"/>
      <c r="I1" s="311"/>
      <c r="J1" s="311"/>
      <c r="K1" s="311"/>
      <c r="L1" s="311"/>
      <c r="M1" s="311"/>
      <c r="N1" s="311"/>
      <c r="O1" s="313" t="s">
        <v>178</v>
      </c>
      <c r="P1" s="313"/>
      <c r="Q1" s="313"/>
      <c r="R1" s="313"/>
      <c r="S1" s="313"/>
    </row>
    <row r="2" spans="1:19" ht="36.75" customHeight="1">
      <c r="A2" s="166"/>
      <c r="B2" s="166"/>
      <c r="C2" s="166"/>
      <c r="D2" s="166"/>
      <c r="E2" s="166"/>
      <c r="F2" s="167"/>
      <c r="G2" s="316"/>
      <c r="H2" s="316"/>
      <c r="I2" s="316"/>
      <c r="J2" s="316"/>
      <c r="K2" s="316"/>
      <c r="L2" s="316"/>
      <c r="M2" s="316"/>
      <c r="N2" s="316"/>
      <c r="O2" s="314" t="s">
        <v>128</v>
      </c>
      <c r="P2" s="314"/>
      <c r="Q2" s="314"/>
      <c r="R2" s="314"/>
      <c r="S2" s="314"/>
    </row>
    <row r="3" spans="1:18" ht="15.75">
      <c r="A3" s="166"/>
      <c r="B3" s="166"/>
      <c r="C3" s="166"/>
      <c r="D3" s="166"/>
      <c r="E3" s="166"/>
      <c r="F3" s="167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</row>
    <row r="4" spans="1:18" ht="15.75">
      <c r="A4" s="308" t="s">
        <v>185</v>
      </c>
      <c r="B4" s="308"/>
      <c r="C4" s="308"/>
      <c r="D4" s="308"/>
      <c r="E4" s="308"/>
      <c r="F4" s="308"/>
      <c r="G4" s="308"/>
      <c r="H4" s="308"/>
      <c r="I4" s="308"/>
      <c r="J4" s="308"/>
      <c r="K4" s="104"/>
      <c r="L4" s="104"/>
      <c r="M4" s="104"/>
      <c r="N4" s="104"/>
      <c r="O4" s="104"/>
      <c r="P4" s="104"/>
      <c r="Q4" s="104"/>
      <c r="R4" s="104"/>
    </row>
    <row r="5" spans="1:18" ht="15.75">
      <c r="A5" s="278" t="s">
        <v>133</v>
      </c>
      <c r="B5" s="278"/>
      <c r="C5" s="278"/>
      <c r="D5" s="278"/>
      <c r="E5" s="278"/>
      <c r="F5" s="278"/>
      <c r="G5" s="278"/>
      <c r="H5" s="278"/>
      <c r="I5" s="278"/>
      <c r="J5" s="278"/>
      <c r="K5" s="104"/>
      <c r="L5" s="104"/>
      <c r="M5" s="104"/>
      <c r="N5" s="104"/>
      <c r="O5" s="104"/>
      <c r="P5" s="104"/>
      <c r="Q5" s="104"/>
      <c r="R5" s="104"/>
    </row>
    <row r="6" spans="1:18" ht="15">
      <c r="A6" s="169"/>
      <c r="B6" s="169"/>
      <c r="C6" s="169"/>
      <c r="D6" s="169"/>
      <c r="E6" s="169"/>
      <c r="F6" s="170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</row>
    <row r="7" spans="1:18" ht="27.75" customHeight="1">
      <c r="A7" s="282" t="s">
        <v>5</v>
      </c>
      <c r="B7" s="279" t="s">
        <v>59</v>
      </c>
      <c r="C7" s="203" t="s">
        <v>110</v>
      </c>
      <c r="D7" s="279" t="s">
        <v>111</v>
      </c>
      <c r="E7" s="279" t="s">
        <v>136</v>
      </c>
      <c r="F7" s="279" t="s">
        <v>197</v>
      </c>
      <c r="G7" s="285" t="s">
        <v>182</v>
      </c>
      <c r="H7" s="286"/>
      <c r="I7" s="286"/>
      <c r="J7" s="286"/>
      <c r="K7" s="287"/>
      <c r="L7" s="287"/>
      <c r="M7" s="287"/>
      <c r="N7" s="287"/>
      <c r="O7" s="287"/>
      <c r="P7" s="287"/>
      <c r="Q7" s="287"/>
      <c r="R7" s="288"/>
    </row>
    <row r="8" spans="1:18" ht="15" customHeight="1">
      <c r="A8" s="283"/>
      <c r="B8" s="280"/>
      <c r="C8" s="204"/>
      <c r="D8" s="280"/>
      <c r="E8" s="280"/>
      <c r="F8" s="280"/>
      <c r="G8" s="309" t="s">
        <v>117</v>
      </c>
      <c r="H8" s="310"/>
      <c r="I8" s="309" t="s">
        <v>118</v>
      </c>
      <c r="J8" s="310"/>
      <c r="K8" s="309" t="s">
        <v>171</v>
      </c>
      <c r="L8" s="310"/>
      <c r="M8" s="309" t="s">
        <v>172</v>
      </c>
      <c r="N8" s="310"/>
      <c r="O8" s="309" t="s">
        <v>173</v>
      </c>
      <c r="P8" s="310"/>
      <c r="Q8" s="309" t="s">
        <v>174</v>
      </c>
      <c r="R8" s="310"/>
    </row>
    <row r="9" spans="1:18" ht="108" customHeight="1">
      <c r="A9" s="284"/>
      <c r="B9" s="281"/>
      <c r="C9" s="205"/>
      <c r="D9" s="281"/>
      <c r="E9" s="281"/>
      <c r="F9" s="281"/>
      <c r="G9" s="172" t="s">
        <v>0</v>
      </c>
      <c r="H9" s="172" t="s">
        <v>1</v>
      </c>
      <c r="I9" s="172" t="s">
        <v>0</v>
      </c>
      <c r="J9" s="172" t="s">
        <v>1</v>
      </c>
      <c r="K9" s="172" t="s">
        <v>0</v>
      </c>
      <c r="L9" s="172" t="s">
        <v>1</v>
      </c>
      <c r="M9" s="172" t="s">
        <v>0</v>
      </c>
      <c r="N9" s="172" t="s">
        <v>1</v>
      </c>
      <c r="O9" s="172" t="s">
        <v>0</v>
      </c>
      <c r="P9" s="172" t="s">
        <v>1</v>
      </c>
      <c r="Q9" s="172" t="s">
        <v>0</v>
      </c>
      <c r="R9" s="172" t="s">
        <v>1</v>
      </c>
    </row>
    <row r="10" spans="1:18" ht="15">
      <c r="A10" s="173">
        <v>1</v>
      </c>
      <c r="B10" s="173">
        <v>2</v>
      </c>
      <c r="C10" s="173">
        <v>3</v>
      </c>
      <c r="D10" s="173">
        <v>4</v>
      </c>
      <c r="E10" s="173">
        <v>5</v>
      </c>
      <c r="F10" s="171">
        <v>6</v>
      </c>
      <c r="G10" s="171">
        <v>7</v>
      </c>
      <c r="H10" s="171">
        <v>8</v>
      </c>
      <c r="I10" s="171">
        <v>9</v>
      </c>
      <c r="J10" s="171">
        <v>10</v>
      </c>
      <c r="K10" s="171">
        <v>11</v>
      </c>
      <c r="L10" s="171">
        <v>12</v>
      </c>
      <c r="M10" s="171">
        <v>13</v>
      </c>
      <c r="N10" s="171">
        <v>14</v>
      </c>
      <c r="O10" s="171">
        <v>15</v>
      </c>
      <c r="P10" s="171">
        <v>16</v>
      </c>
      <c r="Q10" s="171">
        <v>17</v>
      </c>
      <c r="R10" s="171">
        <v>18</v>
      </c>
    </row>
    <row r="11" spans="1:18" ht="83.25" customHeight="1">
      <c r="A11" s="292">
        <v>1</v>
      </c>
      <c r="B11" s="294" t="s">
        <v>137</v>
      </c>
      <c r="C11" s="174" t="s">
        <v>214</v>
      </c>
      <c r="D11" s="174" t="s">
        <v>112</v>
      </c>
      <c r="E11" s="174" t="s">
        <v>2</v>
      </c>
      <c r="F11" s="224">
        <v>6.6</v>
      </c>
      <c r="G11" s="175">
        <f>(G16+G37)*100/596100</f>
        <v>8.520885757423251</v>
      </c>
      <c r="H11" s="175">
        <f>(H16+H37)*100/596100</f>
        <v>0</v>
      </c>
      <c r="I11" s="175">
        <f>(I16+I37)*100/598900</f>
        <v>8.460010018367006</v>
      </c>
      <c r="J11" s="175">
        <f>(J16+J37)*100/598900</f>
        <v>0</v>
      </c>
      <c r="K11" s="175">
        <f>(K16+K37)*100/601700</f>
        <v>8.420641515705501</v>
      </c>
      <c r="L11" s="175">
        <f>(L16+L37)*100/601700</f>
        <v>0</v>
      </c>
      <c r="M11" s="175">
        <f>(M16+M37)*100/604800</f>
        <v>8.377480158730158</v>
      </c>
      <c r="N11" s="175">
        <f>(N16+N37)*100/604800</f>
        <v>0</v>
      </c>
      <c r="O11" s="175">
        <f>(O16+O37)*100/608000</f>
        <v>8.333388157894737</v>
      </c>
      <c r="P11" s="175">
        <f>(P16+P37)*100/608000</f>
        <v>0</v>
      </c>
      <c r="Q11" s="175">
        <f>(Q16+Q37)*100/611500</f>
        <v>8.285690923957482</v>
      </c>
      <c r="R11" s="175">
        <f>(R16+R37)*100/611500</f>
        <v>0</v>
      </c>
    </row>
    <row r="12" spans="1:18" ht="123.75" customHeight="1">
      <c r="A12" s="293"/>
      <c r="B12" s="295"/>
      <c r="C12" s="215" t="s">
        <v>215</v>
      </c>
      <c r="D12" s="174" t="s">
        <v>112</v>
      </c>
      <c r="E12" s="174" t="s">
        <v>2</v>
      </c>
      <c r="F12" s="175">
        <f>(F24+F28)/3641*100</f>
        <v>26.586102719033235</v>
      </c>
      <c r="G12" s="175">
        <f>(G24+G28)/3641*100</f>
        <v>27.876956879978028</v>
      </c>
      <c r="H12" s="175">
        <f aca="true" t="shared" si="0" ref="H12:R12">(H24+H28)/3641*100</f>
        <v>0</v>
      </c>
      <c r="I12" s="175">
        <f t="shared" si="0"/>
        <v>26.668497665476515</v>
      </c>
      <c r="J12" s="175">
        <f t="shared" si="0"/>
        <v>0</v>
      </c>
      <c r="K12" s="175">
        <f t="shared" si="0"/>
        <v>26.668497665476515</v>
      </c>
      <c r="L12" s="175">
        <f t="shared" si="0"/>
        <v>0</v>
      </c>
      <c r="M12" s="175">
        <f t="shared" si="0"/>
        <v>26.668497665476515</v>
      </c>
      <c r="N12" s="175">
        <f t="shared" si="0"/>
        <v>0</v>
      </c>
      <c r="O12" s="175">
        <f t="shared" si="0"/>
        <v>26.668497665476515</v>
      </c>
      <c r="P12" s="175">
        <f t="shared" si="0"/>
        <v>0</v>
      </c>
      <c r="Q12" s="175">
        <f t="shared" si="0"/>
        <v>26.668497665476515</v>
      </c>
      <c r="R12" s="175">
        <f t="shared" si="0"/>
        <v>0</v>
      </c>
    </row>
    <row r="13" spans="1:18" ht="75" customHeight="1">
      <c r="A13" s="176" t="s">
        <v>31</v>
      </c>
      <c r="B13" s="174" t="s">
        <v>138</v>
      </c>
      <c r="C13" s="174" t="s">
        <v>191</v>
      </c>
      <c r="D13" s="174" t="s">
        <v>112</v>
      </c>
      <c r="E13" s="174" t="s">
        <v>2</v>
      </c>
      <c r="F13" s="177">
        <v>13</v>
      </c>
      <c r="G13" s="177">
        <f aca="true" t="shared" si="1" ref="G13:R13">G14</f>
        <v>13</v>
      </c>
      <c r="H13" s="177">
        <f t="shared" si="1"/>
        <v>0</v>
      </c>
      <c r="I13" s="177">
        <f t="shared" si="1"/>
        <v>13</v>
      </c>
      <c r="J13" s="177">
        <f t="shared" si="1"/>
        <v>0</v>
      </c>
      <c r="K13" s="177">
        <f t="shared" si="1"/>
        <v>13</v>
      </c>
      <c r="L13" s="177">
        <f t="shared" si="1"/>
        <v>0</v>
      </c>
      <c r="M13" s="177">
        <f t="shared" si="1"/>
        <v>13</v>
      </c>
      <c r="N13" s="177">
        <f t="shared" si="1"/>
        <v>0</v>
      </c>
      <c r="O13" s="177">
        <f t="shared" si="1"/>
        <v>13</v>
      </c>
      <c r="P13" s="177">
        <f t="shared" si="1"/>
        <v>0</v>
      </c>
      <c r="Q13" s="177">
        <f t="shared" si="1"/>
        <v>13</v>
      </c>
      <c r="R13" s="177">
        <f t="shared" si="1"/>
        <v>0</v>
      </c>
    </row>
    <row r="14" spans="1:18" ht="78.75" customHeight="1">
      <c r="A14" s="173" t="s">
        <v>32</v>
      </c>
      <c r="B14" s="277" t="s">
        <v>194</v>
      </c>
      <c r="C14" s="290" t="s">
        <v>33</v>
      </c>
      <c r="D14" s="290" t="s">
        <v>112</v>
      </c>
      <c r="E14" s="290" t="s">
        <v>2</v>
      </c>
      <c r="F14" s="171">
        <v>13</v>
      </c>
      <c r="G14" s="171">
        <v>13</v>
      </c>
      <c r="H14" s="171">
        <v>0</v>
      </c>
      <c r="I14" s="171">
        <v>13</v>
      </c>
      <c r="J14" s="171">
        <v>0</v>
      </c>
      <c r="K14" s="171">
        <v>13</v>
      </c>
      <c r="L14" s="171">
        <v>0</v>
      </c>
      <c r="M14" s="171">
        <v>13</v>
      </c>
      <c r="N14" s="171">
        <v>0</v>
      </c>
      <c r="O14" s="171">
        <v>13</v>
      </c>
      <c r="P14" s="171">
        <v>0</v>
      </c>
      <c r="Q14" s="171">
        <v>13</v>
      </c>
      <c r="R14" s="171">
        <v>0</v>
      </c>
    </row>
    <row r="15" spans="1:18" ht="69" customHeight="1">
      <c r="A15" s="173" t="s">
        <v>192</v>
      </c>
      <c r="B15" s="178" t="s">
        <v>193</v>
      </c>
      <c r="C15" s="319"/>
      <c r="D15" s="319"/>
      <c r="E15" s="319"/>
      <c r="F15" s="420">
        <v>5</v>
      </c>
      <c r="G15" s="420">
        <v>5</v>
      </c>
      <c r="H15" s="420">
        <v>0</v>
      </c>
      <c r="I15" s="420">
        <v>5</v>
      </c>
      <c r="J15" s="420">
        <v>0</v>
      </c>
      <c r="K15" s="420">
        <v>5</v>
      </c>
      <c r="L15" s="420">
        <v>0</v>
      </c>
      <c r="M15" s="420">
        <v>5</v>
      </c>
      <c r="N15" s="420">
        <v>0</v>
      </c>
      <c r="O15" s="420">
        <v>5</v>
      </c>
      <c r="P15" s="420">
        <v>0</v>
      </c>
      <c r="Q15" s="420">
        <v>5</v>
      </c>
      <c r="R15" s="420">
        <v>0</v>
      </c>
    </row>
    <row r="16" spans="1:18" ht="154.5" customHeight="1">
      <c r="A16" s="292" t="s">
        <v>34</v>
      </c>
      <c r="B16" s="317" t="s">
        <v>142</v>
      </c>
      <c r="C16" s="174" t="s">
        <v>60</v>
      </c>
      <c r="D16" s="317" t="s">
        <v>112</v>
      </c>
      <c r="E16" s="179" t="s">
        <v>180</v>
      </c>
      <c r="F16" s="180">
        <v>32583</v>
      </c>
      <c r="G16" s="180">
        <f>G17+G18+G19+G20+G21+G22+G25+G26+G27+G28+G30+G31+G32+G33</f>
        <v>44793</v>
      </c>
      <c r="H16" s="180">
        <f>H17+H18+H19+H20+H21+H22+H25+H26+H27+H28+H30+H31+H32+H33</f>
        <v>0</v>
      </c>
      <c r="I16" s="180">
        <f>I17+I18+I19+I20+I21+I22+I25+I26+I27+I28+I30+I31+I32+I33</f>
        <v>44667</v>
      </c>
      <c r="J16" s="180">
        <f>J17+J18+J19+J20+J21+J22+J25+J26+J27+J28+J30+J31+J32+J33</f>
        <v>0</v>
      </c>
      <c r="K16" s="180">
        <f>K17+K18+K19+K20+K21+K22+K25+K26+K27+K28+K30+K31+K32+K33</f>
        <v>44667</v>
      </c>
      <c r="L16" s="180">
        <f aca="true" t="shared" si="2" ref="L16:R16">L17+L18+L19+L20+L21+L22+L25+L26+L27+L28+L30+L31+L32+L33</f>
        <v>0</v>
      </c>
      <c r="M16" s="180">
        <f t="shared" si="2"/>
        <v>44667</v>
      </c>
      <c r="N16" s="180">
        <f t="shared" si="2"/>
        <v>0</v>
      </c>
      <c r="O16" s="180">
        <f t="shared" si="2"/>
        <v>44667</v>
      </c>
      <c r="P16" s="180">
        <f t="shared" si="2"/>
        <v>0</v>
      </c>
      <c r="Q16" s="180">
        <f t="shared" si="2"/>
        <v>44667</v>
      </c>
      <c r="R16" s="180">
        <f t="shared" si="2"/>
        <v>0</v>
      </c>
    </row>
    <row r="17" spans="1:18" ht="103.5" customHeight="1">
      <c r="A17" s="312"/>
      <c r="B17" s="318"/>
      <c r="C17" s="174" t="s">
        <v>217</v>
      </c>
      <c r="D17" s="318"/>
      <c r="E17" s="179" t="s">
        <v>2</v>
      </c>
      <c r="F17" s="180">
        <f>F23+F24</f>
        <v>2701</v>
      </c>
      <c r="G17" s="180">
        <f>G23+G24</f>
        <v>2885</v>
      </c>
      <c r="H17" s="180">
        <f aca="true" t="shared" si="3" ref="H17:R17">H23+H24</f>
        <v>0</v>
      </c>
      <c r="I17" s="180">
        <f t="shared" si="3"/>
        <v>2760</v>
      </c>
      <c r="J17" s="180">
        <f t="shared" si="3"/>
        <v>0</v>
      </c>
      <c r="K17" s="180">
        <f t="shared" si="3"/>
        <v>2760</v>
      </c>
      <c r="L17" s="180">
        <f t="shared" si="3"/>
        <v>0</v>
      </c>
      <c r="M17" s="180">
        <f t="shared" si="3"/>
        <v>2760</v>
      </c>
      <c r="N17" s="180">
        <f t="shared" si="3"/>
        <v>0</v>
      </c>
      <c r="O17" s="180">
        <f t="shared" si="3"/>
        <v>2760</v>
      </c>
      <c r="P17" s="180">
        <f t="shared" si="3"/>
        <v>0</v>
      </c>
      <c r="Q17" s="180">
        <f t="shared" si="3"/>
        <v>2760</v>
      </c>
      <c r="R17" s="180">
        <f t="shared" si="3"/>
        <v>0</v>
      </c>
    </row>
    <row r="18" spans="1:18" ht="64.5" customHeight="1">
      <c r="A18" s="173" t="s">
        <v>35</v>
      </c>
      <c r="B18" s="181" t="s">
        <v>186</v>
      </c>
      <c r="C18" s="182" t="s">
        <v>37</v>
      </c>
      <c r="D18" s="181" t="s">
        <v>112</v>
      </c>
      <c r="E18" s="181" t="s">
        <v>2</v>
      </c>
      <c r="F18" s="171">
        <v>2100</v>
      </c>
      <c r="G18" s="171">
        <v>2100</v>
      </c>
      <c r="H18" s="171">
        <v>0</v>
      </c>
      <c r="I18" s="171">
        <v>2100</v>
      </c>
      <c r="J18" s="171">
        <v>0</v>
      </c>
      <c r="K18" s="171">
        <v>2100</v>
      </c>
      <c r="L18" s="171">
        <v>0</v>
      </c>
      <c r="M18" s="171">
        <v>2100</v>
      </c>
      <c r="N18" s="171">
        <v>0</v>
      </c>
      <c r="O18" s="171">
        <v>2100</v>
      </c>
      <c r="P18" s="171">
        <v>0</v>
      </c>
      <c r="Q18" s="171">
        <v>2100</v>
      </c>
      <c r="R18" s="171">
        <v>0</v>
      </c>
    </row>
    <row r="19" spans="1:18" ht="60">
      <c r="A19" s="173" t="s">
        <v>38</v>
      </c>
      <c r="B19" s="181" t="s">
        <v>187</v>
      </c>
      <c r="C19" s="182" t="s">
        <v>37</v>
      </c>
      <c r="D19" s="181" t="s">
        <v>112</v>
      </c>
      <c r="E19" s="181" t="s">
        <v>2</v>
      </c>
      <c r="F19" s="171">
        <v>320</v>
      </c>
      <c r="G19" s="171">
        <v>406</v>
      </c>
      <c r="H19" s="171">
        <v>0</v>
      </c>
      <c r="I19" s="171">
        <v>427</v>
      </c>
      <c r="J19" s="171">
        <v>0</v>
      </c>
      <c r="K19" s="171">
        <v>427</v>
      </c>
      <c r="L19" s="171">
        <v>0</v>
      </c>
      <c r="M19" s="171">
        <v>427</v>
      </c>
      <c r="N19" s="171">
        <v>0</v>
      </c>
      <c r="O19" s="171">
        <v>427</v>
      </c>
      <c r="P19" s="171">
        <v>0</v>
      </c>
      <c r="Q19" s="171">
        <v>427</v>
      </c>
      <c r="R19" s="171">
        <v>0</v>
      </c>
    </row>
    <row r="20" spans="1:18" ht="67.5" customHeight="1">
      <c r="A20" s="173" t="s">
        <v>39</v>
      </c>
      <c r="B20" s="181" t="s">
        <v>188</v>
      </c>
      <c r="C20" s="182" t="s">
        <v>37</v>
      </c>
      <c r="D20" s="181" t="s">
        <v>112</v>
      </c>
      <c r="E20" s="181" t="s">
        <v>2</v>
      </c>
      <c r="F20" s="171">
        <v>347</v>
      </c>
      <c r="G20" s="171">
        <v>347</v>
      </c>
      <c r="H20" s="171">
        <v>0</v>
      </c>
      <c r="I20" s="171">
        <v>347</v>
      </c>
      <c r="J20" s="171">
        <v>0</v>
      </c>
      <c r="K20" s="171">
        <v>347</v>
      </c>
      <c r="L20" s="171">
        <v>0</v>
      </c>
      <c r="M20" s="171">
        <v>347</v>
      </c>
      <c r="N20" s="171">
        <v>0</v>
      </c>
      <c r="O20" s="171">
        <v>347</v>
      </c>
      <c r="P20" s="171">
        <v>0</v>
      </c>
      <c r="Q20" s="171">
        <v>347</v>
      </c>
      <c r="R20" s="171">
        <v>0</v>
      </c>
    </row>
    <row r="21" spans="1:18" ht="45.75" customHeight="1">
      <c r="A21" s="282" t="s">
        <v>40</v>
      </c>
      <c r="B21" s="290" t="s">
        <v>189</v>
      </c>
      <c r="C21" s="296" t="s">
        <v>37</v>
      </c>
      <c r="D21" s="181" t="s">
        <v>112</v>
      </c>
      <c r="E21" s="290" t="s">
        <v>2</v>
      </c>
      <c r="F21" s="171">
        <v>50</v>
      </c>
      <c r="G21" s="171">
        <v>50</v>
      </c>
      <c r="H21" s="171">
        <v>0</v>
      </c>
      <c r="I21" s="171">
        <v>50</v>
      </c>
      <c r="J21" s="171">
        <v>0</v>
      </c>
      <c r="K21" s="171">
        <v>50</v>
      </c>
      <c r="L21" s="171">
        <v>0</v>
      </c>
      <c r="M21" s="171">
        <v>50</v>
      </c>
      <c r="N21" s="171">
        <v>0</v>
      </c>
      <c r="O21" s="171">
        <v>50</v>
      </c>
      <c r="P21" s="171">
        <v>0</v>
      </c>
      <c r="Q21" s="171">
        <v>50</v>
      </c>
      <c r="R21" s="171">
        <v>0</v>
      </c>
    </row>
    <row r="22" spans="1:18" ht="45" customHeight="1">
      <c r="A22" s="284"/>
      <c r="B22" s="291"/>
      <c r="C22" s="297"/>
      <c r="D22" s="181" t="s">
        <v>112</v>
      </c>
      <c r="E22" s="291"/>
      <c r="F22" s="171">
        <v>31</v>
      </c>
      <c r="G22" s="171">
        <v>50</v>
      </c>
      <c r="H22" s="171">
        <v>0</v>
      </c>
      <c r="I22" s="171">
        <v>50</v>
      </c>
      <c r="J22" s="171">
        <v>0</v>
      </c>
      <c r="K22" s="171">
        <v>50</v>
      </c>
      <c r="L22" s="171">
        <v>0</v>
      </c>
      <c r="M22" s="171">
        <v>50</v>
      </c>
      <c r="N22" s="171">
        <v>0</v>
      </c>
      <c r="O22" s="171">
        <v>50</v>
      </c>
      <c r="P22" s="171">
        <v>0</v>
      </c>
      <c r="Q22" s="171">
        <v>50</v>
      </c>
      <c r="R22" s="171">
        <v>0</v>
      </c>
    </row>
    <row r="23" spans="1:18" ht="30">
      <c r="A23" s="324" t="s">
        <v>41</v>
      </c>
      <c r="B23" s="290" t="s">
        <v>198</v>
      </c>
      <c r="C23" s="249" t="s">
        <v>199</v>
      </c>
      <c r="D23" s="299" t="s">
        <v>112</v>
      </c>
      <c r="E23" s="299" t="s">
        <v>2</v>
      </c>
      <c r="F23" s="171">
        <v>1741</v>
      </c>
      <c r="G23" s="171">
        <v>1886</v>
      </c>
      <c r="H23" s="171">
        <v>0</v>
      </c>
      <c r="I23" s="171">
        <v>1800</v>
      </c>
      <c r="J23" s="171">
        <v>0</v>
      </c>
      <c r="K23" s="171">
        <v>1800</v>
      </c>
      <c r="L23" s="171">
        <v>0</v>
      </c>
      <c r="M23" s="171">
        <v>1800</v>
      </c>
      <c r="N23" s="171">
        <v>0</v>
      </c>
      <c r="O23" s="171">
        <v>1800</v>
      </c>
      <c r="P23" s="171">
        <v>0</v>
      </c>
      <c r="Q23" s="171">
        <v>1800</v>
      </c>
      <c r="R23" s="171">
        <v>0</v>
      </c>
    </row>
    <row r="24" spans="1:18" ht="30">
      <c r="A24" s="312"/>
      <c r="B24" s="318"/>
      <c r="C24" s="249" t="s">
        <v>200</v>
      </c>
      <c r="D24" s="291"/>
      <c r="E24" s="291"/>
      <c r="F24" s="171">
        <v>960</v>
      </c>
      <c r="G24" s="171">
        <v>999</v>
      </c>
      <c r="H24" s="171">
        <v>0</v>
      </c>
      <c r="I24" s="171">
        <v>960</v>
      </c>
      <c r="J24" s="171">
        <v>0</v>
      </c>
      <c r="K24" s="171">
        <v>960</v>
      </c>
      <c r="L24" s="171">
        <v>0</v>
      </c>
      <c r="M24" s="171">
        <v>960</v>
      </c>
      <c r="N24" s="171">
        <v>0</v>
      </c>
      <c r="O24" s="171">
        <v>960</v>
      </c>
      <c r="P24" s="171">
        <v>0</v>
      </c>
      <c r="Q24" s="171">
        <v>960</v>
      </c>
      <c r="R24" s="171">
        <v>0</v>
      </c>
    </row>
    <row r="25" spans="1:18" ht="68.25" customHeight="1">
      <c r="A25" s="173" t="s">
        <v>42</v>
      </c>
      <c r="B25" s="181" t="s">
        <v>201</v>
      </c>
      <c r="C25" s="182" t="s">
        <v>71</v>
      </c>
      <c r="D25" s="181" t="s">
        <v>112</v>
      </c>
      <c r="E25" s="181" t="s">
        <v>2</v>
      </c>
      <c r="F25" s="171">
        <v>20640</v>
      </c>
      <c r="G25" s="171">
        <v>28703</v>
      </c>
      <c r="H25" s="171">
        <v>0</v>
      </c>
      <c r="I25" s="171">
        <v>28703</v>
      </c>
      <c r="J25" s="171">
        <v>0</v>
      </c>
      <c r="K25" s="171">
        <v>28703</v>
      </c>
      <c r="L25" s="171">
        <v>0</v>
      </c>
      <c r="M25" s="171">
        <v>28703</v>
      </c>
      <c r="N25" s="171">
        <v>0</v>
      </c>
      <c r="O25" s="171">
        <v>28703</v>
      </c>
      <c r="P25" s="171">
        <v>0</v>
      </c>
      <c r="Q25" s="171">
        <v>28703</v>
      </c>
      <c r="R25" s="171">
        <v>0</v>
      </c>
    </row>
    <row r="26" spans="1:18" ht="77.25" customHeight="1">
      <c r="A26" s="173" t="s">
        <v>43</v>
      </c>
      <c r="B26" s="181" t="s">
        <v>202</v>
      </c>
      <c r="C26" s="182" t="s">
        <v>37</v>
      </c>
      <c r="D26" s="181" t="s">
        <v>112</v>
      </c>
      <c r="E26" s="181" t="s">
        <v>2</v>
      </c>
      <c r="F26" s="171">
        <v>2006</v>
      </c>
      <c r="G26" s="171">
        <v>4000</v>
      </c>
      <c r="H26" s="171">
        <v>0</v>
      </c>
      <c r="I26" s="171">
        <v>4000</v>
      </c>
      <c r="J26" s="171">
        <v>0</v>
      </c>
      <c r="K26" s="171">
        <v>4000</v>
      </c>
      <c r="L26" s="171">
        <v>0</v>
      </c>
      <c r="M26" s="171">
        <v>4000</v>
      </c>
      <c r="N26" s="171">
        <v>0</v>
      </c>
      <c r="O26" s="171">
        <v>4000</v>
      </c>
      <c r="P26" s="171">
        <v>0</v>
      </c>
      <c r="Q26" s="171">
        <v>4000</v>
      </c>
      <c r="R26" s="171">
        <v>0</v>
      </c>
    </row>
    <row r="27" spans="1:18" ht="108.75" customHeight="1">
      <c r="A27" s="173" t="s">
        <v>47</v>
      </c>
      <c r="B27" s="181" t="s">
        <v>203</v>
      </c>
      <c r="C27" s="182" t="s">
        <v>37</v>
      </c>
      <c r="D27" s="181" t="s">
        <v>112</v>
      </c>
      <c r="E27" s="181" t="s">
        <v>2</v>
      </c>
      <c r="F27" s="171">
        <v>1700</v>
      </c>
      <c r="G27" s="171">
        <v>1700</v>
      </c>
      <c r="H27" s="171">
        <v>0</v>
      </c>
      <c r="I27" s="171">
        <v>1700</v>
      </c>
      <c r="J27" s="171">
        <v>0</v>
      </c>
      <c r="K27" s="171">
        <v>1700</v>
      </c>
      <c r="L27" s="171">
        <v>0</v>
      </c>
      <c r="M27" s="171">
        <v>1700</v>
      </c>
      <c r="N27" s="171">
        <v>0</v>
      </c>
      <c r="O27" s="171">
        <v>1700</v>
      </c>
      <c r="P27" s="171">
        <v>0</v>
      </c>
      <c r="Q27" s="171">
        <v>1700</v>
      </c>
      <c r="R27" s="171">
        <v>0</v>
      </c>
    </row>
    <row r="28" spans="1:18" ht="84.75" customHeight="1">
      <c r="A28" s="229" t="s">
        <v>48</v>
      </c>
      <c r="B28" s="178" t="s">
        <v>204</v>
      </c>
      <c r="C28" s="231" t="s">
        <v>37</v>
      </c>
      <c r="D28" s="233" t="s">
        <v>112</v>
      </c>
      <c r="E28" s="233" t="s">
        <v>2</v>
      </c>
      <c r="F28" s="421">
        <v>8</v>
      </c>
      <c r="G28" s="422">
        <v>16</v>
      </c>
      <c r="H28" s="422">
        <v>0</v>
      </c>
      <c r="I28" s="422">
        <v>11</v>
      </c>
      <c r="J28" s="422">
        <v>0</v>
      </c>
      <c r="K28" s="422">
        <v>11</v>
      </c>
      <c r="L28" s="422">
        <v>0</v>
      </c>
      <c r="M28" s="422">
        <v>11</v>
      </c>
      <c r="N28" s="422">
        <v>0</v>
      </c>
      <c r="O28" s="422">
        <v>11</v>
      </c>
      <c r="P28" s="422">
        <v>0</v>
      </c>
      <c r="Q28" s="422">
        <v>11</v>
      </c>
      <c r="R28" s="422">
        <v>0</v>
      </c>
    </row>
    <row r="29" spans="1:18" ht="145.5" customHeight="1">
      <c r="A29" s="229" t="s">
        <v>49</v>
      </c>
      <c r="B29" s="181" t="s">
        <v>205</v>
      </c>
      <c r="C29" s="232" t="s">
        <v>37</v>
      </c>
      <c r="D29" s="234" t="s">
        <v>112</v>
      </c>
      <c r="E29" s="234" t="s">
        <v>2</v>
      </c>
      <c r="F29" s="422">
        <v>8</v>
      </c>
      <c r="G29" s="422">
        <v>16</v>
      </c>
      <c r="H29" s="422">
        <v>0</v>
      </c>
      <c r="I29" s="422">
        <v>11</v>
      </c>
      <c r="J29" s="422">
        <v>0</v>
      </c>
      <c r="K29" s="422">
        <v>11</v>
      </c>
      <c r="L29" s="422">
        <v>0</v>
      </c>
      <c r="M29" s="422">
        <v>11</v>
      </c>
      <c r="N29" s="422">
        <v>0</v>
      </c>
      <c r="O29" s="422">
        <v>11</v>
      </c>
      <c r="P29" s="422">
        <v>0</v>
      </c>
      <c r="Q29" s="422">
        <v>11</v>
      </c>
      <c r="R29" s="422">
        <v>0</v>
      </c>
    </row>
    <row r="30" spans="1:18" ht="82.5" customHeight="1">
      <c r="A30" s="173" t="s">
        <v>50</v>
      </c>
      <c r="B30" s="181" t="s">
        <v>206</v>
      </c>
      <c r="C30" s="181" t="s">
        <v>177</v>
      </c>
      <c r="D30" s="181" t="s">
        <v>112</v>
      </c>
      <c r="E30" s="181" t="s">
        <v>2</v>
      </c>
      <c r="F30" s="192">
        <v>550</v>
      </c>
      <c r="G30" s="171">
        <v>952</v>
      </c>
      <c r="H30" s="171">
        <v>0</v>
      </c>
      <c r="I30" s="171">
        <v>952</v>
      </c>
      <c r="J30" s="171">
        <v>0</v>
      </c>
      <c r="K30" s="171">
        <v>952</v>
      </c>
      <c r="L30" s="171">
        <v>0</v>
      </c>
      <c r="M30" s="171">
        <v>952</v>
      </c>
      <c r="N30" s="171">
        <v>0</v>
      </c>
      <c r="O30" s="171">
        <v>952</v>
      </c>
      <c r="P30" s="171">
        <v>0</v>
      </c>
      <c r="Q30" s="171">
        <v>952</v>
      </c>
      <c r="R30" s="171">
        <v>0</v>
      </c>
    </row>
    <row r="31" spans="1:18" ht="141" customHeight="1">
      <c r="A31" s="173" t="s">
        <v>51</v>
      </c>
      <c r="B31" s="181" t="s">
        <v>207</v>
      </c>
      <c r="C31" s="181" t="s">
        <v>176</v>
      </c>
      <c r="D31" s="181" t="s">
        <v>112</v>
      </c>
      <c r="E31" s="181" t="s">
        <v>2</v>
      </c>
      <c r="F31" s="192">
        <v>1856</v>
      </c>
      <c r="G31" s="171">
        <v>3310</v>
      </c>
      <c r="H31" s="171">
        <v>0</v>
      </c>
      <c r="I31" s="171">
        <v>3294</v>
      </c>
      <c r="J31" s="171">
        <v>0</v>
      </c>
      <c r="K31" s="216">
        <v>3294</v>
      </c>
      <c r="L31" s="171">
        <v>0</v>
      </c>
      <c r="M31" s="171">
        <v>3294</v>
      </c>
      <c r="N31" s="171">
        <v>0</v>
      </c>
      <c r="O31" s="171">
        <v>3294</v>
      </c>
      <c r="P31" s="171">
        <v>0</v>
      </c>
      <c r="Q31" s="171">
        <v>3294</v>
      </c>
      <c r="R31" s="171">
        <v>0</v>
      </c>
    </row>
    <row r="32" spans="1:18" ht="72" customHeight="1">
      <c r="A32" s="173" t="s">
        <v>52</v>
      </c>
      <c r="B32" s="181" t="s">
        <v>208</v>
      </c>
      <c r="C32" s="182" t="s">
        <v>37</v>
      </c>
      <c r="D32" s="181" t="s">
        <v>112</v>
      </c>
      <c r="E32" s="181" t="s">
        <v>2</v>
      </c>
      <c r="F32" s="171">
        <v>273</v>
      </c>
      <c r="G32" s="171">
        <v>273</v>
      </c>
      <c r="H32" s="171">
        <v>0</v>
      </c>
      <c r="I32" s="171">
        <v>273</v>
      </c>
      <c r="J32" s="171">
        <v>0</v>
      </c>
      <c r="K32" s="171">
        <v>273</v>
      </c>
      <c r="L32" s="171">
        <v>0</v>
      </c>
      <c r="M32" s="171">
        <v>273</v>
      </c>
      <c r="N32" s="171">
        <v>0</v>
      </c>
      <c r="O32" s="171">
        <v>273</v>
      </c>
      <c r="P32" s="171">
        <v>0</v>
      </c>
      <c r="Q32" s="171">
        <v>273</v>
      </c>
      <c r="R32" s="171">
        <v>0</v>
      </c>
    </row>
    <row r="33" spans="1:18" ht="92.25" customHeight="1">
      <c r="A33" s="173" t="s">
        <v>53</v>
      </c>
      <c r="B33" s="181" t="s">
        <v>209</v>
      </c>
      <c r="C33" s="181" t="s">
        <v>102</v>
      </c>
      <c r="D33" s="181" t="s">
        <v>112</v>
      </c>
      <c r="E33" s="181" t="s">
        <v>175</v>
      </c>
      <c r="F33" s="171">
        <v>1</v>
      </c>
      <c r="G33" s="171">
        <v>1</v>
      </c>
      <c r="H33" s="171">
        <v>0</v>
      </c>
      <c r="I33" s="171">
        <v>0</v>
      </c>
      <c r="J33" s="171">
        <v>0</v>
      </c>
      <c r="K33" s="171">
        <v>0</v>
      </c>
      <c r="L33" s="171">
        <v>0</v>
      </c>
      <c r="M33" s="171">
        <v>0</v>
      </c>
      <c r="N33" s="171">
        <v>0</v>
      </c>
      <c r="O33" s="171">
        <v>0</v>
      </c>
      <c r="P33" s="171">
        <v>0</v>
      </c>
      <c r="Q33" s="171">
        <v>0</v>
      </c>
      <c r="R33" s="171">
        <v>0</v>
      </c>
    </row>
    <row r="34" spans="1:20" s="165" customFormat="1" ht="90" customHeight="1">
      <c r="A34" s="173" t="s">
        <v>98</v>
      </c>
      <c r="B34" s="181" t="s">
        <v>210</v>
      </c>
      <c r="C34" s="181" t="s">
        <v>122</v>
      </c>
      <c r="D34" s="181" t="s">
        <v>112</v>
      </c>
      <c r="E34" s="181" t="s">
        <v>2</v>
      </c>
      <c r="F34" s="192">
        <v>68.3</v>
      </c>
      <c r="G34" s="171">
        <v>89.4</v>
      </c>
      <c r="H34" s="171">
        <v>0</v>
      </c>
      <c r="I34" s="171">
        <v>94.1</v>
      </c>
      <c r="J34" s="171">
        <v>0</v>
      </c>
      <c r="K34" s="171">
        <v>94.1</v>
      </c>
      <c r="L34" s="171">
        <v>0</v>
      </c>
      <c r="M34" s="171">
        <v>94.1</v>
      </c>
      <c r="N34" s="171">
        <v>0</v>
      </c>
      <c r="O34" s="171">
        <v>94.1</v>
      </c>
      <c r="P34" s="171">
        <v>0</v>
      </c>
      <c r="Q34" s="171">
        <v>94.1</v>
      </c>
      <c r="R34" s="171">
        <v>0</v>
      </c>
      <c r="S34" s="190"/>
      <c r="T34" s="190"/>
    </row>
    <row r="35" spans="1:20" s="165" customFormat="1" ht="59.25" customHeight="1">
      <c r="A35" s="173" t="s">
        <v>106</v>
      </c>
      <c r="B35" s="181" t="s">
        <v>211</v>
      </c>
      <c r="C35" s="181" t="s">
        <v>123</v>
      </c>
      <c r="D35" s="181" t="s">
        <v>112</v>
      </c>
      <c r="E35" s="181" t="s">
        <v>2</v>
      </c>
      <c r="F35" s="192">
        <v>1219.1</v>
      </c>
      <c r="G35" s="183">
        <v>1730.5</v>
      </c>
      <c r="H35" s="184">
        <v>0</v>
      </c>
      <c r="I35" s="183">
        <v>1730.5</v>
      </c>
      <c r="J35" s="184">
        <v>0</v>
      </c>
      <c r="K35" s="183">
        <v>1730.5</v>
      </c>
      <c r="L35" s="184">
        <v>0</v>
      </c>
      <c r="M35" s="183">
        <v>1730.5</v>
      </c>
      <c r="N35" s="184">
        <v>0</v>
      </c>
      <c r="O35" s="183">
        <v>1730.5</v>
      </c>
      <c r="P35" s="184">
        <v>0</v>
      </c>
      <c r="Q35" s="183">
        <v>1730.5</v>
      </c>
      <c r="R35" s="184">
        <v>0</v>
      </c>
      <c r="S35" s="190"/>
      <c r="T35" s="190"/>
    </row>
    <row r="36" spans="1:18" ht="131.25" customHeight="1">
      <c r="A36" s="292" t="s">
        <v>44</v>
      </c>
      <c r="B36" s="317" t="s">
        <v>144</v>
      </c>
      <c r="C36" s="174" t="s">
        <v>169</v>
      </c>
      <c r="D36" s="317" t="s">
        <v>112</v>
      </c>
      <c r="E36" s="322" t="s">
        <v>154</v>
      </c>
      <c r="F36" s="193">
        <v>95.8</v>
      </c>
      <c r="G36" s="175">
        <v>95.8</v>
      </c>
      <c r="H36" s="175">
        <v>0</v>
      </c>
      <c r="I36" s="175">
        <v>95.8</v>
      </c>
      <c r="J36" s="175">
        <v>0</v>
      </c>
      <c r="K36" s="175">
        <v>95.8</v>
      </c>
      <c r="L36" s="175">
        <v>0</v>
      </c>
      <c r="M36" s="175">
        <v>95.8</v>
      </c>
      <c r="N36" s="175">
        <v>0</v>
      </c>
      <c r="O36" s="175">
        <v>95.8</v>
      </c>
      <c r="P36" s="175">
        <v>0</v>
      </c>
      <c r="Q36" s="175">
        <v>95.8</v>
      </c>
      <c r="R36" s="175">
        <v>0</v>
      </c>
    </row>
    <row r="37" spans="1:18" ht="47.25" customHeight="1">
      <c r="A37" s="320"/>
      <c r="B37" s="321"/>
      <c r="C37" s="247" t="s">
        <v>105</v>
      </c>
      <c r="D37" s="321"/>
      <c r="E37" s="323"/>
      <c r="F37" s="248">
        <v>6000</v>
      </c>
      <c r="G37" s="180">
        <v>6000</v>
      </c>
      <c r="H37" s="180">
        <v>0</v>
      </c>
      <c r="I37" s="180">
        <v>6000</v>
      </c>
      <c r="J37" s="180">
        <v>0</v>
      </c>
      <c r="K37" s="180">
        <v>6000</v>
      </c>
      <c r="L37" s="180">
        <v>0</v>
      </c>
      <c r="M37" s="180">
        <v>6000</v>
      </c>
      <c r="N37" s="180">
        <v>0</v>
      </c>
      <c r="O37" s="180">
        <v>6000</v>
      </c>
      <c r="P37" s="180">
        <v>0</v>
      </c>
      <c r="Q37" s="180">
        <v>6000</v>
      </c>
      <c r="R37" s="180">
        <v>0</v>
      </c>
    </row>
    <row r="38" spans="1:18" ht="110.25" customHeight="1">
      <c r="A38" s="245" t="s">
        <v>36</v>
      </c>
      <c r="B38" s="234" t="s">
        <v>195</v>
      </c>
      <c r="C38" s="181" t="s">
        <v>179</v>
      </c>
      <c r="D38" s="234" t="s">
        <v>112</v>
      </c>
      <c r="E38" s="234" t="s">
        <v>145</v>
      </c>
      <c r="F38" s="171" t="s">
        <v>46</v>
      </c>
      <c r="G38" s="171" t="s">
        <v>46</v>
      </c>
      <c r="H38" s="171">
        <v>0</v>
      </c>
      <c r="I38" s="171" t="s">
        <v>46</v>
      </c>
      <c r="J38" s="171">
        <v>0</v>
      </c>
      <c r="K38" s="171" t="s">
        <v>46</v>
      </c>
      <c r="L38" s="171">
        <v>0</v>
      </c>
      <c r="M38" s="171" t="s">
        <v>46</v>
      </c>
      <c r="N38" s="171">
        <v>0</v>
      </c>
      <c r="O38" s="171" t="s">
        <v>46</v>
      </c>
      <c r="P38" s="171">
        <v>0</v>
      </c>
      <c r="Q38" s="171" t="s">
        <v>46</v>
      </c>
      <c r="R38" s="171">
        <v>0</v>
      </c>
    </row>
    <row r="39" spans="1:18" ht="114.75" customHeight="1">
      <c r="A39" s="173" t="s">
        <v>45</v>
      </c>
      <c r="B39" s="214" t="s">
        <v>196</v>
      </c>
      <c r="C39" s="181" t="s">
        <v>135</v>
      </c>
      <c r="D39" s="181" t="s">
        <v>112</v>
      </c>
      <c r="E39" s="181" t="s">
        <v>2</v>
      </c>
      <c r="F39" s="171">
        <v>0</v>
      </c>
      <c r="G39" s="171">
        <v>0</v>
      </c>
      <c r="H39" s="171">
        <v>0</v>
      </c>
      <c r="I39" s="171">
        <v>0</v>
      </c>
      <c r="J39" s="171">
        <v>0</v>
      </c>
      <c r="K39" s="171">
        <v>0</v>
      </c>
      <c r="L39" s="171">
        <v>0</v>
      </c>
      <c r="M39" s="171">
        <v>0</v>
      </c>
      <c r="N39" s="171">
        <v>0</v>
      </c>
      <c r="O39" s="171">
        <v>0</v>
      </c>
      <c r="P39" s="171">
        <v>0</v>
      </c>
      <c r="Q39" s="171">
        <v>0</v>
      </c>
      <c r="R39" s="171">
        <v>0</v>
      </c>
    </row>
    <row r="40" spans="1:18" ht="15">
      <c r="A40" s="169"/>
      <c r="B40" s="185"/>
      <c r="C40" s="169"/>
      <c r="D40" s="169"/>
      <c r="E40" s="169"/>
      <c r="F40" s="170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</row>
    <row r="41" spans="1:18" ht="17.25" customHeight="1">
      <c r="A41" s="289"/>
      <c r="B41" s="289"/>
      <c r="C41" s="289"/>
      <c r="D41" s="289"/>
      <c r="E41" s="289"/>
      <c r="F41" s="289"/>
      <c r="G41" s="289"/>
      <c r="H41" s="289"/>
      <c r="I41" s="289"/>
      <c r="J41" s="289"/>
      <c r="K41" s="104"/>
      <c r="L41" s="104"/>
      <c r="M41" s="104"/>
      <c r="N41" s="104"/>
      <c r="O41" s="104"/>
      <c r="P41" s="104"/>
      <c r="Q41" s="104"/>
      <c r="R41" s="104"/>
    </row>
    <row r="42" spans="1:18" ht="41.25" customHeight="1">
      <c r="A42" s="303"/>
      <c r="B42" s="303"/>
      <c r="C42" s="303"/>
      <c r="D42" s="303"/>
      <c r="E42" s="303"/>
      <c r="F42" s="303"/>
      <c r="G42" s="303"/>
      <c r="H42" s="303"/>
      <c r="I42" s="303"/>
      <c r="J42" s="303"/>
      <c r="K42" s="301"/>
      <c r="L42" s="301"/>
      <c r="M42" s="301"/>
      <c r="N42" s="301"/>
      <c r="O42" s="301"/>
      <c r="P42" s="301"/>
      <c r="Q42" s="301"/>
      <c r="R42" s="301"/>
    </row>
    <row r="43" spans="1:23" ht="57" customHeight="1">
      <c r="A43" s="289"/>
      <c r="B43" s="289"/>
      <c r="C43" s="289"/>
      <c r="D43" s="289"/>
      <c r="E43" s="289"/>
      <c r="F43" s="289"/>
      <c r="G43" s="289"/>
      <c r="H43" s="289"/>
      <c r="I43" s="289"/>
      <c r="J43" s="289"/>
      <c r="K43" s="301"/>
      <c r="L43" s="301"/>
      <c r="M43" s="301"/>
      <c r="N43" s="301"/>
      <c r="O43" s="301"/>
      <c r="P43" s="301"/>
      <c r="Q43" s="301"/>
      <c r="R43" s="301"/>
      <c r="S43" s="222"/>
      <c r="T43" s="222"/>
      <c r="U43" s="222"/>
      <c r="V43" s="222"/>
      <c r="W43" s="222"/>
    </row>
    <row r="44" spans="1:18" ht="34.5" customHeight="1">
      <c r="A44" s="300"/>
      <c r="B44" s="300"/>
      <c r="C44" s="300"/>
      <c r="D44" s="300"/>
      <c r="E44" s="300"/>
      <c r="F44" s="300"/>
      <c r="G44" s="300"/>
      <c r="H44" s="300"/>
      <c r="I44" s="300"/>
      <c r="J44" s="300"/>
      <c r="K44" s="302"/>
      <c r="L44" s="302"/>
      <c r="M44" s="302"/>
      <c r="N44" s="302"/>
      <c r="O44" s="302"/>
      <c r="P44" s="302"/>
      <c r="Q44" s="302"/>
      <c r="R44" s="302"/>
    </row>
    <row r="45" spans="1:18" ht="33" customHeight="1">
      <c r="A45" s="300"/>
      <c r="B45" s="301"/>
      <c r="C45" s="301"/>
      <c r="D45" s="301"/>
      <c r="E45" s="301"/>
      <c r="F45" s="301"/>
      <c r="G45" s="301"/>
      <c r="H45" s="301"/>
      <c r="I45" s="301"/>
      <c r="J45" s="301"/>
      <c r="K45" s="301"/>
      <c r="L45" s="301"/>
      <c r="M45" s="301"/>
      <c r="N45" s="301"/>
      <c r="O45" s="301"/>
      <c r="P45" s="301"/>
      <c r="Q45" s="301"/>
      <c r="R45" s="301"/>
    </row>
    <row r="46" spans="1:18" ht="42.75" customHeight="1">
      <c r="A46" s="187"/>
      <c r="B46" s="187"/>
      <c r="C46" s="187"/>
      <c r="D46" s="187"/>
      <c r="E46" s="187"/>
      <c r="F46" s="187"/>
      <c r="G46" s="187"/>
      <c r="H46" s="187"/>
      <c r="I46" s="187"/>
      <c r="J46" s="187"/>
      <c r="K46" s="104"/>
      <c r="L46" s="104"/>
      <c r="M46" s="104"/>
      <c r="N46" s="104"/>
      <c r="O46" s="104"/>
      <c r="P46" s="104"/>
      <c r="Q46" s="104"/>
      <c r="R46" s="104"/>
    </row>
    <row r="47" spans="1:18" ht="58.5" customHeight="1">
      <c r="A47" s="300"/>
      <c r="B47" s="300"/>
      <c r="C47" s="300"/>
      <c r="D47" s="300"/>
      <c r="E47" s="300"/>
      <c r="F47" s="300"/>
      <c r="G47" s="300"/>
      <c r="H47" s="300"/>
      <c r="I47" s="300"/>
      <c r="J47" s="300"/>
      <c r="K47" s="302"/>
      <c r="L47" s="302"/>
      <c r="M47" s="302"/>
      <c r="N47" s="302"/>
      <c r="O47" s="302"/>
      <c r="P47" s="302"/>
      <c r="Q47" s="302"/>
      <c r="R47" s="302"/>
    </row>
    <row r="48" spans="1:18" ht="17.25" customHeight="1">
      <c r="A48" s="298"/>
      <c r="B48" s="298"/>
      <c r="C48" s="298"/>
      <c r="D48" s="298"/>
      <c r="E48" s="298"/>
      <c r="F48" s="298"/>
      <c r="G48" s="298"/>
      <c r="H48" s="298"/>
      <c r="I48" s="298"/>
      <c r="J48" s="298"/>
      <c r="K48" s="104"/>
      <c r="L48" s="104"/>
      <c r="M48" s="104"/>
      <c r="N48" s="104"/>
      <c r="O48" s="104"/>
      <c r="P48" s="104"/>
      <c r="Q48" s="104"/>
      <c r="R48" s="104"/>
    </row>
    <row r="49" spans="1:18" ht="18.75" customHeight="1">
      <c r="A49" s="298"/>
      <c r="B49" s="298"/>
      <c r="C49" s="298"/>
      <c r="D49" s="298"/>
      <c r="E49" s="298"/>
      <c r="F49" s="298"/>
      <c r="G49" s="298"/>
      <c r="H49" s="298"/>
      <c r="I49" s="298"/>
      <c r="J49" s="298"/>
      <c r="K49" s="104"/>
      <c r="L49" s="104"/>
      <c r="M49" s="104"/>
      <c r="N49" s="104"/>
      <c r="O49" s="104"/>
      <c r="P49" s="104"/>
      <c r="Q49" s="104"/>
      <c r="R49" s="104"/>
    </row>
    <row r="50" spans="1:18" ht="15">
      <c r="A50" s="186"/>
      <c r="B50" s="186"/>
      <c r="C50" s="186"/>
      <c r="D50" s="186"/>
      <c r="E50" s="186"/>
      <c r="F50" s="186"/>
      <c r="G50" s="186"/>
      <c r="H50" s="186"/>
      <c r="I50" s="186"/>
      <c r="J50" s="186"/>
      <c r="K50" s="186"/>
      <c r="L50" s="186"/>
      <c r="M50" s="186"/>
      <c r="N50" s="186"/>
      <c r="O50" s="186"/>
      <c r="P50" s="186"/>
      <c r="Q50" s="186"/>
      <c r="R50" s="186"/>
    </row>
    <row r="51" spans="1:18" ht="15">
      <c r="A51" s="186"/>
      <c r="B51" s="187"/>
      <c r="C51" s="187"/>
      <c r="D51" s="187"/>
      <c r="E51" s="187"/>
      <c r="F51" s="187"/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188"/>
      <c r="R51" s="188"/>
    </row>
    <row r="52" spans="1:18" ht="15">
      <c r="A52" s="306"/>
      <c r="B52" s="306"/>
      <c r="C52" s="306"/>
      <c r="D52" s="306"/>
      <c r="E52" s="306"/>
      <c r="F52" s="306"/>
      <c r="G52" s="306"/>
      <c r="H52" s="306"/>
      <c r="I52" s="306"/>
      <c r="J52" s="306"/>
      <c r="K52" s="104"/>
      <c r="L52" s="104"/>
      <c r="M52" s="104"/>
      <c r="N52" s="104"/>
      <c r="O52" s="104"/>
      <c r="P52" s="104"/>
      <c r="Q52" s="104"/>
      <c r="R52" s="104"/>
    </row>
    <row r="53" spans="1:18" ht="15">
      <c r="A53" s="307"/>
      <c r="B53" s="307"/>
      <c r="C53" s="307"/>
      <c r="D53" s="307"/>
      <c r="E53" s="307"/>
      <c r="F53" s="186"/>
      <c r="G53" s="186"/>
      <c r="H53" s="186"/>
      <c r="I53" s="186"/>
      <c r="J53" s="186"/>
      <c r="K53" s="186"/>
      <c r="L53" s="186"/>
      <c r="M53" s="186"/>
      <c r="N53" s="186"/>
      <c r="O53" s="186"/>
      <c r="P53" s="186"/>
      <c r="Q53" s="186"/>
      <c r="R53" s="186"/>
    </row>
    <row r="54" spans="1:18" ht="15" customHeight="1">
      <c r="A54" s="298"/>
      <c r="B54" s="298"/>
      <c r="C54" s="298"/>
      <c r="D54" s="298"/>
      <c r="E54" s="298"/>
      <c r="F54" s="298"/>
      <c r="G54" s="298"/>
      <c r="H54" s="298"/>
      <c r="I54" s="298"/>
      <c r="J54" s="298"/>
      <c r="K54" s="104"/>
      <c r="L54" s="104"/>
      <c r="M54" s="104"/>
      <c r="N54" s="104"/>
      <c r="O54" s="104"/>
      <c r="P54" s="104"/>
      <c r="Q54" s="104"/>
      <c r="R54" s="104"/>
    </row>
    <row r="55" spans="1:18" ht="12" customHeight="1">
      <c r="A55" s="298"/>
      <c r="B55" s="298"/>
      <c r="C55" s="298"/>
      <c r="D55" s="298"/>
      <c r="E55" s="298"/>
      <c r="F55" s="298"/>
      <c r="G55" s="298"/>
      <c r="H55" s="298"/>
      <c r="I55" s="298"/>
      <c r="J55" s="298"/>
      <c r="K55" s="104"/>
      <c r="L55" s="104"/>
      <c r="M55" s="104"/>
      <c r="N55" s="104"/>
      <c r="O55" s="104"/>
      <c r="P55" s="104"/>
      <c r="Q55" s="104"/>
      <c r="R55" s="104"/>
    </row>
    <row r="56" spans="1:18" ht="15" customHeight="1">
      <c r="A56" s="298"/>
      <c r="B56" s="298"/>
      <c r="C56" s="298"/>
      <c r="D56" s="298"/>
      <c r="E56" s="298"/>
      <c r="F56" s="298"/>
      <c r="G56" s="298"/>
      <c r="H56" s="298"/>
      <c r="I56" s="298"/>
      <c r="J56" s="298"/>
      <c r="K56" s="104"/>
      <c r="L56" s="104"/>
      <c r="M56" s="104"/>
      <c r="N56" s="104"/>
      <c r="O56" s="104"/>
      <c r="P56" s="104"/>
      <c r="Q56" s="104"/>
      <c r="R56" s="104"/>
    </row>
    <row r="57" spans="1:18" ht="15">
      <c r="A57" s="169"/>
      <c r="B57" s="169"/>
      <c r="C57" s="169"/>
      <c r="D57" s="169"/>
      <c r="E57" s="169"/>
      <c r="F57" s="170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</row>
    <row r="58" spans="1:18" ht="15">
      <c r="A58" s="169"/>
      <c r="B58" s="169"/>
      <c r="C58" s="169"/>
      <c r="D58" s="169"/>
      <c r="E58" s="169"/>
      <c r="F58" s="170"/>
      <c r="G58" s="169"/>
      <c r="H58" s="169"/>
      <c r="I58" s="169"/>
      <c r="J58" s="169"/>
      <c r="K58" s="169"/>
      <c r="L58" s="169"/>
      <c r="M58" s="169"/>
      <c r="N58" s="169"/>
      <c r="O58" s="169"/>
      <c r="P58" s="169"/>
      <c r="Q58" s="169"/>
      <c r="R58" s="169"/>
    </row>
    <row r="59" spans="1:18" ht="36.75" customHeight="1">
      <c r="A59" s="305"/>
      <c r="B59" s="305"/>
      <c r="C59" s="305"/>
      <c r="D59" s="305"/>
      <c r="E59" s="305"/>
      <c r="F59" s="305"/>
      <c r="G59" s="305"/>
      <c r="H59" s="305"/>
      <c r="I59" s="305"/>
      <c r="J59" s="305"/>
      <c r="K59" s="104"/>
      <c r="L59" s="104"/>
      <c r="M59" s="104"/>
      <c r="N59" s="104"/>
      <c r="O59" s="104"/>
      <c r="P59" s="104"/>
      <c r="Q59" s="104"/>
      <c r="R59" s="104"/>
    </row>
    <row r="60" spans="1:18" ht="15">
      <c r="A60" s="169"/>
      <c r="B60" s="169"/>
      <c r="C60" s="169"/>
      <c r="D60" s="169"/>
      <c r="E60" s="189"/>
      <c r="F60" s="170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169"/>
    </row>
    <row r="61" spans="1:18" ht="31.5" customHeight="1">
      <c r="A61" s="305"/>
      <c r="B61" s="305"/>
      <c r="C61" s="305"/>
      <c r="D61" s="305"/>
      <c r="E61" s="305"/>
      <c r="F61" s="305"/>
      <c r="G61" s="305"/>
      <c r="H61" s="305"/>
      <c r="I61" s="305"/>
      <c r="J61" s="305"/>
      <c r="K61" s="104"/>
      <c r="L61" s="104"/>
      <c r="M61" s="104"/>
      <c r="N61" s="104"/>
      <c r="O61" s="104"/>
      <c r="P61" s="104"/>
      <c r="Q61" s="104"/>
      <c r="R61" s="104"/>
    </row>
    <row r="62" spans="1:18" ht="15">
      <c r="A62" s="169"/>
      <c r="B62" s="169"/>
      <c r="C62" s="169"/>
      <c r="D62" s="169"/>
      <c r="E62" s="169"/>
      <c r="F62" s="170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</row>
  </sheetData>
  <sheetProtection/>
  <autoFilter ref="A10:R39"/>
  <mergeCells count="56">
    <mergeCell ref="A36:A37"/>
    <mergeCell ref="B36:B37"/>
    <mergeCell ref="D36:D37"/>
    <mergeCell ref="E36:E37"/>
    <mergeCell ref="E14:E15"/>
    <mergeCell ref="B16:B17"/>
    <mergeCell ref="A23:A24"/>
    <mergeCell ref="B23:B24"/>
    <mergeCell ref="C14:C15"/>
    <mergeCell ref="D14:D15"/>
    <mergeCell ref="D16:D17"/>
    <mergeCell ref="O8:P8"/>
    <mergeCell ref="K8:L8"/>
    <mergeCell ref="M8:N8"/>
    <mergeCell ref="G8:H8"/>
    <mergeCell ref="Q8:R8"/>
    <mergeCell ref="O1:S1"/>
    <mergeCell ref="O2:S2"/>
    <mergeCell ref="K1:N1"/>
    <mergeCell ref="K2:N2"/>
    <mergeCell ref="G2:J2"/>
    <mergeCell ref="A4:J4"/>
    <mergeCell ref="F7:F9"/>
    <mergeCell ref="E7:E9"/>
    <mergeCell ref="G1:J1"/>
    <mergeCell ref="B21:B22"/>
    <mergeCell ref="A21:A22"/>
    <mergeCell ref="A16:A17"/>
    <mergeCell ref="I8:J8"/>
    <mergeCell ref="A61:J61"/>
    <mergeCell ref="A59:J59"/>
    <mergeCell ref="A52:J52"/>
    <mergeCell ref="A56:J56"/>
    <mergeCell ref="A54:J55"/>
    <mergeCell ref="A49:J49"/>
    <mergeCell ref="A53:E53"/>
    <mergeCell ref="A48:J48"/>
    <mergeCell ref="E23:E24"/>
    <mergeCell ref="A45:R45"/>
    <mergeCell ref="D23:D24"/>
    <mergeCell ref="A44:R44"/>
    <mergeCell ref="A42:R42"/>
    <mergeCell ref="A43:R43"/>
    <mergeCell ref="A47:R47"/>
    <mergeCell ref="A5:J5"/>
    <mergeCell ref="D7:D9"/>
    <mergeCell ref="A7:A9"/>
    <mergeCell ref="G7:R7"/>
    <mergeCell ref="A41:J41"/>
    <mergeCell ref="E21:E22"/>
    <mergeCell ref="A11:A12"/>
    <mergeCell ref="B11:B12"/>
    <mergeCell ref="B7:B9"/>
    <mergeCell ref="C21:C22"/>
  </mergeCells>
  <printOptions/>
  <pageMargins left="0.7" right="0.7" top="0.75" bottom="0.75" header="0.3" footer="0.3"/>
  <pageSetup fitToHeight="0" fitToWidth="1" horizontalDpi="600" verticalDpi="600" orientation="landscape" paperSize="9" scale="46" r:id="rId1"/>
  <rowBreaks count="1" manualBreakCount="1">
    <brk id="20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25"/>
  <sheetViews>
    <sheetView view="pageBreakPreview" zoomScale="70" zoomScaleNormal="60" zoomScaleSheetLayoutView="70" zoomScalePageLayoutView="0" workbookViewId="0" topLeftCell="A88">
      <selection activeCell="G127" sqref="G127"/>
    </sheetView>
  </sheetViews>
  <sheetFormatPr defaultColWidth="9.140625" defaultRowHeight="15"/>
  <cols>
    <col min="1" max="1" width="9.140625" style="104" customWidth="1"/>
    <col min="2" max="2" width="47.8515625" style="104" customWidth="1"/>
    <col min="3" max="5" width="18.57421875" style="104" customWidth="1"/>
    <col min="6" max="6" width="14.28125" style="104" customWidth="1"/>
    <col min="7" max="7" width="15.00390625" style="109" customWidth="1"/>
    <col min="8" max="8" width="15.57421875" style="109" bestFit="1" customWidth="1"/>
    <col min="9" max="9" width="15.00390625" style="109" customWidth="1"/>
    <col min="10" max="10" width="14.7109375" style="109" customWidth="1"/>
    <col min="11" max="11" width="13.421875" style="104" customWidth="1"/>
    <col min="12" max="12" width="12.421875" style="104" customWidth="1"/>
    <col min="13" max="13" width="13.28125" style="104" customWidth="1"/>
    <col min="14" max="14" width="13.00390625" style="104" customWidth="1"/>
    <col min="15" max="15" width="13.421875" style="104" customWidth="1"/>
    <col min="16" max="16" width="9.7109375" style="104" customWidth="1"/>
    <col min="17" max="17" width="16.421875" style="104" customWidth="1"/>
    <col min="18" max="18" width="41.7109375" style="104" hidden="1" customWidth="1"/>
    <col min="19" max="19" width="14.421875" style="104" hidden="1" customWidth="1"/>
    <col min="20" max="20" width="15.140625" style="104" hidden="1" customWidth="1"/>
    <col min="21" max="21" width="10.8515625" style="104" hidden="1" customWidth="1"/>
    <col min="22" max="22" width="10.421875" style="104" hidden="1" customWidth="1"/>
    <col min="23" max="26" width="9.140625" style="104" hidden="1" customWidth="1"/>
    <col min="27" max="27" width="9.8515625" style="104" bestFit="1" customWidth="1"/>
    <col min="28" max="28" width="11.57421875" style="104" bestFit="1" customWidth="1"/>
    <col min="29" max="29" width="10.421875" style="104" bestFit="1" customWidth="1"/>
    <col min="30" max="30" width="9.140625" style="104" customWidth="1"/>
    <col min="31" max="31" width="10.421875" style="104" bestFit="1" customWidth="1"/>
    <col min="32" max="16384" width="9.140625" style="104" customWidth="1"/>
  </cols>
  <sheetData>
    <row r="1" spans="2:17" ht="15.75">
      <c r="B1" s="103"/>
      <c r="C1" s="103"/>
      <c r="D1" s="103"/>
      <c r="E1" s="103"/>
      <c r="F1" s="103"/>
      <c r="G1" s="210"/>
      <c r="H1" s="210"/>
      <c r="I1" s="210"/>
      <c r="J1" s="210"/>
      <c r="K1" s="103"/>
      <c r="L1" s="103"/>
      <c r="M1" s="313" t="s">
        <v>54</v>
      </c>
      <c r="N1" s="313"/>
      <c r="O1" s="313"/>
      <c r="P1" s="313"/>
      <c r="Q1" s="313"/>
    </row>
    <row r="2" spans="2:17" ht="15.75">
      <c r="B2" s="103"/>
      <c r="C2" s="103"/>
      <c r="D2" s="103"/>
      <c r="E2" s="103"/>
      <c r="F2" s="103"/>
      <c r="G2" s="210"/>
      <c r="H2" s="210"/>
      <c r="I2" s="210"/>
      <c r="J2" s="210"/>
      <c r="K2" s="103"/>
      <c r="L2" s="103"/>
      <c r="M2" s="314" t="s">
        <v>128</v>
      </c>
      <c r="N2" s="314"/>
      <c r="O2" s="314"/>
      <c r="P2" s="314"/>
      <c r="Q2" s="314"/>
    </row>
    <row r="3" spans="2:17" ht="15.75">
      <c r="B3" s="103"/>
      <c r="C3" s="103"/>
      <c r="D3" s="103"/>
      <c r="E3" s="103"/>
      <c r="F3" s="103"/>
      <c r="G3" s="210"/>
      <c r="H3" s="210"/>
      <c r="I3" s="210"/>
      <c r="J3" s="210"/>
      <c r="K3" s="103"/>
      <c r="L3" s="103"/>
      <c r="M3" s="103"/>
      <c r="N3" s="103"/>
      <c r="O3" s="103"/>
      <c r="P3" s="103"/>
      <c r="Q3" s="103"/>
    </row>
    <row r="4" spans="2:17" ht="15.75">
      <c r="B4" s="338" t="s">
        <v>25</v>
      </c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</row>
    <row r="5" spans="2:17" ht="15.75">
      <c r="B5" s="335" t="s">
        <v>133</v>
      </c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</row>
    <row r="7" spans="1:17" ht="21" customHeight="1">
      <c r="A7" s="327" t="s">
        <v>5</v>
      </c>
      <c r="B7" s="325" t="s">
        <v>161</v>
      </c>
      <c r="C7" s="325" t="s">
        <v>73</v>
      </c>
      <c r="D7" s="112"/>
      <c r="E7" s="112"/>
      <c r="F7" s="325" t="s">
        <v>7</v>
      </c>
      <c r="G7" s="352" t="s">
        <v>8</v>
      </c>
      <c r="H7" s="353"/>
      <c r="I7" s="341" t="s">
        <v>9</v>
      </c>
      <c r="J7" s="356"/>
      <c r="K7" s="356"/>
      <c r="L7" s="356"/>
      <c r="M7" s="356"/>
      <c r="N7" s="356"/>
      <c r="O7" s="356"/>
      <c r="P7" s="356"/>
      <c r="Q7" s="342"/>
    </row>
    <row r="8" spans="1:17" ht="54" customHeight="1">
      <c r="A8" s="359"/>
      <c r="B8" s="336"/>
      <c r="C8" s="336"/>
      <c r="D8" s="113" t="s">
        <v>162</v>
      </c>
      <c r="E8" s="113" t="s">
        <v>163</v>
      </c>
      <c r="F8" s="336"/>
      <c r="G8" s="354"/>
      <c r="H8" s="355"/>
      <c r="I8" s="329" t="s">
        <v>10</v>
      </c>
      <c r="J8" s="330"/>
      <c r="K8" s="339" t="s">
        <v>11</v>
      </c>
      <c r="L8" s="340"/>
      <c r="M8" s="341" t="s">
        <v>12</v>
      </c>
      <c r="N8" s="342"/>
      <c r="O8" s="339" t="s">
        <v>216</v>
      </c>
      <c r="P8" s="340"/>
      <c r="Q8" s="325" t="s">
        <v>164</v>
      </c>
    </row>
    <row r="9" spans="1:17" ht="32.25" customHeight="1">
      <c r="A9" s="344"/>
      <c r="B9" s="337"/>
      <c r="C9" s="337"/>
      <c r="D9" s="114"/>
      <c r="E9" s="114"/>
      <c r="F9" s="337"/>
      <c r="G9" s="111" t="s">
        <v>3</v>
      </c>
      <c r="H9" s="111" t="s">
        <v>4</v>
      </c>
      <c r="I9" s="111" t="s">
        <v>3</v>
      </c>
      <c r="J9" s="111" t="s">
        <v>4</v>
      </c>
      <c r="K9" s="106" t="s">
        <v>3</v>
      </c>
      <c r="L9" s="106" t="s">
        <v>4</v>
      </c>
      <c r="M9" s="106" t="s">
        <v>3</v>
      </c>
      <c r="N9" s="106" t="s">
        <v>4</v>
      </c>
      <c r="O9" s="106" t="s">
        <v>3</v>
      </c>
      <c r="P9" s="106" t="s">
        <v>153</v>
      </c>
      <c r="Q9" s="337"/>
    </row>
    <row r="10" spans="1:17" ht="15">
      <c r="A10" s="105">
        <v>1</v>
      </c>
      <c r="B10" s="105">
        <v>2</v>
      </c>
      <c r="C10" s="105">
        <v>3</v>
      </c>
      <c r="D10" s="105">
        <v>4</v>
      </c>
      <c r="E10" s="105">
        <v>5</v>
      </c>
      <c r="F10" s="105">
        <v>6</v>
      </c>
      <c r="G10" s="212">
        <v>7</v>
      </c>
      <c r="H10" s="212">
        <v>8</v>
      </c>
      <c r="I10" s="212">
        <v>9</v>
      </c>
      <c r="J10" s="212">
        <v>10</v>
      </c>
      <c r="K10" s="212">
        <v>11</v>
      </c>
      <c r="L10" s="212">
        <v>12</v>
      </c>
      <c r="M10" s="212">
        <v>13</v>
      </c>
      <c r="N10" s="212">
        <v>14</v>
      </c>
      <c r="O10" s="212">
        <v>15</v>
      </c>
      <c r="P10" s="105">
        <v>16</v>
      </c>
      <c r="Q10" s="105">
        <v>17</v>
      </c>
    </row>
    <row r="11" spans="1:17" ht="28.5">
      <c r="A11" s="226"/>
      <c r="B11" s="225"/>
      <c r="C11" s="225"/>
      <c r="D11" s="225"/>
      <c r="E11" s="225"/>
      <c r="F11" s="223" t="s">
        <v>181</v>
      </c>
      <c r="G11" s="212"/>
      <c r="H11" s="212"/>
      <c r="I11" s="212"/>
      <c r="J11" s="212"/>
      <c r="K11" s="212"/>
      <c r="L11" s="212"/>
      <c r="M11" s="212"/>
      <c r="N11" s="212"/>
      <c r="O11" s="212"/>
      <c r="P11" s="225"/>
      <c r="Q11" s="225"/>
    </row>
    <row r="12" spans="1:28" ht="35.25" customHeight="1">
      <c r="A12" s="115">
        <v>1</v>
      </c>
      <c r="B12" s="332" t="s">
        <v>146</v>
      </c>
      <c r="C12" s="333"/>
      <c r="D12" s="333"/>
      <c r="E12" s="333"/>
      <c r="F12" s="333"/>
      <c r="G12" s="333"/>
      <c r="H12" s="333"/>
      <c r="I12" s="333"/>
      <c r="J12" s="333"/>
      <c r="K12" s="333"/>
      <c r="L12" s="333"/>
      <c r="M12" s="333"/>
      <c r="N12" s="333"/>
      <c r="O12" s="333"/>
      <c r="P12" s="333"/>
      <c r="Q12" s="334"/>
      <c r="AA12" s="220"/>
      <c r="AB12" s="221"/>
    </row>
    <row r="13" spans="1:17" ht="27.75" customHeight="1">
      <c r="A13" s="348" t="s">
        <v>31</v>
      </c>
      <c r="B13" s="350" t="s">
        <v>183</v>
      </c>
      <c r="C13" s="236"/>
      <c r="D13" s="242"/>
      <c r="E13" s="242"/>
      <c r="F13" s="227" t="s">
        <v>156</v>
      </c>
      <c r="G13" s="230">
        <f>SUM(G14:G19)</f>
        <v>29358.500000000004</v>
      </c>
      <c r="H13" s="230">
        <f>SUM(H14:H19)</f>
        <v>0</v>
      </c>
      <c r="I13" s="230">
        <f>SUM(I14:I19)</f>
        <v>29358.500000000004</v>
      </c>
      <c r="J13" s="230">
        <f>SUM(J14:J19)</f>
        <v>0</v>
      </c>
      <c r="K13" s="230"/>
      <c r="L13" s="230"/>
      <c r="M13" s="230"/>
      <c r="N13" s="228"/>
      <c r="O13" s="228"/>
      <c r="P13" s="228"/>
      <c r="Q13" s="343" t="s">
        <v>2</v>
      </c>
    </row>
    <row r="14" spans="1:37" ht="18.75" customHeight="1">
      <c r="A14" s="328"/>
      <c r="B14" s="350"/>
      <c r="C14" s="237"/>
      <c r="D14" s="243"/>
      <c r="E14" s="243"/>
      <c r="F14" s="117" t="s">
        <v>117</v>
      </c>
      <c r="G14" s="102">
        <f aca="true" t="shared" si="0" ref="G14:J19">G36+G43</f>
        <v>4150</v>
      </c>
      <c r="H14" s="102">
        <f t="shared" si="0"/>
        <v>0</v>
      </c>
      <c r="I14" s="102">
        <f>I36+I43</f>
        <v>4150</v>
      </c>
      <c r="J14" s="102">
        <f t="shared" si="0"/>
        <v>0</v>
      </c>
      <c r="K14" s="116"/>
      <c r="L14" s="116"/>
      <c r="M14" s="116"/>
      <c r="N14" s="108"/>
      <c r="O14" s="108"/>
      <c r="P14" s="108"/>
      <c r="Q14" s="343"/>
      <c r="R14" s="373"/>
      <c r="S14" s="380"/>
      <c r="AA14" s="217"/>
      <c r="AB14" s="217"/>
      <c r="AC14" s="217"/>
      <c r="AD14" s="217"/>
      <c r="AE14" s="217"/>
      <c r="AF14" s="218"/>
      <c r="AG14" s="218"/>
      <c r="AH14" s="218"/>
      <c r="AI14" s="219"/>
      <c r="AJ14" s="219"/>
      <c r="AK14" s="219"/>
    </row>
    <row r="15" spans="1:31" ht="15">
      <c r="A15" s="328"/>
      <c r="B15" s="350"/>
      <c r="C15" s="237"/>
      <c r="D15" s="243"/>
      <c r="E15" s="243"/>
      <c r="F15" s="105" t="s">
        <v>118</v>
      </c>
      <c r="G15" s="102">
        <f t="shared" si="0"/>
        <v>5041.7</v>
      </c>
      <c r="H15" s="102">
        <f t="shared" si="0"/>
        <v>0</v>
      </c>
      <c r="I15" s="102">
        <f t="shared" si="0"/>
        <v>5041.7</v>
      </c>
      <c r="J15" s="102">
        <f t="shared" si="0"/>
        <v>0</v>
      </c>
      <c r="K15" s="116"/>
      <c r="L15" s="116"/>
      <c r="M15" s="116"/>
      <c r="N15" s="108"/>
      <c r="O15" s="108"/>
      <c r="P15" s="108"/>
      <c r="Q15" s="343"/>
      <c r="R15" s="373"/>
      <c r="S15" s="380"/>
      <c r="AA15" s="109"/>
      <c r="AB15" s="109"/>
      <c r="AC15" s="109"/>
      <c r="AD15" s="109"/>
      <c r="AE15" s="109"/>
    </row>
    <row r="16" spans="1:31" ht="15">
      <c r="A16" s="328"/>
      <c r="B16" s="350"/>
      <c r="C16" s="237"/>
      <c r="D16" s="243"/>
      <c r="E16" s="243"/>
      <c r="F16" s="105" t="s">
        <v>171</v>
      </c>
      <c r="G16" s="102">
        <f t="shared" si="0"/>
        <v>5041.7</v>
      </c>
      <c r="H16" s="102">
        <f t="shared" si="0"/>
        <v>0</v>
      </c>
      <c r="I16" s="102">
        <f t="shared" si="0"/>
        <v>5041.7</v>
      </c>
      <c r="J16" s="102">
        <f t="shared" si="0"/>
        <v>0</v>
      </c>
      <c r="K16" s="116"/>
      <c r="L16" s="116"/>
      <c r="M16" s="116"/>
      <c r="N16" s="108"/>
      <c r="O16" s="108"/>
      <c r="P16" s="108"/>
      <c r="Q16" s="343"/>
      <c r="AA16" s="109"/>
      <c r="AB16" s="109"/>
      <c r="AC16" s="109"/>
      <c r="AD16" s="109"/>
      <c r="AE16" s="109"/>
    </row>
    <row r="17" spans="1:31" ht="15">
      <c r="A17" s="328"/>
      <c r="B17" s="350"/>
      <c r="C17" s="237"/>
      <c r="D17" s="243"/>
      <c r="E17" s="243"/>
      <c r="F17" s="105" t="s">
        <v>172</v>
      </c>
      <c r="G17" s="102">
        <f t="shared" si="0"/>
        <v>5041.7</v>
      </c>
      <c r="H17" s="102">
        <f t="shared" si="0"/>
        <v>0</v>
      </c>
      <c r="I17" s="102">
        <f t="shared" si="0"/>
        <v>5041.7</v>
      </c>
      <c r="J17" s="102">
        <f t="shared" si="0"/>
        <v>0</v>
      </c>
      <c r="K17" s="116"/>
      <c r="L17" s="116"/>
      <c r="M17" s="116"/>
      <c r="N17" s="108"/>
      <c r="O17" s="108"/>
      <c r="P17" s="108"/>
      <c r="Q17" s="343"/>
      <c r="AA17" s="109"/>
      <c r="AB17" s="109"/>
      <c r="AC17" s="109"/>
      <c r="AD17" s="109"/>
      <c r="AE17" s="109"/>
    </row>
    <row r="18" spans="1:31" ht="15">
      <c r="A18" s="328"/>
      <c r="B18" s="350"/>
      <c r="C18" s="237"/>
      <c r="D18" s="243"/>
      <c r="E18" s="243"/>
      <c r="F18" s="117" t="s">
        <v>173</v>
      </c>
      <c r="G18" s="102">
        <f t="shared" si="0"/>
        <v>5041.7</v>
      </c>
      <c r="H18" s="102">
        <f t="shared" si="0"/>
        <v>0</v>
      </c>
      <c r="I18" s="102">
        <f t="shared" si="0"/>
        <v>5041.7</v>
      </c>
      <c r="J18" s="102">
        <f t="shared" si="0"/>
        <v>0</v>
      </c>
      <c r="K18" s="116"/>
      <c r="L18" s="116"/>
      <c r="M18" s="116"/>
      <c r="N18" s="108"/>
      <c r="O18" s="108"/>
      <c r="P18" s="108"/>
      <c r="Q18" s="343"/>
      <c r="AA18" s="109"/>
      <c r="AB18" s="109"/>
      <c r="AC18" s="109"/>
      <c r="AD18" s="109"/>
      <c r="AE18" s="109"/>
    </row>
    <row r="19" spans="1:31" ht="15">
      <c r="A19" s="312"/>
      <c r="B19" s="351"/>
      <c r="C19" s="241"/>
      <c r="D19" s="244"/>
      <c r="E19" s="244"/>
      <c r="F19" s="235" t="s">
        <v>174</v>
      </c>
      <c r="G19" s="102">
        <f t="shared" si="0"/>
        <v>5041.7</v>
      </c>
      <c r="H19" s="102">
        <f t="shared" si="0"/>
        <v>0</v>
      </c>
      <c r="I19" s="102">
        <f t="shared" si="0"/>
        <v>5041.7</v>
      </c>
      <c r="J19" s="102">
        <f t="shared" si="0"/>
        <v>0</v>
      </c>
      <c r="K19" s="116"/>
      <c r="L19" s="116"/>
      <c r="M19" s="116"/>
      <c r="N19" s="108"/>
      <c r="O19" s="108"/>
      <c r="P19" s="108"/>
      <c r="Q19" s="343"/>
      <c r="AA19" s="109"/>
      <c r="AB19" s="109"/>
      <c r="AC19" s="109"/>
      <c r="AD19" s="109"/>
      <c r="AE19" s="109"/>
    </row>
    <row r="20" spans="1:31" ht="29.25" customHeight="1">
      <c r="A20" s="262"/>
      <c r="B20" s="349" t="s">
        <v>134</v>
      </c>
      <c r="C20" s="254"/>
      <c r="D20" s="254"/>
      <c r="E20" s="254"/>
      <c r="F20" s="126" t="s">
        <v>156</v>
      </c>
      <c r="G20" s="107">
        <f>SUM(G21:G26)</f>
        <v>1830125.4</v>
      </c>
      <c r="H20" s="107">
        <f>SUM(H21:H26)</f>
        <v>0</v>
      </c>
      <c r="I20" s="107">
        <f>SUM(I21:I26)</f>
        <v>1750529.4</v>
      </c>
      <c r="J20" s="107">
        <f>SUM(J21:J26)</f>
        <v>0</v>
      </c>
      <c r="K20" s="107"/>
      <c r="L20" s="107"/>
      <c r="M20" s="107">
        <f>SUM(M21:M26)</f>
        <v>79596</v>
      </c>
      <c r="N20" s="107">
        <f>SUM(N21:N26)</f>
        <v>0</v>
      </c>
      <c r="O20" s="127"/>
      <c r="P20" s="127"/>
      <c r="Q20" s="349" t="s">
        <v>143</v>
      </c>
      <c r="R20" s="118"/>
      <c r="AA20" s="109"/>
      <c r="AB20" s="109"/>
      <c r="AC20" s="109"/>
      <c r="AD20" s="109"/>
      <c r="AE20" s="109"/>
    </row>
    <row r="21" spans="1:31" ht="20.25" customHeight="1">
      <c r="A21" s="263"/>
      <c r="B21" s="319"/>
      <c r="C21" s="255"/>
      <c r="D21" s="255"/>
      <c r="E21" s="255"/>
      <c r="F21" s="124" t="s">
        <v>117</v>
      </c>
      <c r="G21" s="111">
        <f>SUM(G58+G65+G72+G79+G80+G92+G99+G106+G113+G120+G127+G134+G141+G148+G155+G162+G169)</f>
        <v>347544.4</v>
      </c>
      <c r="H21" s="184">
        <f>SUM(H58+H65+H72+H79+H92+H99+H106+H113+H120+H127+H134+H141+H148+H155+H162+H169)</f>
        <v>0</v>
      </c>
      <c r="I21" s="184">
        <f>SUM(I58+I65+I72+I79+I80+I92+I99+I106+I113+I120+I127+I134+I141+I148+I155+I162+I169)</f>
        <v>267948.4</v>
      </c>
      <c r="J21" s="184">
        <f>SUM(J58+J65+J72+J79+J92+J99+J106+J113+J120+J127+J134+J141+J148+J155+J162+J169)</f>
        <v>0</v>
      </c>
      <c r="K21" s="184"/>
      <c r="L21" s="184"/>
      <c r="M21" s="184">
        <f aca="true" t="shared" si="1" ref="M21:N26">SUM(M134+M141+M155)</f>
        <v>79596</v>
      </c>
      <c r="N21" s="184">
        <f t="shared" si="1"/>
        <v>0</v>
      </c>
      <c r="O21" s="127"/>
      <c r="P21" s="127"/>
      <c r="Q21" s="319"/>
      <c r="AA21" s="109"/>
      <c r="AB21" s="109"/>
      <c r="AC21" s="109"/>
      <c r="AD21" s="109"/>
      <c r="AE21" s="109"/>
    </row>
    <row r="22" spans="1:31" ht="15" customHeight="1">
      <c r="A22" s="263"/>
      <c r="B22" s="319"/>
      <c r="C22" s="255"/>
      <c r="D22" s="255"/>
      <c r="E22" s="255"/>
      <c r="F22" s="102" t="s">
        <v>118</v>
      </c>
      <c r="G22" s="111">
        <f>SUM(G59+G66+G73+G81+G82+G93+G100+G107+G114+G121+G128+G135+G142+G149+G156+G163+G170)</f>
        <v>296516.19999999995</v>
      </c>
      <c r="H22" s="184">
        <f>SUM(H59+H66+H73+H81+H93+H100+H107+H114+H121+H135+H142+H149+H156+H163+H170+H128)</f>
        <v>0</v>
      </c>
      <c r="I22" s="184">
        <f>SUM(I59+I66+I73+I81+I82+I93+I100+I107+I114+I121+I128+I135+I142+I149+I156+I163+I170)</f>
        <v>296516.19999999995</v>
      </c>
      <c r="J22" s="184">
        <f>SUM(J66+J59+J73+J81+J93+J100+J107+J114+J121+J128+J135+J142+J149+J156+J163+J170)</f>
        <v>0</v>
      </c>
      <c r="K22" s="184"/>
      <c r="L22" s="184"/>
      <c r="M22" s="184">
        <f t="shared" si="1"/>
        <v>0</v>
      </c>
      <c r="N22" s="184">
        <f t="shared" si="1"/>
        <v>0</v>
      </c>
      <c r="O22" s="127"/>
      <c r="P22" s="127"/>
      <c r="Q22" s="319"/>
      <c r="AA22" s="109"/>
      <c r="AB22" s="109"/>
      <c r="AC22" s="109"/>
      <c r="AD22" s="109"/>
      <c r="AE22" s="109"/>
    </row>
    <row r="23" spans="1:31" ht="15">
      <c r="A23" s="263" t="s">
        <v>34</v>
      </c>
      <c r="B23" s="319"/>
      <c r="C23" s="255"/>
      <c r="D23" s="255"/>
      <c r="E23" s="255"/>
      <c r="F23" s="102" t="s">
        <v>171</v>
      </c>
      <c r="G23" s="111">
        <f>SUM(G60+G67+G74+G83+G84+G94+G101+G108+G115+G122+G129+G136+G143+G150+G157+G164+G171)</f>
        <v>296516.19999999995</v>
      </c>
      <c r="H23" s="184">
        <f>SUM(H60+H67+H74+H84+H94+H101+H108+H115+H122+H136+H143+H150+H157+H164+H171+H129)</f>
        <v>0</v>
      </c>
      <c r="I23" s="184">
        <f>SUM(I60+I67+I74+I83+I84+I94+I101+I108+I115+I122+I129+I136+I143+I150+I157+I164+I171)</f>
        <v>296516.19999999995</v>
      </c>
      <c r="J23" s="184">
        <f>SUM(J23+J60+J74+J67+J83+J94+J101+J108+J115+J122+J129+J136+J143+J150+J157+J164+J171)</f>
        <v>0</v>
      </c>
      <c r="K23" s="111"/>
      <c r="L23" s="111"/>
      <c r="M23" s="184">
        <f t="shared" si="1"/>
        <v>0</v>
      </c>
      <c r="N23" s="184">
        <f t="shared" si="1"/>
        <v>0</v>
      </c>
      <c r="O23" s="127"/>
      <c r="P23" s="127"/>
      <c r="Q23" s="319"/>
      <c r="AA23" s="109"/>
      <c r="AB23" s="109"/>
      <c r="AC23" s="109"/>
      <c r="AD23" s="109"/>
      <c r="AE23" s="109"/>
    </row>
    <row r="24" spans="1:31" ht="15">
      <c r="A24" s="263"/>
      <c r="B24" s="319"/>
      <c r="C24" s="255"/>
      <c r="D24" s="255"/>
      <c r="E24" s="255"/>
      <c r="F24" s="102" t="s">
        <v>172</v>
      </c>
      <c r="G24" s="111">
        <f>SUM(G61+G68+G75+G85+G86+G95+G102+G109+G116+G123+G130+G137+G144+G151+G158+G165+G172)</f>
        <v>296516.19999999995</v>
      </c>
      <c r="H24" s="184">
        <f>SUM(H61+H68+H75+H85+H95+H102+H109+H116+H123+H137+H144+H151+H158+H165+H172+H130)</f>
        <v>0</v>
      </c>
      <c r="I24" s="184">
        <f>SUM(I61+I68+I75+I83+I84+I95+I102+I109+I116+I123+I130+I137+I144+I151+I158+I165+I172)</f>
        <v>296516.19999999995</v>
      </c>
      <c r="J24" s="184">
        <f>SUM(J68+J75+J83+J95+J102+J109+J116+J123+J130+J137+J144+J151+J158+J165+J172)</f>
        <v>0</v>
      </c>
      <c r="K24" s="111"/>
      <c r="L24" s="111"/>
      <c r="M24" s="184">
        <f t="shared" si="1"/>
        <v>0</v>
      </c>
      <c r="N24" s="184">
        <f t="shared" si="1"/>
        <v>0</v>
      </c>
      <c r="O24" s="127"/>
      <c r="P24" s="127"/>
      <c r="Q24" s="319"/>
      <c r="R24" s="381"/>
      <c r="S24" s="382"/>
      <c r="T24" s="382"/>
      <c r="AA24" s="109"/>
      <c r="AB24" s="109"/>
      <c r="AC24" s="109"/>
      <c r="AD24" s="109"/>
      <c r="AE24" s="109"/>
    </row>
    <row r="25" spans="1:31" ht="15">
      <c r="A25" s="263"/>
      <c r="B25" s="319"/>
      <c r="C25" s="255"/>
      <c r="D25" s="255"/>
      <c r="E25" s="255"/>
      <c r="F25" s="124" t="s">
        <v>173</v>
      </c>
      <c r="G25" s="111">
        <f>SUM(G62+G69+G76+G87+G88+G96+G103+G110+G117+G124+G131+G138+G145+G152+G159+G166+G173)</f>
        <v>296516.19999999995</v>
      </c>
      <c r="H25" s="111">
        <f>H62+H69+H76+H87+H96+H103+H110+H117+H124+H131+H138+H145+H152+H159+H166+H173</f>
        <v>0</v>
      </c>
      <c r="I25" s="184">
        <f>SUM(I62+I69+I76+I87+I88+I96+I103+I110+I117+I124+I131+I138+I145+I152+I159+I166+I173)</f>
        <v>296516.19999999995</v>
      </c>
      <c r="J25" s="184">
        <f>J69+J76+J87+J88+J96+J103+J110+J117+J124+J131+J138+J145+J152+J159+J166+J173</f>
        <v>0</v>
      </c>
      <c r="K25" s="111"/>
      <c r="L25" s="111"/>
      <c r="M25" s="184">
        <f t="shared" si="1"/>
        <v>0</v>
      </c>
      <c r="N25" s="184">
        <f t="shared" si="1"/>
        <v>0</v>
      </c>
      <c r="O25" s="127"/>
      <c r="P25" s="127"/>
      <c r="Q25" s="319"/>
      <c r="AA25" s="109"/>
      <c r="AB25" s="109"/>
      <c r="AC25" s="109"/>
      <c r="AD25" s="109"/>
      <c r="AE25" s="109"/>
    </row>
    <row r="26" spans="1:31" ht="15">
      <c r="A26" s="268"/>
      <c r="B26" s="318"/>
      <c r="C26" s="255"/>
      <c r="D26" s="255"/>
      <c r="E26" s="255"/>
      <c r="F26" s="124" t="s">
        <v>174</v>
      </c>
      <c r="G26" s="111">
        <f>SUM(G63+G70+G77+G89+G90+G97+G104+G111+G118+G125+G132+G139+G146+G153+G160+G167+G174)</f>
        <v>296516.19999999995</v>
      </c>
      <c r="H26" s="184">
        <f>SUM(H63+H70+H77+H85+H97+H104+H111+H118+H125+H139+H146+H153+H160+H167+H174+H132)</f>
        <v>0</v>
      </c>
      <c r="I26" s="184">
        <f>SUM(I63+I70+I77+I85+I86+I97+I104+I111+I118+I125+I132+I139+I146+I153+I160+I167+I174)</f>
        <v>296516.19999999995</v>
      </c>
      <c r="J26" s="184">
        <f>SUM(J70+J77+J85+J97+J104+J111+J118+J125+J132+J139+J146+J153+J160+J167+J174)</f>
        <v>0</v>
      </c>
      <c r="K26" s="111"/>
      <c r="L26" s="111"/>
      <c r="M26" s="184">
        <f t="shared" si="1"/>
        <v>0</v>
      </c>
      <c r="N26" s="184">
        <f t="shared" si="1"/>
        <v>0</v>
      </c>
      <c r="O26" s="127"/>
      <c r="P26" s="127"/>
      <c r="Q26" s="318"/>
      <c r="R26" s="381"/>
      <c r="S26" s="382"/>
      <c r="T26" s="382"/>
      <c r="AA26" s="109"/>
      <c r="AB26" s="109"/>
      <c r="AC26" s="109"/>
      <c r="AD26" s="109"/>
      <c r="AE26" s="109"/>
    </row>
    <row r="27" spans="1:31" ht="33.75" customHeight="1">
      <c r="A27" s="252"/>
      <c r="B27" s="349" t="s">
        <v>131</v>
      </c>
      <c r="C27" s="254"/>
      <c r="D27" s="254"/>
      <c r="E27" s="254"/>
      <c r="F27" s="108" t="s">
        <v>156</v>
      </c>
      <c r="G27" s="116">
        <f>SUM(G28:G33)</f>
        <v>120474.6</v>
      </c>
      <c r="H27" s="116">
        <f>SUM(H28:H33)</f>
        <v>0</v>
      </c>
      <c r="I27" s="116">
        <f>SUM(I28:I33)</f>
        <v>120474.6</v>
      </c>
      <c r="J27" s="116">
        <f>SUM(J28:J33)</f>
        <v>0</v>
      </c>
      <c r="K27" s="253"/>
      <c r="L27" s="253"/>
      <c r="M27" s="154">
        <f>SUM(M28:M33)</f>
        <v>0</v>
      </c>
      <c r="N27" s="154">
        <f>SUM(N28:N33)</f>
        <v>0</v>
      </c>
      <c r="O27" s="253"/>
      <c r="P27" s="253"/>
      <c r="Q27" s="349" t="s">
        <v>155</v>
      </c>
      <c r="AA27" s="109"/>
      <c r="AB27" s="109"/>
      <c r="AC27" s="109"/>
      <c r="AD27" s="109"/>
      <c r="AE27" s="109"/>
    </row>
    <row r="28" spans="1:31" ht="30.75" customHeight="1">
      <c r="A28" s="252"/>
      <c r="B28" s="319"/>
      <c r="C28" s="255"/>
      <c r="D28" s="255"/>
      <c r="E28" s="255"/>
      <c r="F28" s="250" t="s">
        <v>117</v>
      </c>
      <c r="G28" s="102">
        <f aca="true" t="shared" si="2" ref="G28:H33">I28+M28</f>
        <v>19956.6</v>
      </c>
      <c r="H28" s="102">
        <f t="shared" si="2"/>
        <v>0</v>
      </c>
      <c r="I28" s="102">
        <f aca="true" t="shared" si="3" ref="I28:J33">SUM(I184+I191)</f>
        <v>19956.6</v>
      </c>
      <c r="J28" s="102">
        <f t="shared" si="3"/>
        <v>0</v>
      </c>
      <c r="K28" s="253"/>
      <c r="L28" s="253"/>
      <c r="M28" s="155">
        <f>SUM(M184+M191)</f>
        <v>0</v>
      </c>
      <c r="N28" s="155">
        <f>N184+N190</f>
        <v>0</v>
      </c>
      <c r="O28" s="253"/>
      <c r="P28" s="253"/>
      <c r="Q28" s="319"/>
      <c r="AA28" s="109"/>
      <c r="AB28" s="109"/>
      <c r="AC28" s="109"/>
      <c r="AD28" s="109"/>
      <c r="AE28" s="109"/>
    </row>
    <row r="29" spans="1:31" ht="15">
      <c r="A29" s="252"/>
      <c r="B29" s="319"/>
      <c r="C29" s="255"/>
      <c r="D29" s="255"/>
      <c r="E29" s="255"/>
      <c r="F29" s="253" t="s">
        <v>118</v>
      </c>
      <c r="G29" s="102">
        <f t="shared" si="2"/>
        <v>20103.6</v>
      </c>
      <c r="H29" s="102">
        <f t="shared" si="2"/>
        <v>0</v>
      </c>
      <c r="I29" s="102">
        <f t="shared" si="3"/>
        <v>20103.6</v>
      </c>
      <c r="J29" s="102">
        <f t="shared" si="3"/>
        <v>0</v>
      </c>
      <c r="K29" s="253"/>
      <c r="L29" s="253"/>
      <c r="M29" s="155">
        <f>M185+M192</f>
        <v>0</v>
      </c>
      <c r="N29" s="155">
        <f>N185</f>
        <v>0</v>
      </c>
      <c r="O29" s="253"/>
      <c r="P29" s="253"/>
      <c r="Q29" s="319"/>
      <c r="AA29" s="109"/>
      <c r="AB29" s="109"/>
      <c r="AC29" s="109"/>
      <c r="AD29" s="109"/>
      <c r="AE29" s="109"/>
    </row>
    <row r="30" spans="1:31" ht="15">
      <c r="A30" s="252" t="s">
        <v>44</v>
      </c>
      <c r="B30" s="319"/>
      <c r="C30" s="255"/>
      <c r="D30" s="255"/>
      <c r="E30" s="255"/>
      <c r="F30" s="253" t="s">
        <v>171</v>
      </c>
      <c r="G30" s="102">
        <f t="shared" si="2"/>
        <v>20103.6</v>
      </c>
      <c r="H30" s="102">
        <f t="shared" si="2"/>
        <v>0</v>
      </c>
      <c r="I30" s="102">
        <f t="shared" si="3"/>
        <v>20103.6</v>
      </c>
      <c r="J30" s="102">
        <f t="shared" si="3"/>
        <v>0</v>
      </c>
      <c r="K30" s="253"/>
      <c r="L30" s="253"/>
      <c r="M30" s="155">
        <f>M186+M193</f>
        <v>0</v>
      </c>
      <c r="N30" s="155">
        <f>N186</f>
        <v>0</v>
      </c>
      <c r="O30" s="253"/>
      <c r="P30" s="253"/>
      <c r="Q30" s="319"/>
      <c r="AA30" s="109"/>
      <c r="AB30" s="109"/>
      <c r="AC30" s="109"/>
      <c r="AD30" s="109"/>
      <c r="AE30" s="109"/>
    </row>
    <row r="31" spans="1:31" ht="15">
      <c r="A31" s="252"/>
      <c r="B31" s="319"/>
      <c r="C31" s="255"/>
      <c r="D31" s="255"/>
      <c r="E31" s="255"/>
      <c r="F31" s="253" t="s">
        <v>172</v>
      </c>
      <c r="G31" s="102">
        <f t="shared" si="2"/>
        <v>20103.6</v>
      </c>
      <c r="H31" s="102">
        <f t="shared" si="2"/>
        <v>0</v>
      </c>
      <c r="I31" s="102">
        <f t="shared" si="3"/>
        <v>20103.6</v>
      </c>
      <c r="J31" s="102">
        <f t="shared" si="3"/>
        <v>0</v>
      </c>
      <c r="K31" s="253"/>
      <c r="L31" s="253"/>
      <c r="M31" s="155">
        <f>M187+M194</f>
        <v>0</v>
      </c>
      <c r="N31" s="155">
        <f>N187</f>
        <v>0</v>
      </c>
      <c r="O31" s="253"/>
      <c r="P31" s="253"/>
      <c r="Q31" s="319"/>
      <c r="AA31" s="109"/>
      <c r="AB31" s="109"/>
      <c r="AC31" s="109"/>
      <c r="AD31" s="109"/>
      <c r="AE31" s="109"/>
    </row>
    <row r="32" spans="1:31" ht="15">
      <c r="A32" s="252"/>
      <c r="B32" s="319"/>
      <c r="C32" s="255"/>
      <c r="D32" s="255"/>
      <c r="E32" s="255"/>
      <c r="F32" s="250" t="s">
        <v>173</v>
      </c>
      <c r="G32" s="102">
        <f t="shared" si="2"/>
        <v>20103.6</v>
      </c>
      <c r="H32" s="102">
        <f t="shared" si="2"/>
        <v>0</v>
      </c>
      <c r="I32" s="102">
        <f t="shared" si="3"/>
        <v>20103.6</v>
      </c>
      <c r="J32" s="102">
        <f t="shared" si="3"/>
        <v>0</v>
      </c>
      <c r="K32" s="253"/>
      <c r="L32" s="253"/>
      <c r="M32" s="155">
        <f>M188+M195</f>
        <v>0</v>
      </c>
      <c r="N32" s="155">
        <f>N188</f>
        <v>0</v>
      </c>
      <c r="O32" s="253"/>
      <c r="P32" s="253"/>
      <c r="Q32" s="319"/>
      <c r="AA32" s="109"/>
      <c r="AB32" s="109"/>
      <c r="AC32" s="109"/>
      <c r="AD32" s="109"/>
      <c r="AE32" s="109"/>
    </row>
    <row r="33" spans="1:31" ht="15">
      <c r="A33" s="252"/>
      <c r="B33" s="318"/>
      <c r="C33" s="255"/>
      <c r="D33" s="255"/>
      <c r="E33" s="255"/>
      <c r="F33" s="250" t="s">
        <v>174</v>
      </c>
      <c r="G33" s="102">
        <f t="shared" si="2"/>
        <v>20103.6</v>
      </c>
      <c r="H33" s="102">
        <f t="shared" si="2"/>
        <v>0</v>
      </c>
      <c r="I33" s="102">
        <f t="shared" si="3"/>
        <v>20103.6</v>
      </c>
      <c r="J33" s="102">
        <f t="shared" si="3"/>
        <v>0</v>
      </c>
      <c r="K33" s="253"/>
      <c r="L33" s="253"/>
      <c r="M33" s="155">
        <f>M189+M196</f>
        <v>0</v>
      </c>
      <c r="N33" s="155">
        <f>N189</f>
        <v>0</v>
      </c>
      <c r="O33" s="253"/>
      <c r="P33" s="253"/>
      <c r="Q33" s="318"/>
      <c r="AA33" s="109"/>
      <c r="AB33" s="109"/>
      <c r="AC33" s="109"/>
      <c r="AD33" s="109"/>
      <c r="AE33" s="109"/>
    </row>
    <row r="34" spans="1:31" ht="36.75" customHeight="1">
      <c r="A34" s="357" t="s">
        <v>190</v>
      </c>
      <c r="B34" s="358"/>
      <c r="C34" s="358"/>
      <c r="D34" s="358"/>
      <c r="E34" s="358"/>
      <c r="F34" s="358"/>
      <c r="G34" s="358"/>
      <c r="H34" s="358"/>
      <c r="I34" s="358"/>
      <c r="J34" s="358"/>
      <c r="K34" s="358"/>
      <c r="L34" s="358"/>
      <c r="M34" s="358"/>
      <c r="N34" s="358"/>
      <c r="O34" s="358"/>
      <c r="P34" s="358"/>
      <c r="Q34" s="358"/>
      <c r="AA34" s="109"/>
      <c r="AB34" s="109"/>
      <c r="AC34" s="109"/>
      <c r="AD34" s="109"/>
      <c r="AE34" s="109"/>
    </row>
    <row r="35" spans="1:31" s="272" customFormat="1" ht="21.75" customHeight="1">
      <c r="A35" s="327" t="s">
        <v>32</v>
      </c>
      <c r="B35" s="326" t="s">
        <v>194</v>
      </c>
      <c r="C35" s="256"/>
      <c r="D35" s="325" t="s">
        <v>165</v>
      </c>
      <c r="E35" s="325" t="s">
        <v>167</v>
      </c>
      <c r="F35" s="108" t="s">
        <v>156</v>
      </c>
      <c r="G35" s="119">
        <f>SUM(G36:G41)</f>
        <v>27781.000000000004</v>
      </c>
      <c r="H35" s="119">
        <f>SUM(H36:H41)</f>
        <v>0</v>
      </c>
      <c r="I35" s="119">
        <f>SUM(I36:I41)</f>
        <v>27781.000000000004</v>
      </c>
      <c r="J35" s="119">
        <f>SUM(J36:J41)</f>
        <v>0</v>
      </c>
      <c r="K35" s="102"/>
      <c r="L35" s="102"/>
      <c r="M35" s="102"/>
      <c r="N35" s="271"/>
      <c r="O35" s="271"/>
      <c r="P35" s="271"/>
      <c r="Q35" s="326" t="s">
        <v>2</v>
      </c>
      <c r="AA35" s="273"/>
      <c r="AB35" s="273"/>
      <c r="AC35" s="273"/>
      <c r="AD35" s="273"/>
      <c r="AE35" s="273"/>
    </row>
    <row r="36" spans="1:31" s="272" customFormat="1" ht="15">
      <c r="A36" s="328"/>
      <c r="B36" s="319"/>
      <c r="C36" s="257"/>
      <c r="D36" s="315"/>
      <c r="E36" s="315"/>
      <c r="F36" s="258" t="s">
        <v>117</v>
      </c>
      <c r="G36" s="101">
        <v>3900</v>
      </c>
      <c r="H36" s="101">
        <v>0</v>
      </c>
      <c r="I36" s="101">
        <v>3900</v>
      </c>
      <c r="J36" s="101">
        <v>0</v>
      </c>
      <c r="K36" s="102"/>
      <c r="L36" s="102"/>
      <c r="M36" s="102"/>
      <c r="N36" s="271"/>
      <c r="O36" s="271"/>
      <c r="P36" s="271"/>
      <c r="Q36" s="319"/>
      <c r="AA36" s="273"/>
      <c r="AB36" s="273"/>
      <c r="AC36" s="273"/>
      <c r="AD36" s="273"/>
      <c r="AE36" s="273"/>
    </row>
    <row r="37" spans="1:31" s="272" customFormat="1" ht="15">
      <c r="A37" s="328"/>
      <c r="B37" s="319"/>
      <c r="C37" s="257"/>
      <c r="D37" s="315"/>
      <c r="E37" s="315"/>
      <c r="F37" s="258" t="s">
        <v>118</v>
      </c>
      <c r="G37" s="101">
        <v>4776.2</v>
      </c>
      <c r="H37" s="194">
        <v>0</v>
      </c>
      <c r="I37" s="194">
        <v>4776.2</v>
      </c>
      <c r="J37" s="194">
        <v>0</v>
      </c>
      <c r="K37" s="102"/>
      <c r="L37" s="102"/>
      <c r="M37" s="102"/>
      <c r="N37" s="271"/>
      <c r="O37" s="271"/>
      <c r="P37" s="271"/>
      <c r="Q37" s="319"/>
      <c r="AA37" s="273"/>
      <c r="AB37" s="273"/>
      <c r="AC37" s="273"/>
      <c r="AD37" s="273"/>
      <c r="AE37" s="273"/>
    </row>
    <row r="38" spans="1:31" s="272" customFormat="1" ht="15">
      <c r="A38" s="328"/>
      <c r="B38" s="319"/>
      <c r="C38" s="257"/>
      <c r="D38" s="315"/>
      <c r="E38" s="315"/>
      <c r="F38" s="258" t="s">
        <v>171</v>
      </c>
      <c r="G38" s="101">
        <v>4776.2</v>
      </c>
      <c r="H38" s="194">
        <v>0</v>
      </c>
      <c r="I38" s="194">
        <v>4776.2</v>
      </c>
      <c r="J38" s="194">
        <v>0</v>
      </c>
      <c r="K38" s="102"/>
      <c r="L38" s="102"/>
      <c r="M38" s="102"/>
      <c r="N38" s="271"/>
      <c r="O38" s="271"/>
      <c r="P38" s="271"/>
      <c r="Q38" s="319"/>
      <c r="AA38" s="273"/>
      <c r="AB38" s="273"/>
      <c r="AC38" s="273"/>
      <c r="AD38" s="273"/>
      <c r="AE38" s="273"/>
    </row>
    <row r="39" spans="1:31" s="272" customFormat="1" ht="15">
      <c r="A39" s="328"/>
      <c r="B39" s="319"/>
      <c r="C39" s="257"/>
      <c r="D39" s="315"/>
      <c r="E39" s="315"/>
      <c r="F39" s="258" t="s">
        <v>172</v>
      </c>
      <c r="G39" s="101">
        <v>4776.2</v>
      </c>
      <c r="H39" s="194">
        <v>0</v>
      </c>
      <c r="I39" s="194">
        <v>4776.2</v>
      </c>
      <c r="J39" s="194">
        <v>0</v>
      </c>
      <c r="K39" s="102"/>
      <c r="L39" s="102"/>
      <c r="M39" s="102"/>
      <c r="N39" s="271"/>
      <c r="O39" s="271"/>
      <c r="P39" s="271"/>
      <c r="Q39" s="319"/>
      <c r="AA39" s="273"/>
      <c r="AB39" s="273"/>
      <c r="AC39" s="273"/>
      <c r="AD39" s="273"/>
      <c r="AE39" s="273"/>
    </row>
    <row r="40" spans="1:31" s="272" customFormat="1" ht="15">
      <c r="A40" s="328"/>
      <c r="B40" s="319"/>
      <c r="C40" s="257"/>
      <c r="D40" s="315"/>
      <c r="E40" s="315"/>
      <c r="F40" s="258" t="s">
        <v>173</v>
      </c>
      <c r="G40" s="101">
        <v>4776.2</v>
      </c>
      <c r="H40" s="194">
        <v>0</v>
      </c>
      <c r="I40" s="194">
        <v>4776.2</v>
      </c>
      <c r="J40" s="194">
        <v>0</v>
      </c>
      <c r="K40" s="102"/>
      <c r="L40" s="102"/>
      <c r="M40" s="102"/>
      <c r="N40" s="271"/>
      <c r="O40" s="271"/>
      <c r="P40" s="271"/>
      <c r="Q40" s="319"/>
      <c r="AA40" s="273"/>
      <c r="AB40" s="273"/>
      <c r="AC40" s="273"/>
      <c r="AD40" s="273"/>
      <c r="AE40" s="273"/>
    </row>
    <row r="41" spans="1:31" s="272" customFormat="1" ht="15">
      <c r="A41" s="312"/>
      <c r="B41" s="318"/>
      <c r="C41" s="257"/>
      <c r="D41" s="304"/>
      <c r="E41" s="304"/>
      <c r="F41" s="258" t="s">
        <v>174</v>
      </c>
      <c r="G41" s="101">
        <v>4776.2</v>
      </c>
      <c r="H41" s="194">
        <v>0</v>
      </c>
      <c r="I41" s="194">
        <v>4776.2</v>
      </c>
      <c r="J41" s="194">
        <v>0</v>
      </c>
      <c r="K41" s="102"/>
      <c r="L41" s="102"/>
      <c r="M41" s="102"/>
      <c r="N41" s="271"/>
      <c r="O41" s="271"/>
      <c r="P41" s="271"/>
      <c r="Q41" s="318"/>
      <c r="AA41" s="273"/>
      <c r="AB41" s="273"/>
      <c r="AC41" s="273"/>
      <c r="AD41" s="273"/>
      <c r="AE41" s="273"/>
    </row>
    <row r="42" spans="1:31" s="272" customFormat="1" ht="30" customHeight="1">
      <c r="A42" s="327" t="s">
        <v>192</v>
      </c>
      <c r="B42" s="326" t="s">
        <v>193</v>
      </c>
      <c r="C42" s="256"/>
      <c r="D42" s="325" t="s">
        <v>165</v>
      </c>
      <c r="E42" s="325" t="s">
        <v>167</v>
      </c>
      <c r="F42" s="108" t="s">
        <v>156</v>
      </c>
      <c r="G42" s="119">
        <f>SUM(G43:G48)</f>
        <v>1577.5</v>
      </c>
      <c r="H42" s="119">
        <f>SUM(H43:H48)</f>
        <v>0</v>
      </c>
      <c r="I42" s="119">
        <f>SUM(I43:I48)</f>
        <v>1577.5</v>
      </c>
      <c r="J42" s="119">
        <f>SUM(J43:J48)</f>
        <v>0</v>
      </c>
      <c r="K42" s="102"/>
      <c r="L42" s="102"/>
      <c r="M42" s="102"/>
      <c r="N42" s="271"/>
      <c r="O42" s="271"/>
      <c r="P42" s="271"/>
      <c r="Q42" s="326" t="s">
        <v>2</v>
      </c>
      <c r="AA42" s="273"/>
      <c r="AB42" s="273"/>
      <c r="AC42" s="273"/>
      <c r="AD42" s="273"/>
      <c r="AE42" s="273"/>
    </row>
    <row r="43" spans="1:31" s="272" customFormat="1" ht="15">
      <c r="A43" s="328"/>
      <c r="B43" s="319"/>
      <c r="C43" s="257"/>
      <c r="D43" s="315"/>
      <c r="E43" s="315"/>
      <c r="F43" s="258" t="s">
        <v>117</v>
      </c>
      <c r="G43" s="101">
        <v>250</v>
      </c>
      <c r="H43" s="101">
        <v>0</v>
      </c>
      <c r="I43" s="101">
        <v>250</v>
      </c>
      <c r="J43" s="101">
        <v>0</v>
      </c>
      <c r="K43" s="102"/>
      <c r="L43" s="102"/>
      <c r="M43" s="102"/>
      <c r="N43" s="271"/>
      <c r="O43" s="271"/>
      <c r="P43" s="271"/>
      <c r="Q43" s="319"/>
      <c r="R43" s="266"/>
      <c r="S43" s="267"/>
      <c r="T43" s="267"/>
      <c r="U43" s="267"/>
      <c r="AA43" s="273"/>
      <c r="AB43" s="273"/>
      <c r="AC43" s="273"/>
      <c r="AD43" s="273"/>
      <c r="AE43" s="273"/>
    </row>
    <row r="44" spans="1:31" s="272" customFormat="1" ht="15">
      <c r="A44" s="328"/>
      <c r="B44" s="319"/>
      <c r="C44" s="257"/>
      <c r="D44" s="315"/>
      <c r="E44" s="315"/>
      <c r="F44" s="258" t="s">
        <v>118</v>
      </c>
      <c r="G44" s="101">
        <v>265.5</v>
      </c>
      <c r="H44" s="194">
        <v>0</v>
      </c>
      <c r="I44" s="194">
        <v>265.5</v>
      </c>
      <c r="J44" s="194">
        <v>0</v>
      </c>
      <c r="K44" s="102"/>
      <c r="L44" s="102"/>
      <c r="M44" s="102"/>
      <c r="N44" s="271"/>
      <c r="O44" s="271"/>
      <c r="P44" s="271"/>
      <c r="Q44" s="319"/>
      <c r="R44" s="266"/>
      <c r="S44" s="267"/>
      <c r="T44" s="267"/>
      <c r="U44" s="267"/>
      <c r="AA44" s="273"/>
      <c r="AB44" s="273"/>
      <c r="AC44" s="273"/>
      <c r="AD44" s="273"/>
      <c r="AE44" s="273"/>
    </row>
    <row r="45" spans="1:31" s="272" customFormat="1" ht="15">
      <c r="A45" s="328"/>
      <c r="B45" s="319"/>
      <c r="C45" s="257"/>
      <c r="D45" s="315"/>
      <c r="E45" s="315"/>
      <c r="F45" s="258" t="s">
        <v>171</v>
      </c>
      <c r="G45" s="101">
        <v>265.5</v>
      </c>
      <c r="H45" s="194">
        <v>0</v>
      </c>
      <c r="I45" s="194">
        <v>265.5</v>
      </c>
      <c r="J45" s="194">
        <v>0</v>
      </c>
      <c r="K45" s="102"/>
      <c r="L45" s="102"/>
      <c r="M45" s="102"/>
      <c r="N45" s="271"/>
      <c r="O45" s="271"/>
      <c r="P45" s="271"/>
      <c r="Q45" s="319"/>
      <c r="R45" s="266"/>
      <c r="S45" s="267"/>
      <c r="T45" s="267"/>
      <c r="U45" s="267"/>
      <c r="AA45" s="273"/>
      <c r="AB45" s="273"/>
      <c r="AC45" s="273"/>
      <c r="AD45" s="273"/>
      <c r="AE45" s="273"/>
    </row>
    <row r="46" spans="1:31" s="272" customFormat="1" ht="15" customHeight="1">
      <c r="A46" s="328"/>
      <c r="B46" s="319"/>
      <c r="C46" s="257"/>
      <c r="D46" s="315"/>
      <c r="E46" s="315"/>
      <c r="F46" s="258" t="s">
        <v>172</v>
      </c>
      <c r="G46" s="101">
        <v>265.5</v>
      </c>
      <c r="H46" s="194">
        <v>0</v>
      </c>
      <c r="I46" s="194">
        <v>265.5</v>
      </c>
      <c r="J46" s="194">
        <v>0</v>
      </c>
      <c r="K46" s="102"/>
      <c r="L46" s="102"/>
      <c r="M46" s="102"/>
      <c r="N46" s="271"/>
      <c r="O46" s="271"/>
      <c r="P46" s="271"/>
      <c r="Q46" s="319"/>
      <c r="AA46" s="273"/>
      <c r="AB46" s="273"/>
      <c r="AC46" s="273"/>
      <c r="AD46" s="273"/>
      <c r="AE46" s="273"/>
    </row>
    <row r="47" spans="1:31" s="272" customFormat="1" ht="15">
      <c r="A47" s="328"/>
      <c r="B47" s="319"/>
      <c r="C47" s="257"/>
      <c r="D47" s="315"/>
      <c r="E47" s="315"/>
      <c r="F47" s="258" t="s">
        <v>173</v>
      </c>
      <c r="G47" s="101">
        <v>265.5</v>
      </c>
      <c r="H47" s="194">
        <v>0</v>
      </c>
      <c r="I47" s="194">
        <v>265.5</v>
      </c>
      <c r="J47" s="194">
        <v>0</v>
      </c>
      <c r="K47" s="102"/>
      <c r="L47" s="102"/>
      <c r="M47" s="102"/>
      <c r="N47" s="271"/>
      <c r="O47" s="271"/>
      <c r="P47" s="271"/>
      <c r="Q47" s="319"/>
      <c r="AA47" s="273"/>
      <c r="AB47" s="273"/>
      <c r="AC47" s="273"/>
      <c r="AD47" s="273"/>
      <c r="AE47" s="273"/>
    </row>
    <row r="48" spans="1:31" s="272" customFormat="1" ht="15" customHeight="1">
      <c r="A48" s="312"/>
      <c r="B48" s="318"/>
      <c r="C48" s="257"/>
      <c r="D48" s="304"/>
      <c r="E48" s="304"/>
      <c r="F48" s="258" t="s">
        <v>174</v>
      </c>
      <c r="G48" s="101">
        <v>265.5</v>
      </c>
      <c r="H48" s="194">
        <v>0</v>
      </c>
      <c r="I48" s="194">
        <v>265.5</v>
      </c>
      <c r="J48" s="194">
        <v>0</v>
      </c>
      <c r="K48" s="102"/>
      <c r="L48" s="102"/>
      <c r="M48" s="102"/>
      <c r="N48" s="271"/>
      <c r="O48" s="271"/>
      <c r="P48" s="271"/>
      <c r="Q48" s="318"/>
      <c r="R48" s="266"/>
      <c r="S48" s="267"/>
      <c r="T48" s="267"/>
      <c r="U48" s="267"/>
      <c r="AA48" s="273"/>
      <c r="AB48" s="273"/>
      <c r="AC48" s="273"/>
      <c r="AD48" s="273"/>
      <c r="AE48" s="273"/>
    </row>
    <row r="49" spans="1:31" ht="15">
      <c r="A49" s="258"/>
      <c r="B49" s="345" t="s">
        <v>15</v>
      </c>
      <c r="C49" s="259"/>
      <c r="D49" s="259"/>
      <c r="E49" s="259"/>
      <c r="F49" s="265" t="s">
        <v>184</v>
      </c>
      <c r="G49" s="119">
        <f>SUM(G50:G55)</f>
        <v>29358.500000000004</v>
      </c>
      <c r="H49" s="119">
        <f>SUM(H50:H55)</f>
        <v>0</v>
      </c>
      <c r="I49" s="119">
        <f>SUM(I50:I55)</f>
        <v>29358.500000000004</v>
      </c>
      <c r="J49" s="119">
        <f>SUM(J50:J55)</f>
        <v>0</v>
      </c>
      <c r="K49" s="102"/>
      <c r="L49" s="102"/>
      <c r="M49" s="102"/>
      <c r="N49" s="269"/>
      <c r="O49" s="269"/>
      <c r="P49" s="269"/>
      <c r="Q49" s="256"/>
      <c r="R49" s="266"/>
      <c r="S49" s="267"/>
      <c r="T49" s="267"/>
      <c r="U49" s="267"/>
      <c r="AA49" s="109"/>
      <c r="AB49" s="109"/>
      <c r="AC49" s="109"/>
      <c r="AD49" s="109"/>
      <c r="AE49" s="109"/>
    </row>
    <row r="50" spans="1:31" ht="15">
      <c r="A50" s="261"/>
      <c r="B50" s="346"/>
      <c r="C50" s="260"/>
      <c r="D50" s="260"/>
      <c r="E50" s="260"/>
      <c r="F50" s="121" t="s">
        <v>117</v>
      </c>
      <c r="G50" s="101">
        <f aca="true" t="shared" si="4" ref="G50:J55">G36+G43</f>
        <v>4150</v>
      </c>
      <c r="H50" s="194">
        <f t="shared" si="4"/>
        <v>0</v>
      </c>
      <c r="I50" s="194">
        <f t="shared" si="4"/>
        <v>4150</v>
      </c>
      <c r="J50" s="194">
        <f t="shared" si="4"/>
        <v>0</v>
      </c>
      <c r="K50" s="102"/>
      <c r="L50" s="102"/>
      <c r="M50" s="102"/>
      <c r="N50" s="269"/>
      <c r="O50" s="269"/>
      <c r="P50" s="269"/>
      <c r="Q50" s="257"/>
      <c r="R50" s="266"/>
      <c r="S50" s="267"/>
      <c r="T50" s="267"/>
      <c r="U50" s="267"/>
      <c r="AA50" s="109"/>
      <c r="AB50" s="109"/>
      <c r="AC50" s="109"/>
      <c r="AD50" s="109"/>
      <c r="AE50" s="109"/>
    </row>
    <row r="51" spans="1:31" ht="15" customHeight="1">
      <c r="A51" s="261"/>
      <c r="B51" s="346"/>
      <c r="C51" s="260"/>
      <c r="D51" s="260"/>
      <c r="E51" s="260"/>
      <c r="F51" s="264" t="s">
        <v>118</v>
      </c>
      <c r="G51" s="101">
        <f t="shared" si="4"/>
        <v>5041.7</v>
      </c>
      <c r="H51" s="194">
        <f t="shared" si="4"/>
        <v>0</v>
      </c>
      <c r="I51" s="194">
        <f t="shared" si="4"/>
        <v>5041.7</v>
      </c>
      <c r="J51" s="194">
        <f t="shared" si="4"/>
        <v>0</v>
      </c>
      <c r="K51" s="102"/>
      <c r="L51" s="102"/>
      <c r="M51" s="102"/>
      <c r="N51" s="269"/>
      <c r="O51" s="269"/>
      <c r="P51" s="269"/>
      <c r="Q51" s="257"/>
      <c r="AA51" s="109"/>
      <c r="AB51" s="109"/>
      <c r="AC51" s="109"/>
      <c r="AD51" s="109"/>
      <c r="AE51" s="109"/>
    </row>
    <row r="52" spans="1:31" ht="15">
      <c r="A52" s="261"/>
      <c r="B52" s="346"/>
      <c r="C52" s="260"/>
      <c r="D52" s="260"/>
      <c r="E52" s="260"/>
      <c r="F52" s="122" t="s">
        <v>171</v>
      </c>
      <c r="G52" s="101">
        <f t="shared" si="4"/>
        <v>5041.7</v>
      </c>
      <c r="H52" s="194">
        <f t="shared" si="4"/>
        <v>0</v>
      </c>
      <c r="I52" s="194">
        <f t="shared" si="4"/>
        <v>5041.7</v>
      </c>
      <c r="J52" s="194">
        <f t="shared" si="4"/>
        <v>0</v>
      </c>
      <c r="K52" s="102"/>
      <c r="L52" s="102"/>
      <c r="M52" s="102"/>
      <c r="N52" s="269"/>
      <c r="O52" s="269"/>
      <c r="P52" s="269"/>
      <c r="Q52" s="257"/>
      <c r="AA52" s="109"/>
      <c r="AB52" s="109"/>
      <c r="AC52" s="109"/>
      <c r="AD52" s="109"/>
      <c r="AE52" s="109"/>
    </row>
    <row r="53" spans="1:31" ht="15">
      <c r="A53" s="261"/>
      <c r="B53" s="346"/>
      <c r="C53" s="260"/>
      <c r="D53" s="260"/>
      <c r="E53" s="260"/>
      <c r="F53" s="122" t="s">
        <v>172</v>
      </c>
      <c r="G53" s="101">
        <f t="shared" si="4"/>
        <v>5041.7</v>
      </c>
      <c r="H53" s="194">
        <f t="shared" si="4"/>
        <v>0</v>
      </c>
      <c r="I53" s="194">
        <f t="shared" si="4"/>
        <v>5041.7</v>
      </c>
      <c r="J53" s="194">
        <f t="shared" si="4"/>
        <v>0</v>
      </c>
      <c r="K53" s="102"/>
      <c r="L53" s="102"/>
      <c r="M53" s="102"/>
      <c r="N53" s="269"/>
      <c r="O53" s="269"/>
      <c r="P53" s="269"/>
      <c r="Q53" s="257"/>
      <c r="AA53" s="109"/>
      <c r="AB53" s="109"/>
      <c r="AC53" s="109"/>
      <c r="AD53" s="109"/>
      <c r="AE53" s="109"/>
    </row>
    <row r="54" spans="1:31" ht="15">
      <c r="A54" s="261"/>
      <c r="B54" s="346"/>
      <c r="C54" s="260"/>
      <c r="D54" s="260"/>
      <c r="E54" s="260"/>
      <c r="F54" s="123" t="s">
        <v>173</v>
      </c>
      <c r="G54" s="101">
        <f t="shared" si="4"/>
        <v>5041.7</v>
      </c>
      <c r="H54" s="194">
        <f t="shared" si="4"/>
        <v>0</v>
      </c>
      <c r="I54" s="194">
        <f t="shared" si="4"/>
        <v>5041.7</v>
      </c>
      <c r="J54" s="194">
        <f t="shared" si="4"/>
        <v>0</v>
      </c>
      <c r="K54" s="124"/>
      <c r="L54" s="124"/>
      <c r="M54" s="124"/>
      <c r="N54" s="125"/>
      <c r="O54" s="125"/>
      <c r="P54" s="125"/>
      <c r="Q54" s="257"/>
      <c r="AA54" s="109"/>
      <c r="AB54" s="109"/>
      <c r="AC54" s="109"/>
      <c r="AD54" s="109"/>
      <c r="AE54" s="109"/>
    </row>
    <row r="55" spans="1:31" ht="15">
      <c r="A55" s="261"/>
      <c r="B55" s="347"/>
      <c r="C55" s="260"/>
      <c r="D55" s="260"/>
      <c r="E55" s="260"/>
      <c r="F55" s="122" t="s">
        <v>174</v>
      </c>
      <c r="G55" s="101">
        <f t="shared" si="4"/>
        <v>5041.7</v>
      </c>
      <c r="H55" s="194">
        <f t="shared" si="4"/>
        <v>0</v>
      </c>
      <c r="I55" s="194">
        <f t="shared" si="4"/>
        <v>5041.7</v>
      </c>
      <c r="J55" s="194">
        <f t="shared" si="4"/>
        <v>0</v>
      </c>
      <c r="K55" s="102"/>
      <c r="L55" s="102"/>
      <c r="M55" s="102"/>
      <c r="N55" s="269"/>
      <c r="O55" s="269"/>
      <c r="P55" s="269"/>
      <c r="Q55" s="257"/>
      <c r="AA55" s="109"/>
      <c r="AB55" s="109"/>
      <c r="AC55" s="109"/>
      <c r="AD55" s="109"/>
      <c r="AE55" s="109"/>
    </row>
    <row r="56" spans="1:31" ht="30.75" customHeight="1">
      <c r="A56" s="254"/>
      <c r="B56" s="360" t="s">
        <v>142</v>
      </c>
      <c r="C56" s="360"/>
      <c r="D56" s="360"/>
      <c r="E56" s="360"/>
      <c r="F56" s="360"/>
      <c r="G56" s="360"/>
      <c r="H56" s="360"/>
      <c r="I56" s="360"/>
      <c r="J56" s="360"/>
      <c r="K56" s="360"/>
      <c r="L56" s="360"/>
      <c r="M56" s="360"/>
      <c r="N56" s="360"/>
      <c r="O56" s="360"/>
      <c r="P56" s="360"/>
      <c r="Q56" s="361"/>
      <c r="AA56" s="109"/>
      <c r="AB56" s="109"/>
      <c r="AC56" s="109"/>
      <c r="AD56" s="109"/>
      <c r="AE56" s="109"/>
    </row>
    <row r="57" spans="1:31" ht="15">
      <c r="A57" s="327" t="s">
        <v>35</v>
      </c>
      <c r="B57" s="326" t="s">
        <v>186</v>
      </c>
      <c r="C57" s="325"/>
      <c r="D57" s="325" t="s">
        <v>165</v>
      </c>
      <c r="E57" s="325" t="s">
        <v>167</v>
      </c>
      <c r="F57" s="108" t="s">
        <v>156</v>
      </c>
      <c r="G57" s="119">
        <f>SUM(G58:G63)</f>
        <v>49238.5</v>
      </c>
      <c r="H57" s="119">
        <f>SUM(H58:H63)</f>
        <v>0</v>
      </c>
      <c r="I57" s="119">
        <f>SUM(I58:I63)</f>
        <v>49238.5</v>
      </c>
      <c r="J57" s="119">
        <f>SUM(J58:J63)</f>
        <v>0</v>
      </c>
      <c r="K57" s="128"/>
      <c r="L57" s="120"/>
      <c r="M57" s="120"/>
      <c r="N57" s="120"/>
      <c r="O57" s="120"/>
      <c r="P57" s="120"/>
      <c r="Q57" s="326" t="s">
        <v>2</v>
      </c>
      <c r="AA57" s="109"/>
      <c r="AB57" s="109"/>
      <c r="AC57" s="109"/>
      <c r="AD57" s="109"/>
      <c r="AE57" s="109"/>
    </row>
    <row r="58" spans="1:31" ht="15" customHeight="1">
      <c r="A58" s="359"/>
      <c r="B58" s="331"/>
      <c r="C58" s="336"/>
      <c r="D58" s="336"/>
      <c r="E58" s="336"/>
      <c r="F58" s="121" t="s">
        <v>117</v>
      </c>
      <c r="G58" s="101">
        <v>7296</v>
      </c>
      <c r="H58" s="194">
        <v>0</v>
      </c>
      <c r="I58" s="194">
        <v>7296</v>
      </c>
      <c r="J58" s="194">
        <v>0</v>
      </c>
      <c r="K58" s="128"/>
      <c r="L58" s="120"/>
      <c r="M58" s="120"/>
      <c r="N58" s="120"/>
      <c r="O58" s="120"/>
      <c r="P58" s="120"/>
      <c r="Q58" s="331"/>
      <c r="R58" s="133"/>
      <c r="S58" s="134"/>
      <c r="T58" s="134"/>
      <c r="U58" s="134"/>
      <c r="AA58" s="109"/>
      <c r="AB58" s="109"/>
      <c r="AC58" s="109"/>
      <c r="AD58" s="109"/>
      <c r="AE58" s="109"/>
    </row>
    <row r="59" spans="1:31" ht="15">
      <c r="A59" s="359"/>
      <c r="B59" s="331"/>
      <c r="C59" s="336"/>
      <c r="D59" s="336"/>
      <c r="E59" s="336"/>
      <c r="F59" s="105" t="s">
        <v>118</v>
      </c>
      <c r="G59" s="101">
        <v>8388.5</v>
      </c>
      <c r="H59" s="194">
        <v>0</v>
      </c>
      <c r="I59" s="194">
        <v>8388.5</v>
      </c>
      <c r="J59" s="194">
        <v>0</v>
      </c>
      <c r="K59" s="128"/>
      <c r="L59" s="120"/>
      <c r="M59" s="120"/>
      <c r="N59" s="120"/>
      <c r="O59" s="120"/>
      <c r="P59" s="120"/>
      <c r="Q59" s="331"/>
      <c r="R59" s="133"/>
      <c r="S59" s="134"/>
      <c r="T59" s="134"/>
      <c r="U59" s="134"/>
      <c r="AA59" s="109"/>
      <c r="AB59" s="109"/>
      <c r="AC59" s="109"/>
      <c r="AD59" s="109"/>
      <c r="AE59" s="109"/>
    </row>
    <row r="60" spans="1:31" ht="15">
      <c r="A60" s="359"/>
      <c r="B60" s="331"/>
      <c r="C60" s="336"/>
      <c r="D60" s="336"/>
      <c r="E60" s="336"/>
      <c r="F60" s="122" t="s">
        <v>171</v>
      </c>
      <c r="G60" s="101">
        <v>8388.5</v>
      </c>
      <c r="H60" s="194">
        <v>0</v>
      </c>
      <c r="I60" s="194">
        <v>8388.5</v>
      </c>
      <c r="J60" s="101">
        <v>0</v>
      </c>
      <c r="K60" s="128"/>
      <c r="L60" s="120"/>
      <c r="M60" s="120"/>
      <c r="N60" s="120"/>
      <c r="O60" s="120"/>
      <c r="P60" s="120"/>
      <c r="Q60" s="331"/>
      <c r="R60" s="133"/>
      <c r="S60" s="134"/>
      <c r="T60" s="134"/>
      <c r="U60" s="134"/>
      <c r="AA60" s="109"/>
      <c r="AB60" s="109"/>
      <c r="AC60" s="109"/>
      <c r="AD60" s="109"/>
      <c r="AE60" s="109"/>
    </row>
    <row r="61" spans="1:31" ht="15">
      <c r="A61" s="359"/>
      <c r="B61" s="331"/>
      <c r="C61" s="336"/>
      <c r="D61" s="336"/>
      <c r="E61" s="336"/>
      <c r="F61" s="122" t="s">
        <v>172</v>
      </c>
      <c r="G61" s="101">
        <v>8388.5</v>
      </c>
      <c r="H61" s="194">
        <v>0</v>
      </c>
      <c r="I61" s="194">
        <v>8388.5</v>
      </c>
      <c r="J61" s="101">
        <v>0</v>
      </c>
      <c r="K61" s="128"/>
      <c r="L61" s="120"/>
      <c r="M61" s="120"/>
      <c r="N61" s="120"/>
      <c r="O61" s="120"/>
      <c r="P61" s="120"/>
      <c r="Q61" s="331"/>
      <c r="R61" s="133"/>
      <c r="S61" s="134"/>
      <c r="T61" s="134"/>
      <c r="U61" s="134"/>
      <c r="AA61" s="109"/>
      <c r="AB61" s="109"/>
      <c r="AC61" s="109"/>
      <c r="AD61" s="109"/>
      <c r="AE61" s="109"/>
    </row>
    <row r="62" spans="1:34" ht="15">
      <c r="A62" s="359"/>
      <c r="B62" s="331"/>
      <c r="C62" s="336"/>
      <c r="D62" s="336"/>
      <c r="E62" s="336"/>
      <c r="F62" s="123" t="s">
        <v>173</v>
      </c>
      <c r="G62" s="101">
        <v>8388.5</v>
      </c>
      <c r="H62" s="194">
        <v>0</v>
      </c>
      <c r="I62" s="194">
        <v>8388.5</v>
      </c>
      <c r="J62" s="101">
        <v>0</v>
      </c>
      <c r="K62" s="128"/>
      <c r="L62" s="120"/>
      <c r="M62" s="120"/>
      <c r="N62" s="120"/>
      <c r="O62" s="120"/>
      <c r="P62" s="120"/>
      <c r="Q62" s="331"/>
      <c r="R62" s="133"/>
      <c r="S62" s="134"/>
      <c r="T62" s="134"/>
      <c r="U62" s="134"/>
      <c r="AA62" s="109"/>
      <c r="AB62" s="109"/>
      <c r="AC62" s="109"/>
      <c r="AD62" s="109"/>
      <c r="AE62" s="109"/>
      <c r="AH62" s="135"/>
    </row>
    <row r="63" spans="1:31" ht="15">
      <c r="A63" s="359"/>
      <c r="B63" s="331"/>
      <c r="C63" s="336"/>
      <c r="D63" s="336"/>
      <c r="E63" s="336"/>
      <c r="F63" s="123" t="s">
        <v>174</v>
      </c>
      <c r="G63" s="101">
        <v>8388.5</v>
      </c>
      <c r="H63" s="194">
        <v>0</v>
      </c>
      <c r="I63" s="194">
        <v>8388.5</v>
      </c>
      <c r="J63" s="194">
        <v>0</v>
      </c>
      <c r="K63" s="128"/>
      <c r="L63" s="120"/>
      <c r="M63" s="120"/>
      <c r="N63" s="120"/>
      <c r="O63" s="120"/>
      <c r="P63" s="120"/>
      <c r="Q63" s="331"/>
      <c r="R63" s="133"/>
      <c r="S63" s="134"/>
      <c r="T63" s="134"/>
      <c r="U63" s="134"/>
      <c r="AA63" s="109"/>
      <c r="AB63" s="109"/>
      <c r="AC63" s="109"/>
      <c r="AD63" s="109"/>
      <c r="AE63" s="109"/>
    </row>
    <row r="64" spans="1:31" ht="15">
      <c r="A64" s="327" t="s">
        <v>38</v>
      </c>
      <c r="B64" s="326" t="s">
        <v>187</v>
      </c>
      <c r="C64" s="325"/>
      <c r="D64" s="325" t="s">
        <v>165</v>
      </c>
      <c r="E64" s="325" t="s">
        <v>167</v>
      </c>
      <c r="F64" s="108" t="s">
        <v>156</v>
      </c>
      <c r="G64" s="119">
        <f>SUM(G65:G70)</f>
        <v>57456</v>
      </c>
      <c r="H64" s="119">
        <f>SUM(H65:H70)</f>
        <v>0</v>
      </c>
      <c r="I64" s="119">
        <f>SUM(I65:I70)</f>
        <v>57456</v>
      </c>
      <c r="J64" s="119">
        <f>SUM(J65:J70)</f>
        <v>0</v>
      </c>
      <c r="K64" s="128"/>
      <c r="L64" s="120"/>
      <c r="M64" s="120"/>
      <c r="N64" s="120"/>
      <c r="O64" s="120"/>
      <c r="P64" s="120"/>
      <c r="Q64" s="326" t="s">
        <v>2</v>
      </c>
      <c r="R64" s="383"/>
      <c r="S64" s="289"/>
      <c r="T64" s="289"/>
      <c r="U64" s="289"/>
      <c r="V64" s="289"/>
      <c r="W64" s="289"/>
      <c r="X64" s="289"/>
      <c r="AA64" s="109"/>
      <c r="AB64" s="109"/>
      <c r="AC64" s="109"/>
      <c r="AD64" s="109"/>
      <c r="AE64" s="109"/>
    </row>
    <row r="65" spans="1:31" ht="15">
      <c r="A65" s="359"/>
      <c r="B65" s="331"/>
      <c r="C65" s="336"/>
      <c r="D65" s="336"/>
      <c r="E65" s="336"/>
      <c r="F65" s="121" t="s">
        <v>117</v>
      </c>
      <c r="G65" s="146">
        <v>9110</v>
      </c>
      <c r="H65" s="199">
        <v>0</v>
      </c>
      <c r="I65" s="199">
        <v>9110</v>
      </c>
      <c r="J65" s="199">
        <v>0</v>
      </c>
      <c r="K65" s="195"/>
      <c r="L65" s="120"/>
      <c r="M65" s="120"/>
      <c r="N65" s="120"/>
      <c r="O65" s="120"/>
      <c r="P65" s="120"/>
      <c r="Q65" s="331"/>
      <c r="R65" s="383"/>
      <c r="S65" s="289"/>
      <c r="T65" s="289"/>
      <c r="U65" s="289"/>
      <c r="V65" s="289"/>
      <c r="W65" s="289"/>
      <c r="X65" s="289"/>
      <c r="AA65" s="109"/>
      <c r="AB65" s="109"/>
      <c r="AC65" s="109"/>
      <c r="AD65" s="109"/>
      <c r="AE65" s="109"/>
    </row>
    <row r="66" spans="1:31" ht="15">
      <c r="A66" s="359"/>
      <c r="B66" s="331"/>
      <c r="C66" s="336"/>
      <c r="D66" s="336"/>
      <c r="E66" s="336"/>
      <c r="F66" s="105" t="s">
        <v>118</v>
      </c>
      <c r="G66" s="146">
        <v>9669.2</v>
      </c>
      <c r="H66" s="199">
        <v>0</v>
      </c>
      <c r="I66" s="199">
        <v>9669.2</v>
      </c>
      <c r="J66" s="199">
        <v>0</v>
      </c>
      <c r="K66" s="195"/>
      <c r="L66" s="120"/>
      <c r="M66" s="120"/>
      <c r="N66" s="120"/>
      <c r="O66" s="120"/>
      <c r="P66" s="120"/>
      <c r="Q66" s="331"/>
      <c r="R66" s="383"/>
      <c r="S66" s="289"/>
      <c r="T66" s="289"/>
      <c r="U66" s="289"/>
      <c r="V66" s="289"/>
      <c r="W66" s="289"/>
      <c r="X66" s="289"/>
      <c r="AA66" s="109"/>
      <c r="AB66" s="109"/>
      <c r="AC66" s="109"/>
      <c r="AD66" s="109"/>
      <c r="AE66" s="109"/>
    </row>
    <row r="67" spans="1:31" ht="15">
      <c r="A67" s="359"/>
      <c r="B67" s="331"/>
      <c r="C67" s="336"/>
      <c r="D67" s="336"/>
      <c r="E67" s="336"/>
      <c r="F67" s="122" t="s">
        <v>171</v>
      </c>
      <c r="G67" s="146">
        <v>9669.2</v>
      </c>
      <c r="H67" s="146">
        <v>0</v>
      </c>
      <c r="I67" s="199">
        <v>9669.2</v>
      </c>
      <c r="J67" s="146">
        <v>0</v>
      </c>
      <c r="K67" s="128"/>
      <c r="L67" s="120"/>
      <c r="M67" s="120"/>
      <c r="N67" s="120"/>
      <c r="O67" s="120"/>
      <c r="P67" s="120"/>
      <c r="Q67" s="331"/>
      <c r="R67" s="383"/>
      <c r="S67" s="289"/>
      <c r="T67" s="289"/>
      <c r="U67" s="289"/>
      <c r="V67" s="289"/>
      <c r="W67" s="289"/>
      <c r="X67" s="289"/>
      <c r="AA67" s="109"/>
      <c r="AB67" s="109"/>
      <c r="AC67" s="109"/>
      <c r="AD67" s="109"/>
      <c r="AE67" s="109"/>
    </row>
    <row r="68" spans="1:31" ht="15">
      <c r="A68" s="359"/>
      <c r="B68" s="331"/>
      <c r="C68" s="336"/>
      <c r="D68" s="336"/>
      <c r="E68" s="336"/>
      <c r="F68" s="122" t="s">
        <v>172</v>
      </c>
      <c r="G68" s="146">
        <v>9669.2</v>
      </c>
      <c r="H68" s="146">
        <v>0</v>
      </c>
      <c r="I68" s="199">
        <v>9669.2</v>
      </c>
      <c r="J68" s="146">
        <v>0</v>
      </c>
      <c r="K68" s="128"/>
      <c r="L68" s="120"/>
      <c r="M68" s="120"/>
      <c r="N68" s="120"/>
      <c r="O68" s="120"/>
      <c r="P68" s="120"/>
      <c r="Q68" s="331"/>
      <c r="R68" s="383"/>
      <c r="S68" s="289"/>
      <c r="T68" s="289"/>
      <c r="U68" s="289"/>
      <c r="V68" s="289"/>
      <c r="W68" s="289"/>
      <c r="X68" s="289"/>
      <c r="AA68" s="109"/>
      <c r="AB68" s="109"/>
      <c r="AC68" s="109"/>
      <c r="AD68" s="109"/>
      <c r="AE68" s="109"/>
    </row>
    <row r="69" spans="1:31" ht="15">
      <c r="A69" s="359"/>
      <c r="B69" s="331"/>
      <c r="C69" s="336"/>
      <c r="D69" s="336"/>
      <c r="E69" s="336"/>
      <c r="F69" s="123" t="s">
        <v>173</v>
      </c>
      <c r="G69" s="146">
        <v>9669.2</v>
      </c>
      <c r="H69" s="146">
        <v>0</v>
      </c>
      <c r="I69" s="199">
        <v>9669.2</v>
      </c>
      <c r="J69" s="146">
        <v>0</v>
      </c>
      <c r="K69" s="128"/>
      <c r="L69" s="120"/>
      <c r="M69" s="120"/>
      <c r="N69" s="120"/>
      <c r="O69" s="120"/>
      <c r="P69" s="120"/>
      <c r="Q69" s="331"/>
      <c r="R69" s="383"/>
      <c r="S69" s="289"/>
      <c r="T69" s="289"/>
      <c r="U69" s="289"/>
      <c r="V69" s="289"/>
      <c r="W69" s="289"/>
      <c r="X69" s="289"/>
      <c r="AA69" s="109"/>
      <c r="AB69" s="109"/>
      <c r="AC69" s="109"/>
      <c r="AD69" s="109"/>
      <c r="AE69" s="109"/>
    </row>
    <row r="70" spans="1:31" ht="15">
      <c r="A70" s="359"/>
      <c r="B70" s="331"/>
      <c r="C70" s="336"/>
      <c r="D70" s="336"/>
      <c r="E70" s="336"/>
      <c r="F70" s="123" t="s">
        <v>174</v>
      </c>
      <c r="G70" s="146">
        <v>9669.2</v>
      </c>
      <c r="H70" s="146">
        <v>0</v>
      </c>
      <c r="I70" s="199">
        <v>9669.2</v>
      </c>
      <c r="J70" s="146">
        <v>0</v>
      </c>
      <c r="K70" s="128"/>
      <c r="L70" s="120"/>
      <c r="M70" s="120"/>
      <c r="N70" s="120"/>
      <c r="O70" s="120"/>
      <c r="P70" s="120"/>
      <c r="Q70" s="331"/>
      <c r="R70" s="383"/>
      <c r="S70" s="289"/>
      <c r="T70" s="289"/>
      <c r="U70" s="289"/>
      <c r="V70" s="289"/>
      <c r="W70" s="289"/>
      <c r="X70" s="289"/>
      <c r="AA70" s="109"/>
      <c r="AB70" s="109"/>
      <c r="AC70" s="109"/>
      <c r="AD70" s="109"/>
      <c r="AE70" s="109"/>
    </row>
    <row r="71" spans="1:31" ht="15">
      <c r="A71" s="327" t="s">
        <v>39</v>
      </c>
      <c r="B71" s="326" t="s">
        <v>188</v>
      </c>
      <c r="C71" s="325"/>
      <c r="D71" s="325" t="s">
        <v>165</v>
      </c>
      <c r="E71" s="325" t="s">
        <v>167</v>
      </c>
      <c r="F71" s="108" t="s">
        <v>156</v>
      </c>
      <c r="G71" s="119">
        <f>SUM(G72:G77)</f>
        <v>15565.5</v>
      </c>
      <c r="H71" s="119">
        <f>SUM(H72:H77)</f>
        <v>0</v>
      </c>
      <c r="I71" s="119">
        <f>SUM(I72:I77)</f>
        <v>15565.5</v>
      </c>
      <c r="J71" s="119">
        <f>SUM(J72:J77)</f>
        <v>0</v>
      </c>
      <c r="K71" s="128"/>
      <c r="L71" s="120"/>
      <c r="M71" s="120"/>
      <c r="N71" s="120"/>
      <c r="O71" s="120"/>
      <c r="P71" s="120"/>
      <c r="Q71" s="326" t="s">
        <v>2</v>
      </c>
      <c r="AA71" s="109"/>
      <c r="AB71" s="109"/>
      <c r="AC71" s="109"/>
      <c r="AD71" s="109"/>
      <c r="AE71" s="109"/>
    </row>
    <row r="72" spans="1:31" ht="15">
      <c r="A72" s="359"/>
      <c r="B72" s="331"/>
      <c r="C72" s="336"/>
      <c r="D72" s="336"/>
      <c r="E72" s="336"/>
      <c r="F72" s="121" t="s">
        <v>117</v>
      </c>
      <c r="G72" s="101">
        <v>2468</v>
      </c>
      <c r="H72" s="194">
        <v>0</v>
      </c>
      <c r="I72" s="194">
        <v>2468</v>
      </c>
      <c r="J72" s="194">
        <v>0</v>
      </c>
      <c r="K72" s="128"/>
      <c r="L72" s="120"/>
      <c r="M72" s="120"/>
      <c r="N72" s="120"/>
      <c r="O72" s="120"/>
      <c r="P72" s="120"/>
      <c r="Q72" s="331"/>
      <c r="AA72" s="109"/>
      <c r="AB72" s="109"/>
      <c r="AC72" s="109"/>
      <c r="AD72" s="109"/>
      <c r="AE72" s="109"/>
    </row>
    <row r="73" spans="1:31" ht="15">
      <c r="A73" s="359"/>
      <c r="B73" s="331"/>
      <c r="C73" s="336"/>
      <c r="D73" s="336"/>
      <c r="E73" s="336"/>
      <c r="F73" s="105" t="s">
        <v>118</v>
      </c>
      <c r="G73" s="101">
        <v>2619.5</v>
      </c>
      <c r="H73" s="194">
        <v>0</v>
      </c>
      <c r="I73" s="194">
        <v>2619.5</v>
      </c>
      <c r="J73" s="194">
        <v>0</v>
      </c>
      <c r="K73" s="128"/>
      <c r="L73" s="120"/>
      <c r="M73" s="120"/>
      <c r="N73" s="120"/>
      <c r="O73" s="120"/>
      <c r="P73" s="120"/>
      <c r="Q73" s="331"/>
      <c r="AA73" s="109"/>
      <c r="AB73" s="109"/>
      <c r="AC73" s="109"/>
      <c r="AD73" s="109"/>
      <c r="AE73" s="109"/>
    </row>
    <row r="74" spans="1:31" ht="15">
      <c r="A74" s="359"/>
      <c r="B74" s="331"/>
      <c r="C74" s="336"/>
      <c r="D74" s="336"/>
      <c r="E74" s="336"/>
      <c r="F74" s="122" t="s">
        <v>171</v>
      </c>
      <c r="G74" s="101">
        <v>2619.5</v>
      </c>
      <c r="H74" s="101">
        <v>0</v>
      </c>
      <c r="I74" s="194">
        <v>2619.5</v>
      </c>
      <c r="J74" s="101">
        <v>0</v>
      </c>
      <c r="K74" s="128"/>
      <c r="L74" s="120"/>
      <c r="M74" s="120"/>
      <c r="N74" s="120"/>
      <c r="O74" s="120"/>
      <c r="P74" s="120"/>
      <c r="Q74" s="331"/>
      <c r="AA74" s="109"/>
      <c r="AB74" s="109"/>
      <c r="AC74" s="109"/>
      <c r="AD74" s="109"/>
      <c r="AE74" s="109"/>
    </row>
    <row r="75" spans="1:31" ht="15">
      <c r="A75" s="359"/>
      <c r="B75" s="331"/>
      <c r="C75" s="336"/>
      <c r="D75" s="336"/>
      <c r="E75" s="336"/>
      <c r="F75" s="122" t="s">
        <v>172</v>
      </c>
      <c r="G75" s="101">
        <v>2619.5</v>
      </c>
      <c r="H75" s="101">
        <v>0</v>
      </c>
      <c r="I75" s="194">
        <v>2619.5</v>
      </c>
      <c r="J75" s="101">
        <v>0</v>
      </c>
      <c r="K75" s="128"/>
      <c r="L75" s="120"/>
      <c r="M75" s="120"/>
      <c r="N75" s="120"/>
      <c r="O75" s="120"/>
      <c r="P75" s="120"/>
      <c r="Q75" s="331"/>
      <c r="R75" s="133"/>
      <c r="S75" s="136"/>
      <c r="T75" s="136"/>
      <c r="AA75" s="109"/>
      <c r="AB75" s="109"/>
      <c r="AC75" s="109"/>
      <c r="AD75" s="109"/>
      <c r="AE75" s="109"/>
    </row>
    <row r="76" spans="1:31" ht="15">
      <c r="A76" s="359"/>
      <c r="B76" s="331"/>
      <c r="C76" s="336"/>
      <c r="D76" s="336"/>
      <c r="E76" s="336"/>
      <c r="F76" s="123" t="s">
        <v>173</v>
      </c>
      <c r="G76" s="101">
        <v>2619.5</v>
      </c>
      <c r="H76" s="101">
        <v>0</v>
      </c>
      <c r="I76" s="194">
        <v>2619.5</v>
      </c>
      <c r="J76" s="101">
        <v>0</v>
      </c>
      <c r="K76" s="128"/>
      <c r="L76" s="120"/>
      <c r="M76" s="120"/>
      <c r="N76" s="120"/>
      <c r="O76" s="120"/>
      <c r="P76" s="120"/>
      <c r="Q76" s="331"/>
      <c r="R76" s="133"/>
      <c r="S76" s="136"/>
      <c r="T76" s="136"/>
      <c r="AA76" s="109"/>
      <c r="AB76" s="109"/>
      <c r="AC76" s="109"/>
      <c r="AD76" s="109"/>
      <c r="AE76" s="109"/>
    </row>
    <row r="77" spans="1:31" ht="15">
      <c r="A77" s="359"/>
      <c r="B77" s="331"/>
      <c r="C77" s="336"/>
      <c r="D77" s="336"/>
      <c r="E77" s="336"/>
      <c r="F77" s="123" t="s">
        <v>174</v>
      </c>
      <c r="G77" s="101">
        <v>2619.5</v>
      </c>
      <c r="H77" s="101">
        <v>0</v>
      </c>
      <c r="I77" s="194">
        <v>2619.5</v>
      </c>
      <c r="J77" s="101">
        <v>0</v>
      </c>
      <c r="K77" s="128"/>
      <c r="L77" s="120"/>
      <c r="M77" s="120"/>
      <c r="N77" s="120"/>
      <c r="O77" s="120"/>
      <c r="P77" s="120"/>
      <c r="Q77" s="331"/>
      <c r="R77" s="133"/>
      <c r="S77" s="137"/>
      <c r="T77" s="136"/>
      <c r="AA77" s="109"/>
      <c r="AB77" s="109"/>
      <c r="AC77" s="109"/>
      <c r="AD77" s="109"/>
      <c r="AE77" s="109"/>
    </row>
    <row r="78" spans="1:31" ht="15">
      <c r="A78" s="327" t="s">
        <v>40</v>
      </c>
      <c r="B78" s="326" t="s">
        <v>189</v>
      </c>
      <c r="C78" s="325"/>
      <c r="D78" s="112"/>
      <c r="E78" s="325" t="s">
        <v>167</v>
      </c>
      <c r="F78" s="108" t="s">
        <v>156</v>
      </c>
      <c r="G78" s="119">
        <f>G79+G80+G81+G82+G83+G84+G85+G86+G87+G88+G89+G90</f>
        <v>8643</v>
      </c>
      <c r="H78" s="197">
        <f>H79+H80+H81+H82+H83+H84+H85+H86+H87+H88+H89+H90</f>
        <v>0</v>
      </c>
      <c r="I78" s="197">
        <f>I79+I80+I81+I82+I83+I84+I85+I86+I87+I88+I89+I90</f>
        <v>8643</v>
      </c>
      <c r="J78" s="197">
        <f>J79+J80+J81+J82+J83+J84+J85+J86+J87+J88+J89+J90</f>
        <v>0</v>
      </c>
      <c r="K78" s="195"/>
      <c r="L78" s="120"/>
      <c r="M78" s="120"/>
      <c r="N78" s="120"/>
      <c r="O78" s="132"/>
      <c r="P78" s="132"/>
      <c r="Q78" s="326" t="s">
        <v>2</v>
      </c>
      <c r="AA78" s="109"/>
      <c r="AB78" s="109"/>
      <c r="AC78" s="109"/>
      <c r="AD78" s="109"/>
      <c r="AE78" s="109"/>
    </row>
    <row r="79" spans="1:31" ht="15">
      <c r="A79" s="359"/>
      <c r="B79" s="331"/>
      <c r="C79" s="336"/>
      <c r="D79" s="336" t="s">
        <v>165</v>
      </c>
      <c r="E79" s="315"/>
      <c r="F79" s="327" t="s">
        <v>117</v>
      </c>
      <c r="G79" s="101">
        <v>440.5</v>
      </c>
      <c r="H79" s="194">
        <v>0</v>
      </c>
      <c r="I79" s="194">
        <v>440.5</v>
      </c>
      <c r="J79" s="194">
        <v>0</v>
      </c>
      <c r="K79" s="195"/>
      <c r="L79" s="120"/>
      <c r="M79" s="120"/>
      <c r="N79" s="120"/>
      <c r="O79" s="132"/>
      <c r="P79" s="132"/>
      <c r="Q79" s="331"/>
      <c r="T79" s="109"/>
      <c r="AA79" s="109"/>
      <c r="AB79" s="109"/>
      <c r="AC79" s="109"/>
      <c r="AD79" s="109"/>
      <c r="AE79" s="109"/>
    </row>
    <row r="80" spans="1:31" ht="15">
      <c r="A80" s="359"/>
      <c r="B80" s="331"/>
      <c r="C80" s="336"/>
      <c r="D80" s="315"/>
      <c r="E80" s="315"/>
      <c r="F80" s="344"/>
      <c r="G80" s="101">
        <v>1000</v>
      </c>
      <c r="H80" s="194">
        <v>0</v>
      </c>
      <c r="I80" s="194">
        <v>1000</v>
      </c>
      <c r="J80" s="194">
        <v>0</v>
      </c>
      <c r="K80" s="195"/>
      <c r="L80" s="120"/>
      <c r="M80" s="120"/>
      <c r="N80" s="120"/>
      <c r="O80" s="132"/>
      <c r="P80" s="132"/>
      <c r="Q80" s="331"/>
      <c r="AA80" s="109"/>
      <c r="AB80" s="109"/>
      <c r="AC80" s="109"/>
      <c r="AD80" s="109"/>
      <c r="AE80" s="109"/>
    </row>
    <row r="81" spans="1:31" ht="15">
      <c r="A81" s="359"/>
      <c r="B81" s="331"/>
      <c r="C81" s="336"/>
      <c r="D81" s="315"/>
      <c r="E81" s="315"/>
      <c r="F81" s="327" t="s">
        <v>118</v>
      </c>
      <c r="G81" s="101">
        <v>440.5</v>
      </c>
      <c r="H81" s="194">
        <v>0</v>
      </c>
      <c r="I81" s="194">
        <v>440.5</v>
      </c>
      <c r="J81" s="194">
        <v>0</v>
      </c>
      <c r="K81" s="195"/>
      <c r="L81" s="120"/>
      <c r="M81" s="120"/>
      <c r="N81" s="120"/>
      <c r="O81" s="120"/>
      <c r="P81" s="120"/>
      <c r="Q81" s="331"/>
      <c r="AA81" s="109"/>
      <c r="AB81" s="109"/>
      <c r="AC81" s="109"/>
      <c r="AD81" s="109"/>
      <c r="AE81" s="109"/>
    </row>
    <row r="82" spans="1:31" ht="15">
      <c r="A82" s="359"/>
      <c r="B82" s="331"/>
      <c r="C82" s="336"/>
      <c r="D82" s="315"/>
      <c r="E82" s="315"/>
      <c r="F82" s="344"/>
      <c r="G82" s="101">
        <v>1000</v>
      </c>
      <c r="H82" s="194">
        <v>0</v>
      </c>
      <c r="I82" s="194">
        <v>1000</v>
      </c>
      <c r="J82" s="194">
        <v>0</v>
      </c>
      <c r="K82" s="195"/>
      <c r="L82" s="120"/>
      <c r="M82" s="120"/>
      <c r="N82" s="120"/>
      <c r="O82" s="120"/>
      <c r="P82" s="120"/>
      <c r="Q82" s="331"/>
      <c r="AA82" s="109"/>
      <c r="AB82" s="109"/>
      <c r="AC82" s="109"/>
      <c r="AD82" s="109"/>
      <c r="AE82" s="109"/>
    </row>
    <row r="83" spans="1:31" ht="15">
      <c r="A83" s="359"/>
      <c r="B83" s="331"/>
      <c r="C83" s="336"/>
      <c r="D83" s="315"/>
      <c r="E83" s="315"/>
      <c r="F83" s="327" t="s">
        <v>171</v>
      </c>
      <c r="G83" s="101">
        <v>440.5</v>
      </c>
      <c r="H83" s="194">
        <v>0</v>
      </c>
      <c r="I83" s="101">
        <v>440.5</v>
      </c>
      <c r="J83" s="194">
        <v>0</v>
      </c>
      <c r="K83" s="195"/>
      <c r="L83" s="120"/>
      <c r="M83" s="120"/>
      <c r="N83" s="120"/>
      <c r="O83" s="120"/>
      <c r="P83" s="120"/>
      <c r="Q83" s="331"/>
      <c r="AA83" s="109"/>
      <c r="AB83" s="109"/>
      <c r="AC83" s="109"/>
      <c r="AD83" s="109"/>
      <c r="AE83" s="109"/>
    </row>
    <row r="84" spans="1:31" ht="15">
      <c r="A84" s="359"/>
      <c r="B84" s="331"/>
      <c r="C84" s="336"/>
      <c r="D84" s="315"/>
      <c r="E84" s="315"/>
      <c r="F84" s="344"/>
      <c r="G84" s="101">
        <v>1000</v>
      </c>
      <c r="H84" s="194">
        <v>0</v>
      </c>
      <c r="I84" s="101">
        <v>1000</v>
      </c>
      <c r="J84" s="194">
        <v>0</v>
      </c>
      <c r="K84" s="195"/>
      <c r="L84" s="120"/>
      <c r="M84" s="120"/>
      <c r="N84" s="120"/>
      <c r="O84" s="120"/>
      <c r="P84" s="120"/>
      <c r="Q84" s="331"/>
      <c r="AA84" s="109"/>
      <c r="AB84" s="109"/>
      <c r="AC84" s="109"/>
      <c r="AD84" s="109"/>
      <c r="AE84" s="109"/>
    </row>
    <row r="85" spans="1:31" ht="15">
      <c r="A85" s="359"/>
      <c r="B85" s="331"/>
      <c r="C85" s="336"/>
      <c r="D85" s="315"/>
      <c r="E85" s="315"/>
      <c r="F85" s="327" t="s">
        <v>172</v>
      </c>
      <c r="G85" s="101">
        <v>440.5</v>
      </c>
      <c r="H85" s="194">
        <v>0</v>
      </c>
      <c r="I85" s="101">
        <v>440.5</v>
      </c>
      <c r="J85" s="194">
        <v>0</v>
      </c>
      <c r="K85" s="195"/>
      <c r="L85" s="120"/>
      <c r="M85" s="120"/>
      <c r="N85" s="120"/>
      <c r="O85" s="120"/>
      <c r="P85" s="120"/>
      <c r="Q85" s="331"/>
      <c r="AA85" s="109"/>
      <c r="AB85" s="109"/>
      <c r="AC85" s="109"/>
      <c r="AD85" s="109"/>
      <c r="AE85" s="109"/>
    </row>
    <row r="86" spans="1:31" ht="15">
      <c r="A86" s="359"/>
      <c r="B86" s="331"/>
      <c r="C86" s="336"/>
      <c r="D86" s="315"/>
      <c r="E86" s="315"/>
      <c r="F86" s="344"/>
      <c r="G86" s="101">
        <v>1000</v>
      </c>
      <c r="H86" s="194">
        <v>0</v>
      </c>
      <c r="I86" s="101">
        <v>1000</v>
      </c>
      <c r="J86" s="194">
        <v>0</v>
      </c>
      <c r="K86" s="195"/>
      <c r="L86" s="120"/>
      <c r="M86" s="120"/>
      <c r="N86" s="120"/>
      <c r="O86" s="120"/>
      <c r="P86" s="120"/>
      <c r="Q86" s="331"/>
      <c r="AA86" s="109"/>
      <c r="AB86" s="109"/>
      <c r="AC86" s="109"/>
      <c r="AD86" s="109"/>
      <c r="AE86" s="109"/>
    </row>
    <row r="87" spans="1:31" ht="15">
      <c r="A87" s="359"/>
      <c r="B87" s="331"/>
      <c r="C87" s="336"/>
      <c r="D87" s="315"/>
      <c r="E87" s="315"/>
      <c r="F87" s="327" t="s">
        <v>173</v>
      </c>
      <c r="G87" s="101">
        <v>440.5</v>
      </c>
      <c r="H87" s="194">
        <v>0</v>
      </c>
      <c r="I87" s="101">
        <v>440.5</v>
      </c>
      <c r="J87" s="194">
        <v>0</v>
      </c>
      <c r="K87" s="195"/>
      <c r="L87" s="120"/>
      <c r="M87" s="120"/>
      <c r="N87" s="120"/>
      <c r="O87" s="120"/>
      <c r="P87" s="120"/>
      <c r="Q87" s="331"/>
      <c r="AA87" s="109"/>
      <c r="AB87" s="109"/>
      <c r="AC87" s="109"/>
      <c r="AD87" s="109"/>
      <c r="AE87" s="109"/>
    </row>
    <row r="88" spans="1:31" ht="15">
      <c r="A88" s="359"/>
      <c r="B88" s="331"/>
      <c r="C88" s="336"/>
      <c r="D88" s="315"/>
      <c r="E88" s="315"/>
      <c r="F88" s="344"/>
      <c r="G88" s="101">
        <v>1000</v>
      </c>
      <c r="H88" s="194">
        <v>0</v>
      </c>
      <c r="I88" s="101">
        <v>1000</v>
      </c>
      <c r="J88" s="194">
        <v>0</v>
      </c>
      <c r="K88" s="195"/>
      <c r="L88" s="120"/>
      <c r="M88" s="120"/>
      <c r="N88" s="120"/>
      <c r="O88" s="120"/>
      <c r="P88" s="120"/>
      <c r="Q88" s="331"/>
      <c r="AA88" s="109"/>
      <c r="AB88" s="109"/>
      <c r="AC88" s="109"/>
      <c r="AD88" s="109"/>
      <c r="AE88" s="109"/>
    </row>
    <row r="89" spans="1:31" ht="15">
      <c r="A89" s="359"/>
      <c r="B89" s="331"/>
      <c r="C89" s="336"/>
      <c r="D89" s="315"/>
      <c r="E89" s="315"/>
      <c r="F89" s="327" t="s">
        <v>174</v>
      </c>
      <c r="G89" s="101">
        <v>440.5</v>
      </c>
      <c r="H89" s="194">
        <v>0</v>
      </c>
      <c r="I89" s="101">
        <v>440.5</v>
      </c>
      <c r="J89" s="194">
        <v>0</v>
      </c>
      <c r="K89" s="195"/>
      <c r="L89" s="120"/>
      <c r="M89" s="120"/>
      <c r="N89" s="120"/>
      <c r="O89" s="120"/>
      <c r="P89" s="120"/>
      <c r="Q89" s="331"/>
      <c r="R89" s="373"/>
      <c r="S89" s="380"/>
      <c r="T89" s="380"/>
      <c r="U89" s="380"/>
      <c r="AA89" s="109"/>
      <c r="AB89" s="109"/>
      <c r="AC89" s="109"/>
      <c r="AD89" s="109"/>
      <c r="AE89" s="109"/>
    </row>
    <row r="90" spans="1:31" ht="15">
      <c r="A90" s="359"/>
      <c r="B90" s="331"/>
      <c r="C90" s="336"/>
      <c r="D90" s="304"/>
      <c r="E90" s="304"/>
      <c r="F90" s="344"/>
      <c r="G90" s="101">
        <v>1000</v>
      </c>
      <c r="H90" s="194">
        <v>0</v>
      </c>
      <c r="I90" s="101">
        <v>1000</v>
      </c>
      <c r="J90" s="194">
        <v>0</v>
      </c>
      <c r="K90" s="195"/>
      <c r="L90" s="120"/>
      <c r="M90" s="120"/>
      <c r="N90" s="120"/>
      <c r="O90" s="120"/>
      <c r="P90" s="120"/>
      <c r="Q90" s="331"/>
      <c r="R90" s="373"/>
      <c r="S90" s="380"/>
      <c r="T90" s="380"/>
      <c r="U90" s="380"/>
      <c r="AA90" s="109"/>
      <c r="AB90" s="109"/>
      <c r="AC90" s="109"/>
      <c r="AD90" s="109"/>
      <c r="AE90" s="109"/>
    </row>
    <row r="91" spans="1:31" ht="25.5" customHeight="1">
      <c r="A91" s="327" t="s">
        <v>41</v>
      </c>
      <c r="B91" s="326" t="s">
        <v>198</v>
      </c>
      <c r="C91" s="325"/>
      <c r="D91" s="325" t="s">
        <v>165</v>
      </c>
      <c r="E91" s="325" t="s">
        <v>167</v>
      </c>
      <c r="F91" s="108" t="s">
        <v>156</v>
      </c>
      <c r="G91" s="119">
        <f>SUM(G92:G97)</f>
        <v>70512.29999999999</v>
      </c>
      <c r="H91" s="197">
        <f>SUM(H92:H97)</f>
        <v>0</v>
      </c>
      <c r="I91" s="197">
        <f>SUM(I92:I97)</f>
        <v>70512.29999999999</v>
      </c>
      <c r="J91" s="197">
        <f>SUM(J92:J97)</f>
        <v>0</v>
      </c>
      <c r="K91" s="195"/>
      <c r="L91" s="120"/>
      <c r="M91" s="120"/>
      <c r="N91" s="120"/>
      <c r="O91" s="120"/>
      <c r="P91" s="120"/>
      <c r="Q91" s="326" t="s">
        <v>2</v>
      </c>
      <c r="R91" s="373"/>
      <c r="S91" s="380"/>
      <c r="T91" s="380"/>
      <c r="U91" s="380"/>
      <c r="AA91" s="109"/>
      <c r="AB91" s="109"/>
      <c r="AC91" s="109"/>
      <c r="AD91" s="109"/>
      <c r="AE91" s="109"/>
    </row>
    <row r="92" spans="1:31" ht="27.75" customHeight="1">
      <c r="A92" s="359"/>
      <c r="B92" s="331"/>
      <c r="C92" s="336"/>
      <c r="D92" s="336"/>
      <c r="E92" s="336"/>
      <c r="F92" s="121" t="s">
        <v>117</v>
      </c>
      <c r="G92" s="101">
        <v>10888.8</v>
      </c>
      <c r="H92" s="194">
        <v>0</v>
      </c>
      <c r="I92" s="194">
        <v>10888.8</v>
      </c>
      <c r="J92" s="194">
        <v>0</v>
      </c>
      <c r="K92" s="195"/>
      <c r="L92" s="120"/>
      <c r="M92" s="120"/>
      <c r="N92" s="120"/>
      <c r="O92" s="120"/>
      <c r="P92" s="120"/>
      <c r="Q92" s="331"/>
      <c r="AA92" s="109"/>
      <c r="AB92" s="109"/>
      <c r="AC92" s="109"/>
      <c r="AD92" s="109"/>
      <c r="AE92" s="109"/>
    </row>
    <row r="93" spans="1:31" ht="13.5" customHeight="1">
      <c r="A93" s="359"/>
      <c r="B93" s="331"/>
      <c r="C93" s="336"/>
      <c r="D93" s="336"/>
      <c r="E93" s="336"/>
      <c r="F93" s="105" t="s">
        <v>118</v>
      </c>
      <c r="G93" s="101">
        <v>11924.7</v>
      </c>
      <c r="H93" s="194">
        <v>0</v>
      </c>
      <c r="I93" s="194">
        <v>11924.7</v>
      </c>
      <c r="J93" s="194">
        <v>0</v>
      </c>
      <c r="K93" s="195"/>
      <c r="L93" s="120"/>
      <c r="M93" s="120"/>
      <c r="N93" s="120"/>
      <c r="O93" s="120"/>
      <c r="P93" s="120"/>
      <c r="Q93" s="331"/>
      <c r="R93" s="139"/>
      <c r="S93" s="140"/>
      <c r="AA93" s="109"/>
      <c r="AB93" s="109"/>
      <c r="AC93" s="109"/>
      <c r="AD93" s="109"/>
      <c r="AE93" s="109"/>
    </row>
    <row r="94" spans="1:31" ht="15">
      <c r="A94" s="359"/>
      <c r="B94" s="331"/>
      <c r="C94" s="336"/>
      <c r="D94" s="336"/>
      <c r="E94" s="336"/>
      <c r="F94" s="122" t="s">
        <v>171</v>
      </c>
      <c r="G94" s="101">
        <v>11924.7</v>
      </c>
      <c r="H94" s="101">
        <v>0</v>
      </c>
      <c r="I94" s="194">
        <v>11924.7</v>
      </c>
      <c r="J94" s="101">
        <v>0</v>
      </c>
      <c r="K94" s="128"/>
      <c r="L94" s="120"/>
      <c r="M94" s="120"/>
      <c r="N94" s="120"/>
      <c r="O94" s="120"/>
      <c r="P94" s="120"/>
      <c r="Q94" s="331"/>
      <c r="R94" s="139"/>
      <c r="S94" s="140"/>
      <c r="AA94" s="109"/>
      <c r="AB94" s="109"/>
      <c r="AC94" s="109"/>
      <c r="AD94" s="109"/>
      <c r="AE94" s="109"/>
    </row>
    <row r="95" spans="1:31" ht="15">
      <c r="A95" s="359"/>
      <c r="B95" s="331"/>
      <c r="C95" s="336"/>
      <c r="D95" s="336"/>
      <c r="E95" s="336"/>
      <c r="F95" s="122" t="s">
        <v>172</v>
      </c>
      <c r="G95" s="101">
        <v>11924.7</v>
      </c>
      <c r="H95" s="101">
        <v>0</v>
      </c>
      <c r="I95" s="194">
        <v>11924.7</v>
      </c>
      <c r="J95" s="101">
        <v>0</v>
      </c>
      <c r="K95" s="128"/>
      <c r="L95" s="120"/>
      <c r="M95" s="120"/>
      <c r="N95" s="120"/>
      <c r="O95" s="120"/>
      <c r="P95" s="120"/>
      <c r="Q95" s="331"/>
      <c r="R95" s="139"/>
      <c r="S95" s="140"/>
      <c r="AA95" s="109"/>
      <c r="AB95" s="109"/>
      <c r="AC95" s="109"/>
      <c r="AD95" s="109"/>
      <c r="AE95" s="109"/>
    </row>
    <row r="96" spans="1:31" ht="15">
      <c r="A96" s="359"/>
      <c r="B96" s="331"/>
      <c r="C96" s="336"/>
      <c r="D96" s="336"/>
      <c r="E96" s="336"/>
      <c r="F96" s="123" t="s">
        <v>173</v>
      </c>
      <c r="G96" s="101">
        <v>11924.7</v>
      </c>
      <c r="H96" s="101">
        <v>0</v>
      </c>
      <c r="I96" s="194">
        <v>11924.7</v>
      </c>
      <c r="J96" s="101">
        <v>0</v>
      </c>
      <c r="K96" s="128"/>
      <c r="L96" s="120"/>
      <c r="M96" s="120"/>
      <c r="N96" s="120"/>
      <c r="O96" s="120"/>
      <c r="P96" s="120"/>
      <c r="Q96" s="331"/>
      <c r="R96" s="139"/>
      <c r="S96" s="140"/>
      <c r="AA96" s="109"/>
      <c r="AB96" s="109"/>
      <c r="AC96" s="109"/>
      <c r="AD96" s="109"/>
      <c r="AE96" s="109"/>
    </row>
    <row r="97" spans="1:31" ht="15">
      <c r="A97" s="359"/>
      <c r="B97" s="331"/>
      <c r="C97" s="336"/>
      <c r="D97" s="336"/>
      <c r="E97" s="336"/>
      <c r="F97" s="123" t="s">
        <v>174</v>
      </c>
      <c r="G97" s="101">
        <v>11924.7</v>
      </c>
      <c r="H97" s="101">
        <v>0</v>
      </c>
      <c r="I97" s="194">
        <v>11924.7</v>
      </c>
      <c r="J97" s="101">
        <v>0</v>
      </c>
      <c r="K97" s="128"/>
      <c r="L97" s="120"/>
      <c r="M97" s="120"/>
      <c r="N97" s="120"/>
      <c r="O97" s="120"/>
      <c r="P97" s="120"/>
      <c r="Q97" s="331"/>
      <c r="R97" s="139"/>
      <c r="S97" s="140"/>
      <c r="AA97" s="109"/>
      <c r="AB97" s="109"/>
      <c r="AC97" s="109"/>
      <c r="AD97" s="109"/>
      <c r="AE97" s="109"/>
    </row>
    <row r="98" spans="1:31" ht="15">
      <c r="A98" s="327" t="s">
        <v>42</v>
      </c>
      <c r="B98" s="326" t="s">
        <v>201</v>
      </c>
      <c r="C98" s="325"/>
      <c r="D98" s="325" t="s">
        <v>165</v>
      </c>
      <c r="E98" s="325" t="s">
        <v>167</v>
      </c>
      <c r="F98" s="108" t="s">
        <v>156</v>
      </c>
      <c r="G98" s="119">
        <f>SUM(G99:G104)</f>
        <v>754110.1</v>
      </c>
      <c r="H98" s="197">
        <f>SUM(H99:H104)</f>
        <v>0</v>
      </c>
      <c r="I98" s="197">
        <f>SUM(I99:I104)</f>
        <v>754110.1</v>
      </c>
      <c r="J98" s="197">
        <f>SUM(J99:J104)</f>
        <v>0</v>
      </c>
      <c r="K98" s="128"/>
      <c r="L98" s="120"/>
      <c r="M98" s="120"/>
      <c r="N98" s="120"/>
      <c r="O98" s="120"/>
      <c r="P98" s="120"/>
      <c r="Q98" s="326" t="s">
        <v>2</v>
      </c>
      <c r="R98" s="139"/>
      <c r="S98" s="140"/>
      <c r="AA98" s="109"/>
      <c r="AB98" s="109"/>
      <c r="AC98" s="109"/>
      <c r="AD98" s="109"/>
      <c r="AE98" s="109"/>
    </row>
    <row r="99" spans="1:31" ht="32.25" customHeight="1">
      <c r="A99" s="359"/>
      <c r="B99" s="331"/>
      <c r="C99" s="336"/>
      <c r="D99" s="336"/>
      <c r="E99" s="336"/>
      <c r="F99" s="246" t="s">
        <v>117</v>
      </c>
      <c r="G99" s="101">
        <v>103202.1</v>
      </c>
      <c r="H99" s="194">
        <v>0</v>
      </c>
      <c r="I99" s="194">
        <v>103202.1</v>
      </c>
      <c r="J99" s="194">
        <v>0</v>
      </c>
      <c r="K99" s="128"/>
      <c r="L99" s="120"/>
      <c r="M99" s="120"/>
      <c r="N99" s="120"/>
      <c r="O99" s="120"/>
      <c r="P99" s="120"/>
      <c r="Q99" s="331"/>
      <c r="R99" s="139"/>
      <c r="S99" s="140"/>
      <c r="AA99" s="109"/>
      <c r="AB99" s="109"/>
      <c r="AC99" s="109"/>
      <c r="AD99" s="109"/>
      <c r="AE99" s="109"/>
    </row>
    <row r="100" spans="1:31" ht="15">
      <c r="A100" s="359"/>
      <c r="B100" s="331"/>
      <c r="C100" s="336"/>
      <c r="D100" s="336"/>
      <c r="E100" s="336"/>
      <c r="F100" s="105" t="s">
        <v>118</v>
      </c>
      <c r="G100" s="101">
        <v>130181.6</v>
      </c>
      <c r="H100" s="194">
        <v>0</v>
      </c>
      <c r="I100" s="194">
        <v>130181.6</v>
      </c>
      <c r="J100" s="194">
        <v>0</v>
      </c>
      <c r="K100" s="128"/>
      <c r="L100" s="120"/>
      <c r="M100" s="120"/>
      <c r="N100" s="120"/>
      <c r="O100" s="120"/>
      <c r="P100" s="120"/>
      <c r="Q100" s="331"/>
      <c r="R100" s="139"/>
      <c r="S100" s="140"/>
      <c r="AA100" s="109"/>
      <c r="AB100" s="109"/>
      <c r="AC100" s="109"/>
      <c r="AD100" s="109"/>
      <c r="AE100" s="109"/>
    </row>
    <row r="101" spans="1:31" ht="29.25" customHeight="1">
      <c r="A101" s="359"/>
      <c r="B101" s="331"/>
      <c r="C101" s="336"/>
      <c r="D101" s="336"/>
      <c r="E101" s="336"/>
      <c r="F101" s="122" t="s">
        <v>171</v>
      </c>
      <c r="G101" s="101">
        <v>130181.6</v>
      </c>
      <c r="H101" s="194">
        <v>0</v>
      </c>
      <c r="I101" s="194">
        <v>130181.6</v>
      </c>
      <c r="J101" s="194">
        <v>0</v>
      </c>
      <c r="K101" s="128"/>
      <c r="L101" s="120"/>
      <c r="M101" s="120"/>
      <c r="N101" s="120"/>
      <c r="O101" s="120"/>
      <c r="P101" s="120"/>
      <c r="Q101" s="331"/>
      <c r="AA101" s="109"/>
      <c r="AB101" s="109"/>
      <c r="AC101" s="109"/>
      <c r="AD101" s="109"/>
      <c r="AE101" s="109"/>
    </row>
    <row r="102" spans="1:31" ht="20.25" customHeight="1">
      <c r="A102" s="359"/>
      <c r="B102" s="331"/>
      <c r="C102" s="336"/>
      <c r="D102" s="336"/>
      <c r="E102" s="336"/>
      <c r="F102" s="122" t="s">
        <v>172</v>
      </c>
      <c r="G102" s="101">
        <v>130181.6</v>
      </c>
      <c r="H102" s="194">
        <v>0</v>
      </c>
      <c r="I102" s="194">
        <v>130181.6</v>
      </c>
      <c r="J102" s="194">
        <v>0</v>
      </c>
      <c r="K102" s="128"/>
      <c r="L102" s="120"/>
      <c r="M102" s="120"/>
      <c r="N102" s="120"/>
      <c r="O102" s="120"/>
      <c r="P102" s="120"/>
      <c r="Q102" s="331"/>
      <c r="AA102" s="109"/>
      <c r="AB102" s="109"/>
      <c r="AC102" s="109"/>
      <c r="AD102" s="109"/>
      <c r="AE102" s="109"/>
    </row>
    <row r="103" spans="1:31" ht="20.25" customHeight="1">
      <c r="A103" s="359"/>
      <c r="B103" s="331"/>
      <c r="C103" s="336"/>
      <c r="D103" s="336"/>
      <c r="E103" s="336"/>
      <c r="F103" s="123" t="s">
        <v>173</v>
      </c>
      <c r="G103" s="101">
        <v>130181.6</v>
      </c>
      <c r="H103" s="194">
        <v>0</v>
      </c>
      <c r="I103" s="194">
        <v>130181.6</v>
      </c>
      <c r="J103" s="194">
        <v>0</v>
      </c>
      <c r="K103" s="128"/>
      <c r="L103" s="120"/>
      <c r="M103" s="120"/>
      <c r="N103" s="120"/>
      <c r="O103" s="120"/>
      <c r="P103" s="120"/>
      <c r="Q103" s="331"/>
      <c r="AA103" s="109"/>
      <c r="AB103" s="109"/>
      <c r="AC103" s="109"/>
      <c r="AD103" s="109"/>
      <c r="AE103" s="109"/>
    </row>
    <row r="104" spans="1:31" ht="20.25" customHeight="1">
      <c r="A104" s="359"/>
      <c r="B104" s="331"/>
      <c r="C104" s="336"/>
      <c r="D104" s="336"/>
      <c r="E104" s="336"/>
      <c r="F104" s="123" t="s">
        <v>174</v>
      </c>
      <c r="G104" s="101">
        <v>130181.6</v>
      </c>
      <c r="H104" s="194">
        <v>0</v>
      </c>
      <c r="I104" s="194">
        <v>130181.6</v>
      </c>
      <c r="J104" s="194">
        <v>0</v>
      </c>
      <c r="K104" s="128"/>
      <c r="L104" s="120"/>
      <c r="M104" s="120"/>
      <c r="N104" s="120"/>
      <c r="O104" s="120"/>
      <c r="P104" s="120"/>
      <c r="Q104" s="331"/>
      <c r="AA104" s="109"/>
      <c r="AB104" s="109"/>
      <c r="AC104" s="109"/>
      <c r="AD104" s="109"/>
      <c r="AE104" s="109"/>
    </row>
    <row r="105" spans="1:31" ht="22.5" customHeight="1">
      <c r="A105" s="327" t="s">
        <v>43</v>
      </c>
      <c r="B105" s="326" t="s">
        <v>202</v>
      </c>
      <c r="C105" s="325"/>
      <c r="D105" s="325" t="s">
        <v>165</v>
      </c>
      <c r="E105" s="325" t="s">
        <v>167</v>
      </c>
      <c r="F105" s="108" t="s">
        <v>156</v>
      </c>
      <c r="G105" s="119">
        <f>SUM(G106:G111)</f>
        <v>102903.6</v>
      </c>
      <c r="H105" s="197">
        <f>SUM(H106:H111)</f>
        <v>0</v>
      </c>
      <c r="I105" s="197">
        <f>SUM(I106:I111)</f>
        <v>102903.6</v>
      </c>
      <c r="J105" s="197">
        <f>SUM(J106:J111)</f>
        <v>0</v>
      </c>
      <c r="K105" s="128"/>
      <c r="L105" s="120"/>
      <c r="M105" s="120"/>
      <c r="N105" s="120"/>
      <c r="O105" s="120"/>
      <c r="P105" s="120"/>
      <c r="Q105" s="326" t="s">
        <v>2</v>
      </c>
      <c r="AA105" s="109"/>
      <c r="AB105" s="109"/>
      <c r="AC105" s="109"/>
      <c r="AD105" s="109"/>
      <c r="AE105" s="109"/>
    </row>
    <row r="106" spans="1:31" ht="23.25" customHeight="1">
      <c r="A106" s="359"/>
      <c r="B106" s="331"/>
      <c r="C106" s="336"/>
      <c r="D106" s="336"/>
      <c r="E106" s="336"/>
      <c r="F106" s="121" t="s">
        <v>117</v>
      </c>
      <c r="G106" s="101">
        <v>17150.6</v>
      </c>
      <c r="H106" s="194">
        <v>0</v>
      </c>
      <c r="I106" s="194">
        <v>17150.6</v>
      </c>
      <c r="J106" s="194">
        <v>0</v>
      </c>
      <c r="K106" s="128"/>
      <c r="L106" s="120"/>
      <c r="M106" s="120"/>
      <c r="N106" s="120"/>
      <c r="O106" s="120"/>
      <c r="P106" s="120"/>
      <c r="Q106" s="331"/>
      <c r="AA106" s="109"/>
      <c r="AB106" s="109"/>
      <c r="AC106" s="109"/>
      <c r="AD106" s="109"/>
      <c r="AE106" s="109"/>
    </row>
    <row r="107" spans="1:31" ht="15">
      <c r="A107" s="359"/>
      <c r="B107" s="331"/>
      <c r="C107" s="336"/>
      <c r="D107" s="336"/>
      <c r="E107" s="336"/>
      <c r="F107" s="105" t="s">
        <v>118</v>
      </c>
      <c r="G107" s="101">
        <v>17150.6</v>
      </c>
      <c r="H107" s="194">
        <v>0</v>
      </c>
      <c r="I107" s="194">
        <v>17150.6</v>
      </c>
      <c r="J107" s="194">
        <v>0</v>
      </c>
      <c r="K107" s="128"/>
      <c r="L107" s="120"/>
      <c r="M107" s="120"/>
      <c r="N107" s="120"/>
      <c r="O107" s="120"/>
      <c r="P107" s="120"/>
      <c r="Q107" s="331"/>
      <c r="AA107" s="109"/>
      <c r="AB107" s="109"/>
      <c r="AC107" s="109"/>
      <c r="AD107" s="109"/>
      <c r="AE107" s="109"/>
    </row>
    <row r="108" spans="1:31" ht="15">
      <c r="A108" s="359"/>
      <c r="B108" s="331"/>
      <c r="C108" s="336"/>
      <c r="D108" s="336"/>
      <c r="E108" s="336"/>
      <c r="F108" s="122" t="s">
        <v>171</v>
      </c>
      <c r="G108" s="101">
        <v>17150.6</v>
      </c>
      <c r="H108" s="194">
        <v>0</v>
      </c>
      <c r="I108" s="194">
        <v>17150.6</v>
      </c>
      <c r="J108" s="194">
        <v>0</v>
      </c>
      <c r="K108" s="128"/>
      <c r="L108" s="120"/>
      <c r="M108" s="120"/>
      <c r="N108" s="120"/>
      <c r="O108" s="120"/>
      <c r="P108" s="120"/>
      <c r="Q108" s="331"/>
      <c r="AA108" s="109"/>
      <c r="AB108" s="109"/>
      <c r="AC108" s="109"/>
      <c r="AD108" s="109"/>
      <c r="AE108" s="109"/>
    </row>
    <row r="109" spans="1:31" ht="15">
      <c r="A109" s="359"/>
      <c r="B109" s="331"/>
      <c r="C109" s="336"/>
      <c r="D109" s="336"/>
      <c r="E109" s="336"/>
      <c r="F109" s="122" t="s">
        <v>172</v>
      </c>
      <c r="G109" s="101">
        <v>17150.6</v>
      </c>
      <c r="H109" s="194">
        <v>0</v>
      </c>
      <c r="I109" s="194">
        <v>17150.6</v>
      </c>
      <c r="J109" s="194">
        <v>0</v>
      </c>
      <c r="K109" s="128"/>
      <c r="L109" s="120"/>
      <c r="M109" s="120"/>
      <c r="N109" s="120"/>
      <c r="O109" s="120"/>
      <c r="P109" s="120"/>
      <c r="Q109" s="331"/>
      <c r="AA109" s="109"/>
      <c r="AB109" s="109"/>
      <c r="AC109" s="109"/>
      <c r="AD109" s="109"/>
      <c r="AE109" s="109"/>
    </row>
    <row r="110" spans="1:31" ht="27" customHeight="1">
      <c r="A110" s="359"/>
      <c r="B110" s="331"/>
      <c r="C110" s="336"/>
      <c r="D110" s="336"/>
      <c r="E110" s="336"/>
      <c r="F110" s="123" t="s">
        <v>173</v>
      </c>
      <c r="G110" s="101">
        <v>17150.6</v>
      </c>
      <c r="H110" s="101">
        <v>0</v>
      </c>
      <c r="I110" s="194">
        <v>17150.6</v>
      </c>
      <c r="J110" s="101">
        <v>0</v>
      </c>
      <c r="K110" s="128"/>
      <c r="L110" s="120"/>
      <c r="M110" s="120"/>
      <c r="N110" s="120"/>
      <c r="O110" s="120"/>
      <c r="P110" s="120"/>
      <c r="Q110" s="331"/>
      <c r="AA110" s="109"/>
      <c r="AB110" s="109"/>
      <c r="AC110" s="109"/>
      <c r="AD110" s="109"/>
      <c r="AE110" s="109"/>
    </row>
    <row r="111" spans="1:31" ht="25.5" customHeight="1">
      <c r="A111" s="359"/>
      <c r="B111" s="331"/>
      <c r="C111" s="336"/>
      <c r="D111" s="336"/>
      <c r="E111" s="336"/>
      <c r="F111" s="123" t="s">
        <v>174</v>
      </c>
      <c r="G111" s="101">
        <v>17150.6</v>
      </c>
      <c r="H111" s="101">
        <v>0</v>
      </c>
      <c r="I111" s="194">
        <v>17150.6</v>
      </c>
      <c r="J111" s="101">
        <v>0</v>
      </c>
      <c r="K111" s="128"/>
      <c r="L111" s="120"/>
      <c r="M111" s="120"/>
      <c r="N111" s="120"/>
      <c r="O111" s="120"/>
      <c r="P111" s="120"/>
      <c r="Q111" s="331"/>
      <c r="R111" s="373"/>
      <c r="S111" s="380"/>
      <c r="AA111" s="109"/>
      <c r="AB111" s="109"/>
      <c r="AC111" s="109"/>
      <c r="AD111" s="109"/>
      <c r="AE111" s="109"/>
    </row>
    <row r="112" spans="1:31" ht="15">
      <c r="A112" s="327" t="s">
        <v>47</v>
      </c>
      <c r="B112" s="326" t="s">
        <v>212</v>
      </c>
      <c r="C112" s="325"/>
      <c r="D112" s="325" t="s">
        <v>165</v>
      </c>
      <c r="E112" s="325" t="s">
        <v>167</v>
      </c>
      <c r="F112" s="108" t="s">
        <v>156</v>
      </c>
      <c r="G112" s="119">
        <f>SUM(G113:G118)</f>
        <v>46838.7</v>
      </c>
      <c r="H112" s="197">
        <f>SUM(H113:H118)</f>
        <v>0</v>
      </c>
      <c r="I112" s="197">
        <f>SUM(I113:I118)</f>
        <v>46838.7</v>
      </c>
      <c r="J112" s="197">
        <f>SUM(J113:J118)</f>
        <v>0</v>
      </c>
      <c r="K112" s="128"/>
      <c r="L112" s="120"/>
      <c r="M112" s="120"/>
      <c r="N112" s="120"/>
      <c r="O112" s="120"/>
      <c r="P112" s="120"/>
      <c r="Q112" s="326" t="s">
        <v>2</v>
      </c>
      <c r="AA112" s="109"/>
      <c r="AB112" s="109"/>
      <c r="AC112" s="109"/>
      <c r="AD112" s="109"/>
      <c r="AE112" s="109"/>
    </row>
    <row r="113" spans="1:31" ht="15">
      <c r="A113" s="359"/>
      <c r="B113" s="331"/>
      <c r="C113" s="336"/>
      <c r="D113" s="336"/>
      <c r="E113" s="336"/>
      <c r="F113" s="121" t="s">
        <v>117</v>
      </c>
      <c r="G113" s="101">
        <v>7428.2</v>
      </c>
      <c r="H113" s="194">
        <v>0</v>
      </c>
      <c r="I113" s="194">
        <v>7428.2</v>
      </c>
      <c r="J113" s="194">
        <v>0</v>
      </c>
      <c r="K113" s="128"/>
      <c r="L113" s="120"/>
      <c r="M113" s="120"/>
      <c r="N113" s="120"/>
      <c r="O113" s="120"/>
      <c r="P113" s="120"/>
      <c r="Q113" s="331"/>
      <c r="AA113" s="109"/>
      <c r="AB113" s="109"/>
      <c r="AC113" s="109"/>
      <c r="AD113" s="109"/>
      <c r="AE113" s="109"/>
    </row>
    <row r="114" spans="1:31" ht="15">
      <c r="A114" s="359"/>
      <c r="B114" s="331"/>
      <c r="C114" s="336"/>
      <c r="D114" s="336"/>
      <c r="E114" s="336"/>
      <c r="F114" s="105" t="s">
        <v>118</v>
      </c>
      <c r="G114" s="101">
        <v>7882.1</v>
      </c>
      <c r="H114" s="194">
        <v>0</v>
      </c>
      <c r="I114" s="194">
        <v>7882.1</v>
      </c>
      <c r="J114" s="194">
        <v>0</v>
      </c>
      <c r="K114" s="128"/>
      <c r="L114" s="120"/>
      <c r="M114" s="120"/>
      <c r="N114" s="120"/>
      <c r="O114" s="120"/>
      <c r="P114" s="120"/>
      <c r="Q114" s="331"/>
      <c r="AA114" s="109"/>
      <c r="AB114" s="109"/>
      <c r="AC114" s="109"/>
      <c r="AD114" s="109"/>
      <c r="AE114" s="109"/>
    </row>
    <row r="115" spans="1:31" ht="15">
      <c r="A115" s="359"/>
      <c r="B115" s="331"/>
      <c r="C115" s="336"/>
      <c r="D115" s="336"/>
      <c r="E115" s="336"/>
      <c r="F115" s="122" t="s">
        <v>171</v>
      </c>
      <c r="G115" s="101">
        <v>7882.1</v>
      </c>
      <c r="H115" s="194">
        <v>0</v>
      </c>
      <c r="I115" s="194">
        <v>7882.1</v>
      </c>
      <c r="J115" s="194">
        <v>0</v>
      </c>
      <c r="K115" s="128"/>
      <c r="L115" s="120"/>
      <c r="M115" s="120"/>
      <c r="N115" s="120"/>
      <c r="O115" s="120"/>
      <c r="P115" s="120"/>
      <c r="Q115" s="331"/>
      <c r="AA115" s="109"/>
      <c r="AB115" s="109"/>
      <c r="AC115" s="109"/>
      <c r="AD115" s="109"/>
      <c r="AE115" s="109"/>
    </row>
    <row r="116" spans="1:31" ht="15">
      <c r="A116" s="359"/>
      <c r="B116" s="331"/>
      <c r="C116" s="336"/>
      <c r="D116" s="336"/>
      <c r="E116" s="336"/>
      <c r="F116" s="122" t="s">
        <v>172</v>
      </c>
      <c r="G116" s="101">
        <v>7882.1</v>
      </c>
      <c r="H116" s="194">
        <v>0</v>
      </c>
      <c r="I116" s="194">
        <v>7882.1</v>
      </c>
      <c r="J116" s="194">
        <v>0</v>
      </c>
      <c r="K116" s="128"/>
      <c r="L116" s="120"/>
      <c r="M116" s="120"/>
      <c r="N116" s="120"/>
      <c r="O116" s="120"/>
      <c r="P116" s="120"/>
      <c r="Q116" s="331"/>
      <c r="R116" s="373"/>
      <c r="S116" s="380"/>
      <c r="T116" s="380"/>
      <c r="AA116" s="109"/>
      <c r="AB116" s="109"/>
      <c r="AC116" s="109"/>
      <c r="AD116" s="109"/>
      <c r="AE116" s="109"/>
    </row>
    <row r="117" spans="1:31" ht="15">
      <c r="A117" s="359"/>
      <c r="B117" s="331"/>
      <c r="C117" s="336"/>
      <c r="D117" s="336"/>
      <c r="E117" s="336"/>
      <c r="F117" s="123" t="s">
        <v>173</v>
      </c>
      <c r="G117" s="101">
        <v>7882.1</v>
      </c>
      <c r="H117" s="101">
        <v>0</v>
      </c>
      <c r="I117" s="194">
        <v>7882.1</v>
      </c>
      <c r="J117" s="101">
        <v>0</v>
      </c>
      <c r="K117" s="128"/>
      <c r="L117" s="120"/>
      <c r="M117" s="120"/>
      <c r="N117" s="120"/>
      <c r="O117" s="120"/>
      <c r="P117" s="120"/>
      <c r="Q117" s="331"/>
      <c r="R117" s="373"/>
      <c r="S117" s="380"/>
      <c r="T117" s="380"/>
      <c r="AA117" s="109"/>
      <c r="AB117" s="109"/>
      <c r="AC117" s="109"/>
      <c r="AD117" s="109"/>
      <c r="AE117" s="109"/>
    </row>
    <row r="118" spans="1:31" ht="15">
      <c r="A118" s="344"/>
      <c r="B118" s="331"/>
      <c r="C118" s="336"/>
      <c r="D118" s="336"/>
      <c r="E118" s="336"/>
      <c r="F118" s="123" t="s">
        <v>174</v>
      </c>
      <c r="G118" s="101">
        <v>7882.1</v>
      </c>
      <c r="H118" s="101">
        <v>0</v>
      </c>
      <c r="I118" s="194">
        <v>7882.1</v>
      </c>
      <c r="J118" s="101">
        <v>0</v>
      </c>
      <c r="K118" s="128"/>
      <c r="L118" s="120"/>
      <c r="M118" s="120"/>
      <c r="N118" s="120"/>
      <c r="O118" s="120"/>
      <c r="P118" s="120"/>
      <c r="Q118" s="331"/>
      <c r="R118" s="373"/>
      <c r="S118" s="380"/>
      <c r="T118" s="380"/>
      <c r="AA118" s="109"/>
      <c r="AB118" s="109"/>
      <c r="AC118" s="109"/>
      <c r="AD118" s="109"/>
      <c r="AE118" s="109"/>
    </row>
    <row r="119" spans="1:31" ht="27" customHeight="1">
      <c r="A119" s="359" t="s">
        <v>48</v>
      </c>
      <c r="B119" s="372" t="s">
        <v>204</v>
      </c>
      <c r="C119" s="384"/>
      <c r="D119" s="325" t="s">
        <v>165</v>
      </c>
      <c r="E119" s="325" t="s">
        <v>167</v>
      </c>
      <c r="F119" s="108" t="s">
        <v>156</v>
      </c>
      <c r="G119" s="119">
        <f>G120+G121+G122+G123+G124+G125</f>
        <v>9948.5</v>
      </c>
      <c r="H119" s="197">
        <f>H120+H121+H123+H124+H125</f>
        <v>0</v>
      </c>
      <c r="I119" s="197">
        <f>I120+I121+I122+I123+I124+I125</f>
        <v>9948.5</v>
      </c>
      <c r="J119" s="197">
        <f>J120+J121+J122+J123+J124+J125</f>
        <v>0</v>
      </c>
      <c r="K119" s="195"/>
      <c r="L119" s="120"/>
      <c r="M119" s="120"/>
      <c r="N119" s="120"/>
      <c r="O119" s="120"/>
      <c r="P119" s="120"/>
      <c r="Q119" s="319"/>
      <c r="AA119" s="109"/>
      <c r="AB119" s="109"/>
      <c r="AC119" s="109"/>
      <c r="AD119" s="109"/>
      <c r="AE119" s="109"/>
    </row>
    <row r="120" spans="1:31" ht="22.5" customHeight="1">
      <c r="A120" s="328"/>
      <c r="B120" s="372"/>
      <c r="C120" s="384"/>
      <c r="D120" s="336"/>
      <c r="E120" s="336"/>
      <c r="F120" s="141" t="s">
        <v>117</v>
      </c>
      <c r="G120" s="101">
        <v>2614.5</v>
      </c>
      <c r="H120" s="194">
        <v>0</v>
      </c>
      <c r="I120" s="194">
        <v>2614.5</v>
      </c>
      <c r="J120" s="194">
        <v>0</v>
      </c>
      <c r="K120" s="195"/>
      <c r="L120" s="120"/>
      <c r="M120" s="120"/>
      <c r="N120" s="120"/>
      <c r="O120" s="120"/>
      <c r="P120" s="120"/>
      <c r="Q120" s="319"/>
      <c r="AA120" s="109"/>
      <c r="AB120" s="109"/>
      <c r="AC120" s="109"/>
      <c r="AD120" s="109"/>
      <c r="AE120" s="109"/>
    </row>
    <row r="121" spans="1:31" ht="21.75" customHeight="1">
      <c r="A121" s="328"/>
      <c r="B121" s="372"/>
      <c r="C121" s="384"/>
      <c r="D121" s="336"/>
      <c r="E121" s="336"/>
      <c r="F121" s="142" t="s">
        <v>118</v>
      </c>
      <c r="G121" s="101">
        <v>1466.8</v>
      </c>
      <c r="H121" s="194">
        <v>0</v>
      </c>
      <c r="I121" s="194">
        <v>1466.8</v>
      </c>
      <c r="J121" s="194">
        <v>0</v>
      </c>
      <c r="K121" s="195"/>
      <c r="L121" s="120"/>
      <c r="M121" s="120"/>
      <c r="N121" s="120"/>
      <c r="O121" s="120"/>
      <c r="P121" s="120"/>
      <c r="Q121" s="319"/>
      <c r="AA121" s="109"/>
      <c r="AB121" s="109"/>
      <c r="AC121" s="109"/>
      <c r="AD121" s="109"/>
      <c r="AE121" s="109"/>
    </row>
    <row r="122" spans="1:31" ht="24.75" customHeight="1">
      <c r="A122" s="328"/>
      <c r="B122" s="372"/>
      <c r="C122" s="384"/>
      <c r="D122" s="336"/>
      <c r="E122" s="336"/>
      <c r="F122" s="138" t="s">
        <v>171</v>
      </c>
      <c r="G122" s="101">
        <v>1466.8</v>
      </c>
      <c r="H122" s="194">
        <v>0</v>
      </c>
      <c r="I122" s="194">
        <v>1466.8</v>
      </c>
      <c r="J122" s="194">
        <v>0</v>
      </c>
      <c r="K122" s="195"/>
      <c r="L122" s="120"/>
      <c r="M122" s="120"/>
      <c r="N122" s="120"/>
      <c r="O122" s="120"/>
      <c r="P122" s="120"/>
      <c r="Q122" s="319"/>
      <c r="AA122" s="109"/>
      <c r="AB122" s="109"/>
      <c r="AC122" s="109"/>
      <c r="AD122" s="109"/>
      <c r="AE122" s="109"/>
    </row>
    <row r="123" spans="1:31" ht="23.25" customHeight="1">
      <c r="A123" s="328"/>
      <c r="B123" s="372"/>
      <c r="C123" s="384"/>
      <c r="D123" s="336"/>
      <c r="E123" s="336"/>
      <c r="F123" s="138" t="s">
        <v>172</v>
      </c>
      <c r="G123" s="101">
        <v>1466.8</v>
      </c>
      <c r="H123" s="101">
        <v>0</v>
      </c>
      <c r="I123" s="194">
        <v>1466.8</v>
      </c>
      <c r="J123" s="101">
        <v>0</v>
      </c>
      <c r="K123" s="128"/>
      <c r="L123" s="120"/>
      <c r="M123" s="120"/>
      <c r="N123" s="120"/>
      <c r="O123" s="120"/>
      <c r="P123" s="120"/>
      <c r="Q123" s="319"/>
      <c r="AA123" s="109"/>
      <c r="AB123" s="109"/>
      <c r="AC123" s="109"/>
      <c r="AD123" s="109"/>
      <c r="AE123" s="109"/>
    </row>
    <row r="124" spans="1:31" ht="24.75" customHeight="1">
      <c r="A124" s="328"/>
      <c r="B124" s="372"/>
      <c r="C124" s="384"/>
      <c r="D124" s="336"/>
      <c r="E124" s="336"/>
      <c r="F124" s="143" t="s">
        <v>173</v>
      </c>
      <c r="G124" s="101">
        <v>1466.8</v>
      </c>
      <c r="H124" s="101">
        <v>0</v>
      </c>
      <c r="I124" s="194">
        <v>1466.8</v>
      </c>
      <c r="J124" s="101">
        <v>0</v>
      </c>
      <c r="K124" s="128"/>
      <c r="L124" s="120"/>
      <c r="M124" s="120"/>
      <c r="N124" s="120"/>
      <c r="O124" s="120"/>
      <c r="P124" s="120"/>
      <c r="Q124" s="319"/>
      <c r="S124" s="149"/>
      <c r="AA124" s="109"/>
      <c r="AB124" s="109"/>
      <c r="AC124" s="109"/>
      <c r="AD124" s="109"/>
      <c r="AE124" s="109"/>
    </row>
    <row r="125" spans="1:31" ht="15">
      <c r="A125" s="312"/>
      <c r="B125" s="372"/>
      <c r="C125" s="384"/>
      <c r="D125" s="336"/>
      <c r="E125" s="336"/>
      <c r="F125" s="143" t="s">
        <v>174</v>
      </c>
      <c r="G125" s="101">
        <v>1466.8</v>
      </c>
      <c r="H125" s="101">
        <v>0</v>
      </c>
      <c r="I125" s="194">
        <v>1466.8</v>
      </c>
      <c r="J125" s="101">
        <v>0</v>
      </c>
      <c r="K125" s="128"/>
      <c r="L125" s="120"/>
      <c r="M125" s="120"/>
      <c r="N125" s="120"/>
      <c r="O125" s="120"/>
      <c r="P125" s="120"/>
      <c r="Q125" s="319"/>
      <c r="S125" s="149"/>
      <c r="AA125" s="109"/>
      <c r="AB125" s="109"/>
      <c r="AC125" s="109"/>
      <c r="AD125" s="109"/>
      <c r="AE125" s="109"/>
    </row>
    <row r="126" spans="1:31" ht="25.5" customHeight="1">
      <c r="A126" s="274"/>
      <c r="B126" s="377" t="s">
        <v>213</v>
      </c>
      <c r="C126" s="325"/>
      <c r="D126" s="325" t="s">
        <v>165</v>
      </c>
      <c r="E126" s="325" t="s">
        <v>167</v>
      </c>
      <c r="F126" s="276" t="s">
        <v>156</v>
      </c>
      <c r="G126" s="119">
        <f>G127+G128+G129+G130+G131+G132</f>
        <v>4915.3</v>
      </c>
      <c r="H126" s="119">
        <f>H127+H128+H129+H130+H131+H132</f>
        <v>0</v>
      </c>
      <c r="I126" s="197">
        <f>I127+I128+I129+I130+I131+I132</f>
        <v>4915.3</v>
      </c>
      <c r="J126" s="119">
        <f>J127+J128+J129+J130+J131+J132</f>
        <v>0</v>
      </c>
      <c r="K126" s="128"/>
      <c r="L126" s="275"/>
      <c r="M126" s="275"/>
      <c r="N126" s="275"/>
      <c r="O126" s="275"/>
      <c r="P126" s="275"/>
      <c r="Q126" s="319"/>
      <c r="S126" s="149"/>
      <c r="AA126" s="109"/>
      <c r="AB126" s="109"/>
      <c r="AC126" s="109"/>
      <c r="AD126" s="109"/>
      <c r="AE126" s="109"/>
    </row>
    <row r="127" spans="1:31" ht="15" customHeight="1">
      <c r="A127" s="359" t="s">
        <v>49</v>
      </c>
      <c r="B127" s="378"/>
      <c r="C127" s="315"/>
      <c r="D127" s="315"/>
      <c r="E127" s="315"/>
      <c r="F127" s="144" t="s">
        <v>117</v>
      </c>
      <c r="G127" s="101">
        <v>1333.8</v>
      </c>
      <c r="H127" s="194">
        <v>0</v>
      </c>
      <c r="I127" s="194">
        <v>1333.8</v>
      </c>
      <c r="J127" s="194">
        <v>0</v>
      </c>
      <c r="K127" s="195"/>
      <c r="L127" s="120"/>
      <c r="M127" s="120"/>
      <c r="N127" s="120"/>
      <c r="O127" s="120"/>
      <c r="P127" s="120"/>
      <c r="Q127" s="319"/>
      <c r="S127" s="149"/>
      <c r="AA127" s="109"/>
      <c r="AB127" s="109"/>
      <c r="AC127" s="109"/>
      <c r="AD127" s="109"/>
      <c r="AE127" s="109"/>
    </row>
    <row r="128" spans="1:31" ht="15">
      <c r="A128" s="328"/>
      <c r="B128" s="378"/>
      <c r="C128" s="315"/>
      <c r="D128" s="315"/>
      <c r="E128" s="315"/>
      <c r="F128" s="145" t="s">
        <v>118</v>
      </c>
      <c r="G128" s="101">
        <v>716.3</v>
      </c>
      <c r="H128" s="194">
        <v>0</v>
      </c>
      <c r="I128" s="194">
        <v>716.3</v>
      </c>
      <c r="J128" s="194">
        <v>0</v>
      </c>
      <c r="K128" s="195"/>
      <c r="L128" s="120"/>
      <c r="M128" s="120"/>
      <c r="N128" s="120"/>
      <c r="O128" s="120"/>
      <c r="P128" s="120"/>
      <c r="Q128" s="319"/>
      <c r="S128" s="149"/>
      <c r="AA128" s="109"/>
      <c r="AB128" s="109"/>
      <c r="AC128" s="109"/>
      <c r="AD128" s="109"/>
      <c r="AE128" s="109"/>
    </row>
    <row r="129" spans="1:31" ht="15">
      <c r="A129" s="328"/>
      <c r="B129" s="378"/>
      <c r="C129" s="315"/>
      <c r="D129" s="315"/>
      <c r="E129" s="315"/>
      <c r="F129" s="145" t="s">
        <v>171</v>
      </c>
      <c r="G129" s="101">
        <v>716.3</v>
      </c>
      <c r="H129" s="194">
        <v>0</v>
      </c>
      <c r="I129" s="194">
        <v>716.3</v>
      </c>
      <c r="J129" s="194">
        <v>0</v>
      </c>
      <c r="K129" s="195"/>
      <c r="L129" s="120"/>
      <c r="M129" s="120"/>
      <c r="N129" s="120"/>
      <c r="O129" s="120"/>
      <c r="P129" s="120"/>
      <c r="Q129" s="319"/>
      <c r="S129" s="149"/>
      <c r="AA129" s="109"/>
      <c r="AB129" s="109"/>
      <c r="AC129" s="109"/>
      <c r="AD129" s="109"/>
      <c r="AE129" s="109"/>
    </row>
    <row r="130" spans="1:31" ht="15">
      <c r="A130" s="328"/>
      <c r="B130" s="378"/>
      <c r="C130" s="315"/>
      <c r="D130" s="315"/>
      <c r="E130" s="315"/>
      <c r="F130" s="145" t="s">
        <v>172</v>
      </c>
      <c r="G130" s="101">
        <v>716.3</v>
      </c>
      <c r="H130" s="194">
        <v>0</v>
      </c>
      <c r="I130" s="194">
        <v>716.3</v>
      </c>
      <c r="J130" s="194">
        <v>0</v>
      </c>
      <c r="K130" s="195"/>
      <c r="L130" s="120"/>
      <c r="M130" s="120"/>
      <c r="N130" s="120"/>
      <c r="O130" s="120"/>
      <c r="P130" s="120"/>
      <c r="Q130" s="319"/>
      <c r="S130" s="149"/>
      <c r="AA130" s="109"/>
      <c r="AB130" s="109"/>
      <c r="AC130" s="109"/>
      <c r="AD130" s="109"/>
      <c r="AE130" s="109"/>
    </row>
    <row r="131" spans="1:31" ht="15">
      <c r="A131" s="328"/>
      <c r="B131" s="378"/>
      <c r="C131" s="315"/>
      <c r="D131" s="315"/>
      <c r="E131" s="315"/>
      <c r="F131" s="145" t="s">
        <v>173</v>
      </c>
      <c r="G131" s="101">
        <v>716.3</v>
      </c>
      <c r="H131" s="194">
        <v>0</v>
      </c>
      <c r="I131" s="194">
        <v>716.3</v>
      </c>
      <c r="J131" s="194">
        <v>0</v>
      </c>
      <c r="K131" s="195"/>
      <c r="L131" s="120"/>
      <c r="M131" s="120"/>
      <c r="N131" s="120"/>
      <c r="O131" s="120"/>
      <c r="P131" s="120"/>
      <c r="Q131" s="319"/>
      <c r="S131" s="149"/>
      <c r="AA131" s="109"/>
      <c r="AB131" s="109"/>
      <c r="AC131" s="109"/>
      <c r="AD131" s="109"/>
      <c r="AE131" s="109"/>
    </row>
    <row r="132" spans="1:31" ht="15" customHeight="1">
      <c r="A132" s="312"/>
      <c r="B132" s="379"/>
      <c r="C132" s="304"/>
      <c r="D132" s="304"/>
      <c r="E132" s="304"/>
      <c r="F132" s="145" t="s">
        <v>174</v>
      </c>
      <c r="G132" s="101">
        <v>716.3</v>
      </c>
      <c r="H132" s="194">
        <v>0</v>
      </c>
      <c r="I132" s="194">
        <v>716.3</v>
      </c>
      <c r="J132" s="194">
        <v>0</v>
      </c>
      <c r="K132" s="195"/>
      <c r="L132" s="120"/>
      <c r="M132" s="120"/>
      <c r="N132" s="120"/>
      <c r="O132" s="120"/>
      <c r="P132" s="120"/>
      <c r="Q132" s="318"/>
      <c r="R132" s="373"/>
      <c r="S132" s="374"/>
      <c r="T132" s="374"/>
      <c r="AA132" s="109"/>
      <c r="AB132" s="109"/>
      <c r="AC132" s="109"/>
      <c r="AD132" s="109"/>
      <c r="AE132" s="109"/>
    </row>
    <row r="133" spans="1:31" ht="23.25" customHeight="1">
      <c r="A133" s="327" t="s">
        <v>50</v>
      </c>
      <c r="B133" s="326" t="s">
        <v>206</v>
      </c>
      <c r="C133" s="325"/>
      <c r="D133" s="325" t="s">
        <v>165</v>
      </c>
      <c r="E133" s="325" t="s">
        <v>167</v>
      </c>
      <c r="F133" s="108" t="s">
        <v>156</v>
      </c>
      <c r="G133" s="119">
        <f>SUM(G134:G139)</f>
        <v>137088</v>
      </c>
      <c r="H133" s="197">
        <f>SUM(H134:H139)</f>
        <v>0</v>
      </c>
      <c r="I133" s="197">
        <f>SUM(I134:I139)</f>
        <v>137088</v>
      </c>
      <c r="J133" s="197">
        <f>SUM(J134:J139)</f>
        <v>0</v>
      </c>
      <c r="K133" s="194"/>
      <c r="L133" s="102"/>
      <c r="M133" s="116">
        <f>SUM(M134:M139)</f>
        <v>0</v>
      </c>
      <c r="N133" s="116">
        <f>SUM(N134:N139)</f>
        <v>0</v>
      </c>
      <c r="O133" s="120"/>
      <c r="P133" s="120"/>
      <c r="Q133" s="326" t="s">
        <v>2</v>
      </c>
      <c r="R133" s="373"/>
      <c r="S133" s="374"/>
      <c r="T133" s="374"/>
      <c r="AA133" s="109"/>
      <c r="AB133" s="109"/>
      <c r="AC133" s="109"/>
      <c r="AD133" s="109"/>
      <c r="AE133" s="109"/>
    </row>
    <row r="134" spans="1:31" ht="20.25" customHeight="1">
      <c r="A134" s="359"/>
      <c r="B134" s="331"/>
      <c r="C134" s="336"/>
      <c r="D134" s="336"/>
      <c r="E134" s="336"/>
      <c r="F134" s="121" t="s">
        <v>117</v>
      </c>
      <c r="G134" s="101">
        <f aca="true" t="shared" si="5" ref="G134:G139">I134+M134</f>
        <v>22848</v>
      </c>
      <c r="H134" s="194">
        <v>0</v>
      </c>
      <c r="I134" s="194">
        <v>22848</v>
      </c>
      <c r="J134" s="194">
        <v>0</v>
      </c>
      <c r="K134" s="194"/>
      <c r="L134" s="102"/>
      <c r="M134" s="102">
        <v>0</v>
      </c>
      <c r="N134" s="102">
        <v>0</v>
      </c>
      <c r="O134" s="120"/>
      <c r="P134" s="120"/>
      <c r="Q134" s="331"/>
      <c r="S134" s="149"/>
      <c r="AA134" s="109"/>
      <c r="AB134" s="109"/>
      <c r="AC134" s="109"/>
      <c r="AD134" s="109"/>
      <c r="AE134" s="109"/>
    </row>
    <row r="135" spans="1:31" ht="22.5" customHeight="1">
      <c r="A135" s="359"/>
      <c r="B135" s="331"/>
      <c r="C135" s="336"/>
      <c r="D135" s="336"/>
      <c r="E135" s="336"/>
      <c r="F135" s="105" t="s">
        <v>118</v>
      </c>
      <c r="G135" s="101">
        <f t="shared" si="5"/>
        <v>22848</v>
      </c>
      <c r="H135" s="194">
        <v>0</v>
      </c>
      <c r="I135" s="194">
        <v>22848</v>
      </c>
      <c r="J135" s="194">
        <v>0</v>
      </c>
      <c r="K135" s="194"/>
      <c r="L135" s="102"/>
      <c r="M135" s="102">
        <v>0</v>
      </c>
      <c r="N135" s="102">
        <v>0</v>
      </c>
      <c r="O135" s="120"/>
      <c r="P135" s="120"/>
      <c r="Q135" s="331"/>
      <c r="S135" s="149"/>
      <c r="AA135" s="109"/>
      <c r="AB135" s="109"/>
      <c r="AC135" s="109"/>
      <c r="AD135" s="109"/>
      <c r="AE135" s="109"/>
    </row>
    <row r="136" spans="1:33" ht="21.75" customHeight="1">
      <c r="A136" s="359"/>
      <c r="B136" s="331"/>
      <c r="C136" s="336"/>
      <c r="D136" s="336"/>
      <c r="E136" s="336"/>
      <c r="F136" s="122" t="s">
        <v>171</v>
      </c>
      <c r="G136" s="101">
        <v>22848</v>
      </c>
      <c r="H136" s="194">
        <v>0</v>
      </c>
      <c r="I136" s="194">
        <v>22848</v>
      </c>
      <c r="J136" s="194">
        <v>0</v>
      </c>
      <c r="K136" s="194"/>
      <c r="L136" s="102"/>
      <c r="M136" s="102"/>
      <c r="N136" s="102"/>
      <c r="O136" s="120"/>
      <c r="P136" s="120"/>
      <c r="Q136" s="331"/>
      <c r="S136" s="149"/>
      <c r="AA136" s="109"/>
      <c r="AB136" s="109"/>
      <c r="AC136" s="109"/>
      <c r="AD136" s="109"/>
      <c r="AE136" s="109"/>
      <c r="AF136" s="135"/>
      <c r="AG136" s="135"/>
    </row>
    <row r="137" spans="1:33" ht="21.75" customHeight="1">
      <c r="A137" s="359"/>
      <c r="B137" s="331"/>
      <c r="C137" s="336"/>
      <c r="D137" s="336"/>
      <c r="E137" s="336"/>
      <c r="F137" s="122" t="s">
        <v>172</v>
      </c>
      <c r="G137" s="101">
        <f t="shared" si="5"/>
        <v>22848</v>
      </c>
      <c r="H137" s="101">
        <v>0</v>
      </c>
      <c r="I137" s="194">
        <v>22848</v>
      </c>
      <c r="J137" s="101">
        <v>0</v>
      </c>
      <c r="K137" s="101"/>
      <c r="L137" s="102"/>
      <c r="M137" s="102"/>
      <c r="N137" s="102"/>
      <c r="O137" s="120"/>
      <c r="P137" s="120"/>
      <c r="Q137" s="331"/>
      <c r="S137" s="149"/>
      <c r="AA137" s="109"/>
      <c r="AB137" s="109"/>
      <c r="AC137" s="109"/>
      <c r="AD137" s="109"/>
      <c r="AE137" s="109"/>
      <c r="AF137" s="135"/>
      <c r="AG137" s="135"/>
    </row>
    <row r="138" spans="1:33" ht="21.75" customHeight="1">
      <c r="A138" s="359"/>
      <c r="B138" s="331"/>
      <c r="C138" s="336"/>
      <c r="D138" s="336"/>
      <c r="E138" s="336"/>
      <c r="F138" s="123" t="s">
        <v>173</v>
      </c>
      <c r="G138" s="101">
        <f t="shared" si="5"/>
        <v>22848</v>
      </c>
      <c r="H138" s="101">
        <v>0</v>
      </c>
      <c r="I138" s="194">
        <v>22848</v>
      </c>
      <c r="J138" s="101">
        <v>0</v>
      </c>
      <c r="K138" s="101"/>
      <c r="L138" s="102"/>
      <c r="M138" s="102"/>
      <c r="N138" s="102"/>
      <c r="O138" s="120"/>
      <c r="P138" s="120"/>
      <c r="Q138" s="331"/>
      <c r="R138" s="133"/>
      <c r="S138" s="134"/>
      <c r="T138" s="134"/>
      <c r="AA138" s="109"/>
      <c r="AB138" s="109"/>
      <c r="AC138" s="109"/>
      <c r="AD138" s="109"/>
      <c r="AE138" s="109"/>
      <c r="AF138" s="135"/>
      <c r="AG138" s="135"/>
    </row>
    <row r="139" spans="1:33" ht="18" customHeight="1">
      <c r="A139" s="359"/>
      <c r="B139" s="331"/>
      <c r="C139" s="336"/>
      <c r="D139" s="336"/>
      <c r="E139" s="336"/>
      <c r="F139" s="123" t="s">
        <v>174</v>
      </c>
      <c r="G139" s="101">
        <f t="shared" si="5"/>
        <v>22848</v>
      </c>
      <c r="H139" s="101">
        <v>0</v>
      </c>
      <c r="I139" s="194">
        <v>22848</v>
      </c>
      <c r="J139" s="101">
        <v>0</v>
      </c>
      <c r="K139" s="101"/>
      <c r="L139" s="102"/>
      <c r="M139" s="102"/>
      <c r="N139" s="102"/>
      <c r="O139" s="120"/>
      <c r="P139" s="120"/>
      <c r="Q139" s="331"/>
      <c r="R139" s="133"/>
      <c r="S139" s="134"/>
      <c r="T139" s="134"/>
      <c r="AA139" s="109"/>
      <c r="AB139" s="109"/>
      <c r="AC139" s="109"/>
      <c r="AD139" s="109"/>
      <c r="AE139" s="109"/>
      <c r="AF139" s="135"/>
      <c r="AG139" s="135"/>
    </row>
    <row r="140" spans="1:31" ht="15">
      <c r="A140" s="327" t="s">
        <v>51</v>
      </c>
      <c r="B140" s="375" t="s">
        <v>207</v>
      </c>
      <c r="C140" s="370"/>
      <c r="D140" s="325" t="s">
        <v>165</v>
      </c>
      <c r="E140" s="325" t="s">
        <v>167</v>
      </c>
      <c r="F140" s="108" t="s">
        <v>156</v>
      </c>
      <c r="G140" s="119">
        <f>G141+G142+G143+G144+G145+G146</f>
        <v>556080</v>
      </c>
      <c r="H140" s="197">
        <f>H141+H142+H143+H144+H145+H146</f>
        <v>0</v>
      </c>
      <c r="I140" s="197">
        <f>I141+I142+I143+I144+I145+I146</f>
        <v>476640</v>
      </c>
      <c r="J140" s="197">
        <f>SUM(J141:J146)</f>
        <v>0</v>
      </c>
      <c r="K140" s="208"/>
      <c r="L140" s="119"/>
      <c r="M140" s="119">
        <f>SUM(M141:M146)</f>
        <v>79440</v>
      </c>
      <c r="N140" s="119">
        <f>SUM(N141:N146)</f>
        <v>0</v>
      </c>
      <c r="O140" s="120"/>
      <c r="P140" s="120"/>
      <c r="Q140" s="326" t="s">
        <v>2</v>
      </c>
      <c r="R140" s="133"/>
      <c r="S140" s="134"/>
      <c r="T140" s="134"/>
      <c r="AA140" s="109"/>
      <c r="AB140" s="109"/>
      <c r="AC140" s="109"/>
      <c r="AD140" s="109"/>
      <c r="AE140" s="109"/>
    </row>
    <row r="141" spans="1:31" ht="15">
      <c r="A141" s="359"/>
      <c r="B141" s="376"/>
      <c r="C141" s="371"/>
      <c r="D141" s="336"/>
      <c r="E141" s="336"/>
      <c r="F141" s="121" t="s">
        <v>117</v>
      </c>
      <c r="G141" s="101">
        <f aca="true" t="shared" si="6" ref="G141:G146">I141+M141</f>
        <v>158880</v>
      </c>
      <c r="H141" s="198">
        <v>0</v>
      </c>
      <c r="I141" s="194">
        <v>79440</v>
      </c>
      <c r="J141" s="194">
        <v>0</v>
      </c>
      <c r="K141" s="209"/>
      <c r="L141" s="102"/>
      <c r="M141" s="102">
        <v>79440</v>
      </c>
      <c r="N141" s="101">
        <v>0</v>
      </c>
      <c r="O141" s="120"/>
      <c r="P141" s="120"/>
      <c r="Q141" s="331"/>
      <c r="S141" s="149"/>
      <c r="AA141" s="109"/>
      <c r="AB141" s="109"/>
      <c r="AC141" s="109"/>
      <c r="AD141" s="109"/>
      <c r="AE141" s="109"/>
    </row>
    <row r="142" spans="1:31" ht="15">
      <c r="A142" s="359"/>
      <c r="B142" s="376"/>
      <c r="C142" s="371"/>
      <c r="D142" s="336"/>
      <c r="E142" s="336"/>
      <c r="F142" s="105" t="s">
        <v>118</v>
      </c>
      <c r="G142" s="101">
        <f t="shared" si="6"/>
        <v>79440</v>
      </c>
      <c r="H142" s="102">
        <v>0</v>
      </c>
      <c r="I142" s="194">
        <v>79440</v>
      </c>
      <c r="J142" s="194">
        <v>0</v>
      </c>
      <c r="K142" s="209"/>
      <c r="L142" s="102"/>
      <c r="M142" s="102">
        <v>0</v>
      </c>
      <c r="N142" s="101">
        <v>0</v>
      </c>
      <c r="O142" s="120"/>
      <c r="P142" s="120"/>
      <c r="Q142" s="331"/>
      <c r="S142" s="149"/>
      <c r="AA142" s="109"/>
      <c r="AB142" s="109"/>
      <c r="AC142" s="109"/>
      <c r="AD142" s="109"/>
      <c r="AE142" s="109"/>
    </row>
    <row r="143" spans="1:31" ht="15">
      <c r="A143" s="359"/>
      <c r="B143" s="376"/>
      <c r="C143" s="371"/>
      <c r="D143" s="336"/>
      <c r="E143" s="336"/>
      <c r="F143" s="122" t="s">
        <v>171</v>
      </c>
      <c r="G143" s="101">
        <f t="shared" si="6"/>
        <v>79440</v>
      </c>
      <c r="H143" s="198">
        <v>0</v>
      </c>
      <c r="I143" s="194">
        <v>79440</v>
      </c>
      <c r="J143" s="101">
        <v>0</v>
      </c>
      <c r="K143" s="209"/>
      <c r="L143" s="102"/>
      <c r="M143" s="102">
        <v>0</v>
      </c>
      <c r="N143" s="102">
        <v>0</v>
      </c>
      <c r="O143" s="120"/>
      <c r="P143" s="120"/>
      <c r="Q143" s="331"/>
      <c r="S143" s="149"/>
      <c r="AA143" s="109"/>
      <c r="AB143" s="109"/>
      <c r="AC143" s="109"/>
      <c r="AD143" s="109"/>
      <c r="AE143" s="109"/>
    </row>
    <row r="144" spans="1:31" ht="15">
      <c r="A144" s="359"/>
      <c r="B144" s="376"/>
      <c r="C144" s="371"/>
      <c r="D144" s="336"/>
      <c r="E144" s="336"/>
      <c r="F144" s="122" t="s">
        <v>172</v>
      </c>
      <c r="G144" s="101">
        <f t="shared" si="6"/>
        <v>79440</v>
      </c>
      <c r="H144" s="102">
        <v>0</v>
      </c>
      <c r="I144" s="194">
        <v>79440</v>
      </c>
      <c r="J144" s="101">
        <v>0</v>
      </c>
      <c r="K144" s="209"/>
      <c r="L144" s="102"/>
      <c r="M144" s="102">
        <v>0</v>
      </c>
      <c r="N144" s="102">
        <v>0</v>
      </c>
      <c r="O144" s="120"/>
      <c r="P144" s="120"/>
      <c r="Q144" s="331"/>
      <c r="S144" s="149"/>
      <c r="AA144" s="109"/>
      <c r="AB144" s="109"/>
      <c r="AC144" s="109"/>
      <c r="AD144" s="109"/>
      <c r="AE144" s="109"/>
    </row>
    <row r="145" spans="1:31" ht="15" customHeight="1">
      <c r="A145" s="359"/>
      <c r="B145" s="376"/>
      <c r="C145" s="371"/>
      <c r="D145" s="336"/>
      <c r="E145" s="336"/>
      <c r="F145" s="123" t="s">
        <v>173</v>
      </c>
      <c r="G145" s="101">
        <f t="shared" si="6"/>
        <v>79440</v>
      </c>
      <c r="H145" s="102">
        <v>0</v>
      </c>
      <c r="I145" s="194">
        <v>79440</v>
      </c>
      <c r="J145" s="101">
        <v>0</v>
      </c>
      <c r="K145" s="209"/>
      <c r="L145" s="102"/>
      <c r="M145" s="102">
        <v>0</v>
      </c>
      <c r="N145" s="101">
        <v>0</v>
      </c>
      <c r="O145" s="120"/>
      <c r="P145" s="120"/>
      <c r="Q145" s="331"/>
      <c r="S145" s="149"/>
      <c r="AA145" s="109"/>
      <c r="AB145" s="109"/>
      <c r="AC145" s="109"/>
      <c r="AD145" s="109"/>
      <c r="AE145" s="109"/>
    </row>
    <row r="146" spans="1:31" ht="15">
      <c r="A146" s="359"/>
      <c r="B146" s="376"/>
      <c r="C146" s="371"/>
      <c r="D146" s="336"/>
      <c r="E146" s="336"/>
      <c r="F146" s="206" t="s">
        <v>174</v>
      </c>
      <c r="G146" s="101">
        <f t="shared" si="6"/>
        <v>79440</v>
      </c>
      <c r="H146" s="102">
        <v>0</v>
      </c>
      <c r="I146" s="194">
        <v>79440</v>
      </c>
      <c r="J146" s="101">
        <v>0</v>
      </c>
      <c r="K146" s="209"/>
      <c r="L146" s="102"/>
      <c r="M146" s="102">
        <v>0</v>
      </c>
      <c r="N146" s="101">
        <v>0</v>
      </c>
      <c r="O146" s="120"/>
      <c r="P146" s="120"/>
      <c r="Q146" s="331"/>
      <c r="S146" s="149"/>
      <c r="AA146" s="109"/>
      <c r="AB146" s="109"/>
      <c r="AC146" s="109"/>
      <c r="AD146" s="109"/>
      <c r="AE146" s="109"/>
    </row>
    <row r="147" spans="1:31" ht="15">
      <c r="A147" s="327" t="s">
        <v>52</v>
      </c>
      <c r="B147" s="326" t="s">
        <v>208</v>
      </c>
      <c r="C147" s="325"/>
      <c r="D147" s="325" t="s">
        <v>165</v>
      </c>
      <c r="E147" s="325" t="s">
        <v>167</v>
      </c>
      <c r="F147" s="108" t="s">
        <v>156</v>
      </c>
      <c r="G147" s="119">
        <f>SUM(G148:G153)</f>
        <v>5727</v>
      </c>
      <c r="H147" s="119">
        <f>SUM(H148:H153)</f>
        <v>0</v>
      </c>
      <c r="I147" s="119">
        <f>SUM(I148:I153)</f>
        <v>5727</v>
      </c>
      <c r="J147" s="119">
        <f>SUM(J148:J153)</f>
        <v>0</v>
      </c>
      <c r="K147" s="128"/>
      <c r="L147" s="120"/>
      <c r="M147" s="120"/>
      <c r="N147" s="120"/>
      <c r="O147" s="120"/>
      <c r="P147" s="120"/>
      <c r="Q147" s="326" t="s">
        <v>2</v>
      </c>
      <c r="S147" s="149"/>
      <c r="AA147" s="109"/>
      <c r="AB147" s="109"/>
      <c r="AC147" s="109"/>
      <c r="AD147" s="109"/>
      <c r="AE147" s="109"/>
    </row>
    <row r="148" spans="1:31" ht="15">
      <c r="A148" s="359"/>
      <c r="B148" s="331"/>
      <c r="C148" s="336"/>
      <c r="D148" s="336"/>
      <c r="E148" s="336"/>
      <c r="F148" s="121" t="s">
        <v>117</v>
      </c>
      <c r="G148" s="101">
        <v>908</v>
      </c>
      <c r="H148" s="194">
        <v>0</v>
      </c>
      <c r="I148" s="194">
        <v>908</v>
      </c>
      <c r="J148" s="194">
        <v>0</v>
      </c>
      <c r="K148" s="128"/>
      <c r="L148" s="120"/>
      <c r="M148" s="120"/>
      <c r="N148" s="120"/>
      <c r="O148" s="120"/>
      <c r="P148" s="120"/>
      <c r="Q148" s="331"/>
      <c r="S148" s="153"/>
      <c r="AA148" s="109"/>
      <c r="AB148" s="109"/>
      <c r="AC148" s="109"/>
      <c r="AD148" s="109"/>
      <c r="AE148" s="109"/>
    </row>
    <row r="149" spans="1:31" ht="21" customHeight="1">
      <c r="A149" s="359"/>
      <c r="B149" s="331"/>
      <c r="C149" s="336"/>
      <c r="D149" s="336"/>
      <c r="E149" s="336"/>
      <c r="F149" s="105" t="s">
        <v>118</v>
      </c>
      <c r="G149" s="101">
        <v>963.8</v>
      </c>
      <c r="H149" s="194">
        <v>0</v>
      </c>
      <c r="I149" s="194">
        <v>963.8</v>
      </c>
      <c r="J149" s="194">
        <v>0</v>
      </c>
      <c r="K149" s="128"/>
      <c r="L149" s="120"/>
      <c r="M149" s="120"/>
      <c r="N149" s="120"/>
      <c r="O149" s="120"/>
      <c r="P149" s="120"/>
      <c r="Q149" s="331"/>
      <c r="S149" s="153"/>
      <c r="AA149" s="109"/>
      <c r="AB149" s="109"/>
      <c r="AC149" s="109"/>
      <c r="AD149" s="109"/>
      <c r="AE149" s="109"/>
    </row>
    <row r="150" spans="1:31" ht="15">
      <c r="A150" s="359"/>
      <c r="B150" s="331"/>
      <c r="C150" s="336"/>
      <c r="D150" s="336"/>
      <c r="E150" s="336"/>
      <c r="F150" s="122" t="s">
        <v>171</v>
      </c>
      <c r="G150" s="101">
        <v>963.8</v>
      </c>
      <c r="H150" s="101">
        <v>0</v>
      </c>
      <c r="I150" s="194">
        <v>963.8</v>
      </c>
      <c r="J150" s="101">
        <v>0</v>
      </c>
      <c r="K150" s="128"/>
      <c r="L150" s="120"/>
      <c r="M150" s="120"/>
      <c r="N150" s="120"/>
      <c r="O150" s="120"/>
      <c r="P150" s="120"/>
      <c r="Q150" s="331"/>
      <c r="S150" s="153"/>
      <c r="AA150" s="109"/>
      <c r="AB150" s="109"/>
      <c r="AC150" s="109"/>
      <c r="AD150" s="109"/>
      <c r="AE150" s="109"/>
    </row>
    <row r="151" spans="1:31" ht="15">
      <c r="A151" s="359"/>
      <c r="B151" s="331"/>
      <c r="C151" s="336"/>
      <c r="D151" s="336"/>
      <c r="E151" s="336"/>
      <c r="F151" s="122" t="s">
        <v>172</v>
      </c>
      <c r="G151" s="101">
        <v>963.8</v>
      </c>
      <c r="H151" s="101">
        <v>0</v>
      </c>
      <c r="I151" s="194">
        <v>963.8</v>
      </c>
      <c r="J151" s="101">
        <v>0</v>
      </c>
      <c r="K151" s="128"/>
      <c r="L151" s="120"/>
      <c r="M151" s="120"/>
      <c r="N151" s="120"/>
      <c r="O151" s="120"/>
      <c r="P151" s="120"/>
      <c r="Q151" s="331"/>
      <c r="S151" s="153"/>
      <c r="AA151" s="109"/>
      <c r="AB151" s="109"/>
      <c r="AC151" s="109"/>
      <c r="AD151" s="109"/>
      <c r="AE151" s="109"/>
    </row>
    <row r="152" spans="1:31" ht="15">
      <c r="A152" s="359"/>
      <c r="B152" s="331"/>
      <c r="C152" s="336"/>
      <c r="D152" s="336"/>
      <c r="E152" s="336"/>
      <c r="F152" s="123" t="s">
        <v>173</v>
      </c>
      <c r="G152" s="101">
        <v>963.8</v>
      </c>
      <c r="H152" s="101">
        <v>0</v>
      </c>
      <c r="I152" s="194">
        <v>963.8</v>
      </c>
      <c r="J152" s="101">
        <v>0</v>
      </c>
      <c r="K152" s="128"/>
      <c r="L152" s="120"/>
      <c r="M152" s="120"/>
      <c r="N152" s="120"/>
      <c r="O152" s="120"/>
      <c r="P152" s="120"/>
      <c r="Q152" s="331"/>
      <c r="S152" s="153"/>
      <c r="AA152" s="109"/>
      <c r="AB152" s="109"/>
      <c r="AC152" s="109"/>
      <c r="AD152" s="109"/>
      <c r="AE152" s="109"/>
    </row>
    <row r="153" spans="1:31" ht="15">
      <c r="A153" s="359"/>
      <c r="B153" s="331"/>
      <c r="C153" s="336"/>
      <c r="D153" s="336"/>
      <c r="E153" s="336"/>
      <c r="F153" s="123" t="s">
        <v>174</v>
      </c>
      <c r="G153" s="101">
        <v>963.8</v>
      </c>
      <c r="H153" s="101">
        <v>0</v>
      </c>
      <c r="I153" s="194">
        <v>963.8</v>
      </c>
      <c r="J153" s="101">
        <v>0</v>
      </c>
      <c r="K153" s="128"/>
      <c r="L153" s="120"/>
      <c r="M153" s="120"/>
      <c r="N153" s="120"/>
      <c r="O153" s="120"/>
      <c r="P153" s="120"/>
      <c r="Q153" s="331"/>
      <c r="S153" s="153"/>
      <c r="AA153" s="109"/>
      <c r="AB153" s="109"/>
      <c r="AC153" s="109"/>
      <c r="AD153" s="109"/>
      <c r="AE153" s="109"/>
    </row>
    <row r="154" spans="1:31" ht="15">
      <c r="A154" s="327" t="s">
        <v>53</v>
      </c>
      <c r="B154" s="326" t="s">
        <v>209</v>
      </c>
      <c r="C154" s="325"/>
      <c r="D154" s="325" t="s">
        <v>165</v>
      </c>
      <c r="E154" s="325" t="s">
        <v>167</v>
      </c>
      <c r="F154" s="108" t="s">
        <v>156</v>
      </c>
      <c r="G154" s="119">
        <f>SUM(G155:G160)</f>
        <v>156</v>
      </c>
      <c r="H154" s="119">
        <f>SUM(H155:H160)</f>
        <v>0</v>
      </c>
      <c r="I154" s="119">
        <f>SUM(I155:I160)</f>
        <v>0</v>
      </c>
      <c r="J154" s="119">
        <f>SUM(J155:J160)</f>
        <v>0</v>
      </c>
      <c r="K154" s="119"/>
      <c r="L154" s="119"/>
      <c r="M154" s="119">
        <f>SUM(M155:M160)</f>
        <v>156</v>
      </c>
      <c r="N154" s="119">
        <f>SUM(N155:N160)</f>
        <v>0</v>
      </c>
      <c r="O154" s="120"/>
      <c r="P154" s="120"/>
      <c r="Q154" s="326" t="s">
        <v>170</v>
      </c>
      <c r="S154" s="153"/>
      <c r="AA154" s="109"/>
      <c r="AB154" s="109"/>
      <c r="AC154" s="109"/>
      <c r="AD154" s="109"/>
      <c r="AE154" s="109"/>
    </row>
    <row r="155" spans="1:31" ht="15">
      <c r="A155" s="359"/>
      <c r="B155" s="331"/>
      <c r="C155" s="336"/>
      <c r="D155" s="336"/>
      <c r="E155" s="336"/>
      <c r="F155" s="121" t="s">
        <v>117</v>
      </c>
      <c r="G155" s="102">
        <v>156</v>
      </c>
      <c r="H155" s="199">
        <v>0</v>
      </c>
      <c r="I155" s="200"/>
      <c r="J155" s="200"/>
      <c r="K155" s="200"/>
      <c r="L155" s="201"/>
      <c r="M155" s="198">
        <v>156</v>
      </c>
      <c r="N155" s="199">
        <v>0</v>
      </c>
      <c r="O155" s="120"/>
      <c r="P155" s="120"/>
      <c r="Q155" s="331"/>
      <c r="S155" s="153"/>
      <c r="AA155" s="109"/>
      <c r="AB155" s="109"/>
      <c r="AC155" s="109"/>
      <c r="AD155" s="109"/>
      <c r="AE155" s="109"/>
    </row>
    <row r="156" spans="1:31" ht="15">
      <c r="A156" s="359"/>
      <c r="B156" s="331"/>
      <c r="C156" s="336"/>
      <c r="D156" s="336"/>
      <c r="E156" s="336"/>
      <c r="F156" s="105" t="s">
        <v>118</v>
      </c>
      <c r="G156" s="102">
        <v>0</v>
      </c>
      <c r="H156" s="199">
        <v>0</v>
      </c>
      <c r="I156" s="200"/>
      <c r="J156" s="200"/>
      <c r="K156" s="200"/>
      <c r="L156" s="201"/>
      <c r="M156" s="198">
        <v>0</v>
      </c>
      <c r="N156" s="199">
        <v>0</v>
      </c>
      <c r="O156" s="120"/>
      <c r="P156" s="120"/>
      <c r="Q156" s="331"/>
      <c r="AA156" s="109"/>
      <c r="AB156" s="109"/>
      <c r="AC156" s="109"/>
      <c r="AD156" s="109"/>
      <c r="AE156" s="109"/>
    </row>
    <row r="157" spans="1:31" ht="17.25" customHeight="1">
      <c r="A157" s="359"/>
      <c r="B157" s="331"/>
      <c r="C157" s="336"/>
      <c r="D157" s="336"/>
      <c r="E157" s="336"/>
      <c r="F157" s="122" t="s">
        <v>171</v>
      </c>
      <c r="G157" s="102">
        <v>0</v>
      </c>
      <c r="H157" s="199">
        <v>0</v>
      </c>
      <c r="I157" s="199"/>
      <c r="J157" s="199"/>
      <c r="K157" s="200"/>
      <c r="L157" s="201"/>
      <c r="M157" s="198">
        <v>0</v>
      </c>
      <c r="N157" s="199">
        <v>0</v>
      </c>
      <c r="O157" s="120"/>
      <c r="P157" s="120"/>
      <c r="Q157" s="331"/>
      <c r="AA157" s="109"/>
      <c r="AB157" s="109"/>
      <c r="AC157" s="109"/>
      <c r="AD157" s="109"/>
      <c r="AE157" s="109"/>
    </row>
    <row r="158" spans="1:31" ht="15">
      <c r="A158" s="359"/>
      <c r="B158" s="331"/>
      <c r="C158" s="336"/>
      <c r="D158" s="336"/>
      <c r="E158" s="336"/>
      <c r="F158" s="122" t="s">
        <v>172</v>
      </c>
      <c r="G158" s="102">
        <v>0</v>
      </c>
      <c r="H158" s="199">
        <v>0</v>
      </c>
      <c r="I158" s="146"/>
      <c r="J158" s="146"/>
      <c r="K158" s="147"/>
      <c r="L158" s="148"/>
      <c r="M158" s="198">
        <v>0</v>
      </c>
      <c r="N158" s="199">
        <v>0</v>
      </c>
      <c r="O158" s="120"/>
      <c r="P158" s="120"/>
      <c r="Q158" s="331"/>
      <c r="AA158" s="109"/>
      <c r="AB158" s="109"/>
      <c r="AC158" s="109"/>
      <c r="AD158" s="109"/>
      <c r="AE158" s="109"/>
    </row>
    <row r="159" spans="1:31" ht="15">
      <c r="A159" s="359"/>
      <c r="B159" s="331"/>
      <c r="C159" s="336"/>
      <c r="D159" s="336"/>
      <c r="E159" s="336"/>
      <c r="F159" s="123" t="s">
        <v>173</v>
      </c>
      <c r="G159" s="102">
        <v>0</v>
      </c>
      <c r="H159" s="199">
        <v>0</v>
      </c>
      <c r="I159" s="146"/>
      <c r="J159" s="146"/>
      <c r="K159" s="147"/>
      <c r="L159" s="148"/>
      <c r="M159" s="198">
        <v>0</v>
      </c>
      <c r="N159" s="199">
        <v>0</v>
      </c>
      <c r="O159" s="120"/>
      <c r="P159" s="120"/>
      <c r="Q159" s="331"/>
      <c r="AA159" s="109"/>
      <c r="AB159" s="109"/>
      <c r="AC159" s="109"/>
      <c r="AD159" s="109"/>
      <c r="AE159" s="109"/>
    </row>
    <row r="160" spans="1:31" ht="15">
      <c r="A160" s="359"/>
      <c r="B160" s="331"/>
      <c r="C160" s="336"/>
      <c r="D160" s="336"/>
      <c r="E160" s="336"/>
      <c r="F160" s="123" t="s">
        <v>174</v>
      </c>
      <c r="G160" s="102">
        <v>0</v>
      </c>
      <c r="H160" s="199">
        <v>0</v>
      </c>
      <c r="I160" s="146"/>
      <c r="J160" s="146"/>
      <c r="K160" s="147"/>
      <c r="L160" s="148"/>
      <c r="M160" s="198">
        <v>0</v>
      </c>
      <c r="N160" s="199">
        <v>0</v>
      </c>
      <c r="O160" s="120"/>
      <c r="P160" s="120"/>
      <c r="Q160" s="331"/>
      <c r="AA160" s="109"/>
      <c r="AB160" s="109"/>
      <c r="AC160" s="109"/>
      <c r="AD160" s="109"/>
      <c r="AE160" s="109"/>
    </row>
    <row r="161" spans="1:31" ht="15">
      <c r="A161" s="327" t="s">
        <v>98</v>
      </c>
      <c r="B161" s="326" t="s">
        <v>210</v>
      </c>
      <c r="C161" s="325"/>
      <c r="D161" s="325" t="s">
        <v>165</v>
      </c>
      <c r="E161" s="325" t="s">
        <v>167</v>
      </c>
      <c r="F161" s="108" t="s">
        <v>156</v>
      </c>
      <c r="G161" s="119">
        <f>SUM(G162:G167)</f>
        <v>559.9000000000001</v>
      </c>
      <c r="H161" s="119">
        <f>SUM(H162:H167)</f>
        <v>0</v>
      </c>
      <c r="I161" s="119">
        <f>SUM(I162:I167)</f>
        <v>559.9000000000001</v>
      </c>
      <c r="J161" s="119">
        <f>SUM(J162:J167)</f>
        <v>0</v>
      </c>
      <c r="K161" s="128"/>
      <c r="L161" s="120"/>
      <c r="M161" s="131"/>
      <c r="N161" s="131"/>
      <c r="O161" s="120"/>
      <c r="P161" s="120"/>
      <c r="Q161" s="326" t="s">
        <v>2</v>
      </c>
      <c r="AA161" s="109"/>
      <c r="AB161" s="109"/>
      <c r="AC161" s="109"/>
      <c r="AD161" s="109"/>
      <c r="AE161" s="109"/>
    </row>
    <row r="162" spans="1:31" ht="15" customHeight="1">
      <c r="A162" s="359"/>
      <c r="B162" s="331"/>
      <c r="C162" s="336"/>
      <c r="D162" s="315"/>
      <c r="E162" s="315"/>
      <c r="F162" s="121" t="s">
        <v>117</v>
      </c>
      <c r="G162" s="101">
        <f aca="true" t="shared" si="7" ref="G162:G167">I162</f>
        <v>89.4</v>
      </c>
      <c r="H162" s="194">
        <v>0</v>
      </c>
      <c r="I162" s="194">
        <v>89.4</v>
      </c>
      <c r="J162" s="194">
        <v>0</v>
      </c>
      <c r="K162" s="128"/>
      <c r="L162" s="120"/>
      <c r="M162" s="131"/>
      <c r="N162" s="131"/>
      <c r="O162" s="120"/>
      <c r="P162" s="120"/>
      <c r="Q162" s="331"/>
      <c r="AA162" s="109"/>
      <c r="AB162" s="109"/>
      <c r="AC162" s="109"/>
      <c r="AD162" s="109"/>
      <c r="AE162" s="109"/>
    </row>
    <row r="163" spans="1:31" ht="15">
      <c r="A163" s="359"/>
      <c r="B163" s="331"/>
      <c r="C163" s="336"/>
      <c r="D163" s="315"/>
      <c r="E163" s="315"/>
      <c r="F163" s="105" t="s">
        <v>118</v>
      </c>
      <c r="G163" s="101">
        <f t="shared" si="7"/>
        <v>94.1</v>
      </c>
      <c r="H163" s="194">
        <v>0</v>
      </c>
      <c r="I163" s="194">
        <v>94.1</v>
      </c>
      <c r="J163" s="194">
        <v>0</v>
      </c>
      <c r="K163" s="128"/>
      <c r="L163" s="120"/>
      <c r="M163" s="131"/>
      <c r="N163" s="131"/>
      <c r="O163" s="120"/>
      <c r="P163" s="120"/>
      <c r="Q163" s="331"/>
      <c r="AA163" s="109"/>
      <c r="AB163" s="109"/>
      <c r="AC163" s="109"/>
      <c r="AD163" s="109"/>
      <c r="AE163" s="109"/>
    </row>
    <row r="164" spans="1:31" ht="15">
      <c r="A164" s="359"/>
      <c r="B164" s="331"/>
      <c r="C164" s="336"/>
      <c r="D164" s="315"/>
      <c r="E164" s="315"/>
      <c r="F164" s="122" t="s">
        <v>171</v>
      </c>
      <c r="G164" s="101">
        <v>94.1</v>
      </c>
      <c r="H164" s="101">
        <v>0</v>
      </c>
      <c r="I164" s="194">
        <v>94.1</v>
      </c>
      <c r="J164" s="101">
        <v>0</v>
      </c>
      <c r="K164" s="128"/>
      <c r="L164" s="120"/>
      <c r="M164" s="131"/>
      <c r="N164" s="131"/>
      <c r="O164" s="120"/>
      <c r="P164" s="120"/>
      <c r="Q164" s="331"/>
      <c r="AA164" s="109"/>
      <c r="AB164" s="109"/>
      <c r="AC164" s="109"/>
      <c r="AD164" s="109"/>
      <c r="AE164" s="109"/>
    </row>
    <row r="165" spans="1:31" ht="15">
      <c r="A165" s="359"/>
      <c r="B165" s="331"/>
      <c r="C165" s="336"/>
      <c r="D165" s="315"/>
      <c r="E165" s="315"/>
      <c r="F165" s="122" t="s">
        <v>172</v>
      </c>
      <c r="G165" s="101">
        <f t="shared" si="7"/>
        <v>94.1</v>
      </c>
      <c r="H165" s="101">
        <v>0</v>
      </c>
      <c r="I165" s="194">
        <v>94.1</v>
      </c>
      <c r="J165" s="101">
        <v>0</v>
      </c>
      <c r="K165" s="128"/>
      <c r="L165" s="120"/>
      <c r="M165" s="131"/>
      <c r="N165" s="131"/>
      <c r="O165" s="120"/>
      <c r="P165" s="120"/>
      <c r="Q165" s="331"/>
      <c r="AA165" s="109"/>
      <c r="AB165" s="109"/>
      <c r="AC165" s="109"/>
      <c r="AD165" s="109"/>
      <c r="AE165" s="109"/>
    </row>
    <row r="166" spans="1:31" ht="15">
      <c r="A166" s="359"/>
      <c r="B166" s="331"/>
      <c r="C166" s="336"/>
      <c r="D166" s="315"/>
      <c r="E166" s="315"/>
      <c r="F166" s="123" t="s">
        <v>173</v>
      </c>
      <c r="G166" s="101">
        <f t="shared" si="7"/>
        <v>94.1</v>
      </c>
      <c r="H166" s="101">
        <v>0</v>
      </c>
      <c r="I166" s="194">
        <v>94.1</v>
      </c>
      <c r="J166" s="101">
        <v>0</v>
      </c>
      <c r="K166" s="128"/>
      <c r="L166" s="120"/>
      <c r="M166" s="131"/>
      <c r="N166" s="131"/>
      <c r="O166" s="120"/>
      <c r="P166" s="120"/>
      <c r="Q166" s="331"/>
      <c r="AA166" s="109"/>
      <c r="AB166" s="109"/>
      <c r="AC166" s="109"/>
      <c r="AD166" s="109"/>
      <c r="AE166" s="109"/>
    </row>
    <row r="167" spans="1:31" ht="15">
      <c r="A167" s="359"/>
      <c r="B167" s="331"/>
      <c r="C167" s="336"/>
      <c r="D167" s="304"/>
      <c r="E167" s="304"/>
      <c r="F167" s="123" t="s">
        <v>174</v>
      </c>
      <c r="G167" s="101">
        <f t="shared" si="7"/>
        <v>94.1</v>
      </c>
      <c r="H167" s="101">
        <v>0</v>
      </c>
      <c r="I167" s="194">
        <v>94.1</v>
      </c>
      <c r="J167" s="101">
        <v>0</v>
      </c>
      <c r="K167" s="128"/>
      <c r="L167" s="120"/>
      <c r="M167" s="131"/>
      <c r="N167" s="131"/>
      <c r="O167" s="120"/>
      <c r="P167" s="120"/>
      <c r="Q167" s="331"/>
      <c r="AA167" s="109"/>
      <c r="AB167" s="109"/>
      <c r="AC167" s="109"/>
      <c r="AD167" s="109"/>
      <c r="AE167" s="109"/>
    </row>
    <row r="168" spans="1:31" ht="15">
      <c r="A168" s="327" t="s">
        <v>106</v>
      </c>
      <c r="B168" s="326" t="s">
        <v>211</v>
      </c>
      <c r="C168" s="325"/>
      <c r="D168" s="112"/>
      <c r="E168" s="112"/>
      <c r="F168" s="108" t="s">
        <v>156</v>
      </c>
      <c r="G168" s="119">
        <f>SUM(G169:G174)</f>
        <v>10383</v>
      </c>
      <c r="H168" s="119">
        <f>SUM(H169:H174)</f>
        <v>0</v>
      </c>
      <c r="I168" s="119">
        <f>SUM(I169:I174)</f>
        <v>10383</v>
      </c>
      <c r="J168" s="119">
        <f>SUM(J169:J174)</f>
        <v>0</v>
      </c>
      <c r="K168" s="128"/>
      <c r="L168" s="120"/>
      <c r="M168" s="131"/>
      <c r="N168" s="131"/>
      <c r="O168" s="120"/>
      <c r="P168" s="120"/>
      <c r="Q168" s="326" t="s">
        <v>2</v>
      </c>
      <c r="AA168" s="109"/>
      <c r="AB168" s="109"/>
      <c r="AC168" s="109"/>
      <c r="AD168" s="109"/>
      <c r="AE168" s="109"/>
    </row>
    <row r="169" spans="1:31" ht="15">
      <c r="A169" s="359"/>
      <c r="B169" s="331"/>
      <c r="C169" s="336"/>
      <c r="D169" s="113"/>
      <c r="E169" s="113"/>
      <c r="F169" s="121" t="s">
        <v>117</v>
      </c>
      <c r="G169" s="146">
        <v>1730.5</v>
      </c>
      <c r="H169" s="146">
        <v>0</v>
      </c>
      <c r="I169" s="146">
        <v>1730.5</v>
      </c>
      <c r="J169" s="146">
        <v>0</v>
      </c>
      <c r="K169" s="128"/>
      <c r="L169" s="120"/>
      <c r="M169" s="131"/>
      <c r="N169" s="131"/>
      <c r="O169" s="120"/>
      <c r="P169" s="120"/>
      <c r="Q169" s="331"/>
      <c r="AA169" s="109"/>
      <c r="AB169" s="109"/>
      <c r="AC169" s="109"/>
      <c r="AD169" s="109"/>
      <c r="AE169" s="109"/>
    </row>
    <row r="170" spans="1:31" ht="15">
      <c r="A170" s="359"/>
      <c r="B170" s="331"/>
      <c r="C170" s="336"/>
      <c r="D170" s="113"/>
      <c r="E170" s="113"/>
      <c r="F170" s="105" t="s">
        <v>118</v>
      </c>
      <c r="G170" s="146">
        <v>1730.5</v>
      </c>
      <c r="H170" s="146">
        <v>0</v>
      </c>
      <c r="I170" s="146">
        <v>1730.5</v>
      </c>
      <c r="J170" s="146">
        <v>0</v>
      </c>
      <c r="K170" s="128"/>
      <c r="L170" s="120"/>
      <c r="M170" s="131"/>
      <c r="N170" s="131"/>
      <c r="O170" s="120"/>
      <c r="P170" s="120"/>
      <c r="Q170" s="331"/>
      <c r="AA170" s="109"/>
      <c r="AB170" s="109"/>
      <c r="AC170" s="109"/>
      <c r="AD170" s="109"/>
      <c r="AE170" s="109"/>
    </row>
    <row r="171" spans="1:31" ht="15">
      <c r="A171" s="359"/>
      <c r="B171" s="331"/>
      <c r="C171" s="336"/>
      <c r="D171" s="113"/>
      <c r="E171" s="113"/>
      <c r="F171" s="122" t="s">
        <v>171</v>
      </c>
      <c r="G171" s="146">
        <v>1730.5</v>
      </c>
      <c r="H171" s="146">
        <v>0</v>
      </c>
      <c r="I171" s="146">
        <v>1730.5</v>
      </c>
      <c r="J171" s="146">
        <v>0</v>
      </c>
      <c r="K171" s="128"/>
      <c r="L171" s="120"/>
      <c r="M171" s="131"/>
      <c r="N171" s="131"/>
      <c r="O171" s="120"/>
      <c r="P171" s="120"/>
      <c r="Q171" s="331"/>
      <c r="AA171" s="109"/>
      <c r="AB171" s="109"/>
      <c r="AC171" s="109"/>
      <c r="AD171" s="109"/>
      <c r="AE171" s="109"/>
    </row>
    <row r="172" spans="1:31" ht="15">
      <c r="A172" s="359"/>
      <c r="B172" s="331"/>
      <c r="C172" s="336"/>
      <c r="D172" s="113"/>
      <c r="E172" s="113"/>
      <c r="F172" s="122" t="s">
        <v>172</v>
      </c>
      <c r="G172" s="146">
        <v>1730.5</v>
      </c>
      <c r="H172" s="199">
        <v>0</v>
      </c>
      <c r="I172" s="146">
        <v>1730.5</v>
      </c>
      <c r="J172" s="199">
        <v>0</v>
      </c>
      <c r="K172" s="195"/>
      <c r="L172" s="120"/>
      <c r="M172" s="131"/>
      <c r="N172" s="131"/>
      <c r="O172" s="120"/>
      <c r="P172" s="120"/>
      <c r="Q172" s="331"/>
      <c r="AA172" s="109"/>
      <c r="AB172" s="109"/>
      <c r="AC172" s="109"/>
      <c r="AD172" s="109"/>
      <c r="AE172" s="109"/>
    </row>
    <row r="173" spans="1:31" ht="15">
      <c r="A173" s="359"/>
      <c r="B173" s="331"/>
      <c r="C173" s="336"/>
      <c r="D173" s="113" t="s">
        <v>165</v>
      </c>
      <c r="E173" s="113" t="s">
        <v>167</v>
      </c>
      <c r="F173" s="123" t="s">
        <v>173</v>
      </c>
      <c r="G173" s="146">
        <v>1730.5</v>
      </c>
      <c r="H173" s="199">
        <v>0</v>
      </c>
      <c r="I173" s="146">
        <v>1730.5</v>
      </c>
      <c r="J173" s="199">
        <v>0</v>
      </c>
      <c r="K173" s="195"/>
      <c r="L173" s="120"/>
      <c r="M173" s="131"/>
      <c r="N173" s="131"/>
      <c r="O173" s="120"/>
      <c r="P173" s="120"/>
      <c r="Q173" s="331"/>
      <c r="AA173" s="109"/>
      <c r="AB173" s="109"/>
      <c r="AC173" s="109"/>
      <c r="AD173" s="109"/>
      <c r="AE173" s="109"/>
    </row>
    <row r="174" spans="1:31" ht="15">
      <c r="A174" s="359"/>
      <c r="B174" s="331"/>
      <c r="C174" s="336"/>
      <c r="D174" s="113"/>
      <c r="E174" s="113"/>
      <c r="F174" s="123" t="s">
        <v>174</v>
      </c>
      <c r="G174" s="146">
        <v>1730.5</v>
      </c>
      <c r="H174" s="199">
        <v>0</v>
      </c>
      <c r="I174" s="146">
        <v>1730.5</v>
      </c>
      <c r="J174" s="199">
        <v>0</v>
      </c>
      <c r="K174" s="195"/>
      <c r="L174" s="120"/>
      <c r="M174" s="131"/>
      <c r="N174" s="131"/>
      <c r="O174" s="120"/>
      <c r="P174" s="120"/>
      <c r="Q174" s="331"/>
      <c r="AA174" s="109"/>
      <c r="AB174" s="109"/>
      <c r="AC174" s="109"/>
      <c r="AD174" s="109"/>
      <c r="AE174" s="109"/>
    </row>
    <row r="175" spans="1:31" ht="15">
      <c r="A175" s="369"/>
      <c r="B175" s="349" t="s">
        <v>24</v>
      </c>
      <c r="C175" s="325"/>
      <c r="D175" s="112"/>
      <c r="E175" s="112"/>
      <c r="F175" s="108" t="s">
        <v>184</v>
      </c>
      <c r="G175" s="119">
        <f>G176+G177+G178+G179+G180+G181</f>
        <v>1830125.4</v>
      </c>
      <c r="H175" s="197">
        <f>H176+H177+H178+H179+H180+H181</f>
        <v>0</v>
      </c>
      <c r="I175" s="197">
        <f>I176+I177+I178+I179+I180+I181</f>
        <v>1750529.4</v>
      </c>
      <c r="J175" s="197">
        <f>SUM(J176:J181)</f>
        <v>0</v>
      </c>
      <c r="K175" s="197"/>
      <c r="L175" s="116"/>
      <c r="M175" s="116">
        <f>SUM(M176:M181)</f>
        <v>79596</v>
      </c>
      <c r="N175" s="116">
        <f>SUM(N176:N181)</f>
        <v>0</v>
      </c>
      <c r="O175" s="150"/>
      <c r="P175" s="150"/>
      <c r="Q175" s="325"/>
      <c r="AA175" s="109"/>
      <c r="AB175" s="109"/>
      <c r="AC175" s="109"/>
      <c r="AD175" s="109"/>
      <c r="AE175" s="109"/>
    </row>
    <row r="176" spans="1:31" ht="15">
      <c r="A176" s="369"/>
      <c r="B176" s="343"/>
      <c r="C176" s="336"/>
      <c r="D176" s="151"/>
      <c r="E176" s="151"/>
      <c r="F176" s="141" t="s">
        <v>117</v>
      </c>
      <c r="G176" s="101">
        <f aca="true" t="shared" si="8" ref="G176:G181">G58+G65+G72+G79+G80+G92+G99+G106+G113+G120+G127+G134+G141+G148+G155+G162+G169</f>
        <v>347544.4</v>
      </c>
      <c r="H176" s="194">
        <f aca="true" t="shared" si="9" ref="H176:H181">H58+H65+H72+H92+H99+H106+H113+H120+H127+H134+H141+H148+H79+H80+H155+H162+H169</f>
        <v>0</v>
      </c>
      <c r="I176" s="194">
        <f aca="true" t="shared" si="10" ref="I176:I181">I58+I65+I72+I79++I80+I92+I99+I106+I113+I120+I127+I134+I141+I148+I162+I169</f>
        <v>267948.4</v>
      </c>
      <c r="J176" s="194">
        <f aca="true" t="shared" si="11" ref="J176:J181">J58+J65+J72+J92+J99+J106+J113+J120+J127+J134+J141+J148+J79+J80+J155+J162+J169</f>
        <v>0</v>
      </c>
      <c r="K176" s="194"/>
      <c r="L176" s="101"/>
      <c r="M176" s="101">
        <f aca="true" t="shared" si="12" ref="M176:N181">M134+M141+M155</f>
        <v>79596</v>
      </c>
      <c r="N176" s="101">
        <f t="shared" si="12"/>
        <v>0</v>
      </c>
      <c r="O176" s="152"/>
      <c r="P176" s="152"/>
      <c r="Q176" s="336"/>
      <c r="AA176" s="109"/>
      <c r="AB176" s="109"/>
      <c r="AC176" s="109"/>
      <c r="AD176" s="109"/>
      <c r="AE176" s="109"/>
    </row>
    <row r="177" spans="1:31" ht="15">
      <c r="A177" s="369"/>
      <c r="B177" s="343"/>
      <c r="C177" s="336"/>
      <c r="D177" s="151"/>
      <c r="E177" s="151"/>
      <c r="F177" s="142" t="s">
        <v>118</v>
      </c>
      <c r="G177" s="101">
        <f t="shared" si="8"/>
        <v>296516.19999999995</v>
      </c>
      <c r="H177" s="194">
        <f t="shared" si="9"/>
        <v>0</v>
      </c>
      <c r="I177" s="194">
        <f t="shared" si="10"/>
        <v>296516.19999999995</v>
      </c>
      <c r="J177" s="194">
        <f t="shared" si="11"/>
        <v>0</v>
      </c>
      <c r="K177" s="194"/>
      <c r="L177" s="101"/>
      <c r="M177" s="101">
        <f t="shared" si="12"/>
        <v>0</v>
      </c>
      <c r="N177" s="101">
        <f t="shared" si="12"/>
        <v>0</v>
      </c>
      <c r="O177" s="120"/>
      <c r="P177" s="120"/>
      <c r="Q177" s="336"/>
      <c r="R177" s="109">
        <f>G204-I204-M204</f>
        <v>0</v>
      </c>
      <c r="S177" s="109">
        <f>H204-J204-N204</f>
        <v>0</v>
      </c>
      <c r="AA177" s="109"/>
      <c r="AB177" s="109"/>
      <c r="AC177" s="109"/>
      <c r="AD177" s="109"/>
      <c r="AE177" s="109"/>
    </row>
    <row r="178" spans="1:31" ht="15">
      <c r="A178" s="369"/>
      <c r="B178" s="343"/>
      <c r="C178" s="336"/>
      <c r="D178" s="151"/>
      <c r="E178" s="151"/>
      <c r="F178" s="138" t="s">
        <v>171</v>
      </c>
      <c r="G178" s="101">
        <f t="shared" si="8"/>
        <v>296516.19999999995</v>
      </c>
      <c r="H178" s="194">
        <f t="shared" si="9"/>
        <v>0</v>
      </c>
      <c r="I178" s="194">
        <f t="shared" si="10"/>
        <v>296516.19999999995</v>
      </c>
      <c r="J178" s="194">
        <f t="shared" si="11"/>
        <v>0</v>
      </c>
      <c r="K178" s="194"/>
      <c r="L178" s="102"/>
      <c r="M178" s="101">
        <f t="shared" si="12"/>
        <v>0</v>
      </c>
      <c r="N178" s="101">
        <f t="shared" si="12"/>
        <v>0</v>
      </c>
      <c r="O178" s="120"/>
      <c r="P178" s="120"/>
      <c r="Q178" s="336"/>
      <c r="R178" s="109" t="e">
        <f>#REF!-#REF!-#REF!</f>
        <v>#REF!</v>
      </c>
      <c r="S178" s="109" t="e">
        <f>#REF!-#REF!-#REF!</f>
        <v>#REF!</v>
      </c>
      <c r="AA178" s="109"/>
      <c r="AB178" s="109"/>
      <c r="AC178" s="109"/>
      <c r="AD178" s="109"/>
      <c r="AE178" s="109"/>
    </row>
    <row r="179" spans="1:31" ht="15">
      <c r="A179" s="369"/>
      <c r="B179" s="343"/>
      <c r="C179" s="336"/>
      <c r="D179" s="151"/>
      <c r="E179" s="151"/>
      <c r="F179" s="138" t="s">
        <v>172</v>
      </c>
      <c r="G179" s="101">
        <f t="shared" si="8"/>
        <v>296516.19999999995</v>
      </c>
      <c r="H179" s="194">
        <f t="shared" si="9"/>
        <v>0</v>
      </c>
      <c r="I179" s="194">
        <f t="shared" si="10"/>
        <v>296516.19999999995</v>
      </c>
      <c r="J179" s="194">
        <f t="shared" si="11"/>
        <v>0</v>
      </c>
      <c r="K179" s="194"/>
      <c r="L179" s="102"/>
      <c r="M179" s="101">
        <f t="shared" si="12"/>
        <v>0</v>
      </c>
      <c r="N179" s="101">
        <f t="shared" si="12"/>
        <v>0</v>
      </c>
      <c r="O179" s="120"/>
      <c r="P179" s="120"/>
      <c r="Q179" s="336"/>
      <c r="R179" s="109" t="e">
        <f>#REF!-#REF!-#REF!</f>
        <v>#REF!</v>
      </c>
      <c r="S179" s="109" t="e">
        <f>#REF!-#REF!-#REF!</f>
        <v>#REF!</v>
      </c>
      <c r="AA179" s="109"/>
      <c r="AB179" s="109"/>
      <c r="AC179" s="109"/>
      <c r="AD179" s="109"/>
      <c r="AE179" s="109"/>
    </row>
    <row r="180" spans="1:31" ht="15">
      <c r="A180" s="369"/>
      <c r="B180" s="343"/>
      <c r="C180" s="336"/>
      <c r="D180" s="151"/>
      <c r="E180" s="151"/>
      <c r="F180" s="143" t="s">
        <v>173</v>
      </c>
      <c r="G180" s="101">
        <f t="shared" si="8"/>
        <v>296516.19999999995</v>
      </c>
      <c r="H180" s="194">
        <f t="shared" si="9"/>
        <v>0</v>
      </c>
      <c r="I180" s="194">
        <f t="shared" si="10"/>
        <v>296516.19999999995</v>
      </c>
      <c r="J180" s="194">
        <f t="shared" si="11"/>
        <v>0</v>
      </c>
      <c r="K180" s="194"/>
      <c r="L180" s="102"/>
      <c r="M180" s="101">
        <f t="shared" si="12"/>
        <v>0</v>
      </c>
      <c r="N180" s="101">
        <f t="shared" si="12"/>
        <v>0</v>
      </c>
      <c r="O180" s="120"/>
      <c r="P180" s="120"/>
      <c r="Q180" s="336"/>
      <c r="R180" s="109">
        <f aca="true" t="shared" si="13" ref="R180:S183">G207-I207-M207</f>
        <v>0</v>
      </c>
      <c r="S180" s="109">
        <f t="shared" si="13"/>
        <v>0</v>
      </c>
      <c r="AA180" s="109"/>
      <c r="AB180" s="109"/>
      <c r="AC180" s="109"/>
      <c r="AD180" s="109"/>
      <c r="AE180" s="109"/>
    </row>
    <row r="181" spans="1:31" ht="15">
      <c r="A181" s="369"/>
      <c r="B181" s="343"/>
      <c r="C181" s="336"/>
      <c r="D181" s="113"/>
      <c r="E181" s="113"/>
      <c r="F181" s="122" t="s">
        <v>174</v>
      </c>
      <c r="G181" s="101">
        <f t="shared" si="8"/>
        <v>296516.19999999995</v>
      </c>
      <c r="H181" s="194">
        <f t="shared" si="9"/>
        <v>0</v>
      </c>
      <c r="I181" s="194">
        <f t="shared" si="10"/>
        <v>296516.19999999995</v>
      </c>
      <c r="J181" s="194">
        <f t="shared" si="11"/>
        <v>0</v>
      </c>
      <c r="K181" s="194"/>
      <c r="L181" s="102"/>
      <c r="M181" s="101">
        <f t="shared" si="12"/>
        <v>0</v>
      </c>
      <c r="N181" s="101">
        <f t="shared" si="12"/>
        <v>0</v>
      </c>
      <c r="O181" s="120"/>
      <c r="P181" s="120"/>
      <c r="Q181" s="336"/>
      <c r="R181" s="109">
        <f t="shared" si="13"/>
        <v>0</v>
      </c>
      <c r="S181" s="109">
        <f t="shared" si="13"/>
        <v>0</v>
      </c>
      <c r="AA181" s="109"/>
      <c r="AB181" s="109"/>
      <c r="AC181" s="109"/>
      <c r="AD181" s="109"/>
      <c r="AE181" s="109"/>
    </row>
    <row r="182" spans="1:31" ht="30.75" customHeight="1">
      <c r="A182" s="251"/>
      <c r="B182" s="366" t="s">
        <v>144</v>
      </c>
      <c r="C182" s="367"/>
      <c r="D182" s="367"/>
      <c r="E182" s="367"/>
      <c r="F182" s="367"/>
      <c r="G182" s="367"/>
      <c r="H182" s="367"/>
      <c r="I182" s="367"/>
      <c r="J182" s="367"/>
      <c r="K182" s="367"/>
      <c r="L182" s="367"/>
      <c r="M182" s="367"/>
      <c r="N182" s="367"/>
      <c r="O182" s="367"/>
      <c r="P182" s="367"/>
      <c r="Q182" s="368"/>
      <c r="R182" s="109">
        <f t="shared" si="13"/>
        <v>0</v>
      </c>
      <c r="S182" s="109">
        <f t="shared" si="13"/>
        <v>0</v>
      </c>
      <c r="AA182" s="109"/>
      <c r="AB182" s="109"/>
      <c r="AC182" s="109"/>
      <c r="AD182" s="109"/>
      <c r="AE182" s="109"/>
    </row>
    <row r="183" spans="1:31" ht="15">
      <c r="A183" s="327" t="s">
        <v>36</v>
      </c>
      <c r="B183" s="326" t="s">
        <v>195</v>
      </c>
      <c r="C183" s="325"/>
      <c r="D183" s="112"/>
      <c r="E183" s="112"/>
      <c r="F183" s="108" t="s">
        <v>156</v>
      </c>
      <c r="G183" s="119">
        <f aca="true" t="shared" si="14" ref="G183:P183">SUM(G184:G189)</f>
        <v>103855.8</v>
      </c>
      <c r="H183" s="119">
        <f t="shared" si="14"/>
        <v>0</v>
      </c>
      <c r="I183" s="119">
        <f t="shared" si="14"/>
        <v>103855.8</v>
      </c>
      <c r="J183" s="119">
        <f t="shared" si="14"/>
        <v>0</v>
      </c>
      <c r="K183" s="129">
        <f t="shared" si="14"/>
        <v>0</v>
      </c>
      <c r="L183" s="129">
        <f t="shared" si="14"/>
        <v>0</v>
      </c>
      <c r="M183" s="129">
        <f t="shared" si="14"/>
        <v>0</v>
      </c>
      <c r="N183" s="129">
        <f t="shared" si="14"/>
        <v>0</v>
      </c>
      <c r="O183" s="129">
        <f t="shared" si="14"/>
        <v>0</v>
      </c>
      <c r="P183" s="129">
        <f t="shared" si="14"/>
        <v>0</v>
      </c>
      <c r="Q183" s="326" t="s">
        <v>132</v>
      </c>
      <c r="R183" s="109">
        <f>G210-I210-M210</f>
        <v>0</v>
      </c>
      <c r="S183" s="109">
        <f t="shared" si="13"/>
        <v>0</v>
      </c>
      <c r="AA183" s="109"/>
      <c r="AB183" s="109"/>
      <c r="AC183" s="109"/>
      <c r="AD183" s="109"/>
      <c r="AE183" s="109"/>
    </row>
    <row r="184" spans="1:31" ht="15">
      <c r="A184" s="359"/>
      <c r="B184" s="331"/>
      <c r="C184" s="336"/>
      <c r="D184" s="113"/>
      <c r="E184" s="113"/>
      <c r="F184" s="121" t="s">
        <v>117</v>
      </c>
      <c r="G184" s="101">
        <v>17309.3</v>
      </c>
      <c r="H184" s="194">
        <v>0</v>
      </c>
      <c r="I184" s="194">
        <f aca="true" t="shared" si="15" ref="I184:I189">G184</f>
        <v>17309.3</v>
      </c>
      <c r="J184" s="194">
        <v>0</v>
      </c>
      <c r="K184" s="120"/>
      <c r="L184" s="120"/>
      <c r="M184" s="120"/>
      <c r="N184" s="120"/>
      <c r="O184" s="120"/>
      <c r="P184" s="120"/>
      <c r="Q184" s="331"/>
      <c r="AA184" s="109"/>
      <c r="AB184" s="109"/>
      <c r="AC184" s="109"/>
      <c r="AD184" s="109"/>
      <c r="AE184" s="109"/>
    </row>
    <row r="185" spans="1:17" ht="15">
      <c r="A185" s="359"/>
      <c r="B185" s="331"/>
      <c r="C185" s="336"/>
      <c r="D185" s="113"/>
      <c r="E185" s="113"/>
      <c r="F185" s="105" t="s">
        <v>118</v>
      </c>
      <c r="G185" s="101">
        <v>17309.3</v>
      </c>
      <c r="H185" s="194">
        <v>0</v>
      </c>
      <c r="I185" s="194">
        <f t="shared" si="15"/>
        <v>17309.3</v>
      </c>
      <c r="J185" s="194">
        <v>0</v>
      </c>
      <c r="K185" s="120"/>
      <c r="L185" s="120"/>
      <c r="M185" s="120"/>
      <c r="N185" s="120"/>
      <c r="O185" s="120"/>
      <c r="P185" s="120"/>
      <c r="Q185" s="331"/>
    </row>
    <row r="186" spans="1:17" ht="15">
      <c r="A186" s="359"/>
      <c r="B186" s="331"/>
      <c r="C186" s="336"/>
      <c r="D186" s="113"/>
      <c r="E186" s="113"/>
      <c r="F186" s="122" t="s">
        <v>171</v>
      </c>
      <c r="G186" s="101">
        <v>17309.3</v>
      </c>
      <c r="H186" s="101">
        <v>0</v>
      </c>
      <c r="I186" s="194">
        <f t="shared" si="15"/>
        <v>17309.3</v>
      </c>
      <c r="J186" s="194">
        <v>0</v>
      </c>
      <c r="K186" s="120"/>
      <c r="L186" s="120"/>
      <c r="M186" s="120"/>
      <c r="N186" s="120"/>
      <c r="O186" s="120"/>
      <c r="P186" s="120"/>
      <c r="Q186" s="331"/>
    </row>
    <row r="187" spans="1:17" ht="15">
      <c r="A187" s="359"/>
      <c r="B187" s="331"/>
      <c r="C187" s="336"/>
      <c r="D187" s="113"/>
      <c r="E187" s="113"/>
      <c r="F187" s="122" t="s">
        <v>172</v>
      </c>
      <c r="G187" s="101">
        <v>17309.3</v>
      </c>
      <c r="H187" s="101">
        <v>0</v>
      </c>
      <c r="I187" s="194">
        <f t="shared" si="15"/>
        <v>17309.3</v>
      </c>
      <c r="J187" s="194">
        <v>0</v>
      </c>
      <c r="K187" s="120"/>
      <c r="L187" s="120"/>
      <c r="M187" s="120"/>
      <c r="N187" s="120"/>
      <c r="O187" s="120"/>
      <c r="P187" s="120"/>
      <c r="Q187" s="331"/>
    </row>
    <row r="188" spans="1:17" ht="15">
      <c r="A188" s="359"/>
      <c r="B188" s="331"/>
      <c r="C188" s="336"/>
      <c r="D188" s="113" t="s">
        <v>165</v>
      </c>
      <c r="E188" s="113" t="s">
        <v>168</v>
      </c>
      <c r="F188" s="123" t="s">
        <v>173</v>
      </c>
      <c r="G188" s="101">
        <v>17309.3</v>
      </c>
      <c r="H188" s="101">
        <v>0</v>
      </c>
      <c r="I188" s="194">
        <f t="shared" si="15"/>
        <v>17309.3</v>
      </c>
      <c r="J188" s="194">
        <v>0</v>
      </c>
      <c r="K188" s="120"/>
      <c r="L188" s="120"/>
      <c r="M188" s="120"/>
      <c r="N188" s="120"/>
      <c r="O188" s="120"/>
      <c r="P188" s="120"/>
      <c r="Q188" s="331"/>
    </row>
    <row r="189" spans="1:17" ht="15">
      <c r="A189" s="359"/>
      <c r="B189" s="331"/>
      <c r="C189" s="336"/>
      <c r="D189" s="113"/>
      <c r="E189" s="113"/>
      <c r="F189" s="123" t="s">
        <v>174</v>
      </c>
      <c r="G189" s="101">
        <v>17309.3</v>
      </c>
      <c r="H189" s="101">
        <v>0</v>
      </c>
      <c r="I189" s="194">
        <f t="shared" si="15"/>
        <v>17309.3</v>
      </c>
      <c r="J189" s="194">
        <v>0</v>
      </c>
      <c r="K189" s="120"/>
      <c r="L189" s="120"/>
      <c r="M189" s="120"/>
      <c r="N189" s="120"/>
      <c r="O189" s="120"/>
      <c r="P189" s="120"/>
      <c r="Q189" s="331"/>
    </row>
    <row r="190" spans="1:17" ht="15">
      <c r="A190" s="327" t="s">
        <v>45</v>
      </c>
      <c r="B190" s="326" t="s">
        <v>196</v>
      </c>
      <c r="C190" s="325"/>
      <c r="D190" s="112"/>
      <c r="E190" s="112"/>
      <c r="F190" s="108" t="s">
        <v>156</v>
      </c>
      <c r="G190" s="119">
        <f>SUM(G191:G196)</f>
        <v>16618.8</v>
      </c>
      <c r="H190" s="119">
        <f>SUM(H191:H196)</f>
        <v>0</v>
      </c>
      <c r="I190" s="119">
        <f>SUM(I191:I196)</f>
        <v>16618.8</v>
      </c>
      <c r="J190" s="119">
        <f>SUM(J191:J196)</f>
        <v>0</v>
      </c>
      <c r="K190" s="120"/>
      <c r="L190" s="120"/>
      <c r="M190" s="120"/>
      <c r="N190" s="120"/>
      <c r="O190" s="120"/>
      <c r="P190" s="120"/>
      <c r="Q190" s="326" t="s">
        <v>2</v>
      </c>
    </row>
    <row r="191" spans="1:17" ht="15">
      <c r="A191" s="359"/>
      <c r="B191" s="331"/>
      <c r="C191" s="336"/>
      <c r="D191" s="113"/>
      <c r="E191" s="113"/>
      <c r="F191" s="121" t="s">
        <v>117</v>
      </c>
      <c r="G191" s="101">
        <v>2647.3</v>
      </c>
      <c r="H191" s="194">
        <v>0</v>
      </c>
      <c r="I191" s="194">
        <v>2647.3</v>
      </c>
      <c r="J191" s="194">
        <v>0</v>
      </c>
      <c r="K191" s="120"/>
      <c r="L191" s="120"/>
      <c r="M191" s="120"/>
      <c r="N191" s="120"/>
      <c r="O191" s="120"/>
      <c r="P191" s="120"/>
      <c r="Q191" s="331"/>
    </row>
    <row r="192" spans="1:17" ht="15">
      <c r="A192" s="359"/>
      <c r="B192" s="331"/>
      <c r="C192" s="336"/>
      <c r="D192" s="113"/>
      <c r="E192" s="113"/>
      <c r="F192" s="105" t="s">
        <v>118</v>
      </c>
      <c r="G192" s="101">
        <v>2794.3</v>
      </c>
      <c r="H192" s="194">
        <v>0</v>
      </c>
      <c r="I192" s="194">
        <v>2794.3</v>
      </c>
      <c r="J192" s="194">
        <v>0</v>
      </c>
      <c r="K192" s="120"/>
      <c r="L192" s="120"/>
      <c r="M192" s="120"/>
      <c r="N192" s="120"/>
      <c r="O192" s="120"/>
      <c r="P192" s="120"/>
      <c r="Q192" s="331"/>
    </row>
    <row r="193" spans="1:17" ht="15">
      <c r="A193" s="359"/>
      <c r="B193" s="331"/>
      <c r="C193" s="336"/>
      <c r="D193" s="213" t="s">
        <v>165</v>
      </c>
      <c r="E193" s="113" t="s">
        <v>166</v>
      </c>
      <c r="F193" s="122" t="s">
        <v>171</v>
      </c>
      <c r="G193" s="101">
        <v>2794.3</v>
      </c>
      <c r="H193" s="194">
        <v>0</v>
      </c>
      <c r="I193" s="194">
        <v>2794.3</v>
      </c>
      <c r="J193" s="194">
        <v>0</v>
      </c>
      <c r="K193" s="120"/>
      <c r="L193" s="120"/>
      <c r="M193" s="120"/>
      <c r="N193" s="120"/>
      <c r="O193" s="120"/>
      <c r="P193" s="120"/>
      <c r="Q193" s="331"/>
    </row>
    <row r="194" spans="1:17" ht="15">
      <c r="A194" s="359"/>
      <c r="B194" s="331"/>
      <c r="C194" s="336"/>
      <c r="D194" s="113"/>
      <c r="E194" s="113"/>
      <c r="F194" s="122" t="s">
        <v>172</v>
      </c>
      <c r="G194" s="101">
        <v>2794.3</v>
      </c>
      <c r="H194" s="101">
        <v>0</v>
      </c>
      <c r="I194" s="194">
        <v>2794.3</v>
      </c>
      <c r="J194" s="101">
        <v>0</v>
      </c>
      <c r="K194" s="120"/>
      <c r="L194" s="120"/>
      <c r="M194" s="120"/>
      <c r="N194" s="120"/>
      <c r="O194" s="120"/>
      <c r="P194" s="120"/>
      <c r="Q194" s="331"/>
    </row>
    <row r="195" spans="1:17" ht="15">
      <c r="A195" s="359"/>
      <c r="B195" s="331"/>
      <c r="C195" s="336"/>
      <c r="D195" s="113"/>
      <c r="E195" s="113"/>
      <c r="F195" s="123" t="s">
        <v>173</v>
      </c>
      <c r="G195" s="101">
        <v>2794.3</v>
      </c>
      <c r="H195" s="101">
        <v>0</v>
      </c>
      <c r="I195" s="194">
        <v>2794.3</v>
      </c>
      <c r="J195" s="101">
        <v>0</v>
      </c>
      <c r="K195" s="120"/>
      <c r="L195" s="120"/>
      <c r="M195" s="120"/>
      <c r="N195" s="120"/>
      <c r="O195" s="120"/>
      <c r="P195" s="120"/>
      <c r="Q195" s="331"/>
    </row>
    <row r="196" spans="1:17" ht="15">
      <c r="A196" s="359"/>
      <c r="B196" s="331"/>
      <c r="C196" s="336"/>
      <c r="D196" s="113"/>
      <c r="E196" s="113"/>
      <c r="F196" s="123" t="s">
        <v>174</v>
      </c>
      <c r="G196" s="101">
        <v>2794.3</v>
      </c>
      <c r="H196" s="194">
        <v>0</v>
      </c>
      <c r="I196" s="194">
        <v>2794.3</v>
      </c>
      <c r="J196" s="194">
        <v>0</v>
      </c>
      <c r="K196" s="202"/>
      <c r="L196" s="120"/>
      <c r="M196" s="120"/>
      <c r="N196" s="120"/>
      <c r="O196" s="120"/>
      <c r="P196" s="120"/>
      <c r="Q196" s="331"/>
    </row>
    <row r="197" spans="1:17" ht="15">
      <c r="A197" s="327"/>
      <c r="B197" s="349" t="s">
        <v>22</v>
      </c>
      <c r="C197" s="325"/>
      <c r="D197" s="112"/>
      <c r="E197" s="112"/>
      <c r="F197" s="108" t="s">
        <v>184</v>
      </c>
      <c r="G197" s="119">
        <f>SUM(G198:G203)</f>
        <v>120474.6</v>
      </c>
      <c r="H197" s="197">
        <f>SUM(H198:H203)</f>
        <v>0</v>
      </c>
      <c r="I197" s="197">
        <f>SUM(I198:I203)</f>
        <v>120474.6</v>
      </c>
      <c r="J197" s="197">
        <f>SUM(J198:J203)</f>
        <v>0</v>
      </c>
      <c r="K197" s="202"/>
      <c r="L197" s="120"/>
      <c r="M197" s="120"/>
      <c r="N197" s="120"/>
      <c r="O197" s="120"/>
      <c r="P197" s="120"/>
      <c r="Q197" s="325"/>
    </row>
    <row r="198" spans="1:17" ht="15.75">
      <c r="A198" s="359"/>
      <c r="B198" s="343"/>
      <c r="C198" s="336"/>
      <c r="D198" s="113"/>
      <c r="E198" s="113"/>
      <c r="F198" s="121" t="s">
        <v>117</v>
      </c>
      <c r="G198" s="101">
        <f aca="true" t="shared" si="16" ref="G198:J203">SUM(G184+G191)</f>
        <v>19956.6</v>
      </c>
      <c r="H198" s="194">
        <f t="shared" si="16"/>
        <v>0</v>
      </c>
      <c r="I198" s="194">
        <f t="shared" si="16"/>
        <v>19956.6</v>
      </c>
      <c r="J198" s="270">
        <f t="shared" si="16"/>
        <v>0</v>
      </c>
      <c r="K198" s="202"/>
      <c r="L198" s="120"/>
      <c r="M198" s="120"/>
      <c r="N198" s="120"/>
      <c r="O198" s="120"/>
      <c r="P198" s="120"/>
      <c r="Q198" s="336"/>
    </row>
    <row r="199" spans="1:17" ht="15">
      <c r="A199" s="359"/>
      <c r="B199" s="343"/>
      <c r="C199" s="336"/>
      <c r="D199" s="113"/>
      <c r="E199" s="113"/>
      <c r="F199" s="105" t="s">
        <v>118</v>
      </c>
      <c r="G199" s="101">
        <f t="shared" si="16"/>
        <v>20103.6</v>
      </c>
      <c r="H199" s="194">
        <f t="shared" si="16"/>
        <v>0</v>
      </c>
      <c r="I199" s="194">
        <f t="shared" si="16"/>
        <v>20103.6</v>
      </c>
      <c r="J199" s="194">
        <f t="shared" si="16"/>
        <v>0</v>
      </c>
      <c r="K199" s="202"/>
      <c r="L199" s="120"/>
      <c r="M199" s="120"/>
      <c r="N199" s="120"/>
      <c r="O199" s="120"/>
      <c r="P199" s="120"/>
      <c r="Q199" s="336"/>
    </row>
    <row r="200" spans="1:17" ht="15">
      <c r="A200" s="359"/>
      <c r="B200" s="343"/>
      <c r="C200" s="336"/>
      <c r="D200" s="113"/>
      <c r="E200" s="113"/>
      <c r="F200" s="122" t="s">
        <v>171</v>
      </c>
      <c r="G200" s="101">
        <f t="shared" si="16"/>
        <v>20103.6</v>
      </c>
      <c r="H200" s="194">
        <f t="shared" si="16"/>
        <v>0</v>
      </c>
      <c r="I200" s="194">
        <f t="shared" si="16"/>
        <v>20103.6</v>
      </c>
      <c r="J200" s="194">
        <f t="shared" si="16"/>
        <v>0</v>
      </c>
      <c r="K200" s="202"/>
      <c r="L200" s="120"/>
      <c r="M200" s="120"/>
      <c r="N200" s="120"/>
      <c r="O200" s="120"/>
      <c r="P200" s="120"/>
      <c r="Q200" s="336"/>
    </row>
    <row r="201" spans="1:17" ht="15">
      <c r="A201" s="359"/>
      <c r="B201" s="343"/>
      <c r="C201" s="336"/>
      <c r="D201" s="113"/>
      <c r="E201" s="113"/>
      <c r="F201" s="122" t="s">
        <v>172</v>
      </c>
      <c r="G201" s="101">
        <f t="shared" si="16"/>
        <v>20103.6</v>
      </c>
      <c r="H201" s="194">
        <f t="shared" si="16"/>
        <v>0</v>
      </c>
      <c r="I201" s="194">
        <f t="shared" si="16"/>
        <v>20103.6</v>
      </c>
      <c r="J201" s="194">
        <f t="shared" si="16"/>
        <v>0</v>
      </c>
      <c r="K201" s="202"/>
      <c r="L201" s="120"/>
      <c r="M201" s="120"/>
      <c r="N201" s="120"/>
      <c r="O201" s="120"/>
      <c r="P201" s="120"/>
      <c r="Q201" s="336"/>
    </row>
    <row r="202" spans="1:17" ht="15">
      <c r="A202" s="359"/>
      <c r="B202" s="343"/>
      <c r="C202" s="336"/>
      <c r="D202" s="113"/>
      <c r="E202" s="113"/>
      <c r="F202" s="123" t="s">
        <v>173</v>
      </c>
      <c r="G202" s="101">
        <f t="shared" si="16"/>
        <v>20103.6</v>
      </c>
      <c r="H202" s="194">
        <f t="shared" si="16"/>
        <v>0</v>
      </c>
      <c r="I202" s="194">
        <f t="shared" si="16"/>
        <v>20103.6</v>
      </c>
      <c r="J202" s="194">
        <f t="shared" si="16"/>
        <v>0</v>
      </c>
      <c r="K202" s="202"/>
      <c r="L202" s="120"/>
      <c r="M202" s="120"/>
      <c r="N202" s="120"/>
      <c r="O202" s="120"/>
      <c r="P202" s="120"/>
      <c r="Q202" s="336"/>
    </row>
    <row r="203" spans="1:17" ht="15">
      <c r="A203" s="359"/>
      <c r="B203" s="343"/>
      <c r="C203" s="336"/>
      <c r="D203" s="113"/>
      <c r="E203" s="113"/>
      <c r="F203" s="123" t="s">
        <v>174</v>
      </c>
      <c r="G203" s="101">
        <f t="shared" si="16"/>
        <v>20103.6</v>
      </c>
      <c r="H203" s="194">
        <f t="shared" si="16"/>
        <v>0</v>
      </c>
      <c r="I203" s="194">
        <f t="shared" si="16"/>
        <v>20103.6</v>
      </c>
      <c r="J203" s="194">
        <f t="shared" si="16"/>
        <v>0</v>
      </c>
      <c r="K203" s="196"/>
      <c r="L203" s="130"/>
      <c r="M203" s="130"/>
      <c r="N203" s="130"/>
      <c r="O203" s="120"/>
      <c r="P203" s="120"/>
      <c r="Q203" s="336"/>
    </row>
    <row r="204" spans="1:17" ht="15">
      <c r="A204" s="327"/>
      <c r="B204" s="349" t="s">
        <v>157</v>
      </c>
      <c r="C204" s="363"/>
      <c r="D204" s="238"/>
      <c r="E204" s="238"/>
      <c r="F204" s="108" t="s">
        <v>156</v>
      </c>
      <c r="G204" s="119">
        <f aca="true" t="shared" si="17" ref="G204:N204">SUM(G205:G210)</f>
        <v>1979958.5</v>
      </c>
      <c r="H204" s="197">
        <f t="shared" si="17"/>
        <v>0</v>
      </c>
      <c r="I204" s="197">
        <f>SUM(I205:I210)</f>
        <v>1900362.5</v>
      </c>
      <c r="J204" s="197">
        <f t="shared" si="17"/>
        <v>0</v>
      </c>
      <c r="K204" s="197">
        <f t="shared" si="17"/>
        <v>0</v>
      </c>
      <c r="L204" s="119">
        <f t="shared" si="17"/>
        <v>0</v>
      </c>
      <c r="M204" s="119">
        <f t="shared" si="17"/>
        <v>79596</v>
      </c>
      <c r="N204" s="119">
        <f t="shared" si="17"/>
        <v>0</v>
      </c>
      <c r="O204" s="150"/>
      <c r="P204" s="150"/>
      <c r="Q204" s="325"/>
    </row>
    <row r="205" spans="1:17" ht="15">
      <c r="A205" s="359"/>
      <c r="B205" s="343"/>
      <c r="C205" s="364"/>
      <c r="D205" s="239"/>
      <c r="E205" s="239"/>
      <c r="F205" s="121" t="s">
        <v>117</v>
      </c>
      <c r="G205" s="101">
        <f aca="true" t="shared" si="18" ref="G205:J210">SUM(G50+G176+G198)</f>
        <v>371651</v>
      </c>
      <c r="H205" s="197">
        <f t="shared" si="18"/>
        <v>0</v>
      </c>
      <c r="I205" s="194">
        <f t="shared" si="18"/>
        <v>292055</v>
      </c>
      <c r="J205" s="197">
        <f t="shared" si="18"/>
        <v>0</v>
      </c>
      <c r="K205" s="194">
        <f aca="true" t="shared" si="19" ref="K205:N210">K50+K176+K198</f>
        <v>0</v>
      </c>
      <c r="L205" s="101">
        <f t="shared" si="19"/>
        <v>0</v>
      </c>
      <c r="M205" s="101">
        <f t="shared" si="19"/>
        <v>79596</v>
      </c>
      <c r="N205" s="101">
        <f t="shared" si="19"/>
        <v>0</v>
      </c>
      <c r="O205" s="152"/>
      <c r="P205" s="152"/>
      <c r="Q205" s="336"/>
    </row>
    <row r="206" spans="1:17" ht="15">
      <c r="A206" s="359"/>
      <c r="B206" s="343"/>
      <c r="C206" s="364"/>
      <c r="D206" s="239"/>
      <c r="E206" s="239"/>
      <c r="F206" s="105" t="s">
        <v>118</v>
      </c>
      <c r="G206" s="101">
        <f t="shared" si="18"/>
        <v>321661.49999999994</v>
      </c>
      <c r="H206" s="194">
        <f t="shared" si="18"/>
        <v>0</v>
      </c>
      <c r="I206" s="194">
        <f t="shared" si="18"/>
        <v>321661.49999999994</v>
      </c>
      <c r="J206" s="194">
        <f t="shared" si="18"/>
        <v>0</v>
      </c>
      <c r="K206" s="194">
        <f t="shared" si="19"/>
        <v>0</v>
      </c>
      <c r="L206" s="101">
        <f t="shared" si="19"/>
        <v>0</v>
      </c>
      <c r="M206" s="101">
        <f t="shared" si="19"/>
        <v>0</v>
      </c>
      <c r="N206" s="101">
        <f t="shared" si="19"/>
        <v>0</v>
      </c>
      <c r="O206" s="120"/>
      <c r="P206" s="120"/>
      <c r="Q206" s="336"/>
    </row>
    <row r="207" spans="1:17" ht="15">
      <c r="A207" s="359"/>
      <c r="B207" s="343"/>
      <c r="C207" s="364"/>
      <c r="D207" s="239"/>
      <c r="E207" s="239"/>
      <c r="F207" s="122" t="s">
        <v>171</v>
      </c>
      <c r="G207" s="101">
        <f t="shared" si="18"/>
        <v>321661.49999999994</v>
      </c>
      <c r="H207" s="194">
        <f t="shared" si="18"/>
        <v>0</v>
      </c>
      <c r="I207" s="194">
        <f t="shared" si="18"/>
        <v>321661.49999999994</v>
      </c>
      <c r="J207" s="194">
        <f t="shared" si="18"/>
        <v>0</v>
      </c>
      <c r="K207" s="194">
        <f t="shared" si="19"/>
        <v>0</v>
      </c>
      <c r="L207" s="101">
        <f t="shared" si="19"/>
        <v>0</v>
      </c>
      <c r="M207" s="101">
        <f t="shared" si="19"/>
        <v>0</v>
      </c>
      <c r="N207" s="101">
        <f t="shared" si="19"/>
        <v>0</v>
      </c>
      <c r="O207" s="120"/>
      <c r="P207" s="120"/>
      <c r="Q207" s="336"/>
    </row>
    <row r="208" spans="1:17" ht="15">
      <c r="A208" s="359"/>
      <c r="B208" s="343"/>
      <c r="C208" s="364"/>
      <c r="D208" s="239"/>
      <c r="E208" s="239"/>
      <c r="F208" s="122" t="s">
        <v>172</v>
      </c>
      <c r="G208" s="101">
        <f t="shared" si="18"/>
        <v>321661.49999999994</v>
      </c>
      <c r="H208" s="194">
        <f t="shared" si="18"/>
        <v>0</v>
      </c>
      <c r="I208" s="194">
        <f t="shared" si="18"/>
        <v>321661.49999999994</v>
      </c>
      <c r="J208" s="194">
        <f t="shared" si="18"/>
        <v>0</v>
      </c>
      <c r="K208" s="194">
        <f t="shared" si="19"/>
        <v>0</v>
      </c>
      <c r="L208" s="101">
        <f t="shared" si="19"/>
        <v>0</v>
      </c>
      <c r="M208" s="101">
        <f t="shared" si="19"/>
        <v>0</v>
      </c>
      <c r="N208" s="101">
        <f t="shared" si="19"/>
        <v>0</v>
      </c>
      <c r="O208" s="120"/>
      <c r="P208" s="120"/>
      <c r="Q208" s="336"/>
    </row>
    <row r="209" spans="1:17" ht="15">
      <c r="A209" s="359"/>
      <c r="B209" s="343"/>
      <c r="C209" s="364"/>
      <c r="D209" s="239"/>
      <c r="E209" s="239"/>
      <c r="F209" s="122" t="s">
        <v>173</v>
      </c>
      <c r="G209" s="101">
        <f t="shared" si="18"/>
        <v>321661.49999999994</v>
      </c>
      <c r="H209" s="194">
        <f t="shared" si="18"/>
        <v>0</v>
      </c>
      <c r="I209" s="194">
        <f t="shared" si="18"/>
        <v>321661.49999999994</v>
      </c>
      <c r="J209" s="194">
        <f t="shared" si="18"/>
        <v>0</v>
      </c>
      <c r="K209" s="194">
        <f t="shared" si="19"/>
        <v>0</v>
      </c>
      <c r="L209" s="101">
        <f t="shared" si="19"/>
        <v>0</v>
      </c>
      <c r="M209" s="101">
        <f t="shared" si="19"/>
        <v>0</v>
      </c>
      <c r="N209" s="101">
        <f t="shared" si="19"/>
        <v>0</v>
      </c>
      <c r="O209" s="120"/>
      <c r="P209" s="120"/>
      <c r="Q209" s="336"/>
    </row>
    <row r="210" spans="1:17" ht="15">
      <c r="A210" s="344"/>
      <c r="B210" s="362"/>
      <c r="C210" s="365"/>
      <c r="D210" s="240"/>
      <c r="E210" s="240"/>
      <c r="F210" s="105" t="s">
        <v>174</v>
      </c>
      <c r="G210" s="101">
        <f t="shared" si="18"/>
        <v>321661.49999999994</v>
      </c>
      <c r="H210" s="194">
        <f t="shared" si="18"/>
        <v>0</v>
      </c>
      <c r="I210" s="194">
        <f t="shared" si="18"/>
        <v>321661.49999999994</v>
      </c>
      <c r="J210" s="194">
        <f t="shared" si="18"/>
        <v>0</v>
      </c>
      <c r="K210" s="194">
        <f t="shared" si="19"/>
        <v>0</v>
      </c>
      <c r="L210" s="101">
        <f t="shared" si="19"/>
        <v>0</v>
      </c>
      <c r="M210" s="101">
        <f t="shared" si="19"/>
        <v>0</v>
      </c>
      <c r="N210" s="101">
        <f t="shared" si="19"/>
        <v>0</v>
      </c>
      <c r="O210" s="120"/>
      <c r="P210" s="120"/>
      <c r="Q210" s="337"/>
    </row>
    <row r="211" spans="1:17" ht="15">
      <c r="A211" s="110"/>
      <c r="B211" s="156"/>
      <c r="C211" s="156"/>
      <c r="D211" s="156"/>
      <c r="E211" s="156"/>
      <c r="F211" s="157"/>
      <c r="G211" s="211"/>
      <c r="H211" s="211"/>
      <c r="I211" s="211"/>
      <c r="J211" s="211"/>
      <c r="K211" s="158"/>
      <c r="L211" s="158"/>
      <c r="M211" s="158"/>
      <c r="N211" s="158"/>
      <c r="O211" s="158"/>
      <c r="P211" s="158"/>
      <c r="Q211" s="158"/>
    </row>
    <row r="212" spans="1:17" ht="15">
      <c r="A212" s="110"/>
      <c r="B212" s="156"/>
      <c r="C212" s="156"/>
      <c r="D212" s="156"/>
      <c r="E212" s="156"/>
      <c r="F212" s="159"/>
      <c r="G212" s="211"/>
      <c r="H212" s="211"/>
      <c r="I212" s="211"/>
      <c r="J212" s="211"/>
      <c r="K212" s="158"/>
      <c r="L212" s="158"/>
      <c r="M212" s="160"/>
      <c r="N212" s="160"/>
      <c r="O212" s="160"/>
      <c r="P212" s="160"/>
      <c r="Q212" s="161"/>
    </row>
    <row r="213" spans="1:17" ht="15">
      <c r="A213" s="110"/>
      <c r="B213" s="156"/>
      <c r="C213" s="156"/>
      <c r="D213" s="156"/>
      <c r="E213" s="156"/>
      <c r="F213" s="156"/>
      <c r="G213" s="211"/>
      <c r="H213" s="211"/>
      <c r="I213" s="211"/>
      <c r="J213" s="211"/>
      <c r="K213" s="158"/>
      <c r="L213" s="158"/>
      <c r="M213" s="160"/>
      <c r="N213" s="160"/>
      <c r="O213" s="160"/>
      <c r="P213" s="160"/>
      <c r="Q213" s="161"/>
    </row>
    <row r="214" spans="1:17" ht="15">
      <c r="A214" s="110"/>
      <c r="B214" s="156"/>
      <c r="C214" s="156"/>
      <c r="D214" s="156"/>
      <c r="E214" s="156"/>
      <c r="F214" s="156"/>
      <c r="G214" s="211"/>
      <c r="H214" s="211"/>
      <c r="I214" s="211"/>
      <c r="J214" s="211"/>
      <c r="K214" s="160"/>
      <c r="L214" s="160"/>
      <c r="M214" s="160"/>
      <c r="N214" s="160"/>
      <c r="O214" s="160"/>
      <c r="P214" s="160"/>
      <c r="Q214" s="161"/>
    </row>
    <row r="215" spans="1:17" ht="15">
      <c r="A215" s="110"/>
      <c r="B215" s="156"/>
      <c r="C215" s="156"/>
      <c r="D215" s="156"/>
      <c r="E215" s="207"/>
      <c r="F215" s="156"/>
      <c r="G215" s="211"/>
      <c r="H215" s="211"/>
      <c r="I215" s="211"/>
      <c r="J215" s="211"/>
      <c r="K215" s="160"/>
      <c r="L215" s="160"/>
      <c r="M215" s="160"/>
      <c r="N215" s="160"/>
      <c r="O215" s="160"/>
      <c r="P215" s="160"/>
      <c r="Q215" s="161"/>
    </row>
    <row r="216" spans="1:17" ht="15">
      <c r="A216" s="110"/>
      <c r="B216" s="156"/>
      <c r="C216" s="156"/>
      <c r="D216" s="156"/>
      <c r="E216" s="156"/>
      <c r="F216" s="156"/>
      <c r="G216" s="211"/>
      <c r="H216" s="211"/>
      <c r="I216" s="211"/>
      <c r="J216" s="211"/>
      <c r="K216" s="160"/>
      <c r="L216" s="160"/>
      <c r="M216" s="160"/>
      <c r="N216" s="160"/>
      <c r="O216" s="160"/>
      <c r="P216" s="160"/>
      <c r="Q216" s="161"/>
    </row>
    <row r="217" spans="1:17" ht="15">
      <c r="A217" s="110"/>
      <c r="B217" s="156"/>
      <c r="C217" s="156"/>
      <c r="D217" s="156"/>
      <c r="E217" s="156"/>
      <c r="F217" s="156"/>
      <c r="G217" s="211"/>
      <c r="H217" s="211"/>
      <c r="I217" s="211"/>
      <c r="J217" s="211"/>
      <c r="K217" s="160"/>
      <c r="L217" s="160"/>
      <c r="M217" s="160"/>
      <c r="N217" s="160"/>
      <c r="O217" s="160"/>
      <c r="P217" s="160"/>
      <c r="Q217" s="161"/>
    </row>
    <row r="218" spans="1:17" ht="15">
      <c r="A218" s="110"/>
      <c r="B218" s="156"/>
      <c r="C218" s="156"/>
      <c r="D218" s="156"/>
      <c r="E218" s="156"/>
      <c r="F218" s="156"/>
      <c r="G218" s="211"/>
      <c r="H218" s="211"/>
      <c r="I218" s="211"/>
      <c r="J218" s="211"/>
      <c r="K218" s="160"/>
      <c r="L218" s="160"/>
      <c r="M218" s="160"/>
      <c r="N218" s="160"/>
      <c r="O218" s="160"/>
      <c r="P218" s="160"/>
      <c r="Q218" s="161"/>
    </row>
    <row r="219" spans="1:17" ht="15">
      <c r="A219" s="110"/>
      <c r="B219" s="156"/>
      <c r="C219" s="156"/>
      <c r="D219" s="156"/>
      <c r="E219" s="156"/>
      <c r="F219" s="156"/>
      <c r="G219" s="211"/>
      <c r="H219" s="211"/>
      <c r="I219" s="211"/>
      <c r="J219" s="211"/>
      <c r="K219" s="160"/>
      <c r="L219" s="160"/>
      <c r="M219" s="160"/>
      <c r="N219" s="160"/>
      <c r="O219" s="160"/>
      <c r="P219" s="160"/>
      <c r="Q219" s="161"/>
    </row>
    <row r="220" spans="1:17" ht="15">
      <c r="A220" s="110"/>
      <c r="B220" s="156"/>
      <c r="C220" s="156"/>
      <c r="D220" s="156"/>
      <c r="E220" s="156"/>
      <c r="F220" s="156"/>
      <c r="G220" s="211"/>
      <c r="H220" s="211"/>
      <c r="I220" s="211"/>
      <c r="J220" s="211"/>
      <c r="K220" s="160"/>
      <c r="L220" s="160"/>
      <c r="M220" s="160"/>
      <c r="N220" s="160"/>
      <c r="O220" s="160"/>
      <c r="P220" s="160"/>
      <c r="Q220" s="161"/>
    </row>
    <row r="221" spans="1:17" ht="15">
      <c r="A221" s="110"/>
      <c r="B221" s="156"/>
      <c r="C221" s="156"/>
      <c r="D221" s="156"/>
      <c r="E221" s="156"/>
      <c r="F221" s="156"/>
      <c r="G221" s="211"/>
      <c r="H221" s="211"/>
      <c r="I221" s="211"/>
      <c r="J221" s="211"/>
      <c r="K221" s="160"/>
      <c r="L221" s="160"/>
      <c r="M221" s="160"/>
      <c r="N221" s="160"/>
      <c r="O221" s="160"/>
      <c r="P221" s="160"/>
      <c r="Q221" s="161"/>
    </row>
    <row r="222" spans="1:17" ht="15">
      <c r="A222" s="110"/>
      <c r="B222" s="156"/>
      <c r="C222" s="156"/>
      <c r="D222" s="156"/>
      <c r="E222" s="156"/>
      <c r="F222" s="156"/>
      <c r="G222" s="211"/>
      <c r="H222" s="211"/>
      <c r="I222" s="211"/>
      <c r="J222" s="211"/>
      <c r="K222" s="160"/>
      <c r="L222" s="160"/>
      <c r="M222" s="160"/>
      <c r="N222" s="160"/>
      <c r="O222" s="160"/>
      <c r="P222" s="160"/>
      <c r="Q222" s="161"/>
    </row>
    <row r="223" spans="1:17" ht="15">
      <c r="A223" s="110"/>
      <c r="B223" s="156"/>
      <c r="C223" s="156"/>
      <c r="D223" s="156"/>
      <c r="E223" s="156"/>
      <c r="F223" s="156"/>
      <c r="G223" s="211"/>
      <c r="H223" s="211"/>
      <c r="I223" s="211"/>
      <c r="J223" s="211"/>
      <c r="K223" s="160"/>
      <c r="L223" s="160"/>
      <c r="M223" s="160"/>
      <c r="N223" s="160"/>
      <c r="O223" s="160"/>
      <c r="P223" s="160"/>
      <c r="Q223" s="161"/>
    </row>
    <row r="224" spans="1:17" ht="15">
      <c r="A224" s="110"/>
      <c r="B224" s="156"/>
      <c r="C224" s="156"/>
      <c r="D224" s="156"/>
      <c r="E224" s="156"/>
      <c r="F224" s="156"/>
      <c r="G224" s="211"/>
      <c r="H224" s="211"/>
      <c r="I224" s="211"/>
      <c r="J224" s="211"/>
      <c r="K224" s="160"/>
      <c r="L224" s="160"/>
      <c r="M224" s="160"/>
      <c r="N224" s="160"/>
      <c r="O224" s="160"/>
      <c r="P224" s="160"/>
      <c r="Q224" s="161"/>
    </row>
    <row r="225" spans="1:17" ht="15">
      <c r="A225" s="110"/>
      <c r="B225" s="156"/>
      <c r="C225" s="156"/>
      <c r="D225" s="156"/>
      <c r="E225" s="156"/>
      <c r="F225" s="156"/>
      <c r="G225" s="211"/>
      <c r="H225" s="211"/>
      <c r="I225" s="211"/>
      <c r="J225" s="211"/>
      <c r="K225" s="160"/>
      <c r="L225" s="160"/>
      <c r="M225" s="160"/>
      <c r="N225" s="160"/>
      <c r="O225" s="160"/>
      <c r="P225" s="160"/>
      <c r="Q225" s="161"/>
    </row>
    <row r="226" spans="1:17" ht="15">
      <c r="A226" s="110"/>
      <c r="B226" s="156"/>
      <c r="C226" s="156"/>
      <c r="D226" s="156"/>
      <c r="E226" s="156"/>
      <c r="F226" s="156"/>
      <c r="G226" s="211"/>
      <c r="H226" s="211"/>
      <c r="I226" s="211"/>
      <c r="J226" s="211"/>
      <c r="K226" s="160"/>
      <c r="L226" s="160"/>
      <c r="M226" s="160"/>
      <c r="N226" s="160"/>
      <c r="O226" s="160"/>
      <c r="P226" s="160"/>
      <c r="Q226" s="161"/>
    </row>
    <row r="227" spans="1:17" ht="15">
      <c r="A227" s="110"/>
      <c r="B227" s="156"/>
      <c r="C227" s="156"/>
      <c r="D227" s="156"/>
      <c r="E227" s="156"/>
      <c r="F227" s="156"/>
      <c r="G227" s="211"/>
      <c r="H227" s="211"/>
      <c r="I227" s="211"/>
      <c r="J227" s="211"/>
      <c r="K227" s="160"/>
      <c r="L227" s="160"/>
      <c r="M227" s="160"/>
      <c r="N227" s="160"/>
      <c r="O227" s="160"/>
      <c r="P227" s="160"/>
      <c r="Q227" s="161"/>
    </row>
    <row r="228" spans="1:17" ht="15">
      <c r="A228" s="110"/>
      <c r="B228" s="156"/>
      <c r="C228" s="156"/>
      <c r="D228" s="156"/>
      <c r="E228" s="156"/>
      <c r="F228" s="156"/>
      <c r="G228" s="211"/>
      <c r="H228" s="211"/>
      <c r="I228" s="211"/>
      <c r="J228" s="211"/>
      <c r="K228" s="160"/>
      <c r="L228" s="160"/>
      <c r="M228" s="160"/>
      <c r="N228" s="160"/>
      <c r="O228" s="160"/>
      <c r="P228" s="160"/>
      <c r="Q228" s="161"/>
    </row>
    <row r="229" spans="1:17" ht="15">
      <c r="A229" s="110"/>
      <c r="B229" s="156"/>
      <c r="C229" s="156"/>
      <c r="D229" s="156"/>
      <c r="E229" s="156"/>
      <c r="F229" s="156"/>
      <c r="G229" s="211"/>
      <c r="H229" s="211"/>
      <c r="I229" s="211"/>
      <c r="J229" s="211"/>
      <c r="K229" s="160"/>
      <c r="L229" s="160"/>
      <c r="M229" s="160"/>
      <c r="N229" s="160"/>
      <c r="O229" s="160"/>
      <c r="P229" s="160"/>
      <c r="Q229" s="161"/>
    </row>
    <row r="230" spans="1:17" ht="15">
      <c r="A230" s="110"/>
      <c r="B230" s="156"/>
      <c r="C230" s="156"/>
      <c r="D230" s="156"/>
      <c r="E230" s="156"/>
      <c r="F230" s="156"/>
      <c r="G230" s="211"/>
      <c r="H230" s="211"/>
      <c r="I230" s="211"/>
      <c r="J230" s="211"/>
      <c r="K230" s="160"/>
      <c r="L230" s="160"/>
      <c r="M230" s="160"/>
      <c r="N230" s="160"/>
      <c r="O230" s="160"/>
      <c r="P230" s="160"/>
      <c r="Q230" s="161"/>
    </row>
    <row r="231" spans="1:17" ht="15">
      <c r="A231" s="110"/>
      <c r="B231" s="156"/>
      <c r="C231" s="156"/>
      <c r="D231" s="156"/>
      <c r="E231" s="156"/>
      <c r="F231" s="156"/>
      <c r="G231" s="211"/>
      <c r="H231" s="211"/>
      <c r="I231" s="211"/>
      <c r="J231" s="211"/>
      <c r="K231" s="160"/>
      <c r="L231" s="160"/>
      <c r="M231" s="160"/>
      <c r="N231" s="160"/>
      <c r="O231" s="160"/>
      <c r="P231" s="160"/>
      <c r="Q231" s="161"/>
    </row>
    <row r="232" spans="1:17" ht="15">
      <c r="A232" s="110"/>
      <c r="B232" s="156"/>
      <c r="C232" s="156"/>
      <c r="D232" s="156"/>
      <c r="E232" s="156"/>
      <c r="F232" s="156"/>
      <c r="G232" s="211"/>
      <c r="H232" s="211"/>
      <c r="I232" s="211"/>
      <c r="J232" s="211"/>
      <c r="K232" s="160"/>
      <c r="L232" s="160"/>
      <c r="M232" s="160"/>
      <c r="N232" s="160"/>
      <c r="O232" s="160"/>
      <c r="P232" s="160"/>
      <c r="Q232" s="161"/>
    </row>
    <row r="233" spans="1:17" ht="15">
      <c r="A233" s="110"/>
      <c r="B233" s="156"/>
      <c r="C233" s="156"/>
      <c r="D233" s="156"/>
      <c r="E233" s="156"/>
      <c r="F233" s="156"/>
      <c r="G233" s="211"/>
      <c r="H233" s="211"/>
      <c r="I233" s="211"/>
      <c r="J233" s="211"/>
      <c r="K233" s="160"/>
      <c r="L233" s="160"/>
      <c r="M233" s="160"/>
      <c r="N233" s="160"/>
      <c r="O233" s="160"/>
      <c r="P233" s="160"/>
      <c r="Q233" s="161"/>
    </row>
    <row r="234" spans="1:17" ht="15">
      <c r="A234" s="110"/>
      <c r="B234" s="156"/>
      <c r="C234" s="156"/>
      <c r="D234" s="156"/>
      <c r="E234" s="156"/>
      <c r="F234" s="156"/>
      <c r="G234" s="211"/>
      <c r="H234" s="211"/>
      <c r="I234" s="211"/>
      <c r="J234" s="211"/>
      <c r="K234" s="160"/>
      <c r="L234" s="160"/>
      <c r="M234" s="160"/>
      <c r="N234" s="160"/>
      <c r="O234" s="160"/>
      <c r="P234" s="160"/>
      <c r="Q234" s="161"/>
    </row>
    <row r="235" spans="1:17" ht="15">
      <c r="A235" s="110"/>
      <c r="B235" s="156"/>
      <c r="C235" s="156"/>
      <c r="D235" s="156"/>
      <c r="E235" s="156"/>
      <c r="F235" s="156"/>
      <c r="G235" s="211"/>
      <c r="H235" s="211"/>
      <c r="I235" s="211"/>
      <c r="J235" s="211"/>
      <c r="K235" s="160"/>
      <c r="L235" s="160"/>
      <c r="M235" s="160"/>
      <c r="N235" s="160"/>
      <c r="O235" s="160"/>
      <c r="P235" s="160"/>
      <c r="Q235" s="161"/>
    </row>
    <row r="236" spans="1:17" ht="15">
      <c r="A236" s="110"/>
      <c r="B236" s="156"/>
      <c r="C236" s="156"/>
      <c r="D236" s="156"/>
      <c r="E236" s="156"/>
      <c r="F236" s="156"/>
      <c r="G236" s="211"/>
      <c r="H236" s="211"/>
      <c r="I236" s="211"/>
      <c r="J236" s="211"/>
      <c r="K236" s="160"/>
      <c r="L236" s="160"/>
      <c r="M236" s="160"/>
      <c r="N236" s="160"/>
      <c r="O236" s="160"/>
      <c r="P236" s="160"/>
      <c r="Q236" s="161"/>
    </row>
    <row r="237" spans="1:17" ht="15">
      <c r="A237" s="110"/>
      <c r="B237" s="156"/>
      <c r="C237" s="156"/>
      <c r="D237" s="156"/>
      <c r="E237" s="156"/>
      <c r="F237" s="156"/>
      <c r="G237" s="211"/>
      <c r="H237" s="211"/>
      <c r="I237" s="211"/>
      <c r="J237" s="211"/>
      <c r="K237" s="160"/>
      <c r="L237" s="160"/>
      <c r="M237" s="160"/>
      <c r="N237" s="160"/>
      <c r="O237" s="160"/>
      <c r="P237" s="160"/>
      <c r="Q237" s="161"/>
    </row>
    <row r="238" spans="1:17" ht="15">
      <c r="A238" s="110"/>
      <c r="B238" s="156"/>
      <c r="C238" s="156"/>
      <c r="D238" s="156"/>
      <c r="E238" s="156"/>
      <c r="F238" s="156"/>
      <c r="G238" s="211"/>
      <c r="H238" s="211"/>
      <c r="I238" s="211"/>
      <c r="J238" s="211"/>
      <c r="K238" s="160"/>
      <c r="L238" s="160"/>
      <c r="M238" s="160"/>
      <c r="N238" s="160"/>
      <c r="O238" s="160"/>
      <c r="P238" s="160"/>
      <c r="Q238" s="161"/>
    </row>
    <row r="239" spans="1:17" ht="15">
      <c r="A239" s="110"/>
      <c r="B239" s="156"/>
      <c r="C239" s="156"/>
      <c r="D239" s="156"/>
      <c r="E239" s="156"/>
      <c r="F239" s="156"/>
      <c r="G239" s="211"/>
      <c r="H239" s="211"/>
      <c r="I239" s="211"/>
      <c r="J239" s="211"/>
      <c r="K239" s="160"/>
      <c r="L239" s="160"/>
      <c r="M239" s="160"/>
      <c r="N239" s="160"/>
      <c r="O239" s="160"/>
      <c r="P239" s="160"/>
      <c r="Q239" s="161"/>
    </row>
    <row r="240" spans="1:17" ht="15">
      <c r="A240" s="110"/>
      <c r="B240" s="156"/>
      <c r="C240" s="156"/>
      <c r="D240" s="156"/>
      <c r="E240" s="156"/>
      <c r="F240" s="156"/>
      <c r="G240" s="211"/>
      <c r="H240" s="211"/>
      <c r="I240" s="211"/>
      <c r="J240" s="211"/>
      <c r="K240" s="160"/>
      <c r="L240" s="160"/>
      <c r="M240" s="160"/>
      <c r="N240" s="160"/>
      <c r="O240" s="160"/>
      <c r="P240" s="160"/>
      <c r="Q240" s="161"/>
    </row>
    <row r="241" spans="1:17" ht="15">
      <c r="A241" s="110"/>
      <c r="B241" s="156"/>
      <c r="C241" s="156"/>
      <c r="D241" s="156"/>
      <c r="E241" s="156"/>
      <c r="F241" s="156"/>
      <c r="G241" s="211"/>
      <c r="H241" s="211"/>
      <c r="I241" s="211"/>
      <c r="J241" s="211"/>
      <c r="K241" s="160"/>
      <c r="L241" s="160"/>
      <c r="M241" s="160"/>
      <c r="N241" s="160"/>
      <c r="O241" s="160"/>
      <c r="P241" s="160"/>
      <c r="Q241" s="161"/>
    </row>
    <row r="242" spans="1:17" ht="15">
      <c r="A242" s="110"/>
      <c r="B242" s="156"/>
      <c r="C242" s="156"/>
      <c r="D242" s="156"/>
      <c r="E242" s="156"/>
      <c r="F242" s="156"/>
      <c r="G242" s="211"/>
      <c r="H242" s="211"/>
      <c r="I242" s="211"/>
      <c r="J242" s="211"/>
      <c r="K242" s="160"/>
      <c r="L242" s="160"/>
      <c r="M242" s="160"/>
      <c r="N242" s="160"/>
      <c r="O242" s="160"/>
      <c r="P242" s="160"/>
      <c r="Q242" s="161"/>
    </row>
    <row r="243" spans="1:17" ht="15">
      <c r="A243" s="110"/>
      <c r="B243" s="156"/>
      <c r="C243" s="156"/>
      <c r="D243" s="156"/>
      <c r="E243" s="156"/>
      <c r="F243" s="156"/>
      <c r="G243" s="211"/>
      <c r="H243" s="211"/>
      <c r="I243" s="211"/>
      <c r="J243" s="211"/>
      <c r="K243" s="160"/>
      <c r="L243" s="160"/>
      <c r="M243" s="160"/>
      <c r="N243" s="160"/>
      <c r="O243" s="160"/>
      <c r="P243" s="160"/>
      <c r="Q243" s="161"/>
    </row>
    <row r="244" spans="1:17" ht="15">
      <c r="A244" s="110"/>
      <c r="B244" s="156"/>
      <c r="C244" s="156"/>
      <c r="D244" s="156"/>
      <c r="E244" s="156"/>
      <c r="F244" s="156"/>
      <c r="G244" s="211"/>
      <c r="H244" s="211"/>
      <c r="I244" s="211"/>
      <c r="J244" s="211"/>
      <c r="K244" s="160"/>
      <c r="L244" s="160"/>
      <c r="M244" s="160"/>
      <c r="N244" s="160"/>
      <c r="O244" s="160"/>
      <c r="P244" s="160"/>
      <c r="Q244" s="161"/>
    </row>
    <row r="245" spans="1:17" ht="15">
      <c r="A245" s="110"/>
      <c r="B245" s="156"/>
      <c r="C245" s="156"/>
      <c r="D245" s="156"/>
      <c r="E245" s="156"/>
      <c r="F245" s="156"/>
      <c r="G245" s="211"/>
      <c r="H245" s="211"/>
      <c r="I245" s="211"/>
      <c r="J245" s="211"/>
      <c r="K245" s="160"/>
      <c r="L245" s="160"/>
      <c r="M245" s="160"/>
      <c r="N245" s="160"/>
      <c r="O245" s="160"/>
      <c r="P245" s="160"/>
      <c r="Q245" s="161"/>
    </row>
    <row r="246" spans="1:17" ht="15">
      <c r="A246" s="110"/>
      <c r="B246" s="156"/>
      <c r="C246" s="156"/>
      <c r="D246" s="156"/>
      <c r="E246" s="156"/>
      <c r="F246" s="156"/>
      <c r="G246" s="211"/>
      <c r="H246" s="211"/>
      <c r="I246" s="211"/>
      <c r="J246" s="211"/>
      <c r="K246" s="160"/>
      <c r="L246" s="160"/>
      <c r="M246" s="160"/>
      <c r="N246" s="160"/>
      <c r="O246" s="160"/>
      <c r="P246" s="160"/>
      <c r="Q246" s="161"/>
    </row>
    <row r="247" spans="1:17" ht="15">
      <c r="A247" s="110"/>
      <c r="B247" s="156"/>
      <c r="C247" s="156"/>
      <c r="D247" s="156"/>
      <c r="E247" s="156"/>
      <c r="F247" s="156"/>
      <c r="G247" s="211"/>
      <c r="H247" s="211"/>
      <c r="I247" s="211"/>
      <c r="J247" s="211"/>
      <c r="K247" s="160"/>
      <c r="L247" s="160"/>
      <c r="M247" s="160"/>
      <c r="N247" s="160"/>
      <c r="O247" s="160"/>
      <c r="P247" s="160"/>
      <c r="Q247" s="161"/>
    </row>
    <row r="248" spans="1:17" ht="15">
      <c r="A248" s="110"/>
      <c r="B248" s="156"/>
      <c r="C248" s="156"/>
      <c r="D248" s="156"/>
      <c r="E248" s="156"/>
      <c r="F248" s="156"/>
      <c r="G248" s="211"/>
      <c r="H248" s="211"/>
      <c r="I248" s="211"/>
      <c r="J248" s="211"/>
      <c r="K248" s="160"/>
      <c r="L248" s="160"/>
      <c r="M248" s="160"/>
      <c r="N248" s="160"/>
      <c r="O248" s="160"/>
      <c r="P248" s="160"/>
      <c r="Q248" s="161"/>
    </row>
    <row r="249" spans="1:17" ht="15">
      <c r="A249" s="110"/>
      <c r="B249" s="156"/>
      <c r="C249" s="156"/>
      <c r="D249" s="156"/>
      <c r="E249" s="156"/>
      <c r="F249" s="156"/>
      <c r="G249" s="211"/>
      <c r="H249" s="211"/>
      <c r="I249" s="211"/>
      <c r="J249" s="211"/>
      <c r="K249" s="160"/>
      <c r="L249" s="160"/>
      <c r="M249" s="160"/>
      <c r="N249" s="160"/>
      <c r="O249" s="160"/>
      <c r="P249" s="160"/>
      <c r="Q249" s="161"/>
    </row>
    <row r="250" spans="1:17" ht="15">
      <c r="A250" s="110"/>
      <c r="B250" s="156"/>
      <c r="C250" s="156"/>
      <c r="D250" s="156"/>
      <c r="E250" s="156"/>
      <c r="F250" s="156"/>
      <c r="G250" s="211"/>
      <c r="H250" s="211"/>
      <c r="I250" s="211"/>
      <c r="J250" s="211"/>
      <c r="K250" s="160"/>
      <c r="L250" s="160"/>
      <c r="M250" s="160"/>
      <c r="N250" s="160"/>
      <c r="O250" s="160"/>
      <c r="P250" s="160"/>
      <c r="Q250" s="161"/>
    </row>
    <row r="251" spans="1:17" ht="15">
      <c r="A251" s="110"/>
      <c r="B251" s="156"/>
      <c r="C251" s="156"/>
      <c r="D251" s="156"/>
      <c r="E251" s="156"/>
      <c r="F251" s="156"/>
      <c r="G251" s="211"/>
      <c r="H251" s="211"/>
      <c r="I251" s="211"/>
      <c r="J251" s="211"/>
      <c r="K251" s="160"/>
      <c r="L251" s="160"/>
      <c r="M251" s="160"/>
      <c r="N251" s="160"/>
      <c r="O251" s="160"/>
      <c r="P251" s="160"/>
      <c r="Q251" s="161"/>
    </row>
    <row r="252" spans="1:17" ht="15">
      <c r="A252" s="110"/>
      <c r="B252" s="156"/>
      <c r="C252" s="156"/>
      <c r="D252" s="156"/>
      <c r="E252" s="156"/>
      <c r="F252" s="156"/>
      <c r="G252" s="211"/>
      <c r="H252" s="211"/>
      <c r="I252" s="211"/>
      <c r="J252" s="211"/>
      <c r="K252" s="160"/>
      <c r="L252" s="160"/>
      <c r="M252" s="160"/>
      <c r="N252" s="160"/>
      <c r="O252" s="160"/>
      <c r="P252" s="160"/>
      <c r="Q252" s="161"/>
    </row>
    <row r="253" spans="1:17" ht="15">
      <c r="A253" s="110"/>
      <c r="B253" s="156"/>
      <c r="C253" s="156"/>
      <c r="D253" s="156"/>
      <c r="E253" s="156"/>
      <c r="F253" s="156"/>
      <c r="G253" s="211"/>
      <c r="H253" s="211"/>
      <c r="I253" s="211"/>
      <c r="J253" s="211"/>
      <c r="K253" s="160"/>
      <c r="L253" s="160"/>
      <c r="M253" s="160"/>
      <c r="N253" s="160"/>
      <c r="O253" s="160"/>
      <c r="P253" s="160"/>
      <c r="Q253" s="161"/>
    </row>
    <row r="254" spans="1:17" ht="15">
      <c r="A254" s="110"/>
      <c r="B254" s="156"/>
      <c r="C254" s="156"/>
      <c r="D254" s="156"/>
      <c r="E254" s="156"/>
      <c r="F254" s="156"/>
      <c r="G254" s="211"/>
      <c r="H254" s="211"/>
      <c r="I254" s="211"/>
      <c r="J254" s="211"/>
      <c r="K254" s="160"/>
      <c r="L254" s="160"/>
      <c r="M254" s="160"/>
      <c r="N254" s="160"/>
      <c r="O254" s="160"/>
      <c r="P254" s="160"/>
      <c r="Q254" s="161"/>
    </row>
    <row r="255" spans="1:17" ht="15">
      <c r="A255" s="110"/>
      <c r="B255" s="156"/>
      <c r="C255" s="156"/>
      <c r="D255" s="156"/>
      <c r="E255" s="156"/>
      <c r="F255" s="156"/>
      <c r="G255" s="211"/>
      <c r="H255" s="211"/>
      <c r="I255" s="211"/>
      <c r="J255" s="211"/>
      <c r="K255" s="160"/>
      <c r="L255" s="160"/>
      <c r="M255" s="160"/>
      <c r="N255" s="160"/>
      <c r="O255" s="160"/>
      <c r="P255" s="160"/>
      <c r="Q255" s="161"/>
    </row>
    <row r="256" spans="1:17" ht="15">
      <c r="A256" s="110"/>
      <c r="B256" s="156"/>
      <c r="C256" s="156"/>
      <c r="D256" s="156"/>
      <c r="E256" s="156"/>
      <c r="F256" s="156"/>
      <c r="G256" s="211"/>
      <c r="H256" s="211"/>
      <c r="I256" s="211"/>
      <c r="J256" s="211"/>
      <c r="K256" s="160"/>
      <c r="L256" s="160"/>
      <c r="M256" s="160"/>
      <c r="N256" s="160"/>
      <c r="O256" s="160"/>
      <c r="P256" s="160"/>
      <c r="Q256" s="161"/>
    </row>
    <row r="257" spans="1:17" ht="15">
      <c r="A257" s="110"/>
      <c r="B257" s="156"/>
      <c r="C257" s="156"/>
      <c r="D257" s="156"/>
      <c r="E257" s="156"/>
      <c r="F257" s="156"/>
      <c r="G257" s="211"/>
      <c r="H257" s="211"/>
      <c r="I257" s="211"/>
      <c r="J257" s="211"/>
      <c r="K257" s="160"/>
      <c r="L257" s="160"/>
      <c r="M257" s="160"/>
      <c r="N257" s="160"/>
      <c r="O257" s="160"/>
      <c r="P257" s="160"/>
      <c r="Q257" s="161"/>
    </row>
    <row r="258" spans="1:17" ht="15">
      <c r="A258" s="110"/>
      <c r="B258" s="156"/>
      <c r="C258" s="156"/>
      <c r="D258" s="156"/>
      <c r="E258" s="156"/>
      <c r="F258" s="156"/>
      <c r="G258" s="211"/>
      <c r="H258" s="211"/>
      <c r="I258" s="211"/>
      <c r="J258" s="211"/>
      <c r="K258" s="160"/>
      <c r="L258" s="160"/>
      <c r="M258" s="160"/>
      <c r="N258" s="160"/>
      <c r="O258" s="160"/>
      <c r="P258" s="160"/>
      <c r="Q258" s="161"/>
    </row>
    <row r="259" spans="1:17" ht="15">
      <c r="A259" s="110"/>
      <c r="B259" s="156"/>
      <c r="C259" s="156"/>
      <c r="D259" s="156"/>
      <c r="E259" s="156"/>
      <c r="F259" s="156"/>
      <c r="G259" s="211"/>
      <c r="H259" s="211"/>
      <c r="I259" s="211"/>
      <c r="J259" s="211"/>
      <c r="K259" s="160"/>
      <c r="L259" s="160"/>
      <c r="M259" s="160"/>
      <c r="N259" s="160"/>
      <c r="O259" s="160"/>
      <c r="P259" s="160"/>
      <c r="Q259" s="161"/>
    </row>
    <row r="260" spans="1:17" ht="15">
      <c r="A260" s="110"/>
      <c r="B260" s="162"/>
      <c r="C260" s="162"/>
      <c r="D260" s="162"/>
      <c r="E260" s="162"/>
      <c r="F260" s="163"/>
      <c r="G260" s="211"/>
      <c r="H260" s="211"/>
      <c r="I260" s="211"/>
      <c r="J260" s="211"/>
      <c r="K260" s="160"/>
      <c r="L260" s="160"/>
      <c r="M260" s="160"/>
      <c r="N260" s="160"/>
      <c r="O260" s="160"/>
      <c r="P260" s="160"/>
      <c r="Q260" s="161"/>
    </row>
    <row r="261" spans="1:17" ht="15">
      <c r="A261" s="110"/>
      <c r="B261" s="162"/>
      <c r="C261" s="162"/>
      <c r="D261" s="162"/>
      <c r="E261" s="162"/>
      <c r="F261" s="163"/>
      <c r="G261" s="211"/>
      <c r="H261" s="211"/>
      <c r="I261" s="211"/>
      <c r="J261" s="211"/>
      <c r="K261" s="160"/>
      <c r="L261" s="160"/>
      <c r="M261" s="160"/>
      <c r="N261" s="160"/>
      <c r="O261" s="160"/>
      <c r="P261" s="160"/>
      <c r="Q261" s="161"/>
    </row>
    <row r="262" spans="1:17" ht="15">
      <c r="A262" s="160"/>
      <c r="B262" s="164"/>
      <c r="C262" s="164"/>
      <c r="D262" s="164"/>
      <c r="E262" s="164"/>
      <c r="F262" s="160"/>
      <c r="G262" s="211"/>
      <c r="H262" s="211"/>
      <c r="I262" s="211"/>
      <c r="J262" s="211"/>
      <c r="K262" s="160"/>
      <c r="L262" s="160"/>
      <c r="M262" s="160"/>
      <c r="N262" s="160"/>
      <c r="O262" s="160"/>
      <c r="P262" s="160"/>
      <c r="Q262" s="160"/>
    </row>
    <row r="263" spans="1:17" ht="15">
      <c r="A263" s="160"/>
      <c r="B263" s="164"/>
      <c r="C263" s="164"/>
      <c r="D263" s="164"/>
      <c r="E263" s="164"/>
      <c r="F263" s="160"/>
      <c r="G263" s="211"/>
      <c r="H263" s="211"/>
      <c r="I263" s="211"/>
      <c r="J263" s="211"/>
      <c r="K263" s="160"/>
      <c r="L263" s="160"/>
      <c r="M263" s="160"/>
      <c r="N263" s="160"/>
      <c r="O263" s="160"/>
      <c r="P263" s="160"/>
      <c r="Q263" s="160"/>
    </row>
    <row r="264" spans="1:17" ht="15">
      <c r="A264" s="160"/>
      <c r="B264" s="164"/>
      <c r="C264" s="164"/>
      <c r="D264" s="164"/>
      <c r="E264" s="164"/>
      <c r="F264" s="160"/>
      <c r="G264" s="211"/>
      <c r="H264" s="211"/>
      <c r="I264" s="211"/>
      <c r="J264" s="211"/>
      <c r="K264" s="160"/>
      <c r="L264" s="160"/>
      <c r="M264" s="160"/>
      <c r="N264" s="160"/>
      <c r="O264" s="160"/>
      <c r="P264" s="160"/>
      <c r="Q264" s="160"/>
    </row>
    <row r="265" spans="1:17" ht="15">
      <c r="A265" s="160"/>
      <c r="B265" s="164"/>
      <c r="C265" s="164"/>
      <c r="D265" s="164"/>
      <c r="E265" s="164"/>
      <c r="F265" s="160"/>
      <c r="G265" s="211"/>
      <c r="H265" s="211"/>
      <c r="I265" s="211"/>
      <c r="J265" s="211"/>
      <c r="K265" s="160"/>
      <c r="L265" s="160"/>
      <c r="M265" s="160"/>
      <c r="N265" s="160"/>
      <c r="O265" s="160"/>
      <c r="P265" s="160"/>
      <c r="Q265" s="160"/>
    </row>
    <row r="266" spans="1:17" ht="15">
      <c r="A266" s="160"/>
      <c r="B266" s="160"/>
      <c r="C266" s="160"/>
      <c r="D266" s="160"/>
      <c r="E266" s="160"/>
      <c r="F266" s="160"/>
      <c r="G266" s="211"/>
      <c r="H266" s="211"/>
      <c r="I266" s="211"/>
      <c r="J266" s="211"/>
      <c r="K266" s="160"/>
      <c r="L266" s="160"/>
      <c r="M266" s="160"/>
      <c r="N266" s="160"/>
      <c r="O266" s="160"/>
      <c r="P266" s="160"/>
      <c r="Q266" s="160"/>
    </row>
    <row r="267" spans="1:17" ht="15">
      <c r="A267" s="160"/>
      <c r="B267" s="160"/>
      <c r="C267" s="160"/>
      <c r="D267" s="160"/>
      <c r="E267" s="160"/>
      <c r="F267" s="160"/>
      <c r="G267" s="211"/>
      <c r="H267" s="211"/>
      <c r="I267" s="211"/>
      <c r="J267" s="211"/>
      <c r="K267" s="160"/>
      <c r="L267" s="160"/>
      <c r="M267" s="160"/>
      <c r="N267" s="160"/>
      <c r="O267" s="160"/>
      <c r="P267" s="160"/>
      <c r="Q267" s="160"/>
    </row>
    <row r="268" spans="1:17" ht="15">
      <c r="A268" s="160"/>
      <c r="B268" s="160"/>
      <c r="C268" s="160"/>
      <c r="D268" s="160"/>
      <c r="E268" s="160"/>
      <c r="F268" s="160"/>
      <c r="G268" s="211"/>
      <c r="H268" s="211"/>
      <c r="I268" s="211"/>
      <c r="J268" s="211"/>
      <c r="K268" s="160"/>
      <c r="L268" s="160"/>
      <c r="M268" s="160"/>
      <c r="N268" s="160"/>
      <c r="O268" s="160"/>
      <c r="P268" s="160"/>
      <c r="Q268" s="160"/>
    </row>
    <row r="269" spans="1:17" ht="15">
      <c r="A269" s="160"/>
      <c r="B269" s="160"/>
      <c r="C269" s="160"/>
      <c r="D269" s="160"/>
      <c r="E269" s="160"/>
      <c r="F269" s="160"/>
      <c r="G269" s="211"/>
      <c r="H269" s="211"/>
      <c r="I269" s="211"/>
      <c r="J269" s="211"/>
      <c r="K269" s="160"/>
      <c r="L269" s="160"/>
      <c r="M269" s="160"/>
      <c r="N269" s="160"/>
      <c r="O269" s="160"/>
      <c r="P269" s="160"/>
      <c r="Q269" s="160"/>
    </row>
    <row r="270" spans="1:17" ht="15">
      <c r="A270" s="160"/>
      <c r="B270" s="160"/>
      <c r="C270" s="160"/>
      <c r="D270" s="160"/>
      <c r="E270" s="160"/>
      <c r="F270" s="160"/>
      <c r="G270" s="211"/>
      <c r="H270" s="211"/>
      <c r="I270" s="211"/>
      <c r="J270" s="211"/>
      <c r="K270" s="160"/>
      <c r="L270" s="160"/>
      <c r="M270" s="160"/>
      <c r="N270" s="160"/>
      <c r="O270" s="160"/>
      <c r="P270" s="160"/>
      <c r="Q270" s="160"/>
    </row>
    <row r="271" spans="1:17" ht="15">
      <c r="A271" s="160"/>
      <c r="B271" s="160"/>
      <c r="C271" s="160"/>
      <c r="D271" s="160"/>
      <c r="E271" s="160"/>
      <c r="F271" s="160"/>
      <c r="G271" s="211"/>
      <c r="H271" s="211"/>
      <c r="I271" s="211"/>
      <c r="J271" s="211"/>
      <c r="K271" s="160"/>
      <c r="L271" s="160"/>
      <c r="M271" s="160"/>
      <c r="N271" s="160"/>
      <c r="O271" s="160"/>
      <c r="P271" s="160"/>
      <c r="Q271" s="160"/>
    </row>
    <row r="272" spans="1:17" ht="15">
      <c r="A272" s="160"/>
      <c r="B272" s="160"/>
      <c r="C272" s="160"/>
      <c r="D272" s="160"/>
      <c r="E272" s="160"/>
      <c r="F272" s="160"/>
      <c r="G272" s="211"/>
      <c r="H272" s="211"/>
      <c r="I272" s="211"/>
      <c r="J272" s="211"/>
      <c r="K272" s="160"/>
      <c r="L272" s="160"/>
      <c r="M272" s="160"/>
      <c r="N272" s="160"/>
      <c r="O272" s="160"/>
      <c r="P272" s="160"/>
      <c r="Q272" s="160"/>
    </row>
    <row r="273" spans="1:17" ht="15">
      <c r="A273" s="160"/>
      <c r="B273" s="160"/>
      <c r="C273" s="160"/>
      <c r="D273" s="160"/>
      <c r="E273" s="160"/>
      <c r="F273" s="160"/>
      <c r="G273" s="211"/>
      <c r="H273" s="211"/>
      <c r="I273" s="211"/>
      <c r="J273" s="211"/>
      <c r="K273" s="160"/>
      <c r="L273" s="160"/>
      <c r="M273" s="160"/>
      <c r="N273" s="160"/>
      <c r="O273" s="160"/>
      <c r="P273" s="160"/>
      <c r="Q273" s="160"/>
    </row>
    <row r="274" spans="1:17" ht="15">
      <c r="A274" s="160"/>
      <c r="B274" s="160"/>
      <c r="C274" s="160"/>
      <c r="D274" s="160"/>
      <c r="E274" s="160"/>
      <c r="F274" s="160"/>
      <c r="G274" s="211"/>
      <c r="H274" s="211"/>
      <c r="I274" s="211"/>
      <c r="J274" s="211"/>
      <c r="K274" s="160"/>
      <c r="L274" s="160"/>
      <c r="M274" s="160"/>
      <c r="N274" s="160"/>
      <c r="O274" s="160"/>
      <c r="P274" s="160"/>
      <c r="Q274" s="160"/>
    </row>
    <row r="275" spans="1:17" ht="15">
      <c r="A275" s="160"/>
      <c r="B275" s="160"/>
      <c r="C275" s="160"/>
      <c r="D275" s="160"/>
      <c r="E275" s="160"/>
      <c r="F275" s="160"/>
      <c r="G275" s="211"/>
      <c r="H275" s="211"/>
      <c r="I275" s="211"/>
      <c r="J275" s="211"/>
      <c r="K275" s="160"/>
      <c r="L275" s="160"/>
      <c r="M275" s="160"/>
      <c r="N275" s="160"/>
      <c r="O275" s="160"/>
      <c r="P275" s="160"/>
      <c r="Q275" s="160"/>
    </row>
    <row r="276" spans="1:17" ht="15">
      <c r="A276" s="160"/>
      <c r="B276" s="160"/>
      <c r="C276" s="160"/>
      <c r="D276" s="160"/>
      <c r="E276" s="160"/>
      <c r="F276" s="160"/>
      <c r="G276" s="211"/>
      <c r="H276" s="211"/>
      <c r="I276" s="211"/>
      <c r="J276" s="211"/>
      <c r="K276" s="160"/>
      <c r="L276" s="160"/>
      <c r="M276" s="160"/>
      <c r="N276" s="160"/>
      <c r="O276" s="160"/>
      <c r="P276" s="160"/>
      <c r="Q276" s="160"/>
    </row>
    <row r="277" spans="1:17" ht="15">
      <c r="A277" s="160"/>
      <c r="B277" s="160"/>
      <c r="C277" s="160"/>
      <c r="D277" s="160"/>
      <c r="E277" s="160"/>
      <c r="F277" s="160"/>
      <c r="G277" s="211"/>
      <c r="H277" s="211"/>
      <c r="I277" s="211"/>
      <c r="J277" s="211"/>
      <c r="K277" s="160"/>
      <c r="L277" s="160"/>
      <c r="M277" s="160"/>
      <c r="N277" s="160"/>
      <c r="O277" s="160"/>
      <c r="P277" s="160"/>
      <c r="Q277" s="160"/>
    </row>
    <row r="278" spans="1:16" ht="15">
      <c r="A278" s="160"/>
      <c r="B278" s="160"/>
      <c r="C278" s="160"/>
      <c r="D278" s="160"/>
      <c r="E278" s="160"/>
      <c r="F278" s="160"/>
      <c r="G278" s="211"/>
      <c r="H278" s="211"/>
      <c r="I278" s="211"/>
      <c r="J278" s="211"/>
      <c r="K278" s="160"/>
      <c r="L278" s="160"/>
      <c r="M278" s="160"/>
      <c r="N278" s="160"/>
      <c r="O278" s="160"/>
      <c r="P278" s="160"/>
    </row>
    <row r="279" spans="1:16" ht="15">
      <c r="A279" s="160"/>
      <c r="B279" s="160"/>
      <c r="C279" s="160"/>
      <c r="D279" s="160"/>
      <c r="E279" s="160"/>
      <c r="F279" s="160"/>
      <c r="G279" s="211"/>
      <c r="H279" s="211"/>
      <c r="I279" s="211"/>
      <c r="J279" s="211"/>
      <c r="K279" s="160"/>
      <c r="L279" s="160"/>
      <c r="M279" s="160"/>
      <c r="N279" s="160"/>
      <c r="O279" s="160"/>
      <c r="P279" s="160"/>
    </row>
    <row r="280" spans="1:16" ht="15">
      <c r="A280" s="160"/>
      <c r="B280" s="160"/>
      <c r="C280" s="160"/>
      <c r="D280" s="160"/>
      <c r="E280" s="160"/>
      <c r="F280" s="160"/>
      <c r="G280" s="211"/>
      <c r="H280" s="211"/>
      <c r="I280" s="211"/>
      <c r="J280" s="211"/>
      <c r="K280" s="160"/>
      <c r="L280" s="160"/>
      <c r="M280" s="160"/>
      <c r="N280" s="160"/>
      <c r="O280" s="160"/>
      <c r="P280" s="160"/>
    </row>
    <row r="281" spans="1:16" ht="15">
      <c r="A281" s="160"/>
      <c r="B281" s="160"/>
      <c r="C281" s="160"/>
      <c r="D281" s="160"/>
      <c r="E281" s="160"/>
      <c r="F281" s="160"/>
      <c r="G281" s="211"/>
      <c r="H281" s="211"/>
      <c r="I281" s="211"/>
      <c r="J281" s="211"/>
      <c r="K281" s="160"/>
      <c r="L281" s="160"/>
      <c r="M281" s="160"/>
      <c r="N281" s="160"/>
      <c r="O281" s="160"/>
      <c r="P281" s="160"/>
    </row>
    <row r="282" spans="1:16" ht="15">
      <c r="A282" s="160"/>
      <c r="B282" s="160"/>
      <c r="C282" s="160"/>
      <c r="D282" s="160"/>
      <c r="E282" s="160"/>
      <c r="F282" s="160"/>
      <c r="G282" s="211"/>
      <c r="H282" s="211"/>
      <c r="I282" s="211"/>
      <c r="J282" s="211"/>
      <c r="K282" s="160"/>
      <c r="L282" s="160"/>
      <c r="M282" s="160"/>
      <c r="N282" s="160"/>
      <c r="O282" s="160"/>
      <c r="P282" s="160"/>
    </row>
    <row r="283" spans="1:16" ht="15">
      <c r="A283" s="160"/>
      <c r="B283" s="160"/>
      <c r="C283" s="160"/>
      <c r="D283" s="160"/>
      <c r="E283" s="160"/>
      <c r="F283" s="160"/>
      <c r="G283" s="211"/>
      <c r="H283" s="211"/>
      <c r="I283" s="211"/>
      <c r="J283" s="211"/>
      <c r="K283" s="160"/>
      <c r="L283" s="160"/>
      <c r="M283" s="160"/>
      <c r="N283" s="160"/>
      <c r="O283" s="160"/>
      <c r="P283" s="160"/>
    </row>
    <row r="284" spans="1:16" ht="15">
      <c r="A284" s="160"/>
      <c r="B284" s="160"/>
      <c r="C284" s="160"/>
      <c r="D284" s="160"/>
      <c r="E284" s="160"/>
      <c r="F284" s="160"/>
      <c r="G284" s="211"/>
      <c r="H284" s="211"/>
      <c r="I284" s="211"/>
      <c r="J284" s="211"/>
      <c r="K284" s="160"/>
      <c r="L284" s="160"/>
      <c r="M284" s="160"/>
      <c r="N284" s="160"/>
      <c r="O284" s="160"/>
      <c r="P284" s="160"/>
    </row>
    <row r="285" spans="1:16" ht="15">
      <c r="A285" s="160"/>
      <c r="B285" s="160"/>
      <c r="C285" s="160"/>
      <c r="D285" s="160"/>
      <c r="E285" s="160"/>
      <c r="F285" s="160"/>
      <c r="G285" s="211"/>
      <c r="H285" s="211"/>
      <c r="I285" s="211"/>
      <c r="J285" s="211"/>
      <c r="K285" s="160"/>
      <c r="L285" s="160"/>
      <c r="M285" s="160"/>
      <c r="N285" s="160"/>
      <c r="O285" s="160"/>
      <c r="P285" s="160"/>
    </row>
    <row r="286" spans="1:16" ht="15">
      <c r="A286" s="160"/>
      <c r="B286" s="160"/>
      <c r="C286" s="160"/>
      <c r="D286" s="160"/>
      <c r="E286" s="160"/>
      <c r="F286" s="160"/>
      <c r="G286" s="211"/>
      <c r="H286" s="211"/>
      <c r="I286" s="211"/>
      <c r="J286" s="211"/>
      <c r="K286" s="160"/>
      <c r="L286" s="160"/>
      <c r="M286" s="160"/>
      <c r="N286" s="160"/>
      <c r="O286" s="160"/>
      <c r="P286" s="160"/>
    </row>
    <row r="287" spans="1:16" ht="15">
      <c r="A287" s="160"/>
      <c r="B287" s="160"/>
      <c r="C287" s="160"/>
      <c r="D287" s="160"/>
      <c r="E287" s="160"/>
      <c r="F287" s="160"/>
      <c r="G287" s="211"/>
      <c r="H287" s="211"/>
      <c r="I287" s="211"/>
      <c r="J287" s="211"/>
      <c r="K287" s="160"/>
      <c r="L287" s="160"/>
      <c r="M287" s="160"/>
      <c r="N287" s="160"/>
      <c r="O287" s="160"/>
      <c r="P287" s="160"/>
    </row>
    <row r="288" spans="1:16" ht="15">
      <c r="A288" s="160"/>
      <c r="B288" s="160"/>
      <c r="C288" s="160"/>
      <c r="D288" s="160"/>
      <c r="E288" s="160"/>
      <c r="F288" s="160"/>
      <c r="G288" s="211"/>
      <c r="H288" s="211"/>
      <c r="I288" s="211"/>
      <c r="J288" s="211"/>
      <c r="K288" s="160"/>
      <c r="L288" s="160"/>
      <c r="M288" s="160"/>
      <c r="N288" s="160"/>
      <c r="O288" s="160"/>
      <c r="P288" s="160"/>
    </row>
    <row r="289" spans="1:16" ht="15">
      <c r="A289" s="160"/>
      <c r="B289" s="160"/>
      <c r="C289" s="160"/>
      <c r="D289" s="160"/>
      <c r="E289" s="160"/>
      <c r="F289" s="160"/>
      <c r="G289" s="211"/>
      <c r="H289" s="211"/>
      <c r="I289" s="211"/>
      <c r="J289" s="211"/>
      <c r="K289" s="160"/>
      <c r="L289" s="160"/>
      <c r="M289" s="160"/>
      <c r="N289" s="160"/>
      <c r="O289" s="160"/>
      <c r="P289" s="160"/>
    </row>
    <row r="290" spans="1:16" ht="15">
      <c r="A290" s="160"/>
      <c r="B290" s="160"/>
      <c r="C290" s="160"/>
      <c r="D290" s="160"/>
      <c r="E290" s="160"/>
      <c r="F290" s="160"/>
      <c r="G290" s="211"/>
      <c r="H290" s="211"/>
      <c r="I290" s="211"/>
      <c r="J290" s="211"/>
      <c r="K290" s="160"/>
      <c r="L290" s="160"/>
      <c r="M290" s="160"/>
      <c r="N290" s="160"/>
      <c r="O290" s="160"/>
      <c r="P290" s="160"/>
    </row>
    <row r="291" spans="1:16" ht="15">
      <c r="A291" s="160"/>
      <c r="B291" s="160"/>
      <c r="C291" s="160"/>
      <c r="D291" s="160"/>
      <c r="E291" s="160"/>
      <c r="F291" s="160"/>
      <c r="G291" s="211"/>
      <c r="H291" s="211"/>
      <c r="I291" s="211"/>
      <c r="J291" s="211"/>
      <c r="K291" s="160"/>
      <c r="L291" s="160"/>
      <c r="M291" s="160"/>
      <c r="N291" s="160"/>
      <c r="O291" s="160"/>
      <c r="P291" s="160"/>
    </row>
    <row r="292" spans="1:16" ht="15">
      <c r="A292" s="160"/>
      <c r="B292" s="160"/>
      <c r="C292" s="160"/>
      <c r="D292" s="160"/>
      <c r="E292" s="160"/>
      <c r="F292" s="160"/>
      <c r="G292" s="211"/>
      <c r="H292" s="211"/>
      <c r="I292" s="211"/>
      <c r="J292" s="211"/>
      <c r="K292" s="160"/>
      <c r="L292" s="160"/>
      <c r="M292" s="160"/>
      <c r="N292" s="160"/>
      <c r="O292" s="160"/>
      <c r="P292" s="160"/>
    </row>
    <row r="293" spans="1:16" ht="15">
      <c r="A293" s="160"/>
      <c r="B293" s="160"/>
      <c r="C293" s="160"/>
      <c r="D293" s="160"/>
      <c r="E293" s="160"/>
      <c r="F293" s="160"/>
      <c r="G293" s="211"/>
      <c r="H293" s="211"/>
      <c r="I293" s="211"/>
      <c r="J293" s="211"/>
      <c r="K293" s="160"/>
      <c r="L293" s="160"/>
      <c r="M293" s="160"/>
      <c r="N293" s="160"/>
      <c r="O293" s="160"/>
      <c r="P293" s="160"/>
    </row>
    <row r="294" spans="1:16" ht="15">
      <c r="A294" s="160"/>
      <c r="B294" s="160"/>
      <c r="C294" s="160"/>
      <c r="D294" s="160"/>
      <c r="E294" s="160"/>
      <c r="F294" s="160"/>
      <c r="G294" s="211"/>
      <c r="H294" s="211"/>
      <c r="I294" s="211"/>
      <c r="J294" s="211"/>
      <c r="K294" s="160"/>
      <c r="L294" s="160"/>
      <c r="M294" s="160"/>
      <c r="N294" s="160"/>
      <c r="O294" s="160"/>
      <c r="P294" s="160"/>
    </row>
    <row r="295" spans="1:16" ht="15">
      <c r="A295" s="160"/>
      <c r="B295" s="160"/>
      <c r="C295" s="160"/>
      <c r="D295" s="160"/>
      <c r="E295" s="160"/>
      <c r="F295" s="160"/>
      <c r="G295" s="211"/>
      <c r="H295" s="211"/>
      <c r="I295" s="211"/>
      <c r="J295" s="211"/>
      <c r="K295" s="160"/>
      <c r="L295" s="160"/>
      <c r="M295" s="160"/>
      <c r="N295" s="160"/>
      <c r="O295" s="160"/>
      <c r="P295" s="160"/>
    </row>
    <row r="296" spans="1:16" ht="15">
      <c r="A296" s="160"/>
      <c r="B296" s="160"/>
      <c r="C296" s="160"/>
      <c r="D296" s="160"/>
      <c r="E296" s="160"/>
      <c r="F296" s="160"/>
      <c r="G296" s="211"/>
      <c r="H296" s="211"/>
      <c r="I296" s="211"/>
      <c r="J296" s="211"/>
      <c r="K296" s="160"/>
      <c r="L296" s="160"/>
      <c r="M296" s="160"/>
      <c r="N296" s="160"/>
      <c r="O296" s="160"/>
      <c r="P296" s="160"/>
    </row>
    <row r="297" spans="1:16" ht="15">
      <c r="A297" s="160"/>
      <c r="B297" s="160"/>
      <c r="C297" s="160"/>
      <c r="D297" s="160"/>
      <c r="E297" s="160"/>
      <c r="F297" s="160"/>
      <c r="G297" s="211"/>
      <c r="H297" s="211"/>
      <c r="I297" s="211"/>
      <c r="J297" s="211"/>
      <c r="K297" s="160"/>
      <c r="L297" s="160"/>
      <c r="M297" s="160"/>
      <c r="N297" s="160"/>
      <c r="O297" s="160"/>
      <c r="P297" s="160"/>
    </row>
    <row r="298" spans="1:16" ht="15">
      <c r="A298" s="160"/>
      <c r="B298" s="160"/>
      <c r="C298" s="160"/>
      <c r="D298" s="160"/>
      <c r="E298" s="160"/>
      <c r="F298" s="160"/>
      <c r="G298" s="211"/>
      <c r="H298" s="211"/>
      <c r="I298" s="211"/>
      <c r="J298" s="211"/>
      <c r="K298" s="160"/>
      <c r="L298" s="160"/>
      <c r="M298" s="160"/>
      <c r="N298" s="160"/>
      <c r="O298" s="160"/>
      <c r="P298" s="160"/>
    </row>
    <row r="299" spans="1:16" ht="15">
      <c r="A299" s="160"/>
      <c r="B299" s="160"/>
      <c r="C299" s="160"/>
      <c r="D299" s="160"/>
      <c r="E299" s="160"/>
      <c r="F299" s="160"/>
      <c r="G299" s="211"/>
      <c r="H299" s="211"/>
      <c r="I299" s="211"/>
      <c r="J299" s="211"/>
      <c r="K299" s="160"/>
      <c r="L299" s="160"/>
      <c r="M299" s="160"/>
      <c r="N299" s="160"/>
      <c r="O299" s="160"/>
      <c r="P299" s="160"/>
    </row>
    <row r="300" spans="1:16" ht="15">
      <c r="A300" s="160"/>
      <c r="B300" s="160"/>
      <c r="C300" s="160"/>
      <c r="D300" s="160"/>
      <c r="E300" s="160"/>
      <c r="F300" s="160"/>
      <c r="G300" s="211"/>
      <c r="H300" s="211"/>
      <c r="I300" s="211"/>
      <c r="J300" s="211"/>
      <c r="K300" s="160"/>
      <c r="L300" s="160"/>
      <c r="M300" s="160"/>
      <c r="N300" s="160"/>
      <c r="O300" s="160"/>
      <c r="P300" s="160"/>
    </row>
    <row r="301" spans="1:16" ht="15">
      <c r="A301" s="160"/>
      <c r="B301" s="160"/>
      <c r="C301" s="160"/>
      <c r="D301" s="160"/>
      <c r="E301" s="160"/>
      <c r="F301" s="160"/>
      <c r="G301" s="211"/>
      <c r="H301" s="211"/>
      <c r="I301" s="211"/>
      <c r="J301" s="211"/>
      <c r="K301" s="160"/>
      <c r="L301" s="160"/>
      <c r="M301" s="160"/>
      <c r="N301" s="160"/>
      <c r="O301" s="160"/>
      <c r="P301" s="160"/>
    </row>
    <row r="302" spans="1:16" ht="15">
      <c r="A302" s="160"/>
      <c r="B302" s="160"/>
      <c r="C302" s="160"/>
      <c r="D302" s="160"/>
      <c r="E302" s="160"/>
      <c r="F302" s="160"/>
      <c r="G302" s="211"/>
      <c r="H302" s="211"/>
      <c r="I302" s="211"/>
      <c r="J302" s="211"/>
      <c r="K302" s="160"/>
      <c r="L302" s="160"/>
      <c r="M302" s="160"/>
      <c r="N302" s="160"/>
      <c r="O302" s="160"/>
      <c r="P302" s="160"/>
    </row>
    <row r="303" spans="1:16" ht="15">
      <c r="A303" s="160"/>
      <c r="B303" s="160"/>
      <c r="C303" s="160"/>
      <c r="D303" s="160"/>
      <c r="E303" s="160"/>
      <c r="F303" s="160"/>
      <c r="G303" s="211"/>
      <c r="H303" s="211"/>
      <c r="I303" s="211"/>
      <c r="J303" s="211"/>
      <c r="K303" s="160"/>
      <c r="L303" s="160"/>
      <c r="M303" s="160"/>
      <c r="N303" s="160"/>
      <c r="O303" s="160"/>
      <c r="P303" s="160"/>
    </row>
    <row r="304" spans="1:16" ht="15">
      <c r="A304" s="160"/>
      <c r="B304" s="160"/>
      <c r="C304" s="160"/>
      <c r="D304" s="160"/>
      <c r="E304" s="160"/>
      <c r="F304" s="160"/>
      <c r="G304" s="211"/>
      <c r="H304" s="211"/>
      <c r="I304" s="211"/>
      <c r="J304" s="211"/>
      <c r="K304" s="160"/>
      <c r="L304" s="160"/>
      <c r="M304" s="160"/>
      <c r="N304" s="160"/>
      <c r="O304" s="160"/>
      <c r="P304" s="160"/>
    </row>
    <row r="305" spans="1:16" ht="15">
      <c r="A305" s="160"/>
      <c r="B305" s="160"/>
      <c r="C305" s="160"/>
      <c r="D305" s="160"/>
      <c r="E305" s="160"/>
      <c r="F305" s="160"/>
      <c r="G305" s="211"/>
      <c r="H305" s="211"/>
      <c r="I305" s="211"/>
      <c r="J305" s="211"/>
      <c r="K305" s="160"/>
      <c r="L305" s="160"/>
      <c r="M305" s="160"/>
      <c r="N305" s="160"/>
      <c r="O305" s="160"/>
      <c r="P305" s="160"/>
    </row>
    <row r="306" spans="1:16" ht="15">
      <c r="A306" s="160"/>
      <c r="B306" s="160"/>
      <c r="C306" s="160"/>
      <c r="D306" s="160"/>
      <c r="E306" s="160"/>
      <c r="F306" s="160"/>
      <c r="G306" s="211"/>
      <c r="H306" s="211"/>
      <c r="I306" s="211"/>
      <c r="J306" s="211"/>
      <c r="K306" s="160"/>
      <c r="L306" s="160"/>
      <c r="M306" s="160"/>
      <c r="N306" s="160"/>
      <c r="O306" s="160"/>
      <c r="P306" s="160"/>
    </row>
    <row r="307" spans="1:16" ht="15">
      <c r="A307" s="160"/>
      <c r="B307" s="160"/>
      <c r="C307" s="160"/>
      <c r="D307" s="160"/>
      <c r="E307" s="160"/>
      <c r="F307" s="160"/>
      <c r="G307" s="211"/>
      <c r="H307" s="211"/>
      <c r="I307" s="211"/>
      <c r="J307" s="211"/>
      <c r="K307" s="160"/>
      <c r="L307" s="160"/>
      <c r="M307" s="160"/>
      <c r="N307" s="160"/>
      <c r="O307" s="160"/>
      <c r="P307" s="160"/>
    </row>
    <row r="308" spans="1:16" ht="15">
      <c r="A308" s="160"/>
      <c r="B308" s="160"/>
      <c r="C308" s="160"/>
      <c r="D308" s="160"/>
      <c r="E308" s="160"/>
      <c r="F308" s="160"/>
      <c r="G308" s="211"/>
      <c r="H308" s="211"/>
      <c r="I308" s="211"/>
      <c r="J308" s="211"/>
      <c r="K308" s="160"/>
      <c r="L308" s="160"/>
      <c r="M308" s="160"/>
      <c r="N308" s="160"/>
      <c r="O308" s="160"/>
      <c r="P308" s="160"/>
    </row>
    <row r="309" spans="1:16" ht="15">
      <c r="A309" s="160"/>
      <c r="B309" s="160"/>
      <c r="C309" s="160"/>
      <c r="D309" s="160"/>
      <c r="E309" s="160"/>
      <c r="F309" s="160"/>
      <c r="G309" s="211"/>
      <c r="H309" s="211"/>
      <c r="I309" s="211"/>
      <c r="J309" s="211"/>
      <c r="K309" s="160"/>
      <c r="L309" s="160"/>
      <c r="M309" s="160"/>
      <c r="N309" s="160"/>
      <c r="O309" s="160"/>
      <c r="P309" s="160"/>
    </row>
    <row r="310" spans="1:16" ht="15">
      <c r="A310" s="160"/>
      <c r="B310" s="160"/>
      <c r="C310" s="160"/>
      <c r="D310" s="160"/>
      <c r="E310" s="160"/>
      <c r="F310" s="160"/>
      <c r="G310" s="211"/>
      <c r="H310" s="211"/>
      <c r="I310" s="211"/>
      <c r="J310" s="211"/>
      <c r="K310" s="160"/>
      <c r="L310" s="160"/>
      <c r="M310" s="160"/>
      <c r="N310" s="160"/>
      <c r="O310" s="160"/>
      <c r="P310" s="160"/>
    </row>
    <row r="311" spans="1:16" ht="15">
      <c r="A311" s="160"/>
      <c r="B311" s="160"/>
      <c r="C311" s="160"/>
      <c r="D311" s="160"/>
      <c r="E311" s="160"/>
      <c r="F311" s="160"/>
      <c r="G311" s="211"/>
      <c r="H311" s="211"/>
      <c r="I311" s="211"/>
      <c r="J311" s="211"/>
      <c r="K311" s="160"/>
      <c r="L311" s="160"/>
      <c r="M311" s="160"/>
      <c r="N311" s="160"/>
      <c r="O311" s="160"/>
      <c r="P311" s="160"/>
    </row>
    <row r="312" spans="1:16" ht="15">
      <c r="A312" s="160"/>
      <c r="B312" s="160"/>
      <c r="C312" s="160"/>
      <c r="D312" s="160"/>
      <c r="E312" s="160"/>
      <c r="F312" s="160"/>
      <c r="G312" s="211"/>
      <c r="H312" s="211"/>
      <c r="I312" s="211"/>
      <c r="J312" s="211"/>
      <c r="K312" s="160"/>
      <c r="L312" s="160"/>
      <c r="M312" s="160"/>
      <c r="N312" s="160"/>
      <c r="O312" s="160"/>
      <c r="P312" s="160"/>
    </row>
    <row r="313" spans="1:16" ht="15">
      <c r="A313" s="160"/>
      <c r="B313" s="160"/>
      <c r="C313" s="160"/>
      <c r="D313" s="160"/>
      <c r="E313" s="160"/>
      <c r="F313" s="160"/>
      <c r="G313" s="211"/>
      <c r="H313" s="211"/>
      <c r="I313" s="211"/>
      <c r="J313" s="211"/>
      <c r="K313" s="160"/>
      <c r="L313" s="160"/>
      <c r="M313" s="160"/>
      <c r="N313" s="160"/>
      <c r="O313" s="160"/>
      <c r="P313" s="160"/>
    </row>
    <row r="314" spans="1:16" ht="15">
      <c r="A314" s="160"/>
      <c r="B314" s="160"/>
      <c r="C314" s="160"/>
      <c r="D314" s="160"/>
      <c r="E314" s="160"/>
      <c r="F314" s="160"/>
      <c r="G314" s="211"/>
      <c r="H314" s="211"/>
      <c r="I314" s="211"/>
      <c r="J314" s="211"/>
      <c r="K314" s="160"/>
      <c r="L314" s="160"/>
      <c r="M314" s="160"/>
      <c r="N314" s="160"/>
      <c r="O314" s="160"/>
      <c r="P314" s="160"/>
    </row>
    <row r="315" spans="1:16" ht="15">
      <c r="A315" s="160"/>
      <c r="B315" s="160"/>
      <c r="C315" s="160"/>
      <c r="D315" s="160"/>
      <c r="E315" s="160"/>
      <c r="F315" s="160"/>
      <c r="G315" s="211"/>
      <c r="H315" s="211"/>
      <c r="I315" s="211"/>
      <c r="J315" s="211"/>
      <c r="K315" s="160"/>
      <c r="L315" s="160"/>
      <c r="M315" s="160"/>
      <c r="N315" s="160"/>
      <c r="O315" s="160"/>
      <c r="P315" s="160"/>
    </row>
    <row r="316" spans="1:16" ht="15">
      <c r="A316" s="160"/>
      <c r="B316" s="160"/>
      <c r="C316" s="160"/>
      <c r="D316" s="160"/>
      <c r="E316" s="160"/>
      <c r="F316" s="160"/>
      <c r="G316" s="211"/>
      <c r="H316" s="211"/>
      <c r="I316" s="211"/>
      <c r="J316" s="211"/>
      <c r="K316" s="160"/>
      <c r="L316" s="160"/>
      <c r="M316" s="160"/>
      <c r="N316" s="160"/>
      <c r="O316" s="160"/>
      <c r="P316" s="160"/>
    </row>
    <row r="317" spans="1:16" ht="15">
      <c r="A317" s="160"/>
      <c r="B317" s="160"/>
      <c r="C317" s="160"/>
      <c r="D317" s="160"/>
      <c r="E317" s="160"/>
      <c r="F317" s="160"/>
      <c r="G317" s="211"/>
      <c r="H317" s="211"/>
      <c r="I317" s="211"/>
      <c r="J317" s="211"/>
      <c r="K317" s="160"/>
      <c r="L317" s="160"/>
      <c r="M317" s="160"/>
      <c r="N317" s="160"/>
      <c r="O317" s="160"/>
      <c r="P317" s="160"/>
    </row>
    <row r="318" spans="1:16" ht="15">
      <c r="A318" s="160"/>
      <c r="B318" s="160"/>
      <c r="C318" s="160"/>
      <c r="D318" s="160"/>
      <c r="E318" s="160"/>
      <c r="F318" s="160"/>
      <c r="G318" s="211"/>
      <c r="H318" s="211"/>
      <c r="I318" s="211"/>
      <c r="J318" s="211"/>
      <c r="K318" s="160"/>
      <c r="L318" s="160"/>
      <c r="M318" s="160"/>
      <c r="N318" s="160"/>
      <c r="O318" s="160"/>
      <c r="P318" s="160"/>
    </row>
    <row r="319" spans="1:16" ht="15">
      <c r="A319" s="160"/>
      <c r="B319" s="160"/>
      <c r="C319" s="160"/>
      <c r="D319" s="160"/>
      <c r="E319" s="160"/>
      <c r="F319" s="160"/>
      <c r="G319" s="211"/>
      <c r="H319" s="211"/>
      <c r="I319" s="211"/>
      <c r="J319" s="211"/>
      <c r="K319" s="160"/>
      <c r="L319" s="160"/>
      <c r="M319" s="160"/>
      <c r="N319" s="160"/>
      <c r="O319" s="160"/>
      <c r="P319" s="160"/>
    </row>
    <row r="320" spans="1:16" ht="15">
      <c r="A320" s="160"/>
      <c r="B320" s="160"/>
      <c r="C320" s="160"/>
      <c r="D320" s="160"/>
      <c r="E320" s="160"/>
      <c r="F320" s="160"/>
      <c r="G320" s="211"/>
      <c r="H320" s="211"/>
      <c r="I320" s="211"/>
      <c r="J320" s="211"/>
      <c r="K320" s="160"/>
      <c r="L320" s="160"/>
      <c r="M320" s="160"/>
      <c r="N320" s="160"/>
      <c r="O320" s="160"/>
      <c r="P320" s="160"/>
    </row>
    <row r="321" spans="1:16" ht="15">
      <c r="A321" s="160"/>
      <c r="B321" s="160"/>
      <c r="C321" s="160"/>
      <c r="D321" s="160"/>
      <c r="E321" s="160"/>
      <c r="F321" s="160"/>
      <c r="G321" s="211"/>
      <c r="H321" s="211"/>
      <c r="I321" s="211"/>
      <c r="J321" s="211"/>
      <c r="K321" s="160"/>
      <c r="L321" s="160"/>
      <c r="M321" s="160"/>
      <c r="N321" s="160"/>
      <c r="O321" s="160"/>
      <c r="P321" s="160"/>
    </row>
    <row r="322" spans="1:16" ht="15">
      <c r="A322" s="160"/>
      <c r="B322" s="160"/>
      <c r="C322" s="160"/>
      <c r="D322" s="160"/>
      <c r="E322" s="160"/>
      <c r="F322" s="160"/>
      <c r="G322" s="211"/>
      <c r="H322" s="211"/>
      <c r="I322" s="211"/>
      <c r="J322" s="211"/>
      <c r="K322" s="160"/>
      <c r="L322" s="160"/>
      <c r="M322" s="160"/>
      <c r="N322" s="160"/>
      <c r="O322" s="160"/>
      <c r="P322" s="160"/>
    </row>
    <row r="323" spans="1:16" ht="15">
      <c r="A323" s="160"/>
      <c r="B323" s="160"/>
      <c r="C323" s="160"/>
      <c r="D323" s="160"/>
      <c r="E323" s="160"/>
      <c r="F323" s="160"/>
      <c r="G323" s="211"/>
      <c r="H323" s="211"/>
      <c r="I323" s="211"/>
      <c r="J323" s="211"/>
      <c r="K323" s="160"/>
      <c r="L323" s="160"/>
      <c r="M323" s="160"/>
      <c r="N323" s="160"/>
      <c r="O323" s="160"/>
      <c r="P323" s="160"/>
    </row>
    <row r="324" spans="1:16" ht="15">
      <c r="A324" s="160"/>
      <c r="B324" s="160"/>
      <c r="C324" s="160"/>
      <c r="D324" s="160"/>
      <c r="E324" s="160"/>
      <c r="F324" s="160"/>
      <c r="G324" s="211"/>
      <c r="H324" s="211"/>
      <c r="I324" s="211"/>
      <c r="J324" s="211"/>
      <c r="K324" s="160"/>
      <c r="L324" s="160"/>
      <c r="M324" s="160"/>
      <c r="N324" s="160"/>
      <c r="O324" s="160"/>
      <c r="P324" s="160"/>
    </row>
    <row r="325" spans="1:16" ht="15">
      <c r="A325" s="160"/>
      <c r="B325" s="160"/>
      <c r="C325" s="160"/>
      <c r="D325" s="160"/>
      <c r="E325" s="160"/>
      <c r="F325" s="160"/>
      <c r="G325" s="211"/>
      <c r="H325" s="211"/>
      <c r="I325" s="211"/>
      <c r="J325" s="211"/>
      <c r="K325" s="160"/>
      <c r="L325" s="160"/>
      <c r="M325" s="160"/>
      <c r="N325" s="160"/>
      <c r="O325" s="160"/>
      <c r="P325" s="160"/>
    </row>
  </sheetData>
  <sheetProtection/>
  <mergeCells count="164">
    <mergeCell ref="Q105:Q111"/>
    <mergeCell ref="C126:C132"/>
    <mergeCell ref="D126:D132"/>
    <mergeCell ref="E126:E132"/>
    <mergeCell ref="A91:A97"/>
    <mergeCell ref="E112:E118"/>
    <mergeCell ref="B91:B97"/>
    <mergeCell ref="D105:D111"/>
    <mergeCell ref="B78:B90"/>
    <mergeCell ref="E98:E104"/>
    <mergeCell ref="A119:A125"/>
    <mergeCell ref="D79:D90"/>
    <mergeCell ref="B112:B118"/>
    <mergeCell ref="D119:D125"/>
    <mergeCell ref="C105:C111"/>
    <mergeCell ref="C119:C125"/>
    <mergeCell ref="Q204:Q210"/>
    <mergeCell ref="Q133:Q139"/>
    <mergeCell ref="Q112:Q118"/>
    <mergeCell ref="D133:D139"/>
    <mergeCell ref="E133:E139"/>
    <mergeCell ref="Q175:Q181"/>
    <mergeCell ref="Q161:Q167"/>
    <mergeCell ref="Q154:Q160"/>
    <mergeCell ref="D112:D118"/>
    <mergeCell ref="E119:E125"/>
    <mergeCell ref="C133:C139"/>
    <mergeCell ref="B126:B132"/>
    <mergeCell ref="R14:S15"/>
    <mergeCell ref="R24:T24"/>
    <mergeCell ref="R26:T26"/>
    <mergeCell ref="R64:X70"/>
    <mergeCell ref="R89:U91"/>
    <mergeCell ref="R116:T118"/>
    <mergeCell ref="R111:S111"/>
    <mergeCell ref="Q119:Q132"/>
    <mergeCell ref="B168:B174"/>
    <mergeCell ref="C161:C167"/>
    <mergeCell ref="D140:D146"/>
    <mergeCell ref="A140:A146"/>
    <mergeCell ref="R132:T133"/>
    <mergeCell ref="D147:D153"/>
    <mergeCell ref="Q147:Q153"/>
    <mergeCell ref="B140:B146"/>
    <mergeCell ref="E147:E153"/>
    <mergeCell ref="Q140:Q146"/>
    <mergeCell ref="A133:A139"/>
    <mergeCell ref="B133:B139"/>
    <mergeCell ref="D98:D104"/>
    <mergeCell ref="A168:A174"/>
    <mergeCell ref="E140:E146"/>
    <mergeCell ref="B147:B153"/>
    <mergeCell ref="A161:A167"/>
    <mergeCell ref="C147:C153"/>
    <mergeCell ref="C140:C146"/>
    <mergeCell ref="B119:B125"/>
    <mergeCell ref="A190:A196"/>
    <mergeCell ref="B190:B196"/>
    <mergeCell ref="C78:C90"/>
    <mergeCell ref="C112:C118"/>
    <mergeCell ref="C91:C97"/>
    <mergeCell ref="Q98:Q104"/>
    <mergeCell ref="A98:A104"/>
    <mergeCell ref="B98:B104"/>
    <mergeCell ref="C98:C104"/>
    <mergeCell ref="A112:A118"/>
    <mergeCell ref="A64:A70"/>
    <mergeCell ref="C175:C181"/>
    <mergeCell ref="A154:A160"/>
    <mergeCell ref="B154:B160"/>
    <mergeCell ref="C154:C160"/>
    <mergeCell ref="B161:B167"/>
    <mergeCell ref="A105:A111"/>
    <mergeCell ref="B105:B111"/>
    <mergeCell ref="A147:A153"/>
    <mergeCell ref="A127:A132"/>
    <mergeCell ref="Q183:Q189"/>
    <mergeCell ref="B182:Q182"/>
    <mergeCell ref="A175:A181"/>
    <mergeCell ref="A78:A90"/>
    <mergeCell ref="D154:D160"/>
    <mergeCell ref="E154:E160"/>
    <mergeCell ref="Q91:Q97"/>
    <mergeCell ref="D91:D97"/>
    <mergeCell ref="F87:F88"/>
    <mergeCell ref="Q168:Q174"/>
    <mergeCell ref="B57:B63"/>
    <mergeCell ref="B175:B181"/>
    <mergeCell ref="D57:D63"/>
    <mergeCell ref="E57:E63"/>
    <mergeCell ref="C57:C63"/>
    <mergeCell ref="B183:B189"/>
    <mergeCell ref="C183:C189"/>
    <mergeCell ref="C71:C77"/>
    <mergeCell ref="C168:C174"/>
    <mergeCell ref="D161:D167"/>
    <mergeCell ref="Q190:Q196"/>
    <mergeCell ref="A204:A210"/>
    <mergeCell ref="B204:B210"/>
    <mergeCell ref="C204:C210"/>
    <mergeCell ref="C190:C196"/>
    <mergeCell ref="A183:A189"/>
    <mergeCell ref="A197:A203"/>
    <mergeCell ref="B197:B203"/>
    <mergeCell ref="C197:C203"/>
    <mergeCell ref="Q197:Q203"/>
    <mergeCell ref="Q78:Q90"/>
    <mergeCell ref="D64:D70"/>
    <mergeCell ref="E105:E111"/>
    <mergeCell ref="E64:E70"/>
    <mergeCell ref="D71:D77"/>
    <mergeCell ref="E161:E167"/>
    <mergeCell ref="F89:F90"/>
    <mergeCell ref="Q71:Q77"/>
    <mergeCell ref="E78:E90"/>
    <mergeCell ref="E91:E97"/>
    <mergeCell ref="A7:A9"/>
    <mergeCell ref="F83:F84"/>
    <mergeCell ref="C7:C9"/>
    <mergeCell ref="B56:Q56"/>
    <mergeCell ref="K8:L8"/>
    <mergeCell ref="B71:B77"/>
    <mergeCell ref="A71:A77"/>
    <mergeCell ref="Q8:Q9"/>
    <mergeCell ref="A57:A63"/>
    <mergeCell ref="F79:F80"/>
    <mergeCell ref="M1:Q1"/>
    <mergeCell ref="B13:B19"/>
    <mergeCell ref="Q64:Q70"/>
    <mergeCell ref="Q57:Q63"/>
    <mergeCell ref="C64:C70"/>
    <mergeCell ref="G7:H8"/>
    <mergeCell ref="I7:Q7"/>
    <mergeCell ref="A34:Q34"/>
    <mergeCell ref="B20:B26"/>
    <mergeCell ref="B27:B33"/>
    <mergeCell ref="Q13:Q19"/>
    <mergeCell ref="F85:F86"/>
    <mergeCell ref="B49:B55"/>
    <mergeCell ref="A13:A19"/>
    <mergeCell ref="Q27:Q33"/>
    <mergeCell ref="Q20:Q26"/>
    <mergeCell ref="F81:F82"/>
    <mergeCell ref="E71:E77"/>
    <mergeCell ref="A35:A41"/>
    <mergeCell ref="B35:B41"/>
    <mergeCell ref="I8:J8"/>
    <mergeCell ref="B64:B70"/>
    <mergeCell ref="B12:Q12"/>
    <mergeCell ref="M2:Q2"/>
    <mergeCell ref="B5:Q5"/>
    <mergeCell ref="B7:B9"/>
    <mergeCell ref="B4:Q4"/>
    <mergeCell ref="O8:P8"/>
    <mergeCell ref="F7:F9"/>
    <mergeCell ref="M8:N8"/>
    <mergeCell ref="D35:D41"/>
    <mergeCell ref="E35:E41"/>
    <mergeCell ref="Q35:Q41"/>
    <mergeCell ref="Q42:Q48"/>
    <mergeCell ref="A42:A48"/>
    <mergeCell ref="B42:B48"/>
    <mergeCell ref="D42:D48"/>
    <mergeCell ref="E42:E48"/>
  </mergeCells>
  <printOptions/>
  <pageMargins left="0" right="0" top="0" bottom="0" header="0.31496062992125984" footer="0.31496062992125984"/>
  <pageSetup fitToHeight="0" fitToWidth="1" horizontalDpi="600" verticalDpi="600" orientation="portrait" paperSize="9" scale="35" r:id="rId1"/>
  <ignoredErrors>
    <ignoredError sqref="H119 I176:I181 H25:J25 H23:I23 H21:H22 G140 I2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H601"/>
  <sheetViews>
    <sheetView zoomScale="60" zoomScaleNormal="60" zoomScalePageLayoutView="0" workbookViewId="0" topLeftCell="A442">
      <selection activeCell="S482" sqref="S482"/>
    </sheetView>
  </sheetViews>
  <sheetFormatPr defaultColWidth="9.140625" defaultRowHeight="15"/>
  <cols>
    <col min="1" max="1" width="9.140625" style="8" customWidth="1"/>
    <col min="2" max="2" width="47.8515625" style="8" customWidth="1"/>
    <col min="3" max="3" width="18.57421875" style="8" customWidth="1"/>
    <col min="4" max="4" width="14.28125" style="8" customWidth="1"/>
    <col min="5" max="5" width="15.00390625" style="96" customWidth="1"/>
    <col min="6" max="6" width="14.7109375" style="8" customWidth="1"/>
    <col min="7" max="7" width="15.00390625" style="96" customWidth="1"/>
    <col min="8" max="8" width="14.7109375" style="51" customWidth="1"/>
    <col min="9" max="9" width="13.421875" style="8" customWidth="1"/>
    <col min="10" max="10" width="12.421875" style="8" customWidth="1"/>
    <col min="11" max="11" width="13.28125" style="96" customWidth="1"/>
    <col min="12" max="12" width="13.00390625" style="8" customWidth="1"/>
    <col min="13" max="13" width="13.421875" style="8" customWidth="1"/>
    <col min="14" max="14" width="9.7109375" style="8" customWidth="1"/>
    <col min="15" max="15" width="16.421875" style="8" customWidth="1"/>
    <col min="16" max="16" width="3.8515625" style="8" customWidth="1"/>
    <col min="17" max="17" width="14.421875" style="8" bestFit="1" customWidth="1"/>
    <col min="18" max="18" width="9.140625" style="8" customWidth="1"/>
    <col min="19" max="19" width="11.140625" style="8" bestFit="1" customWidth="1"/>
    <col min="20" max="20" width="10.8515625" style="8" bestFit="1" customWidth="1"/>
    <col min="21" max="22" width="9.140625" style="8" customWidth="1"/>
    <col min="23" max="23" width="11.140625" style="8" bestFit="1" customWidth="1"/>
    <col min="24" max="28" width="9.140625" style="8" customWidth="1"/>
    <col min="29" max="29" width="11.140625" style="8" bestFit="1" customWidth="1"/>
    <col min="30" max="30" width="9.140625" style="8" customWidth="1"/>
    <col min="31" max="31" width="11.140625" style="8" bestFit="1" customWidth="1"/>
    <col min="32" max="32" width="4.421875" style="8" bestFit="1" customWidth="1"/>
    <col min="33" max="16384" width="9.140625" style="8" customWidth="1"/>
  </cols>
  <sheetData>
    <row r="1" spans="2:15" ht="15.75">
      <c r="B1" s="13"/>
      <c r="C1" s="13"/>
      <c r="D1" s="13"/>
      <c r="E1" s="74"/>
      <c r="F1" s="13"/>
      <c r="G1" s="74"/>
      <c r="H1" s="14"/>
      <c r="I1" s="13"/>
      <c r="J1" s="13"/>
      <c r="K1" s="313" t="s">
        <v>54</v>
      </c>
      <c r="L1" s="313"/>
      <c r="M1" s="313"/>
      <c r="N1" s="313"/>
      <c r="O1" s="313"/>
    </row>
    <row r="2" spans="2:15" ht="15.75">
      <c r="B2" s="13"/>
      <c r="C2" s="13"/>
      <c r="D2" s="13"/>
      <c r="E2" s="74"/>
      <c r="F2" s="13"/>
      <c r="G2" s="74"/>
      <c r="H2" s="14"/>
      <c r="I2" s="13"/>
      <c r="J2" s="13"/>
      <c r="K2" s="314" t="s">
        <v>128</v>
      </c>
      <c r="L2" s="314"/>
      <c r="M2" s="314"/>
      <c r="N2" s="314"/>
      <c r="O2" s="314"/>
    </row>
    <row r="3" spans="2:15" ht="15.75">
      <c r="B3" s="13"/>
      <c r="C3" s="13"/>
      <c r="D3" s="13"/>
      <c r="E3" s="74"/>
      <c r="F3" s="13"/>
      <c r="G3" s="74"/>
      <c r="H3" s="14"/>
      <c r="I3" s="13"/>
      <c r="J3" s="13"/>
      <c r="K3" s="74"/>
      <c r="L3" s="13"/>
      <c r="M3" s="13"/>
      <c r="N3" s="13"/>
      <c r="O3" s="13"/>
    </row>
    <row r="4" spans="1:15" ht="15.75">
      <c r="A4" s="8" t="s">
        <v>160</v>
      </c>
      <c r="B4" s="338" t="s">
        <v>25</v>
      </c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</row>
    <row r="5" spans="2:15" ht="15.75">
      <c r="B5" s="335" t="s">
        <v>133</v>
      </c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</row>
    <row r="7" spans="1:15" ht="21" customHeight="1">
      <c r="A7" s="327" t="s">
        <v>5</v>
      </c>
      <c r="B7" s="325" t="s">
        <v>6</v>
      </c>
      <c r="C7" s="325" t="s">
        <v>73</v>
      </c>
      <c r="D7" s="325" t="s">
        <v>7</v>
      </c>
      <c r="E7" s="395" t="s">
        <v>8</v>
      </c>
      <c r="F7" s="396"/>
      <c r="G7" s="341" t="s">
        <v>9</v>
      </c>
      <c r="H7" s="356"/>
      <c r="I7" s="356"/>
      <c r="J7" s="356"/>
      <c r="K7" s="356"/>
      <c r="L7" s="356"/>
      <c r="M7" s="356"/>
      <c r="N7" s="356"/>
      <c r="O7" s="342"/>
    </row>
    <row r="8" spans="1:15" ht="54" customHeight="1">
      <c r="A8" s="359"/>
      <c r="B8" s="336"/>
      <c r="C8" s="336"/>
      <c r="D8" s="336"/>
      <c r="E8" s="397"/>
      <c r="F8" s="398"/>
      <c r="G8" s="341" t="s">
        <v>10</v>
      </c>
      <c r="H8" s="342"/>
      <c r="I8" s="339" t="s">
        <v>11</v>
      </c>
      <c r="J8" s="340"/>
      <c r="K8" s="341" t="s">
        <v>12</v>
      </c>
      <c r="L8" s="342"/>
      <c r="M8" s="339" t="s">
        <v>13</v>
      </c>
      <c r="N8" s="340"/>
      <c r="O8" s="70" t="s">
        <v>14</v>
      </c>
    </row>
    <row r="9" spans="1:15" ht="32.25" customHeight="1">
      <c r="A9" s="344"/>
      <c r="B9" s="337"/>
      <c r="C9" s="337"/>
      <c r="D9" s="337"/>
      <c r="E9" s="75" t="s">
        <v>3</v>
      </c>
      <c r="F9" s="70" t="s">
        <v>4</v>
      </c>
      <c r="G9" s="75" t="s">
        <v>3</v>
      </c>
      <c r="H9" s="15" t="s">
        <v>4</v>
      </c>
      <c r="I9" s="70" t="s">
        <v>3</v>
      </c>
      <c r="J9" s="70" t="s">
        <v>4</v>
      </c>
      <c r="K9" s="75" t="s">
        <v>3</v>
      </c>
      <c r="L9" s="70" t="s">
        <v>4</v>
      </c>
      <c r="M9" s="70" t="s">
        <v>3</v>
      </c>
      <c r="N9" s="70" t="s">
        <v>153</v>
      </c>
      <c r="O9" s="70"/>
    </row>
    <row r="10" spans="1:15" ht="15">
      <c r="A10" s="67">
        <v>1</v>
      </c>
      <c r="B10" s="67">
        <v>2</v>
      </c>
      <c r="C10" s="67">
        <v>3</v>
      </c>
      <c r="D10" s="67">
        <v>4</v>
      </c>
      <c r="E10" s="76">
        <v>5</v>
      </c>
      <c r="F10" s="67">
        <v>6</v>
      </c>
      <c r="G10" s="76">
        <v>7</v>
      </c>
      <c r="H10" s="67">
        <v>8</v>
      </c>
      <c r="I10" s="67">
        <v>9</v>
      </c>
      <c r="J10" s="67">
        <v>10</v>
      </c>
      <c r="K10" s="76">
        <v>11</v>
      </c>
      <c r="L10" s="67">
        <v>12</v>
      </c>
      <c r="M10" s="67">
        <v>13</v>
      </c>
      <c r="N10" s="67">
        <v>14</v>
      </c>
      <c r="O10" s="67">
        <v>15</v>
      </c>
    </row>
    <row r="11" spans="1:15" ht="45.75" customHeight="1">
      <c r="A11" s="68">
        <v>1</v>
      </c>
      <c r="B11" s="16" t="s">
        <v>146</v>
      </c>
      <c r="C11" s="17"/>
      <c r="D11" s="18" t="s">
        <v>119</v>
      </c>
      <c r="E11" s="77"/>
      <c r="F11" s="19"/>
      <c r="G11" s="77"/>
      <c r="H11" s="20"/>
      <c r="I11" s="19"/>
      <c r="J11" s="19"/>
      <c r="K11" s="77"/>
      <c r="L11" s="19"/>
      <c r="M11" s="19"/>
      <c r="N11" s="19"/>
      <c r="O11" s="19"/>
    </row>
    <row r="12" spans="1:15" ht="15">
      <c r="A12" s="348" t="s">
        <v>31</v>
      </c>
      <c r="B12" s="387" t="s">
        <v>147</v>
      </c>
      <c r="C12" s="387"/>
      <c r="D12" s="387"/>
      <c r="E12" s="387"/>
      <c r="F12" s="387"/>
      <c r="G12" s="387"/>
      <c r="H12" s="387"/>
      <c r="I12" s="387"/>
      <c r="J12" s="387"/>
      <c r="K12" s="387"/>
      <c r="L12" s="387"/>
      <c r="M12" s="387"/>
      <c r="N12" s="387"/>
      <c r="O12" s="388"/>
    </row>
    <row r="13" spans="1:18" ht="15">
      <c r="A13" s="385"/>
      <c r="B13" s="389" t="s">
        <v>129</v>
      </c>
      <c r="C13" s="392" t="s">
        <v>74</v>
      </c>
      <c r="D13" s="64" t="s">
        <v>156</v>
      </c>
      <c r="E13" s="78">
        <f>SUM(E14:E24)</f>
        <v>49086.799999999996</v>
      </c>
      <c r="F13" s="21">
        <f>SUM(F14:F24)</f>
        <v>44531.99999999999</v>
      </c>
      <c r="G13" s="78">
        <f>SUM(G14:G24)</f>
        <v>49086.799999999996</v>
      </c>
      <c r="H13" s="21">
        <f>SUM(H14:H24)</f>
        <v>44531.99999999999</v>
      </c>
      <c r="I13" s="21"/>
      <c r="J13" s="21"/>
      <c r="K13" s="78"/>
      <c r="L13" s="22"/>
      <c r="M13" s="22"/>
      <c r="N13" s="22"/>
      <c r="O13" s="349" t="s">
        <v>2</v>
      </c>
      <c r="P13" s="373"/>
      <c r="Q13" s="380"/>
      <c r="R13" s="380"/>
    </row>
    <row r="14" spans="1:18" ht="15">
      <c r="A14" s="385"/>
      <c r="B14" s="390"/>
      <c r="C14" s="393"/>
      <c r="D14" s="66" t="s">
        <v>26</v>
      </c>
      <c r="E14" s="79">
        <f>SUM(E26:E30)</f>
        <v>4168.2</v>
      </c>
      <c r="F14" s="10">
        <f>SUM(F26:F30)</f>
        <v>3243.2</v>
      </c>
      <c r="G14" s="79">
        <f>SUM(G26:G30)</f>
        <v>4168.2</v>
      </c>
      <c r="H14" s="10">
        <f>SUM(H26:H30)</f>
        <v>3243.2</v>
      </c>
      <c r="I14" s="21"/>
      <c r="J14" s="21"/>
      <c r="K14" s="78"/>
      <c r="L14" s="22"/>
      <c r="M14" s="22"/>
      <c r="N14" s="22"/>
      <c r="O14" s="343"/>
      <c r="P14" s="373"/>
      <c r="Q14" s="380"/>
      <c r="R14" s="380"/>
    </row>
    <row r="15" spans="1:15" ht="15">
      <c r="A15" s="385"/>
      <c r="B15" s="390"/>
      <c r="C15" s="393"/>
      <c r="D15" s="67" t="s">
        <v>27</v>
      </c>
      <c r="E15" s="79">
        <f>SUM(E31:E35)</f>
        <v>4291</v>
      </c>
      <c r="F15" s="10">
        <f>SUM(F31:F35)</f>
        <v>2918.2</v>
      </c>
      <c r="G15" s="79">
        <f>SUM(G31:G35)</f>
        <v>4291</v>
      </c>
      <c r="H15" s="10">
        <f>SUM(H31:H35)</f>
        <v>2918.2</v>
      </c>
      <c r="I15" s="21"/>
      <c r="J15" s="21"/>
      <c r="K15" s="78"/>
      <c r="L15" s="22"/>
      <c r="M15" s="22"/>
      <c r="N15" s="22"/>
      <c r="O15" s="343"/>
    </row>
    <row r="16" spans="1:15" ht="15">
      <c r="A16" s="385"/>
      <c r="B16" s="390"/>
      <c r="C16" s="393"/>
      <c r="D16" s="67" t="s">
        <v>28</v>
      </c>
      <c r="E16" s="79">
        <f>SUM(E36:E40)</f>
        <v>4291</v>
      </c>
      <c r="F16" s="10">
        <f>SUM(F36:F40)</f>
        <v>2796.6</v>
      </c>
      <c r="G16" s="79">
        <f>SUM(G36:G40)</f>
        <v>4291</v>
      </c>
      <c r="H16" s="10">
        <f>SUM(H36:H40)</f>
        <v>2796.6</v>
      </c>
      <c r="I16" s="21"/>
      <c r="J16" s="21"/>
      <c r="K16" s="78"/>
      <c r="L16" s="22"/>
      <c r="M16" s="22"/>
      <c r="N16" s="22"/>
      <c r="O16" s="343"/>
    </row>
    <row r="17" spans="1:15" ht="15">
      <c r="A17" s="385"/>
      <c r="B17" s="390"/>
      <c r="C17" s="393"/>
      <c r="D17" s="67" t="s">
        <v>29</v>
      </c>
      <c r="E17" s="79">
        <f>SUM(E41:E45)</f>
        <v>3640</v>
      </c>
      <c r="F17" s="10">
        <f>SUM(F41:F45)</f>
        <v>3069</v>
      </c>
      <c r="G17" s="79">
        <f>SUM(G41:G45)</f>
        <v>3640</v>
      </c>
      <c r="H17" s="10">
        <f>SUM(H41:H45)</f>
        <v>3069</v>
      </c>
      <c r="I17" s="21"/>
      <c r="J17" s="21"/>
      <c r="K17" s="78"/>
      <c r="L17" s="22"/>
      <c r="M17" s="22"/>
      <c r="N17" s="22"/>
      <c r="O17" s="343"/>
    </row>
    <row r="18" spans="1:15" ht="15">
      <c r="A18" s="385"/>
      <c r="B18" s="390"/>
      <c r="C18" s="393"/>
      <c r="D18" s="66" t="s">
        <v>30</v>
      </c>
      <c r="E18" s="79">
        <f>SUM(E46:E50)</f>
        <v>3862.7</v>
      </c>
      <c r="F18" s="10">
        <f>SUM(F46:F50)</f>
        <v>3862.7</v>
      </c>
      <c r="G18" s="79">
        <f>SUM(G46:G50)</f>
        <v>3862.7</v>
      </c>
      <c r="H18" s="10">
        <f>SUM(H46:H50)</f>
        <v>3862.7</v>
      </c>
      <c r="I18" s="21"/>
      <c r="J18" s="21"/>
      <c r="K18" s="78"/>
      <c r="L18" s="22"/>
      <c r="M18" s="22"/>
      <c r="N18" s="22"/>
      <c r="O18" s="343"/>
    </row>
    <row r="19" spans="1:16" ht="15">
      <c r="A19" s="385"/>
      <c r="B19" s="390"/>
      <c r="C19" s="393"/>
      <c r="D19" s="66" t="s">
        <v>97</v>
      </c>
      <c r="E19" s="79">
        <f>SUM(E51:E55)</f>
        <v>4750</v>
      </c>
      <c r="F19" s="10">
        <f>SUM(F51:F55)</f>
        <v>4750</v>
      </c>
      <c r="G19" s="79">
        <f>SUM(G51:G55)</f>
        <v>4750</v>
      </c>
      <c r="H19" s="10">
        <f>SUM(H51:H55)</f>
        <v>4750</v>
      </c>
      <c r="I19" s="21"/>
      <c r="J19" s="21"/>
      <c r="K19" s="78"/>
      <c r="L19" s="22"/>
      <c r="M19" s="22"/>
      <c r="N19" s="22"/>
      <c r="O19" s="343"/>
      <c r="P19" s="23"/>
    </row>
    <row r="20" spans="1:15" ht="15">
      <c r="A20" s="385"/>
      <c r="B20" s="390"/>
      <c r="C20" s="393"/>
      <c r="D20" s="66" t="s">
        <v>114</v>
      </c>
      <c r="E20" s="79">
        <f>SUM(E56:E60)</f>
        <v>4750</v>
      </c>
      <c r="F20" s="10">
        <f>SUM(F56:F60)</f>
        <v>4750</v>
      </c>
      <c r="G20" s="79">
        <f>SUM(G56:G60)</f>
        <v>4750</v>
      </c>
      <c r="H20" s="10">
        <f>SUM(H56:H60)</f>
        <v>4750</v>
      </c>
      <c r="I20" s="21"/>
      <c r="J20" s="21"/>
      <c r="K20" s="78"/>
      <c r="L20" s="22"/>
      <c r="M20" s="22"/>
      <c r="N20" s="22"/>
      <c r="O20" s="343"/>
    </row>
    <row r="21" spans="1:15" ht="15">
      <c r="A21" s="385"/>
      <c r="B21" s="390"/>
      <c r="C21" s="393"/>
      <c r="D21" s="66" t="s">
        <v>115</v>
      </c>
      <c r="E21" s="79">
        <f>SUM(E61:E65)</f>
        <v>4750</v>
      </c>
      <c r="F21" s="10">
        <f>SUM(F57:F61)</f>
        <v>4750</v>
      </c>
      <c r="G21" s="79">
        <f>SUM(G61:G65)</f>
        <v>4750</v>
      </c>
      <c r="H21" s="10">
        <f>SUM(H57:H61)</f>
        <v>4750</v>
      </c>
      <c r="I21" s="21"/>
      <c r="J21" s="21"/>
      <c r="K21" s="78"/>
      <c r="L21" s="22"/>
      <c r="M21" s="22"/>
      <c r="N21" s="22"/>
      <c r="O21" s="343"/>
    </row>
    <row r="22" spans="1:15" ht="15">
      <c r="A22" s="385"/>
      <c r="B22" s="390"/>
      <c r="C22" s="393"/>
      <c r="D22" s="66" t="s">
        <v>116</v>
      </c>
      <c r="E22" s="79">
        <f>SUM(E66:E70)</f>
        <v>4750</v>
      </c>
      <c r="F22" s="10">
        <f>SUM(F66:F70)</f>
        <v>4558.400000000001</v>
      </c>
      <c r="G22" s="79">
        <f>SUM(G66:G70)</f>
        <v>4750</v>
      </c>
      <c r="H22" s="10">
        <f>SUM(H66:H70)</f>
        <v>4558.400000000001</v>
      </c>
      <c r="I22" s="21"/>
      <c r="J22" s="21"/>
      <c r="K22" s="78"/>
      <c r="L22" s="22"/>
      <c r="M22" s="22"/>
      <c r="N22" s="22"/>
      <c r="O22" s="343"/>
    </row>
    <row r="23" spans="1:15" ht="15">
      <c r="A23" s="385"/>
      <c r="B23" s="390"/>
      <c r="C23" s="393"/>
      <c r="D23" s="66" t="s">
        <v>117</v>
      </c>
      <c r="E23" s="79">
        <f>SUM(E71:E75)</f>
        <v>4792.2</v>
      </c>
      <c r="F23" s="10">
        <f>SUM(F71:F75)</f>
        <v>4792.2</v>
      </c>
      <c r="G23" s="79">
        <f>SUM(G71:G75)</f>
        <v>4792.2</v>
      </c>
      <c r="H23" s="10">
        <f>SUM(H71:H75)</f>
        <v>4792.2</v>
      </c>
      <c r="I23" s="21"/>
      <c r="J23" s="21"/>
      <c r="K23" s="78"/>
      <c r="L23" s="22"/>
      <c r="M23" s="22"/>
      <c r="N23" s="22"/>
      <c r="O23" s="343"/>
    </row>
    <row r="24" spans="1:15" ht="15">
      <c r="A24" s="386"/>
      <c r="B24" s="391"/>
      <c r="C24" s="394"/>
      <c r="D24" s="66" t="s">
        <v>118</v>
      </c>
      <c r="E24" s="79">
        <f>SUM(E76:E80)</f>
        <v>5041.7</v>
      </c>
      <c r="F24" s="10">
        <f>SUM(F76:F80)</f>
        <v>5041.7</v>
      </c>
      <c r="G24" s="79">
        <f>SUM(G76:G80)</f>
        <v>5041.7</v>
      </c>
      <c r="H24" s="10">
        <f>SUM(H76:H80)</f>
        <v>5041.7</v>
      </c>
      <c r="I24" s="21"/>
      <c r="J24" s="21"/>
      <c r="K24" s="78"/>
      <c r="L24" s="22"/>
      <c r="M24" s="22"/>
      <c r="N24" s="22"/>
      <c r="O24" s="362"/>
    </row>
    <row r="25" spans="1:15" ht="58.5" customHeight="1">
      <c r="A25" s="327" t="s">
        <v>32</v>
      </c>
      <c r="B25" s="69" t="s">
        <v>130</v>
      </c>
      <c r="C25" s="325" t="s">
        <v>94</v>
      </c>
      <c r="D25" s="22" t="s">
        <v>156</v>
      </c>
      <c r="E25" s="80">
        <f>SUM(E26:E80)</f>
        <v>49086.8</v>
      </c>
      <c r="F25" s="24">
        <f>SUM(F26:F80)</f>
        <v>44532</v>
      </c>
      <c r="G25" s="80">
        <f>SUM(G26:G80)</f>
        <v>49086.8</v>
      </c>
      <c r="H25" s="24">
        <f>SUM(H26:H80)</f>
        <v>44532</v>
      </c>
      <c r="I25" s="10"/>
      <c r="J25" s="10"/>
      <c r="K25" s="79"/>
      <c r="L25" s="71"/>
      <c r="M25" s="71"/>
      <c r="N25" s="71"/>
      <c r="O25" s="326" t="s">
        <v>2</v>
      </c>
    </row>
    <row r="26" spans="1:15" ht="45">
      <c r="A26" s="359"/>
      <c r="B26" s="69" t="s">
        <v>148</v>
      </c>
      <c r="C26" s="336"/>
      <c r="D26" s="327" t="s">
        <v>26</v>
      </c>
      <c r="E26" s="81">
        <v>111</v>
      </c>
      <c r="F26" s="9">
        <v>86</v>
      </c>
      <c r="G26" s="81">
        <v>111</v>
      </c>
      <c r="H26" s="9">
        <v>86</v>
      </c>
      <c r="I26" s="10"/>
      <c r="J26" s="10"/>
      <c r="K26" s="79"/>
      <c r="L26" s="71"/>
      <c r="M26" s="71"/>
      <c r="N26" s="71"/>
      <c r="O26" s="331"/>
    </row>
    <row r="27" spans="1:15" ht="30">
      <c r="A27" s="359"/>
      <c r="B27" s="69" t="s">
        <v>139</v>
      </c>
      <c r="C27" s="336"/>
      <c r="D27" s="359"/>
      <c r="E27" s="81">
        <v>3330</v>
      </c>
      <c r="F27" s="9">
        <v>2580</v>
      </c>
      <c r="G27" s="81">
        <v>3330</v>
      </c>
      <c r="H27" s="9">
        <v>2580</v>
      </c>
      <c r="I27" s="10"/>
      <c r="J27" s="10"/>
      <c r="K27" s="79"/>
      <c r="L27" s="71"/>
      <c r="M27" s="71"/>
      <c r="N27" s="71"/>
      <c r="O27" s="331"/>
    </row>
    <row r="28" spans="1:15" ht="30">
      <c r="A28" s="359"/>
      <c r="B28" s="69" t="s">
        <v>140</v>
      </c>
      <c r="C28" s="336"/>
      <c r="D28" s="359"/>
      <c r="E28" s="81">
        <v>250</v>
      </c>
      <c r="F28" s="9">
        <v>100</v>
      </c>
      <c r="G28" s="81">
        <v>250</v>
      </c>
      <c r="H28" s="9">
        <v>100</v>
      </c>
      <c r="I28" s="10"/>
      <c r="J28" s="10"/>
      <c r="K28" s="79"/>
      <c r="L28" s="71"/>
      <c r="M28" s="71"/>
      <c r="N28" s="71"/>
      <c r="O28" s="331"/>
    </row>
    <row r="29" spans="1:15" ht="45">
      <c r="A29" s="359"/>
      <c r="B29" s="69" t="s">
        <v>149</v>
      </c>
      <c r="C29" s="336"/>
      <c r="D29" s="359"/>
      <c r="E29" s="81">
        <v>477.2</v>
      </c>
      <c r="F29" s="9">
        <v>477.2</v>
      </c>
      <c r="G29" s="81">
        <v>477.2</v>
      </c>
      <c r="H29" s="9">
        <v>477.2</v>
      </c>
      <c r="I29" s="10"/>
      <c r="J29" s="10"/>
      <c r="K29" s="79"/>
      <c r="L29" s="71"/>
      <c r="M29" s="71"/>
      <c r="N29" s="71"/>
      <c r="O29" s="331"/>
    </row>
    <row r="30" spans="1:15" ht="45">
      <c r="A30" s="359"/>
      <c r="B30" s="69" t="s">
        <v>141</v>
      </c>
      <c r="C30" s="336"/>
      <c r="D30" s="344"/>
      <c r="E30" s="81">
        <v>0</v>
      </c>
      <c r="F30" s="9">
        <v>0</v>
      </c>
      <c r="G30" s="81">
        <v>0</v>
      </c>
      <c r="H30" s="9">
        <v>0</v>
      </c>
      <c r="I30" s="10"/>
      <c r="J30" s="10"/>
      <c r="K30" s="79"/>
      <c r="L30" s="71"/>
      <c r="M30" s="71"/>
      <c r="N30" s="71"/>
      <c r="O30" s="331"/>
    </row>
    <row r="31" spans="1:15" ht="45">
      <c r="A31" s="359"/>
      <c r="B31" s="69" t="s">
        <v>148</v>
      </c>
      <c r="C31" s="336"/>
      <c r="D31" s="327" t="s">
        <v>27</v>
      </c>
      <c r="E31" s="81">
        <v>111</v>
      </c>
      <c r="F31" s="9">
        <v>78</v>
      </c>
      <c r="G31" s="81">
        <v>111</v>
      </c>
      <c r="H31" s="9">
        <v>78</v>
      </c>
      <c r="I31" s="10"/>
      <c r="J31" s="10"/>
      <c r="K31" s="79"/>
      <c r="L31" s="71"/>
      <c r="M31" s="71"/>
      <c r="N31" s="71"/>
      <c r="O31" s="331"/>
    </row>
    <row r="32" spans="1:15" ht="30">
      <c r="A32" s="359"/>
      <c r="B32" s="69" t="s">
        <v>150</v>
      </c>
      <c r="C32" s="336"/>
      <c r="D32" s="359"/>
      <c r="E32" s="81">
        <v>3330</v>
      </c>
      <c r="F32" s="9">
        <v>2340</v>
      </c>
      <c r="G32" s="81">
        <v>3330</v>
      </c>
      <c r="H32" s="9">
        <v>2340</v>
      </c>
      <c r="I32" s="10"/>
      <c r="J32" s="10"/>
      <c r="K32" s="79"/>
      <c r="L32" s="71"/>
      <c r="M32" s="71"/>
      <c r="N32" s="71"/>
      <c r="O32" s="331"/>
    </row>
    <row r="33" spans="1:15" ht="30">
      <c r="A33" s="359"/>
      <c r="B33" s="69" t="s">
        <v>140</v>
      </c>
      <c r="C33" s="336"/>
      <c r="D33" s="359"/>
      <c r="E33" s="81">
        <v>250</v>
      </c>
      <c r="F33" s="9">
        <v>50</v>
      </c>
      <c r="G33" s="81">
        <v>250</v>
      </c>
      <c r="H33" s="9">
        <v>50</v>
      </c>
      <c r="I33" s="10"/>
      <c r="J33" s="10"/>
      <c r="K33" s="79"/>
      <c r="L33" s="71"/>
      <c r="M33" s="71"/>
      <c r="N33" s="71"/>
      <c r="O33" s="331"/>
    </row>
    <row r="34" spans="1:15" ht="45">
      <c r="A34" s="359"/>
      <c r="B34" s="69" t="s">
        <v>149</v>
      </c>
      <c r="C34" s="336"/>
      <c r="D34" s="359"/>
      <c r="E34" s="81">
        <v>600</v>
      </c>
      <c r="F34" s="9">
        <v>450.2</v>
      </c>
      <c r="G34" s="81">
        <v>600</v>
      </c>
      <c r="H34" s="9">
        <v>450.2</v>
      </c>
      <c r="I34" s="10"/>
      <c r="J34" s="10"/>
      <c r="K34" s="79"/>
      <c r="L34" s="71"/>
      <c r="M34" s="71"/>
      <c r="N34" s="71"/>
      <c r="O34" s="331"/>
    </row>
    <row r="35" spans="1:15" ht="45">
      <c r="A35" s="359"/>
      <c r="B35" s="69" t="s">
        <v>141</v>
      </c>
      <c r="C35" s="336"/>
      <c r="D35" s="344"/>
      <c r="E35" s="81">
        <v>0</v>
      </c>
      <c r="F35" s="9">
        <v>0</v>
      </c>
      <c r="G35" s="81">
        <v>0</v>
      </c>
      <c r="H35" s="9">
        <v>0</v>
      </c>
      <c r="I35" s="10"/>
      <c r="J35" s="10"/>
      <c r="K35" s="79"/>
      <c r="L35" s="71"/>
      <c r="M35" s="71"/>
      <c r="N35" s="71"/>
      <c r="O35" s="331"/>
    </row>
    <row r="36" spans="1:15" ht="45">
      <c r="A36" s="359"/>
      <c r="B36" s="69" t="s">
        <v>148</v>
      </c>
      <c r="C36" s="336"/>
      <c r="D36" s="327" t="s">
        <v>28</v>
      </c>
      <c r="E36" s="81">
        <v>111</v>
      </c>
      <c r="F36" s="9">
        <v>78</v>
      </c>
      <c r="G36" s="81">
        <v>111</v>
      </c>
      <c r="H36" s="9">
        <v>78</v>
      </c>
      <c r="I36" s="10"/>
      <c r="J36" s="10"/>
      <c r="K36" s="79"/>
      <c r="L36" s="71"/>
      <c r="M36" s="71"/>
      <c r="N36" s="71"/>
      <c r="O36" s="331"/>
    </row>
    <row r="37" spans="1:15" ht="30">
      <c r="A37" s="359"/>
      <c r="B37" s="69" t="s">
        <v>150</v>
      </c>
      <c r="C37" s="336"/>
      <c r="D37" s="359"/>
      <c r="E37" s="81">
        <v>3330</v>
      </c>
      <c r="F37" s="9">
        <v>2340</v>
      </c>
      <c r="G37" s="81">
        <v>3330</v>
      </c>
      <c r="H37" s="9">
        <v>2340</v>
      </c>
      <c r="I37" s="10"/>
      <c r="J37" s="10"/>
      <c r="K37" s="79"/>
      <c r="L37" s="71"/>
      <c r="M37" s="71"/>
      <c r="N37" s="71"/>
      <c r="O37" s="331"/>
    </row>
    <row r="38" spans="1:15" ht="30">
      <c r="A38" s="359"/>
      <c r="B38" s="69" t="s">
        <v>140</v>
      </c>
      <c r="C38" s="336"/>
      <c r="D38" s="359"/>
      <c r="E38" s="81">
        <v>250</v>
      </c>
      <c r="F38" s="9">
        <v>50</v>
      </c>
      <c r="G38" s="81">
        <v>250</v>
      </c>
      <c r="H38" s="9">
        <v>50</v>
      </c>
      <c r="I38" s="10"/>
      <c r="J38" s="10"/>
      <c r="K38" s="79"/>
      <c r="L38" s="71"/>
      <c r="M38" s="71"/>
      <c r="N38" s="71"/>
      <c r="O38" s="331"/>
    </row>
    <row r="39" spans="1:15" ht="45">
      <c r="A39" s="359"/>
      <c r="B39" s="69" t="s">
        <v>149</v>
      </c>
      <c r="C39" s="336"/>
      <c r="D39" s="359"/>
      <c r="E39" s="81">
        <v>600</v>
      </c>
      <c r="F39" s="9">
        <v>328.6</v>
      </c>
      <c r="G39" s="81">
        <v>600</v>
      </c>
      <c r="H39" s="9">
        <v>328.6</v>
      </c>
      <c r="I39" s="10"/>
      <c r="J39" s="10"/>
      <c r="K39" s="79"/>
      <c r="L39" s="71"/>
      <c r="M39" s="71"/>
      <c r="N39" s="71"/>
      <c r="O39" s="331"/>
    </row>
    <row r="40" spans="1:15" ht="45">
      <c r="A40" s="359"/>
      <c r="B40" s="69" t="s">
        <v>141</v>
      </c>
      <c r="C40" s="336"/>
      <c r="D40" s="344"/>
      <c r="E40" s="81">
        <v>0</v>
      </c>
      <c r="F40" s="9">
        <v>0</v>
      </c>
      <c r="G40" s="81">
        <v>0</v>
      </c>
      <c r="H40" s="9">
        <v>0</v>
      </c>
      <c r="I40" s="10"/>
      <c r="J40" s="10"/>
      <c r="K40" s="79"/>
      <c r="L40" s="71"/>
      <c r="M40" s="71"/>
      <c r="N40" s="71"/>
      <c r="O40" s="331"/>
    </row>
    <row r="41" spans="1:15" ht="45">
      <c r="A41" s="359"/>
      <c r="B41" s="69" t="s">
        <v>148</v>
      </c>
      <c r="C41" s="336"/>
      <c r="D41" s="327" t="s">
        <v>29</v>
      </c>
      <c r="E41" s="81">
        <v>90</v>
      </c>
      <c r="F41" s="9">
        <v>88</v>
      </c>
      <c r="G41" s="81">
        <v>90</v>
      </c>
      <c r="H41" s="9">
        <v>88</v>
      </c>
      <c r="I41" s="10"/>
      <c r="J41" s="10"/>
      <c r="K41" s="79"/>
      <c r="L41" s="71"/>
      <c r="M41" s="71"/>
      <c r="N41" s="71"/>
      <c r="O41" s="331"/>
    </row>
    <row r="42" spans="1:15" ht="30">
      <c r="A42" s="359"/>
      <c r="B42" s="69" t="s">
        <v>150</v>
      </c>
      <c r="C42" s="336"/>
      <c r="D42" s="359"/>
      <c r="E42" s="81">
        <v>2700</v>
      </c>
      <c r="F42" s="9">
        <v>2640</v>
      </c>
      <c r="G42" s="81">
        <v>2700</v>
      </c>
      <c r="H42" s="9">
        <v>2640</v>
      </c>
      <c r="I42" s="10"/>
      <c r="J42" s="10"/>
      <c r="K42" s="79"/>
      <c r="L42" s="71"/>
      <c r="M42" s="71"/>
      <c r="N42" s="71"/>
      <c r="O42" s="331"/>
    </row>
    <row r="43" spans="1:15" ht="30">
      <c r="A43" s="359"/>
      <c r="B43" s="69" t="s">
        <v>140</v>
      </c>
      <c r="C43" s="336"/>
      <c r="D43" s="359"/>
      <c r="E43" s="81">
        <v>250</v>
      </c>
      <c r="F43" s="9">
        <v>50</v>
      </c>
      <c r="G43" s="81">
        <v>250</v>
      </c>
      <c r="H43" s="9">
        <v>50</v>
      </c>
      <c r="I43" s="10"/>
      <c r="J43" s="10"/>
      <c r="K43" s="79"/>
      <c r="L43" s="71"/>
      <c r="M43" s="71"/>
      <c r="N43" s="71"/>
      <c r="O43" s="331"/>
    </row>
    <row r="44" spans="1:15" ht="45">
      <c r="A44" s="359"/>
      <c r="B44" s="69" t="s">
        <v>149</v>
      </c>
      <c r="C44" s="336"/>
      <c r="D44" s="359"/>
      <c r="E44" s="81">
        <v>600</v>
      </c>
      <c r="F44" s="9">
        <v>291</v>
      </c>
      <c r="G44" s="81">
        <v>600</v>
      </c>
      <c r="H44" s="9">
        <v>291</v>
      </c>
      <c r="I44" s="10"/>
      <c r="J44" s="10"/>
      <c r="K44" s="79"/>
      <c r="L44" s="71"/>
      <c r="M44" s="71"/>
      <c r="N44" s="71"/>
      <c r="O44" s="331"/>
    </row>
    <row r="45" spans="1:15" ht="45">
      <c r="A45" s="359"/>
      <c r="B45" s="69" t="s">
        <v>141</v>
      </c>
      <c r="C45" s="336"/>
      <c r="D45" s="344"/>
      <c r="E45" s="81">
        <v>0</v>
      </c>
      <c r="F45" s="9">
        <v>0</v>
      </c>
      <c r="G45" s="81">
        <v>0</v>
      </c>
      <c r="H45" s="9">
        <v>0</v>
      </c>
      <c r="I45" s="10"/>
      <c r="J45" s="10"/>
      <c r="K45" s="79"/>
      <c r="L45" s="71"/>
      <c r="M45" s="71"/>
      <c r="N45" s="71"/>
      <c r="O45" s="331"/>
    </row>
    <row r="46" spans="1:17" ht="45">
      <c r="A46" s="359"/>
      <c r="B46" s="69" t="s">
        <v>148</v>
      </c>
      <c r="C46" s="336"/>
      <c r="D46" s="327" t="s">
        <v>30</v>
      </c>
      <c r="E46" s="81">
        <v>37.5</v>
      </c>
      <c r="F46" s="9">
        <v>37.5</v>
      </c>
      <c r="G46" s="81">
        <v>37.5</v>
      </c>
      <c r="H46" s="9">
        <v>37.5</v>
      </c>
      <c r="I46" s="10"/>
      <c r="J46" s="10"/>
      <c r="K46" s="79"/>
      <c r="L46" s="71"/>
      <c r="M46" s="71"/>
      <c r="N46" s="71"/>
      <c r="O46" s="331"/>
      <c r="Q46" s="12"/>
    </row>
    <row r="47" spans="1:15" ht="30">
      <c r="A47" s="359"/>
      <c r="B47" s="69" t="s">
        <v>150</v>
      </c>
      <c r="C47" s="336"/>
      <c r="D47" s="359"/>
      <c r="E47" s="81">
        <v>3575</v>
      </c>
      <c r="F47" s="9">
        <v>3575</v>
      </c>
      <c r="G47" s="81">
        <v>3575</v>
      </c>
      <c r="H47" s="9">
        <v>3575</v>
      </c>
      <c r="I47" s="10"/>
      <c r="J47" s="10"/>
      <c r="K47" s="79"/>
      <c r="L47" s="71"/>
      <c r="M47" s="71"/>
      <c r="N47" s="71"/>
      <c r="O47" s="331"/>
    </row>
    <row r="48" spans="1:19" ht="30">
      <c r="A48" s="359"/>
      <c r="B48" s="69" t="s">
        <v>140</v>
      </c>
      <c r="C48" s="336"/>
      <c r="D48" s="359"/>
      <c r="E48" s="81">
        <v>50</v>
      </c>
      <c r="F48" s="9">
        <v>50</v>
      </c>
      <c r="G48" s="81">
        <v>50</v>
      </c>
      <c r="H48" s="9">
        <v>50</v>
      </c>
      <c r="I48" s="10"/>
      <c r="J48" s="10"/>
      <c r="K48" s="79"/>
      <c r="L48" s="71"/>
      <c r="M48" s="71"/>
      <c r="N48" s="71"/>
      <c r="O48" s="331"/>
      <c r="P48" s="381"/>
      <c r="Q48" s="382"/>
      <c r="R48" s="382"/>
      <c r="S48" s="382"/>
    </row>
    <row r="49" spans="1:19" ht="45">
      <c r="A49" s="359"/>
      <c r="B49" s="69" t="s">
        <v>149</v>
      </c>
      <c r="C49" s="336"/>
      <c r="D49" s="359"/>
      <c r="E49" s="81">
        <v>200.2</v>
      </c>
      <c r="F49" s="9">
        <v>200.2</v>
      </c>
      <c r="G49" s="81">
        <v>200.2</v>
      </c>
      <c r="H49" s="9">
        <v>200.2</v>
      </c>
      <c r="I49" s="10"/>
      <c r="J49" s="10"/>
      <c r="K49" s="79"/>
      <c r="L49" s="71"/>
      <c r="M49" s="71"/>
      <c r="N49" s="71"/>
      <c r="O49" s="331"/>
      <c r="P49" s="381"/>
      <c r="Q49" s="382"/>
      <c r="R49" s="382"/>
      <c r="S49" s="382"/>
    </row>
    <row r="50" spans="1:15" ht="45">
      <c r="A50" s="359"/>
      <c r="B50" s="69" t="s">
        <v>141</v>
      </c>
      <c r="C50" s="336"/>
      <c r="D50" s="344"/>
      <c r="E50" s="81">
        <v>0</v>
      </c>
      <c r="F50" s="9">
        <v>0</v>
      </c>
      <c r="G50" s="81">
        <v>0</v>
      </c>
      <c r="H50" s="9">
        <v>0</v>
      </c>
      <c r="I50" s="10"/>
      <c r="J50" s="10"/>
      <c r="K50" s="79"/>
      <c r="L50" s="71"/>
      <c r="M50" s="71"/>
      <c r="N50" s="71"/>
      <c r="O50" s="331"/>
    </row>
    <row r="51" spans="1:15" ht="45">
      <c r="A51" s="359"/>
      <c r="B51" s="69" t="s">
        <v>148</v>
      </c>
      <c r="C51" s="336"/>
      <c r="D51" s="327" t="s">
        <v>97</v>
      </c>
      <c r="E51" s="81" t="s">
        <v>125</v>
      </c>
      <c r="F51" s="9" t="s">
        <v>125</v>
      </c>
      <c r="G51" s="81" t="s">
        <v>125</v>
      </c>
      <c r="H51" s="9" t="s">
        <v>125</v>
      </c>
      <c r="I51" s="10"/>
      <c r="J51" s="10"/>
      <c r="K51" s="79"/>
      <c r="L51" s="71"/>
      <c r="M51" s="71"/>
      <c r="N51" s="71"/>
      <c r="O51" s="331"/>
    </row>
    <row r="52" spans="1:15" ht="30">
      <c r="A52" s="359"/>
      <c r="B52" s="69" t="s">
        <v>150</v>
      </c>
      <c r="C52" s="336"/>
      <c r="D52" s="359"/>
      <c r="E52" s="81">
        <v>4500</v>
      </c>
      <c r="F52" s="9">
        <v>4500</v>
      </c>
      <c r="G52" s="81">
        <v>4500</v>
      </c>
      <c r="H52" s="9">
        <v>4500</v>
      </c>
      <c r="I52" s="10"/>
      <c r="J52" s="10"/>
      <c r="K52" s="79"/>
      <c r="L52" s="71"/>
      <c r="M52" s="71"/>
      <c r="N52" s="71"/>
      <c r="O52" s="331"/>
    </row>
    <row r="53" spans="1:19" ht="30">
      <c r="A53" s="359"/>
      <c r="B53" s="69" t="s">
        <v>140</v>
      </c>
      <c r="C53" s="336"/>
      <c r="D53" s="359"/>
      <c r="E53" s="81">
        <v>250</v>
      </c>
      <c r="F53" s="9">
        <v>250</v>
      </c>
      <c r="G53" s="81">
        <v>250</v>
      </c>
      <c r="H53" s="9">
        <v>250</v>
      </c>
      <c r="I53" s="10"/>
      <c r="J53" s="10"/>
      <c r="K53" s="79"/>
      <c r="L53" s="71"/>
      <c r="M53" s="71"/>
      <c r="N53" s="71"/>
      <c r="O53" s="331"/>
      <c r="P53" s="381"/>
      <c r="Q53" s="382"/>
      <c r="R53" s="382"/>
      <c r="S53" s="382"/>
    </row>
    <row r="54" spans="1:19" ht="45">
      <c r="A54" s="359"/>
      <c r="B54" s="69" t="s">
        <v>149</v>
      </c>
      <c r="C54" s="336"/>
      <c r="D54" s="359"/>
      <c r="E54" s="81" t="s">
        <v>125</v>
      </c>
      <c r="F54" s="9" t="s">
        <v>125</v>
      </c>
      <c r="G54" s="81" t="s">
        <v>125</v>
      </c>
      <c r="H54" s="9" t="s">
        <v>125</v>
      </c>
      <c r="I54" s="10"/>
      <c r="J54" s="10"/>
      <c r="K54" s="79"/>
      <c r="L54" s="71"/>
      <c r="M54" s="71"/>
      <c r="N54" s="71"/>
      <c r="O54" s="331"/>
      <c r="P54" s="381"/>
      <c r="Q54" s="382"/>
      <c r="R54" s="382"/>
      <c r="S54" s="382"/>
    </row>
    <row r="55" spans="1:15" ht="45">
      <c r="A55" s="359"/>
      <c r="B55" s="69" t="s">
        <v>141</v>
      </c>
      <c r="C55" s="336"/>
      <c r="D55" s="344"/>
      <c r="E55" s="81" t="s">
        <v>125</v>
      </c>
      <c r="F55" s="9" t="s">
        <v>125</v>
      </c>
      <c r="G55" s="81" t="s">
        <v>125</v>
      </c>
      <c r="H55" s="9" t="s">
        <v>125</v>
      </c>
      <c r="I55" s="10"/>
      <c r="J55" s="10"/>
      <c r="K55" s="79"/>
      <c r="L55" s="71"/>
      <c r="M55" s="71"/>
      <c r="N55" s="71"/>
      <c r="O55" s="331"/>
    </row>
    <row r="56" spans="1:15" ht="45">
      <c r="A56" s="359"/>
      <c r="B56" s="69" t="s">
        <v>148</v>
      </c>
      <c r="C56" s="336"/>
      <c r="D56" s="327" t="s">
        <v>114</v>
      </c>
      <c r="E56" s="81" t="s">
        <v>125</v>
      </c>
      <c r="F56" s="9" t="s">
        <v>125</v>
      </c>
      <c r="G56" s="81" t="s">
        <v>125</v>
      </c>
      <c r="H56" s="9" t="s">
        <v>125</v>
      </c>
      <c r="I56" s="10"/>
      <c r="J56" s="10"/>
      <c r="K56" s="79"/>
      <c r="L56" s="71"/>
      <c r="M56" s="71"/>
      <c r="N56" s="71"/>
      <c r="O56" s="331"/>
    </row>
    <row r="57" spans="1:15" ht="30">
      <c r="A57" s="359"/>
      <c r="B57" s="69" t="s">
        <v>150</v>
      </c>
      <c r="C57" s="336"/>
      <c r="D57" s="359"/>
      <c r="E57" s="81">
        <v>4500</v>
      </c>
      <c r="F57" s="9">
        <v>4500</v>
      </c>
      <c r="G57" s="81">
        <v>4500</v>
      </c>
      <c r="H57" s="9">
        <v>4500</v>
      </c>
      <c r="I57" s="10"/>
      <c r="J57" s="10"/>
      <c r="K57" s="79"/>
      <c r="L57" s="71"/>
      <c r="M57" s="71"/>
      <c r="N57" s="71"/>
      <c r="O57" s="331"/>
    </row>
    <row r="58" spans="1:19" ht="30">
      <c r="A58" s="359"/>
      <c r="B58" s="69" t="s">
        <v>140</v>
      </c>
      <c r="C58" s="336"/>
      <c r="D58" s="359"/>
      <c r="E58" s="81">
        <v>250</v>
      </c>
      <c r="F58" s="9">
        <v>250</v>
      </c>
      <c r="G58" s="81">
        <v>250</v>
      </c>
      <c r="H58" s="9">
        <v>250</v>
      </c>
      <c r="I58" s="10"/>
      <c r="J58" s="10"/>
      <c r="K58" s="79"/>
      <c r="L58" s="71"/>
      <c r="M58" s="71"/>
      <c r="N58" s="71"/>
      <c r="O58" s="331"/>
      <c r="P58" s="381"/>
      <c r="Q58" s="382"/>
      <c r="R58" s="382"/>
      <c r="S58" s="382"/>
    </row>
    <row r="59" spans="1:19" ht="45">
      <c r="A59" s="359"/>
      <c r="B59" s="69" t="s">
        <v>149</v>
      </c>
      <c r="C59" s="336"/>
      <c r="D59" s="359"/>
      <c r="E59" s="81" t="s">
        <v>125</v>
      </c>
      <c r="F59" s="9" t="s">
        <v>125</v>
      </c>
      <c r="G59" s="81" t="s">
        <v>125</v>
      </c>
      <c r="H59" s="9" t="s">
        <v>125</v>
      </c>
      <c r="I59" s="10"/>
      <c r="J59" s="10"/>
      <c r="K59" s="79"/>
      <c r="L59" s="71"/>
      <c r="M59" s="71"/>
      <c r="N59" s="71"/>
      <c r="O59" s="331"/>
      <c r="P59" s="381"/>
      <c r="Q59" s="382"/>
      <c r="R59" s="382"/>
      <c r="S59" s="382"/>
    </row>
    <row r="60" spans="1:15" ht="45">
      <c r="A60" s="359"/>
      <c r="B60" s="69" t="s">
        <v>141</v>
      </c>
      <c r="C60" s="336"/>
      <c r="D60" s="344"/>
      <c r="E60" s="81" t="s">
        <v>125</v>
      </c>
      <c r="F60" s="9" t="s">
        <v>125</v>
      </c>
      <c r="G60" s="81" t="s">
        <v>125</v>
      </c>
      <c r="H60" s="9" t="s">
        <v>125</v>
      </c>
      <c r="I60" s="10"/>
      <c r="J60" s="10"/>
      <c r="K60" s="79"/>
      <c r="L60" s="71"/>
      <c r="M60" s="71"/>
      <c r="N60" s="71"/>
      <c r="O60" s="331"/>
    </row>
    <row r="61" spans="1:15" ht="45">
      <c r="A61" s="359"/>
      <c r="B61" s="69" t="s">
        <v>148</v>
      </c>
      <c r="C61" s="336"/>
      <c r="D61" s="327" t="s">
        <v>115</v>
      </c>
      <c r="E61" s="81" t="s">
        <v>125</v>
      </c>
      <c r="F61" s="9" t="s">
        <v>125</v>
      </c>
      <c r="G61" s="81" t="s">
        <v>125</v>
      </c>
      <c r="H61" s="9" t="s">
        <v>125</v>
      </c>
      <c r="I61" s="10"/>
      <c r="J61" s="10"/>
      <c r="K61" s="79"/>
      <c r="L61" s="71"/>
      <c r="M61" s="71"/>
      <c r="N61" s="71"/>
      <c r="O61" s="331"/>
    </row>
    <row r="62" spans="1:15" ht="30">
      <c r="A62" s="359"/>
      <c r="B62" s="69" t="s">
        <v>150</v>
      </c>
      <c r="C62" s="336"/>
      <c r="D62" s="359"/>
      <c r="E62" s="81">
        <v>4500</v>
      </c>
      <c r="F62" s="9">
        <v>4500</v>
      </c>
      <c r="G62" s="81">
        <v>4500</v>
      </c>
      <c r="H62" s="9">
        <v>4500</v>
      </c>
      <c r="I62" s="10"/>
      <c r="J62" s="10"/>
      <c r="K62" s="79"/>
      <c r="L62" s="71"/>
      <c r="M62" s="71"/>
      <c r="N62" s="71"/>
      <c r="O62" s="331"/>
    </row>
    <row r="63" spans="1:19" ht="30">
      <c r="A63" s="359"/>
      <c r="B63" s="69" t="s">
        <v>140</v>
      </c>
      <c r="C63" s="336"/>
      <c r="D63" s="359"/>
      <c r="E63" s="81">
        <v>250</v>
      </c>
      <c r="F63" s="9">
        <v>250</v>
      </c>
      <c r="G63" s="81">
        <v>250</v>
      </c>
      <c r="H63" s="9">
        <v>250</v>
      </c>
      <c r="I63" s="10"/>
      <c r="J63" s="10"/>
      <c r="K63" s="79"/>
      <c r="L63" s="71"/>
      <c r="M63" s="71"/>
      <c r="N63" s="71"/>
      <c r="O63" s="331"/>
      <c r="P63" s="381"/>
      <c r="Q63" s="382"/>
      <c r="R63" s="382"/>
      <c r="S63" s="382"/>
    </row>
    <row r="64" spans="1:19" ht="45">
      <c r="A64" s="359"/>
      <c r="B64" s="69" t="s">
        <v>149</v>
      </c>
      <c r="C64" s="336"/>
      <c r="D64" s="359"/>
      <c r="E64" s="81" t="s">
        <v>125</v>
      </c>
      <c r="F64" s="9" t="s">
        <v>125</v>
      </c>
      <c r="G64" s="81" t="s">
        <v>125</v>
      </c>
      <c r="H64" s="9" t="s">
        <v>125</v>
      </c>
      <c r="I64" s="10"/>
      <c r="J64" s="10"/>
      <c r="K64" s="79"/>
      <c r="L64" s="71"/>
      <c r="M64" s="71"/>
      <c r="N64" s="71"/>
      <c r="O64" s="331"/>
      <c r="P64" s="381"/>
      <c r="Q64" s="382"/>
      <c r="R64" s="382"/>
      <c r="S64" s="382"/>
    </row>
    <row r="65" spans="1:15" ht="45">
      <c r="A65" s="359"/>
      <c r="B65" s="69" t="s">
        <v>141</v>
      </c>
      <c r="C65" s="336"/>
      <c r="D65" s="344"/>
      <c r="E65" s="81" t="s">
        <v>125</v>
      </c>
      <c r="F65" s="9" t="s">
        <v>125</v>
      </c>
      <c r="G65" s="81" t="s">
        <v>125</v>
      </c>
      <c r="H65" s="9" t="s">
        <v>125</v>
      </c>
      <c r="I65" s="10"/>
      <c r="J65" s="10"/>
      <c r="K65" s="79"/>
      <c r="L65" s="71"/>
      <c r="M65" s="71"/>
      <c r="N65" s="71"/>
      <c r="O65" s="331"/>
    </row>
    <row r="66" spans="1:15" ht="45">
      <c r="A66" s="359"/>
      <c r="B66" s="69" t="s">
        <v>148</v>
      </c>
      <c r="C66" s="336"/>
      <c r="D66" s="327" t="s">
        <v>116</v>
      </c>
      <c r="E66" s="81" t="s">
        <v>125</v>
      </c>
      <c r="F66" s="9" t="s">
        <v>125</v>
      </c>
      <c r="G66" s="81" t="s">
        <v>125</v>
      </c>
      <c r="H66" s="9" t="s">
        <v>125</v>
      </c>
      <c r="I66" s="10"/>
      <c r="J66" s="10"/>
      <c r="K66" s="79"/>
      <c r="L66" s="71"/>
      <c r="M66" s="71"/>
      <c r="N66" s="71"/>
      <c r="O66" s="331"/>
    </row>
    <row r="67" spans="1:15" ht="30">
      <c r="A67" s="359"/>
      <c r="B67" s="69" t="s">
        <v>150</v>
      </c>
      <c r="C67" s="336"/>
      <c r="D67" s="359"/>
      <c r="E67" s="81">
        <v>4500</v>
      </c>
      <c r="F67" s="9">
        <v>4318.3</v>
      </c>
      <c r="G67" s="81">
        <v>4500</v>
      </c>
      <c r="H67" s="9">
        <v>4318.3</v>
      </c>
      <c r="I67" s="10"/>
      <c r="J67" s="10"/>
      <c r="K67" s="79"/>
      <c r="L67" s="71"/>
      <c r="M67" s="71"/>
      <c r="N67" s="71"/>
      <c r="O67" s="331"/>
    </row>
    <row r="68" spans="1:19" ht="30">
      <c r="A68" s="359"/>
      <c r="B68" s="69" t="s">
        <v>140</v>
      </c>
      <c r="C68" s="336"/>
      <c r="D68" s="359"/>
      <c r="E68" s="81">
        <v>250</v>
      </c>
      <c r="F68" s="9">
        <v>240.1</v>
      </c>
      <c r="G68" s="81">
        <v>250</v>
      </c>
      <c r="H68" s="9">
        <v>240.1</v>
      </c>
      <c r="I68" s="10"/>
      <c r="J68" s="10"/>
      <c r="K68" s="79"/>
      <c r="L68" s="71"/>
      <c r="M68" s="71"/>
      <c r="N68" s="71"/>
      <c r="O68" s="331"/>
      <c r="P68" s="381"/>
      <c r="Q68" s="382"/>
      <c r="R68" s="382"/>
      <c r="S68" s="382"/>
    </row>
    <row r="69" spans="1:19" ht="45">
      <c r="A69" s="359"/>
      <c r="B69" s="69" t="s">
        <v>92</v>
      </c>
      <c r="C69" s="336"/>
      <c r="D69" s="359"/>
      <c r="E69" s="81" t="s">
        <v>125</v>
      </c>
      <c r="F69" s="9" t="s">
        <v>125</v>
      </c>
      <c r="G69" s="81" t="s">
        <v>125</v>
      </c>
      <c r="H69" s="9" t="s">
        <v>125</v>
      </c>
      <c r="I69" s="10"/>
      <c r="J69" s="10"/>
      <c r="K69" s="79"/>
      <c r="L69" s="71"/>
      <c r="M69" s="71"/>
      <c r="N69" s="71"/>
      <c r="O69" s="331"/>
      <c r="P69" s="381"/>
      <c r="Q69" s="382"/>
      <c r="R69" s="382"/>
      <c r="S69" s="382"/>
    </row>
    <row r="70" spans="1:15" ht="45">
      <c r="A70" s="359"/>
      <c r="B70" s="69" t="s">
        <v>141</v>
      </c>
      <c r="C70" s="336"/>
      <c r="D70" s="344"/>
      <c r="E70" s="81" t="s">
        <v>125</v>
      </c>
      <c r="F70" s="9" t="s">
        <v>125</v>
      </c>
      <c r="G70" s="81" t="s">
        <v>125</v>
      </c>
      <c r="H70" s="9" t="s">
        <v>125</v>
      </c>
      <c r="I70" s="10"/>
      <c r="J70" s="10"/>
      <c r="K70" s="79"/>
      <c r="L70" s="71"/>
      <c r="M70" s="71"/>
      <c r="N70" s="71"/>
      <c r="O70" s="331"/>
    </row>
    <row r="71" spans="1:15" ht="45">
      <c r="A71" s="359"/>
      <c r="B71" s="69" t="s">
        <v>148</v>
      </c>
      <c r="C71" s="336"/>
      <c r="D71" s="327" t="s">
        <v>117</v>
      </c>
      <c r="E71" s="81" t="s">
        <v>125</v>
      </c>
      <c r="F71" s="9" t="s">
        <v>125</v>
      </c>
      <c r="G71" s="81" t="s">
        <v>125</v>
      </c>
      <c r="H71" s="9" t="s">
        <v>125</v>
      </c>
      <c r="I71" s="10"/>
      <c r="J71" s="10"/>
      <c r="K71" s="79"/>
      <c r="L71" s="71"/>
      <c r="M71" s="71"/>
      <c r="N71" s="71"/>
      <c r="O71" s="331"/>
    </row>
    <row r="72" spans="1:15" ht="30">
      <c r="A72" s="359"/>
      <c r="B72" s="69" t="s">
        <v>150</v>
      </c>
      <c r="C72" s="336"/>
      <c r="D72" s="359"/>
      <c r="E72" s="81">
        <v>4539.8</v>
      </c>
      <c r="F72" s="9">
        <v>4539.8</v>
      </c>
      <c r="G72" s="81">
        <v>4539.8</v>
      </c>
      <c r="H72" s="9">
        <v>4539.8</v>
      </c>
      <c r="I72" s="10"/>
      <c r="J72" s="10"/>
      <c r="K72" s="79"/>
      <c r="L72" s="71"/>
      <c r="M72" s="71"/>
      <c r="N72" s="71"/>
      <c r="O72" s="331"/>
    </row>
    <row r="73" spans="1:19" ht="30">
      <c r="A73" s="359"/>
      <c r="B73" s="69" t="s">
        <v>140</v>
      </c>
      <c r="C73" s="336"/>
      <c r="D73" s="359"/>
      <c r="E73" s="81">
        <v>252.4</v>
      </c>
      <c r="F73" s="9">
        <v>252.4</v>
      </c>
      <c r="G73" s="81">
        <v>252.4</v>
      </c>
      <c r="H73" s="9">
        <v>252.4</v>
      </c>
      <c r="I73" s="10"/>
      <c r="J73" s="10"/>
      <c r="K73" s="79"/>
      <c r="L73" s="71"/>
      <c r="M73" s="71"/>
      <c r="N73" s="71"/>
      <c r="O73" s="331"/>
      <c r="P73" s="381"/>
      <c r="Q73" s="382"/>
      <c r="R73" s="382"/>
      <c r="S73" s="382"/>
    </row>
    <row r="74" spans="1:19" ht="45">
      <c r="A74" s="359"/>
      <c r="B74" s="69" t="s">
        <v>149</v>
      </c>
      <c r="C74" s="336"/>
      <c r="D74" s="359"/>
      <c r="E74" s="81" t="s">
        <v>125</v>
      </c>
      <c r="F74" s="9" t="s">
        <v>125</v>
      </c>
      <c r="G74" s="81" t="s">
        <v>125</v>
      </c>
      <c r="H74" s="9" t="s">
        <v>125</v>
      </c>
      <c r="I74" s="10"/>
      <c r="J74" s="10"/>
      <c r="K74" s="79"/>
      <c r="L74" s="71"/>
      <c r="M74" s="71"/>
      <c r="N74" s="71"/>
      <c r="O74" s="331"/>
      <c r="P74" s="381"/>
      <c r="Q74" s="382"/>
      <c r="R74" s="382"/>
      <c r="S74" s="382"/>
    </row>
    <row r="75" spans="1:15" ht="45">
      <c r="A75" s="359"/>
      <c r="B75" s="69" t="s">
        <v>141</v>
      </c>
      <c r="C75" s="336"/>
      <c r="D75" s="344"/>
      <c r="E75" s="81" t="s">
        <v>125</v>
      </c>
      <c r="F75" s="9" t="s">
        <v>125</v>
      </c>
      <c r="G75" s="81" t="s">
        <v>125</v>
      </c>
      <c r="H75" s="9" t="s">
        <v>125</v>
      </c>
      <c r="I75" s="10"/>
      <c r="J75" s="10"/>
      <c r="K75" s="79"/>
      <c r="L75" s="71"/>
      <c r="M75" s="71"/>
      <c r="N75" s="71"/>
      <c r="O75" s="331"/>
    </row>
    <row r="76" spans="1:15" ht="45">
      <c r="A76" s="359"/>
      <c r="B76" s="69" t="s">
        <v>148</v>
      </c>
      <c r="C76" s="336"/>
      <c r="D76" s="327" t="s">
        <v>118</v>
      </c>
      <c r="E76" s="81" t="s">
        <v>125</v>
      </c>
      <c r="F76" s="9" t="s">
        <v>125</v>
      </c>
      <c r="G76" s="81" t="s">
        <v>125</v>
      </c>
      <c r="H76" s="9" t="s">
        <v>125</v>
      </c>
      <c r="I76" s="10"/>
      <c r="J76" s="10"/>
      <c r="K76" s="79"/>
      <c r="L76" s="71"/>
      <c r="M76" s="71"/>
      <c r="N76" s="71"/>
      <c r="O76" s="331"/>
    </row>
    <row r="77" spans="1:15" ht="30">
      <c r="A77" s="359"/>
      <c r="B77" s="69" t="s">
        <v>150</v>
      </c>
      <c r="C77" s="336"/>
      <c r="D77" s="359"/>
      <c r="E77" s="81">
        <v>4776.2</v>
      </c>
      <c r="F77" s="9">
        <v>4776.2</v>
      </c>
      <c r="G77" s="81">
        <v>4776.2</v>
      </c>
      <c r="H77" s="9">
        <v>4776.2</v>
      </c>
      <c r="I77" s="10"/>
      <c r="J77" s="10"/>
      <c r="K77" s="79"/>
      <c r="L77" s="71"/>
      <c r="M77" s="71"/>
      <c r="N77" s="71"/>
      <c r="O77" s="331"/>
    </row>
    <row r="78" spans="1:19" ht="30">
      <c r="A78" s="359"/>
      <c r="B78" s="69" t="s">
        <v>140</v>
      </c>
      <c r="C78" s="336"/>
      <c r="D78" s="359"/>
      <c r="E78" s="81">
        <v>265.5</v>
      </c>
      <c r="F78" s="9">
        <v>265.5</v>
      </c>
      <c r="G78" s="81">
        <v>265.5</v>
      </c>
      <c r="H78" s="9">
        <v>265.5</v>
      </c>
      <c r="I78" s="10"/>
      <c r="J78" s="10"/>
      <c r="K78" s="79"/>
      <c r="L78" s="71"/>
      <c r="M78" s="71"/>
      <c r="N78" s="71"/>
      <c r="O78" s="331"/>
      <c r="P78" s="381"/>
      <c r="Q78" s="382"/>
      <c r="R78" s="382"/>
      <c r="S78" s="382"/>
    </row>
    <row r="79" spans="1:19" ht="45">
      <c r="A79" s="359"/>
      <c r="B79" s="69" t="s">
        <v>149</v>
      </c>
      <c r="C79" s="336"/>
      <c r="D79" s="359"/>
      <c r="E79" s="81" t="s">
        <v>125</v>
      </c>
      <c r="F79" s="9" t="s">
        <v>125</v>
      </c>
      <c r="G79" s="81" t="s">
        <v>125</v>
      </c>
      <c r="H79" s="9" t="s">
        <v>125</v>
      </c>
      <c r="I79" s="10"/>
      <c r="J79" s="10"/>
      <c r="K79" s="79"/>
      <c r="L79" s="71"/>
      <c r="M79" s="71"/>
      <c r="N79" s="71"/>
      <c r="O79" s="331"/>
      <c r="P79" s="381"/>
      <c r="Q79" s="382"/>
      <c r="R79" s="382"/>
      <c r="S79" s="382"/>
    </row>
    <row r="80" spans="1:15" ht="45">
      <c r="A80" s="344"/>
      <c r="B80" s="69" t="s">
        <v>141</v>
      </c>
      <c r="C80" s="337"/>
      <c r="D80" s="344"/>
      <c r="E80" s="81" t="s">
        <v>125</v>
      </c>
      <c r="F80" s="9" t="s">
        <v>125</v>
      </c>
      <c r="G80" s="81" t="s">
        <v>125</v>
      </c>
      <c r="H80" s="9" t="s">
        <v>125</v>
      </c>
      <c r="I80" s="10"/>
      <c r="J80" s="10"/>
      <c r="K80" s="79"/>
      <c r="L80" s="71"/>
      <c r="M80" s="71"/>
      <c r="N80" s="71"/>
      <c r="O80" s="399"/>
    </row>
    <row r="81" spans="1:15" ht="15">
      <c r="A81" s="327"/>
      <c r="B81" s="349" t="s">
        <v>15</v>
      </c>
      <c r="C81" s="395"/>
      <c r="D81" s="64" t="s">
        <v>156</v>
      </c>
      <c r="E81" s="80">
        <f>SUM(E82:E92)</f>
        <v>49086.799999999996</v>
      </c>
      <c r="F81" s="24">
        <f>SUM(F82:F92)</f>
        <v>44531.99999999999</v>
      </c>
      <c r="G81" s="80">
        <f>SUM(G82:G92)</f>
        <v>49086.799999999996</v>
      </c>
      <c r="H81" s="24">
        <f>SUM(H82:H92)</f>
        <v>44531.99999999999</v>
      </c>
      <c r="I81" s="10"/>
      <c r="J81" s="10"/>
      <c r="K81" s="79"/>
      <c r="L81" s="71"/>
      <c r="M81" s="71"/>
      <c r="N81" s="71"/>
      <c r="O81" s="325"/>
    </row>
    <row r="82" spans="1:15" ht="15">
      <c r="A82" s="359"/>
      <c r="B82" s="343"/>
      <c r="C82" s="400"/>
      <c r="D82" s="25" t="s">
        <v>26</v>
      </c>
      <c r="E82" s="81">
        <f>SUM(E26:E30)</f>
        <v>4168.2</v>
      </c>
      <c r="F82" s="9">
        <f>SUM(F26:F30)</f>
        <v>3243.2</v>
      </c>
      <c r="G82" s="81">
        <f>SUM(G26:G30)</f>
        <v>4168.2</v>
      </c>
      <c r="H82" s="9">
        <f>SUM(H26:H30)</f>
        <v>3243.2</v>
      </c>
      <c r="I82" s="10"/>
      <c r="J82" s="10"/>
      <c r="K82" s="79"/>
      <c r="L82" s="71"/>
      <c r="M82" s="71"/>
      <c r="N82" s="71"/>
      <c r="O82" s="336"/>
    </row>
    <row r="83" spans="1:15" ht="15">
      <c r="A83" s="359"/>
      <c r="B83" s="343"/>
      <c r="C83" s="400"/>
      <c r="D83" s="67" t="s">
        <v>27</v>
      </c>
      <c r="E83" s="81">
        <f>SUM(E31+E32+E33+E34+E35)</f>
        <v>4291</v>
      </c>
      <c r="F83" s="9">
        <f>SUM(F31:F35)</f>
        <v>2918.2</v>
      </c>
      <c r="G83" s="81">
        <f>SUM(G31+G32+G33+G34+G35)</f>
        <v>4291</v>
      </c>
      <c r="H83" s="9">
        <f>SUM(H31:H35)</f>
        <v>2918.2</v>
      </c>
      <c r="I83" s="10"/>
      <c r="J83" s="10"/>
      <c r="K83" s="79"/>
      <c r="L83" s="71"/>
      <c r="M83" s="71"/>
      <c r="N83" s="71"/>
      <c r="O83" s="336"/>
    </row>
    <row r="84" spans="1:15" ht="15">
      <c r="A84" s="359"/>
      <c r="B84" s="343"/>
      <c r="C84" s="400"/>
      <c r="D84" s="26" t="s">
        <v>28</v>
      </c>
      <c r="E84" s="81">
        <f>SUM(E36+E37+E38+E39+E40)</f>
        <v>4291</v>
      </c>
      <c r="F84" s="9">
        <f>SUM(F36:F40)</f>
        <v>2796.6</v>
      </c>
      <c r="G84" s="81">
        <f>SUM(G36:G40)</f>
        <v>4291</v>
      </c>
      <c r="H84" s="9">
        <f>SUM(H36:H40)</f>
        <v>2796.6</v>
      </c>
      <c r="I84" s="10"/>
      <c r="J84" s="10"/>
      <c r="K84" s="79"/>
      <c r="L84" s="71"/>
      <c r="M84" s="71"/>
      <c r="N84" s="71"/>
      <c r="O84" s="336"/>
    </row>
    <row r="85" spans="1:15" ht="15">
      <c r="A85" s="359"/>
      <c r="B85" s="343"/>
      <c r="C85" s="400"/>
      <c r="D85" s="26" t="s">
        <v>29</v>
      </c>
      <c r="E85" s="81">
        <f>SUM(E41+E42+E43+E44+E45)</f>
        <v>3640</v>
      </c>
      <c r="F85" s="9">
        <f>SUM(F41:F45)</f>
        <v>3069</v>
      </c>
      <c r="G85" s="81">
        <f>SUM(G41:G45)</f>
        <v>3640</v>
      </c>
      <c r="H85" s="9">
        <f>SUM(H41:H45)</f>
        <v>3069</v>
      </c>
      <c r="I85" s="10"/>
      <c r="J85" s="10"/>
      <c r="K85" s="79"/>
      <c r="L85" s="71"/>
      <c r="M85" s="71"/>
      <c r="N85" s="71"/>
      <c r="O85" s="336"/>
    </row>
    <row r="86" spans="1:15" ht="15">
      <c r="A86" s="359"/>
      <c r="B86" s="343"/>
      <c r="C86" s="400"/>
      <c r="D86" s="2" t="s">
        <v>30</v>
      </c>
      <c r="E86" s="82">
        <f>SUM(E46:E50)</f>
        <v>3862.7</v>
      </c>
      <c r="F86" s="27">
        <f>SUM(F46:F50)</f>
        <v>3862.7</v>
      </c>
      <c r="G86" s="82">
        <f>SUM(G46:G50)</f>
        <v>3862.7</v>
      </c>
      <c r="H86" s="27">
        <f>SUM(H46:H50)</f>
        <v>3862.7</v>
      </c>
      <c r="I86" s="28"/>
      <c r="J86" s="28"/>
      <c r="K86" s="99"/>
      <c r="L86" s="29"/>
      <c r="M86" s="29"/>
      <c r="N86" s="29"/>
      <c r="O86" s="336"/>
    </row>
    <row r="87" spans="1:15" ht="15">
      <c r="A87" s="359"/>
      <c r="B87" s="343"/>
      <c r="C87" s="400"/>
      <c r="D87" s="26" t="s">
        <v>97</v>
      </c>
      <c r="E87" s="81">
        <f>SUM(E51:E55)</f>
        <v>4750</v>
      </c>
      <c r="F87" s="9">
        <f>SUM(F51:F55)</f>
        <v>4750</v>
      </c>
      <c r="G87" s="81">
        <f>SUM(G51:G55)</f>
        <v>4750</v>
      </c>
      <c r="H87" s="9">
        <f>SUM(H51:H55)</f>
        <v>4750</v>
      </c>
      <c r="I87" s="10"/>
      <c r="J87" s="10"/>
      <c r="K87" s="79"/>
      <c r="L87" s="71"/>
      <c r="M87" s="71"/>
      <c r="N87" s="71"/>
      <c r="O87" s="336"/>
    </row>
    <row r="88" spans="1:15" ht="15">
      <c r="A88" s="359"/>
      <c r="B88" s="343"/>
      <c r="C88" s="400"/>
      <c r="D88" s="26" t="s">
        <v>114</v>
      </c>
      <c r="E88" s="81">
        <f>SUM(E56:E60)</f>
        <v>4750</v>
      </c>
      <c r="F88" s="9">
        <f>SUM(F56:F60)</f>
        <v>4750</v>
      </c>
      <c r="G88" s="81">
        <f>SUM(G56:G60)</f>
        <v>4750</v>
      </c>
      <c r="H88" s="9">
        <f>SUM(H56:H60)</f>
        <v>4750</v>
      </c>
      <c r="I88" s="10"/>
      <c r="J88" s="10"/>
      <c r="K88" s="79"/>
      <c r="L88" s="71"/>
      <c r="M88" s="71"/>
      <c r="N88" s="71"/>
      <c r="O88" s="336"/>
    </row>
    <row r="89" spans="1:15" ht="15">
      <c r="A89" s="359"/>
      <c r="B89" s="343"/>
      <c r="C89" s="400"/>
      <c r="D89" s="26" t="s">
        <v>115</v>
      </c>
      <c r="E89" s="81">
        <f>SUM(E61:E65)</f>
        <v>4750</v>
      </c>
      <c r="F89" s="9">
        <f>SUM(F61:F64)</f>
        <v>4750</v>
      </c>
      <c r="G89" s="81">
        <f>SUM(G61:G65)</f>
        <v>4750</v>
      </c>
      <c r="H89" s="9">
        <f>SUM(H61:H64)</f>
        <v>4750</v>
      </c>
      <c r="I89" s="10"/>
      <c r="J89" s="10"/>
      <c r="K89" s="79"/>
      <c r="L89" s="71"/>
      <c r="M89" s="71"/>
      <c r="N89" s="71"/>
      <c r="O89" s="336"/>
    </row>
    <row r="90" spans="1:15" ht="15">
      <c r="A90" s="359"/>
      <c r="B90" s="343"/>
      <c r="C90" s="400"/>
      <c r="D90" s="26" t="s">
        <v>116</v>
      </c>
      <c r="E90" s="81">
        <f>SUM(E66:E70)</f>
        <v>4750</v>
      </c>
      <c r="F90" s="9">
        <f>SUM(F66:F70)</f>
        <v>4558.400000000001</v>
      </c>
      <c r="G90" s="81">
        <f>SUM(G66:G70)</f>
        <v>4750</v>
      </c>
      <c r="H90" s="9">
        <f>SUM(H66:H70)</f>
        <v>4558.400000000001</v>
      </c>
      <c r="I90" s="10"/>
      <c r="J90" s="10"/>
      <c r="K90" s="79"/>
      <c r="L90" s="71"/>
      <c r="M90" s="71"/>
      <c r="N90" s="71"/>
      <c r="O90" s="336"/>
    </row>
    <row r="91" spans="1:15" ht="15">
      <c r="A91" s="359"/>
      <c r="B91" s="343"/>
      <c r="C91" s="400"/>
      <c r="D91" s="26" t="s">
        <v>117</v>
      </c>
      <c r="E91" s="81">
        <f>SUM(E71:E75)</f>
        <v>4792.2</v>
      </c>
      <c r="F91" s="9">
        <f>SUM(F71:F75)</f>
        <v>4792.2</v>
      </c>
      <c r="G91" s="81">
        <f>SUM(G71:G75)</f>
        <v>4792.2</v>
      </c>
      <c r="H91" s="9">
        <f>SUM(H71:H75)</f>
        <v>4792.2</v>
      </c>
      <c r="I91" s="10"/>
      <c r="J91" s="10"/>
      <c r="K91" s="79"/>
      <c r="L91" s="71"/>
      <c r="M91" s="71"/>
      <c r="N91" s="71"/>
      <c r="O91" s="336"/>
    </row>
    <row r="92" spans="1:15" ht="15">
      <c r="A92" s="344"/>
      <c r="B92" s="362"/>
      <c r="C92" s="397"/>
      <c r="D92" s="26" t="s">
        <v>118</v>
      </c>
      <c r="E92" s="81">
        <f>SUM(E76:E80)</f>
        <v>5041.7</v>
      </c>
      <c r="F92" s="9">
        <f>SUM(F76:F80)</f>
        <v>5041.7</v>
      </c>
      <c r="G92" s="81">
        <f>SUM(G76:G80)</f>
        <v>5041.7</v>
      </c>
      <c r="H92" s="9">
        <f>SUM(H76:H80)</f>
        <v>5041.7</v>
      </c>
      <c r="I92" s="10"/>
      <c r="J92" s="10"/>
      <c r="K92" s="79"/>
      <c r="L92" s="71"/>
      <c r="M92" s="71"/>
      <c r="N92" s="71"/>
      <c r="O92" s="337"/>
    </row>
    <row r="93" spans="1:15" ht="15">
      <c r="A93" s="392" t="s">
        <v>34</v>
      </c>
      <c r="B93" s="401" t="s">
        <v>142</v>
      </c>
      <c r="C93" s="401"/>
      <c r="D93" s="401"/>
      <c r="E93" s="401"/>
      <c r="F93" s="401"/>
      <c r="G93" s="401"/>
      <c r="H93" s="401"/>
      <c r="I93" s="401"/>
      <c r="J93" s="401"/>
      <c r="K93" s="401"/>
      <c r="L93" s="401"/>
      <c r="M93" s="401"/>
      <c r="N93" s="401"/>
      <c r="O93" s="402"/>
    </row>
    <row r="94" spans="1:15" ht="15">
      <c r="A94" s="393"/>
      <c r="B94" s="349" t="s">
        <v>134</v>
      </c>
      <c r="C94" s="392" t="s">
        <v>75</v>
      </c>
      <c r="D94" s="30" t="s">
        <v>156</v>
      </c>
      <c r="E94" s="83">
        <f>SUM(E95:E105)</f>
        <v>3650718.9599999995</v>
      </c>
      <c r="F94" s="31">
        <f aca="true" t="shared" si="0" ref="F94:L94">SUM(F95:F105)</f>
        <v>3187221.7</v>
      </c>
      <c r="G94" s="83">
        <f t="shared" si="0"/>
        <v>3106334.5599999996</v>
      </c>
      <c r="H94" s="31">
        <f>SUM(H95:H105)</f>
        <v>2723395.1999999997</v>
      </c>
      <c r="I94" s="31"/>
      <c r="J94" s="31"/>
      <c r="K94" s="83">
        <f t="shared" si="0"/>
        <v>544384.4</v>
      </c>
      <c r="L94" s="31">
        <f t="shared" si="0"/>
        <v>463826.5</v>
      </c>
      <c r="M94" s="32"/>
      <c r="N94" s="32"/>
      <c r="O94" s="349" t="s">
        <v>143</v>
      </c>
    </row>
    <row r="95" spans="1:15" ht="15">
      <c r="A95" s="393"/>
      <c r="B95" s="343"/>
      <c r="C95" s="393"/>
      <c r="D95" s="28" t="s">
        <v>26</v>
      </c>
      <c r="E95" s="84">
        <f>SUM(E107+E119+E131+E143+E155+E167+E190+E202+E214+E226+E238+E250+E263+E275+E295+E307+E319+E331+E343+E355)</f>
        <v>328254.8</v>
      </c>
      <c r="F95" s="33">
        <f>SUM(F107+F119+F131+F143+F155+F167+F190+F202+F214+F226+F238+F250+F263+F275+F295+F307+F319+F331+F343+F355)</f>
        <v>296119</v>
      </c>
      <c r="G95" s="84">
        <f>SUM(G107+G119+G131+G143+G155+G167+G190+G202+G214+G226+G238+G250+G263+G275+G295+G307+G319+G331+G343+G355)</f>
        <v>255626.8</v>
      </c>
      <c r="H95" s="33">
        <f>SUM(H107+H119+H131+H143+H155+H167+H190+H202+H214+H226+H238+H250+H263+H275+H295+H307+H319+H331+H343+H355)</f>
        <v>230377</v>
      </c>
      <c r="I95" s="33"/>
      <c r="J95" s="33"/>
      <c r="K95" s="84">
        <f>SUM(K107+K119+K131+K143+K155+K167+K168+K190+K202+K214+K226+K238+K250+K263+K275+K295+K307+K319+K331+K343+K355)</f>
        <v>72628</v>
      </c>
      <c r="L95" s="33">
        <f>SUM(L107+L119+L131+L143+L155+L167+L168+L190+L202+L214+L226+L238+L250+L263+L275+L295+L307+L319+L331+L343+L355)</f>
        <v>65742</v>
      </c>
      <c r="M95" s="32"/>
      <c r="N95" s="32"/>
      <c r="O95" s="343"/>
    </row>
    <row r="96" spans="1:15" ht="15">
      <c r="A96" s="393"/>
      <c r="B96" s="343"/>
      <c r="C96" s="393"/>
      <c r="D96" s="10" t="s">
        <v>27</v>
      </c>
      <c r="E96" s="84">
        <f>SUM(E108+E120+E132+E144+E156+E169+E191+E203+E215+E227+E239+E251+E264+E276+E296+E308+E320+E332+E344+E356)</f>
        <v>400555.26</v>
      </c>
      <c r="F96" s="33">
        <f>SUM(F108+F120+F132+F144+F156+F169+F191+F203+F215+F227+F239+F251+F264+F276+F296+F308+F320+F332+F344+F356)</f>
        <v>300559.00000000006</v>
      </c>
      <c r="G96" s="84">
        <f>SUM(G108+G120+G132+G144+G156+G169+G191+G203+G215+G227+G239+G251+G264+G276+G296+G308+G320+G332+G344+G356)</f>
        <v>301431.26</v>
      </c>
      <c r="H96" s="33">
        <f>SUM(H108+H120+H132+H144+H156+H169+H191+H203+H215+H227+H239+H251+H264+H276+H296+H308+H320+H332+H344+H356)</f>
        <v>248806.50000000003</v>
      </c>
      <c r="I96" s="33"/>
      <c r="J96" s="33"/>
      <c r="K96" s="84">
        <f>SUM(K108+K120+K132+K144+K156+K169+K170+K191+K203+K215+K227+K239+K251+K264+K276+K296+K308+K320+K332+K344+K356)</f>
        <v>99124</v>
      </c>
      <c r="L96" s="33">
        <f>SUM(L108+L120+L132+L144+L156+L169+L170+L191+L203+L215+L227+L239+L251+L264+L276+L296+L308+L320+L332+L344+L356)</f>
        <v>51752.5</v>
      </c>
      <c r="M96" s="32"/>
      <c r="N96" s="32"/>
      <c r="O96" s="343"/>
    </row>
    <row r="97" spans="1:15" ht="15">
      <c r="A97" s="393"/>
      <c r="B97" s="343"/>
      <c r="C97" s="393"/>
      <c r="D97" s="10" t="s">
        <v>28</v>
      </c>
      <c r="E97" s="84">
        <f>SUM(E109+E121+E133+E145+E171+E192+E228+E240+E252+E265+E277+E297+E321+E345+E357+E369+E381+E393)</f>
        <v>336273.6</v>
      </c>
      <c r="F97" s="33">
        <f>SUM(F109+F121+F133+F145+F171+F192+F228+F240+F252+F265+F277+F297+F321+F345+F357+F369+F381+F393)</f>
        <v>278551.19999999995</v>
      </c>
      <c r="G97" s="84">
        <f>SUM(G109+G121+G133+G145+G171+G192+G228+G240+G252+G265+G277+G297+G321+G345+G357+G381+G393)</f>
        <v>289100.19999999995</v>
      </c>
      <c r="H97" s="33">
        <f>SUM(H109+H121+H133+H145+H171+H192+H228+H240+H252+H265+H277+H297+H321+H345+H357+H381+H393)</f>
        <v>239311.2</v>
      </c>
      <c r="I97" s="33"/>
      <c r="J97" s="33"/>
      <c r="K97" s="84">
        <f aca="true" t="shared" si="1" ref="K97:L99">SUM(K109+K121+K133+K145+K157+K171+K172+K192+K204+K216+K228+K240+K252+K265+K277+K297+K309+K321+K333+K345+K357+K369)</f>
        <v>47173.4</v>
      </c>
      <c r="L97" s="33">
        <f t="shared" si="1"/>
        <v>39240</v>
      </c>
      <c r="M97" s="32"/>
      <c r="N97" s="32"/>
      <c r="O97" s="343"/>
    </row>
    <row r="98" spans="1:15" ht="15">
      <c r="A98" s="393"/>
      <c r="B98" s="343"/>
      <c r="C98" s="393"/>
      <c r="D98" s="10" t="s">
        <v>29</v>
      </c>
      <c r="E98" s="84">
        <f>SUM(E110+E122+E134+E146+E173+E193+E229+E241+E253+E266+E278+E298+E322+E346+E358+E370+E382+E394)</f>
        <v>320347.80000000005</v>
      </c>
      <c r="F98" s="33">
        <f>SUM(F110+F122+F134+F146+F173+F193+F229+F241+F253+F266+F278+F298+F322+F346+F358+F370+F382+F394)</f>
        <v>292947.4</v>
      </c>
      <c r="G98" s="84">
        <f>SUM(G110+G122+G134+G146+G173+G193+G229+G241+G253+G266+G278+G298+G322+G346+G358+G382+G394)</f>
        <v>273174.4</v>
      </c>
      <c r="H98" s="33">
        <f>SUM(H110+H122+H134+H146+H173+H193+H229+H241+H253+H266+H278+H298+H322+H346+H358+H382+H394)</f>
        <v>245823.40000000002</v>
      </c>
      <c r="I98" s="33"/>
      <c r="J98" s="33"/>
      <c r="K98" s="84">
        <f t="shared" si="1"/>
        <v>47173.4</v>
      </c>
      <c r="L98" s="33">
        <f t="shared" si="1"/>
        <v>47124</v>
      </c>
      <c r="M98" s="32"/>
      <c r="N98" s="32"/>
      <c r="O98" s="343"/>
    </row>
    <row r="99" spans="1:15" ht="15">
      <c r="A99" s="393"/>
      <c r="B99" s="343"/>
      <c r="C99" s="393"/>
      <c r="D99" s="28" t="s">
        <v>30</v>
      </c>
      <c r="E99" s="84">
        <f aca="true" t="shared" si="2" ref="E99:F101">G99+K99</f>
        <v>321388.30000000005</v>
      </c>
      <c r="F99" s="33">
        <f t="shared" si="2"/>
        <v>273177.1</v>
      </c>
      <c r="G99" s="84">
        <f>G111+G123+G135+G147+G175+G194+G230+G242+G254+G267+G279+G287+G299+G323+G347+G359+G383+G395</f>
        <v>262226.9</v>
      </c>
      <c r="H99" s="33">
        <f>SUM(H111+H123+H135+H147+H175+H194+H230+H242+H254+H267+H279+H287+H299+H323+H347+H359+H383+H395)</f>
        <v>223641.1</v>
      </c>
      <c r="I99" s="33"/>
      <c r="J99" s="33"/>
      <c r="K99" s="84">
        <f t="shared" si="1"/>
        <v>59161.4</v>
      </c>
      <c r="L99" s="33">
        <f t="shared" si="1"/>
        <v>49536</v>
      </c>
      <c r="M99" s="32"/>
      <c r="N99" s="32"/>
      <c r="O99" s="343"/>
    </row>
    <row r="100" spans="1:15" ht="15">
      <c r="A100" s="393"/>
      <c r="B100" s="343"/>
      <c r="C100" s="393"/>
      <c r="D100" s="28" t="s">
        <v>97</v>
      </c>
      <c r="E100" s="84">
        <f>G100+K100</f>
        <v>362425.80000000005</v>
      </c>
      <c r="F100" s="33">
        <f>H100+L100</f>
        <v>344979.80000000005</v>
      </c>
      <c r="G100" s="84">
        <f>G112+G124+G136+G148+G177+G195+G231+G243+G255+G268+G280+G288+G300+G324+G348+G360+G384+G396</f>
        <v>274776.4</v>
      </c>
      <c r="H100" s="33">
        <f>SUM(H112+H124+H136+H148+H177+H195+H231+H243+H255+H268+H280+H288+H300+H324+H348+H360+H384+H396)</f>
        <v>265923.80000000005</v>
      </c>
      <c r="I100" s="33"/>
      <c r="J100" s="33"/>
      <c r="K100" s="84">
        <f>K300+K324+K372</f>
        <v>87649.4</v>
      </c>
      <c r="L100" s="33">
        <f>L300+L324+L372</f>
        <v>79056</v>
      </c>
      <c r="M100" s="32"/>
      <c r="N100" s="32"/>
      <c r="O100" s="343"/>
    </row>
    <row r="101" spans="1:15" ht="15">
      <c r="A101" s="393"/>
      <c r="B101" s="343"/>
      <c r="C101" s="393"/>
      <c r="D101" s="28" t="s">
        <v>114</v>
      </c>
      <c r="E101" s="84">
        <f t="shared" si="2"/>
        <v>347821.1</v>
      </c>
      <c r="F101" s="33">
        <f t="shared" si="2"/>
        <v>316828.7</v>
      </c>
      <c r="G101" s="84">
        <f>SUM(G113+G125+G137+G149+G179+G196+G232+G244+G256+G269+G281+G289+G301+G325+G349+G361+G373+G385+G397)</f>
        <v>282083.69999999995</v>
      </c>
      <c r="H101" s="33">
        <f>SUM(H113+H125+H137+H149+H179+H196+H232+H244+H256+H269+H281+H289+H301+H325+H349+H361+H373+H385+H397)</f>
        <v>251140.7</v>
      </c>
      <c r="I101" s="33"/>
      <c r="J101" s="33"/>
      <c r="K101" s="84">
        <f>SUM(K113+K125+K137+K149+K179+K196+K232+K244+K256+K269+K281+K301+K325+K349+K361+K373+K385+K397)</f>
        <v>65737.4</v>
      </c>
      <c r="L101" s="33">
        <f>SUM(L113+L125+L137+L149+L179+L196+L232+L244+L256+L269+L281+L301+L325+L349+L361+L373+L385+L397)</f>
        <v>65688</v>
      </c>
      <c r="M101" s="32"/>
      <c r="N101" s="32"/>
      <c r="O101" s="343"/>
    </row>
    <row r="102" spans="1:15" ht="15">
      <c r="A102" s="393"/>
      <c r="B102" s="343"/>
      <c r="C102" s="393"/>
      <c r="D102" s="28" t="s">
        <v>115</v>
      </c>
      <c r="E102" s="84">
        <f>SUM(E114+E126+E138+E150+E181+E197+E233+E245+E257+E270+E282+E290+E302+E326+E350+E362+E374+E386+E398)</f>
        <v>352450.3</v>
      </c>
      <c r="F102" s="33">
        <f>SUM(F114+F126+F138+F150+F181+F197+F233+F245+F257+F270+F282+F290+F302+F326+F350+F362+F374+F386+F398)</f>
        <v>316828.69999999995</v>
      </c>
      <c r="G102" s="84">
        <f>SUM(G114+G126+G138+G150+G181+G197+G233+G245+G257+G270+G282+G290+G302+G326+G350+G362+G374+G386+G398)</f>
        <v>286712.89999999997</v>
      </c>
      <c r="H102" s="33">
        <f>SUM(H114+H126+H138+H150+H181+H197+H233+H245+H257+H270+H282+H290+H302+H326+H350+H362+H374+H386+H398)</f>
        <v>251140.7</v>
      </c>
      <c r="I102" s="33"/>
      <c r="J102" s="33"/>
      <c r="K102" s="84">
        <f>SUM(K114+K126+K138+K150+K181+K197+K233+K245+K257+K270+K282+K302+K326+K350+K362+K374+K386+K398)</f>
        <v>65737.4</v>
      </c>
      <c r="L102" s="33">
        <f>SUM(L114+L126+L138+L150+L181+L197+L233+L245+L257+L270+L282+L302+L326+L350+L362+L374+L386+L398)</f>
        <v>65688</v>
      </c>
      <c r="M102" s="32"/>
      <c r="N102" s="32"/>
      <c r="O102" s="343"/>
    </row>
    <row r="103" spans="1:15" ht="15">
      <c r="A103" s="393"/>
      <c r="B103" s="343"/>
      <c r="C103" s="393"/>
      <c r="D103" s="28" t="s">
        <v>116</v>
      </c>
      <c r="E103" s="84">
        <f>SUM(E115+E127+E139+E151+E183+E198+E234+E246+E258+E271+E283+E291+E303+E327+E351+E363+E375+E387+E399)</f>
        <v>291527.3</v>
      </c>
      <c r="F103" s="33">
        <f>SUM(F115+F127+F139+F151+F183+F198+F234+F246+F258+F271+F283+F291+F303+F327+F351+F363+F375+F387+F399)</f>
        <v>242132.8</v>
      </c>
      <c r="G103" s="84">
        <f>SUM(G115+G127+G139+G151+G183+G198+G234+G246+G258+G271+G283+G291+G303+G327+G351+G363+G375+G387+G399)</f>
        <v>291527.3</v>
      </c>
      <c r="H103" s="33">
        <f>SUM(H115+H127+H139+H151+H183+H198+H234+H246+H258+H271+H283+H291+H303+H327+H351+H363+H375+H387+H399)</f>
        <v>242132.8</v>
      </c>
      <c r="I103" s="33"/>
      <c r="J103" s="33"/>
      <c r="K103" s="84">
        <f>SUM(K115+K127+K139+K151+K183+K198+K234+K246+K258+K271+K283+K303+K327+K351+K363+K375+K387+K399)</f>
        <v>0</v>
      </c>
      <c r="L103" s="33">
        <f>SUM(L115+L127+L139+L151+L183+L198+L234+L246+L258+L271+L283+L303+L327+L351+L363+L375+L387+L399)</f>
        <v>0</v>
      </c>
      <c r="M103" s="32"/>
      <c r="N103" s="32"/>
      <c r="O103" s="343"/>
    </row>
    <row r="104" spans="1:15" ht="15">
      <c r="A104" s="393"/>
      <c r="B104" s="343"/>
      <c r="C104" s="393"/>
      <c r="D104" s="28" t="s">
        <v>117</v>
      </c>
      <c r="E104" s="84">
        <f>SUM(E116+E128+E140+E152+E185+E199+E235+E247+E259+E272+E284+E292+E304+E328+E352+E364+E376+E388+E400)</f>
        <v>292658.8</v>
      </c>
      <c r="F104" s="33">
        <f>SUM(F116+F128+F140+F152+F185+F199+F235+F247+F259+F272+F284+F304+F328+F352+F364+F376+F388+F400)</f>
        <v>255565.9</v>
      </c>
      <c r="G104" s="84">
        <f>SUM(G116+G128+G140+G152+G185+G199+G235+G247+G259+G272+G284+G292+G304+G328+G352+G364+G376+G388+G400)</f>
        <v>292658.8</v>
      </c>
      <c r="H104" s="33">
        <f>SUM(H116+H128+H140+H152+H185+H199+H235+H247+H259+H272+H284+H304+H328+H352+H364+H376+H388+H400)</f>
        <v>255565.9</v>
      </c>
      <c r="I104" s="33"/>
      <c r="J104" s="33"/>
      <c r="K104" s="84">
        <f>SUM(K116+K128+K140+K152+K185+K199+K235+K247+K259+K272+K284+K304+K328+K352+K364+K376+K388+K400)</f>
        <v>0</v>
      </c>
      <c r="L104" s="33">
        <f>SUM(L116+L128+L140+L152+L185+L199+L235+L247+L259+L272+L284+L304+L328+L352+L364+L376+L388+L400)</f>
        <v>0</v>
      </c>
      <c r="M104" s="32"/>
      <c r="N104" s="32"/>
      <c r="O104" s="343"/>
    </row>
    <row r="105" spans="1:15" ht="15">
      <c r="A105" s="394"/>
      <c r="B105" s="362"/>
      <c r="C105" s="394"/>
      <c r="D105" s="28" t="s">
        <v>118</v>
      </c>
      <c r="E105" s="84">
        <f>SUM(E117+E129+E141+E153+E187+E200+E236+E248+E260+E273+E285+E293+E305+E329+E353+E365+E377+E389+E401)</f>
        <v>297015.89999999997</v>
      </c>
      <c r="F105" s="33">
        <f>SUM(F117+F129+F141+F153+F187+F200+F236+F248+F260+F273+F285+F305+F329+F353+F365+F377+F389+F401)</f>
        <v>269532.1</v>
      </c>
      <c r="G105" s="84">
        <f>SUM(G117+G129+G141+G153+G187+G200+G236+G248+G260+G273+G285+G293+G305+G329+G353+G365+G377+G389+G401)</f>
        <v>297015.89999999997</v>
      </c>
      <c r="H105" s="33">
        <f>SUM(H117+H129+H141+H153+H187+H200+H236+H248+H260+H273+H285+H305+H329+H353+H365+H377+H389+H401)</f>
        <v>269532.1</v>
      </c>
      <c r="I105" s="33"/>
      <c r="J105" s="33"/>
      <c r="K105" s="84">
        <f>SUM(K117+K129+K141+K153+K187+K200+K236+K248+K260+K273+K285+K305+K329+K353+K365+K377+K389+K401)</f>
        <v>0</v>
      </c>
      <c r="L105" s="33">
        <f>SUM(L117+L129+L141+L153+L187+L200+L236+L248+L260+L273+L285+L305+L329+L353+L365+L377+L389+L401)</f>
        <v>0</v>
      </c>
      <c r="M105" s="32"/>
      <c r="N105" s="32"/>
      <c r="O105" s="362"/>
    </row>
    <row r="106" spans="1:15" ht="15">
      <c r="A106" s="327" t="s">
        <v>35</v>
      </c>
      <c r="B106" s="326" t="s">
        <v>113</v>
      </c>
      <c r="C106" s="325" t="s">
        <v>76</v>
      </c>
      <c r="D106" s="22" t="s">
        <v>156</v>
      </c>
      <c r="E106" s="80">
        <f>SUM(E107:E117)</f>
        <v>90318.30000000002</v>
      </c>
      <c r="F106" s="24">
        <f>SUM(F107:F117)</f>
        <v>83373.30000000002</v>
      </c>
      <c r="G106" s="80">
        <f>SUM(G107:G117)</f>
        <v>90318.30000000002</v>
      </c>
      <c r="H106" s="24">
        <f>SUM(H107:H117)</f>
        <v>83373.30000000002</v>
      </c>
      <c r="I106" s="4"/>
      <c r="J106" s="71"/>
      <c r="K106" s="100"/>
      <c r="L106" s="71"/>
      <c r="M106" s="71"/>
      <c r="N106" s="71"/>
      <c r="O106" s="326" t="s">
        <v>2</v>
      </c>
    </row>
    <row r="107" spans="1:15" ht="15">
      <c r="A107" s="359"/>
      <c r="B107" s="331"/>
      <c r="C107" s="336"/>
      <c r="D107" s="25" t="s">
        <v>26</v>
      </c>
      <c r="E107" s="81">
        <v>8610</v>
      </c>
      <c r="F107" s="9">
        <v>7514.8</v>
      </c>
      <c r="G107" s="81">
        <v>8610</v>
      </c>
      <c r="H107" s="9">
        <v>7514.8</v>
      </c>
      <c r="I107" s="4"/>
      <c r="J107" s="71"/>
      <c r="K107" s="100"/>
      <c r="L107" s="71"/>
      <c r="M107" s="71"/>
      <c r="N107" s="71"/>
      <c r="O107" s="331"/>
    </row>
    <row r="108" spans="1:15" ht="15">
      <c r="A108" s="359"/>
      <c r="B108" s="331"/>
      <c r="C108" s="336"/>
      <c r="D108" s="67" t="s">
        <v>27</v>
      </c>
      <c r="E108" s="81">
        <v>8610</v>
      </c>
      <c r="F108" s="9">
        <v>7089.2</v>
      </c>
      <c r="G108" s="81">
        <v>8610</v>
      </c>
      <c r="H108" s="9">
        <v>7089.2</v>
      </c>
      <c r="I108" s="4"/>
      <c r="J108" s="71"/>
      <c r="K108" s="100"/>
      <c r="L108" s="71"/>
      <c r="M108" s="71"/>
      <c r="N108" s="71"/>
      <c r="O108" s="331"/>
    </row>
    <row r="109" spans="1:15" ht="15">
      <c r="A109" s="359"/>
      <c r="B109" s="331"/>
      <c r="C109" s="336"/>
      <c r="D109" s="26" t="s">
        <v>28</v>
      </c>
      <c r="E109" s="81">
        <v>8610</v>
      </c>
      <c r="F109" s="9">
        <v>7499.5</v>
      </c>
      <c r="G109" s="81">
        <v>8610</v>
      </c>
      <c r="H109" s="9">
        <v>7499.5</v>
      </c>
      <c r="I109" s="4"/>
      <c r="J109" s="71"/>
      <c r="K109" s="100"/>
      <c r="L109" s="71"/>
      <c r="M109" s="71"/>
      <c r="N109" s="71"/>
      <c r="O109" s="331"/>
    </row>
    <row r="110" spans="1:15" ht="15">
      <c r="A110" s="359"/>
      <c r="B110" s="331"/>
      <c r="C110" s="336"/>
      <c r="D110" s="26" t="s">
        <v>29</v>
      </c>
      <c r="E110" s="81">
        <v>8610</v>
      </c>
      <c r="F110" s="9">
        <v>7409.4</v>
      </c>
      <c r="G110" s="81">
        <v>8610</v>
      </c>
      <c r="H110" s="9">
        <v>7409.4</v>
      </c>
      <c r="I110" s="4"/>
      <c r="J110" s="71"/>
      <c r="K110" s="100"/>
      <c r="L110" s="71"/>
      <c r="M110" s="71"/>
      <c r="N110" s="71"/>
      <c r="O110" s="331"/>
    </row>
    <row r="111" spans="1:15" ht="15">
      <c r="A111" s="359"/>
      <c r="B111" s="331"/>
      <c r="C111" s="336"/>
      <c r="D111" s="2" t="s">
        <v>30</v>
      </c>
      <c r="E111" s="81">
        <v>7903.3</v>
      </c>
      <c r="F111" s="9">
        <v>6979.4</v>
      </c>
      <c r="G111" s="81">
        <v>7903.3</v>
      </c>
      <c r="H111" s="9">
        <v>6979.4</v>
      </c>
      <c r="I111" s="4"/>
      <c r="J111" s="71"/>
      <c r="K111" s="100"/>
      <c r="L111" s="71"/>
      <c r="M111" s="71"/>
      <c r="N111" s="71"/>
      <c r="O111" s="331"/>
    </row>
    <row r="112" spans="1:15" ht="15">
      <c r="A112" s="359"/>
      <c r="B112" s="331"/>
      <c r="C112" s="336"/>
      <c r="D112" s="2" t="s">
        <v>97</v>
      </c>
      <c r="E112" s="81">
        <v>7903.3</v>
      </c>
      <c r="F112" s="9">
        <v>7128.4</v>
      </c>
      <c r="G112" s="81">
        <v>7903.3</v>
      </c>
      <c r="H112" s="9">
        <v>7128.4</v>
      </c>
      <c r="I112" s="4"/>
      <c r="J112" s="71"/>
      <c r="K112" s="100"/>
      <c r="L112" s="71"/>
      <c r="M112" s="71"/>
      <c r="N112" s="71"/>
      <c r="O112" s="331"/>
    </row>
    <row r="113" spans="1:15" ht="15">
      <c r="A113" s="359"/>
      <c r="B113" s="331"/>
      <c r="C113" s="336"/>
      <c r="D113" s="2" t="s">
        <v>114</v>
      </c>
      <c r="E113" s="81">
        <v>7903.3</v>
      </c>
      <c r="F113" s="9">
        <v>7903.3</v>
      </c>
      <c r="G113" s="81">
        <v>7903.3</v>
      </c>
      <c r="H113" s="9">
        <v>7903.3</v>
      </c>
      <c r="I113" s="4"/>
      <c r="J113" s="71"/>
      <c r="K113" s="100"/>
      <c r="L113" s="71"/>
      <c r="M113" s="71"/>
      <c r="N113" s="71"/>
      <c r="O113" s="331"/>
    </row>
    <row r="114" spans="1:15" ht="15">
      <c r="A114" s="359"/>
      <c r="B114" s="331"/>
      <c r="C114" s="336"/>
      <c r="D114" s="2" t="s">
        <v>115</v>
      </c>
      <c r="E114" s="81">
        <v>7903.3</v>
      </c>
      <c r="F114" s="9">
        <v>7903.3</v>
      </c>
      <c r="G114" s="81">
        <v>7903.3</v>
      </c>
      <c r="H114" s="9">
        <v>7903.3</v>
      </c>
      <c r="I114" s="4"/>
      <c r="J114" s="71"/>
      <c r="K114" s="100"/>
      <c r="L114" s="71"/>
      <c r="M114" s="71"/>
      <c r="N114" s="71"/>
      <c r="O114" s="331"/>
    </row>
    <row r="115" spans="1:15" ht="15">
      <c r="A115" s="359"/>
      <c r="B115" s="331"/>
      <c r="C115" s="336"/>
      <c r="D115" s="2" t="s">
        <v>116</v>
      </c>
      <c r="E115" s="81">
        <v>7903.3</v>
      </c>
      <c r="F115" s="9">
        <v>7584.2</v>
      </c>
      <c r="G115" s="81">
        <v>7903.3</v>
      </c>
      <c r="H115" s="9">
        <v>7584.2</v>
      </c>
      <c r="I115" s="4"/>
      <c r="J115" s="71"/>
      <c r="K115" s="100"/>
      <c r="L115" s="71"/>
      <c r="M115" s="71"/>
      <c r="N115" s="71"/>
      <c r="O115" s="331"/>
    </row>
    <row r="116" spans="1:15" ht="15">
      <c r="A116" s="359"/>
      <c r="B116" s="331"/>
      <c r="C116" s="336"/>
      <c r="D116" s="2" t="s">
        <v>117</v>
      </c>
      <c r="E116" s="81">
        <v>7973.3</v>
      </c>
      <c r="F116" s="9">
        <v>7973.3</v>
      </c>
      <c r="G116" s="81">
        <v>7973.3</v>
      </c>
      <c r="H116" s="9">
        <v>7973.3</v>
      </c>
      <c r="I116" s="4"/>
      <c r="J116" s="71"/>
      <c r="K116" s="100"/>
      <c r="L116" s="71"/>
      <c r="M116" s="71"/>
      <c r="N116" s="71"/>
      <c r="O116" s="331"/>
    </row>
    <row r="117" spans="1:15" ht="15">
      <c r="A117" s="344"/>
      <c r="B117" s="399"/>
      <c r="C117" s="337"/>
      <c r="D117" s="2" t="s">
        <v>118</v>
      </c>
      <c r="E117" s="81">
        <v>8388.5</v>
      </c>
      <c r="F117" s="9">
        <v>8388.5</v>
      </c>
      <c r="G117" s="81">
        <v>8388.5</v>
      </c>
      <c r="H117" s="9">
        <v>8388.5</v>
      </c>
      <c r="I117" s="4"/>
      <c r="J117" s="71"/>
      <c r="K117" s="100"/>
      <c r="L117" s="71"/>
      <c r="M117" s="71"/>
      <c r="N117" s="71"/>
      <c r="O117" s="399"/>
    </row>
    <row r="118" spans="1:25" ht="15" customHeight="1">
      <c r="A118" s="327" t="s">
        <v>38</v>
      </c>
      <c r="B118" s="404" t="s">
        <v>16</v>
      </c>
      <c r="C118" s="327" t="s">
        <v>77</v>
      </c>
      <c r="D118" s="22" t="s">
        <v>156</v>
      </c>
      <c r="E118" s="80">
        <f>SUM(E119:E129)</f>
        <v>4031.4</v>
      </c>
      <c r="F118" s="24">
        <f>SUM(F119:F129)</f>
        <v>1032.4</v>
      </c>
      <c r="G118" s="80">
        <f>SUM(G119:G129)</f>
        <v>4031.4</v>
      </c>
      <c r="H118" s="24">
        <f>SUM(H119:H129)</f>
        <v>1032.4</v>
      </c>
      <c r="I118" s="4"/>
      <c r="J118" s="71"/>
      <c r="K118" s="100"/>
      <c r="L118" s="71"/>
      <c r="M118" s="71"/>
      <c r="N118" s="71"/>
      <c r="O118" s="326" t="s">
        <v>2</v>
      </c>
      <c r="P118" s="373"/>
      <c r="Q118" s="374"/>
      <c r="R118" s="374"/>
      <c r="S118" s="374"/>
      <c r="T118" s="374"/>
      <c r="U118" s="374"/>
      <c r="V118" s="374"/>
      <c r="W118" s="374"/>
      <c r="X118" s="374"/>
      <c r="Y118" s="374"/>
    </row>
    <row r="119" spans="1:25" ht="15">
      <c r="A119" s="359"/>
      <c r="B119" s="405"/>
      <c r="C119" s="359"/>
      <c r="D119" s="25" t="s">
        <v>26</v>
      </c>
      <c r="E119" s="81">
        <v>1005</v>
      </c>
      <c r="F119" s="9">
        <v>351.4</v>
      </c>
      <c r="G119" s="81">
        <v>1005</v>
      </c>
      <c r="H119" s="9">
        <v>351.4</v>
      </c>
      <c r="I119" s="4"/>
      <c r="J119" s="71"/>
      <c r="K119" s="100"/>
      <c r="L119" s="71"/>
      <c r="M119" s="71"/>
      <c r="N119" s="71"/>
      <c r="O119" s="331"/>
      <c r="P119" s="373"/>
      <c r="Q119" s="374"/>
      <c r="R119" s="374"/>
      <c r="S119" s="374"/>
      <c r="T119" s="374"/>
      <c r="U119" s="374"/>
      <c r="V119" s="374"/>
      <c r="W119" s="374"/>
      <c r="X119" s="374"/>
      <c r="Y119" s="374"/>
    </row>
    <row r="120" spans="1:25" ht="15">
      <c r="A120" s="359"/>
      <c r="B120" s="405"/>
      <c r="C120" s="359"/>
      <c r="D120" s="67" t="s">
        <v>27</v>
      </c>
      <c r="E120" s="81">
        <v>1005</v>
      </c>
      <c r="F120" s="9">
        <v>290.2</v>
      </c>
      <c r="G120" s="81">
        <v>1005</v>
      </c>
      <c r="H120" s="9">
        <v>290.2</v>
      </c>
      <c r="I120" s="4"/>
      <c r="J120" s="71"/>
      <c r="K120" s="100"/>
      <c r="L120" s="71"/>
      <c r="M120" s="71"/>
      <c r="N120" s="71"/>
      <c r="O120" s="331"/>
      <c r="P120" s="373"/>
      <c r="Q120" s="374"/>
      <c r="R120" s="374"/>
      <c r="S120" s="374"/>
      <c r="T120" s="374"/>
      <c r="U120" s="374"/>
      <c r="V120" s="374"/>
      <c r="W120" s="374"/>
      <c r="X120" s="374"/>
      <c r="Y120" s="374"/>
    </row>
    <row r="121" spans="1:25" ht="15">
      <c r="A121" s="359"/>
      <c r="B121" s="405"/>
      <c r="C121" s="359"/>
      <c r="D121" s="26" t="s">
        <v>28</v>
      </c>
      <c r="E121" s="81">
        <v>1005</v>
      </c>
      <c r="F121" s="9">
        <v>225.2</v>
      </c>
      <c r="G121" s="81">
        <v>1005</v>
      </c>
      <c r="H121" s="9">
        <v>225.2</v>
      </c>
      <c r="I121" s="4"/>
      <c r="J121" s="71"/>
      <c r="K121" s="100"/>
      <c r="L121" s="71"/>
      <c r="M121" s="71"/>
      <c r="N121" s="71"/>
      <c r="O121" s="331"/>
      <c r="P121" s="373"/>
      <c r="Q121" s="374"/>
      <c r="R121" s="374"/>
      <c r="S121" s="374"/>
      <c r="T121" s="374"/>
      <c r="U121" s="374"/>
      <c r="V121" s="374"/>
      <c r="W121" s="374"/>
      <c r="X121" s="374"/>
      <c r="Y121" s="374"/>
    </row>
    <row r="122" spans="1:25" ht="15" customHeight="1">
      <c r="A122" s="359"/>
      <c r="B122" s="405"/>
      <c r="C122" s="359"/>
      <c r="D122" s="26" t="s">
        <v>29</v>
      </c>
      <c r="E122" s="81">
        <v>1005</v>
      </c>
      <c r="F122" s="9">
        <v>154.2</v>
      </c>
      <c r="G122" s="81">
        <v>1005</v>
      </c>
      <c r="H122" s="9">
        <v>154.2</v>
      </c>
      <c r="I122" s="4"/>
      <c r="J122" s="71"/>
      <c r="K122" s="100"/>
      <c r="L122" s="71"/>
      <c r="M122" s="71"/>
      <c r="N122" s="71"/>
      <c r="O122" s="331"/>
      <c r="P122" s="373"/>
      <c r="Q122" s="374"/>
      <c r="R122" s="374"/>
      <c r="S122" s="374"/>
      <c r="T122" s="374"/>
      <c r="U122" s="374"/>
      <c r="V122" s="374"/>
      <c r="W122" s="374"/>
      <c r="X122" s="374"/>
      <c r="Y122" s="374"/>
    </row>
    <row r="123" spans="1:25" ht="15">
      <c r="A123" s="359"/>
      <c r="B123" s="405"/>
      <c r="C123" s="359"/>
      <c r="D123" s="2" t="s">
        <v>30</v>
      </c>
      <c r="E123" s="81">
        <v>11.4</v>
      </c>
      <c r="F123" s="9">
        <v>11.4</v>
      </c>
      <c r="G123" s="81">
        <v>11.4</v>
      </c>
      <c r="H123" s="9">
        <v>11.4</v>
      </c>
      <c r="I123" s="4"/>
      <c r="J123" s="71"/>
      <c r="K123" s="100"/>
      <c r="L123" s="71"/>
      <c r="M123" s="71"/>
      <c r="N123" s="71"/>
      <c r="O123" s="331"/>
      <c r="P123" s="373"/>
      <c r="Q123" s="374"/>
      <c r="R123" s="374"/>
      <c r="S123" s="374"/>
      <c r="T123" s="374"/>
      <c r="U123" s="374"/>
      <c r="V123" s="374"/>
      <c r="W123" s="374"/>
      <c r="X123" s="374"/>
      <c r="Y123" s="374"/>
    </row>
    <row r="124" spans="1:25" ht="15">
      <c r="A124" s="359"/>
      <c r="B124" s="405"/>
      <c r="C124" s="359"/>
      <c r="D124" s="2" t="s">
        <v>97</v>
      </c>
      <c r="E124" s="81">
        <v>0</v>
      </c>
      <c r="F124" s="9">
        <v>0</v>
      </c>
      <c r="G124" s="81">
        <v>0</v>
      </c>
      <c r="H124" s="9">
        <v>0</v>
      </c>
      <c r="I124" s="4"/>
      <c r="J124" s="71"/>
      <c r="K124" s="100"/>
      <c r="L124" s="71"/>
      <c r="M124" s="71"/>
      <c r="N124" s="71"/>
      <c r="O124" s="331"/>
      <c r="P124" s="373"/>
      <c r="Q124" s="374"/>
      <c r="R124" s="374"/>
      <c r="S124" s="374"/>
      <c r="T124" s="374"/>
      <c r="U124" s="374"/>
      <c r="V124" s="374"/>
      <c r="W124" s="374"/>
      <c r="X124" s="374"/>
      <c r="Y124" s="374"/>
    </row>
    <row r="125" spans="1:25" ht="15">
      <c r="A125" s="359"/>
      <c r="B125" s="405"/>
      <c r="C125" s="359"/>
      <c r="D125" s="2" t="s">
        <v>114</v>
      </c>
      <c r="E125" s="81">
        <v>0</v>
      </c>
      <c r="F125" s="9">
        <v>0</v>
      </c>
      <c r="G125" s="81">
        <v>0</v>
      </c>
      <c r="H125" s="9">
        <v>0</v>
      </c>
      <c r="I125" s="4"/>
      <c r="J125" s="71"/>
      <c r="K125" s="100"/>
      <c r="L125" s="71"/>
      <c r="M125" s="71"/>
      <c r="N125" s="71"/>
      <c r="O125" s="331"/>
      <c r="P125" s="373"/>
      <c r="Q125" s="374"/>
      <c r="R125" s="374"/>
      <c r="S125" s="374"/>
      <c r="T125" s="374"/>
      <c r="U125" s="374"/>
      <c r="V125" s="374"/>
      <c r="W125" s="374"/>
      <c r="X125" s="374"/>
      <c r="Y125" s="374"/>
    </row>
    <row r="126" spans="1:25" ht="15">
      <c r="A126" s="359"/>
      <c r="B126" s="405"/>
      <c r="C126" s="359"/>
      <c r="D126" s="2" t="s">
        <v>115</v>
      </c>
      <c r="E126" s="81">
        <v>0</v>
      </c>
      <c r="F126" s="9">
        <v>0</v>
      </c>
      <c r="G126" s="81">
        <v>0</v>
      </c>
      <c r="H126" s="9">
        <v>0</v>
      </c>
      <c r="I126" s="4"/>
      <c r="J126" s="71"/>
      <c r="K126" s="100"/>
      <c r="L126" s="71"/>
      <c r="M126" s="71"/>
      <c r="N126" s="71"/>
      <c r="O126" s="331"/>
      <c r="P126" s="373"/>
      <c r="Q126" s="374"/>
      <c r="R126" s="374"/>
      <c r="S126" s="374"/>
      <c r="T126" s="374"/>
      <c r="U126" s="374"/>
      <c r="V126" s="374"/>
      <c r="W126" s="374"/>
      <c r="X126" s="374"/>
      <c r="Y126" s="374"/>
    </row>
    <row r="127" spans="1:25" ht="15">
      <c r="A127" s="359"/>
      <c r="B127" s="405"/>
      <c r="C127" s="359"/>
      <c r="D127" s="2" t="s">
        <v>116</v>
      </c>
      <c r="E127" s="81">
        <v>0</v>
      </c>
      <c r="F127" s="9">
        <v>0</v>
      </c>
      <c r="G127" s="81">
        <v>0</v>
      </c>
      <c r="H127" s="9">
        <v>0</v>
      </c>
      <c r="I127" s="4"/>
      <c r="J127" s="71"/>
      <c r="K127" s="100"/>
      <c r="L127" s="71"/>
      <c r="M127" s="71"/>
      <c r="N127" s="71"/>
      <c r="O127" s="331"/>
      <c r="P127" s="373"/>
      <c r="Q127" s="374"/>
      <c r="R127" s="374"/>
      <c r="S127" s="374"/>
      <c r="T127" s="374"/>
      <c r="U127" s="374"/>
      <c r="V127" s="374"/>
      <c r="W127" s="374"/>
      <c r="X127" s="374"/>
      <c r="Y127" s="374"/>
    </row>
    <row r="128" spans="1:25" ht="15">
      <c r="A128" s="359"/>
      <c r="B128" s="405"/>
      <c r="C128" s="359"/>
      <c r="D128" s="2" t="s">
        <v>117</v>
      </c>
      <c r="E128" s="81">
        <v>0</v>
      </c>
      <c r="F128" s="9">
        <v>0</v>
      </c>
      <c r="G128" s="81">
        <v>0</v>
      </c>
      <c r="H128" s="9">
        <v>0</v>
      </c>
      <c r="I128" s="4"/>
      <c r="J128" s="71"/>
      <c r="K128" s="100"/>
      <c r="L128" s="71"/>
      <c r="M128" s="71"/>
      <c r="N128" s="71"/>
      <c r="O128" s="331"/>
      <c r="P128" s="373"/>
      <c r="Q128" s="374"/>
      <c r="R128" s="374"/>
      <c r="S128" s="374"/>
      <c r="T128" s="374"/>
      <c r="U128" s="374"/>
      <c r="V128" s="374"/>
      <c r="W128" s="374"/>
      <c r="X128" s="374"/>
      <c r="Y128" s="374"/>
    </row>
    <row r="129" spans="1:25" ht="15">
      <c r="A129" s="344"/>
      <c r="B129" s="406"/>
      <c r="C129" s="344"/>
      <c r="D129" s="2" t="s">
        <v>118</v>
      </c>
      <c r="E129" s="81">
        <v>0</v>
      </c>
      <c r="F129" s="9">
        <v>0</v>
      </c>
      <c r="G129" s="81">
        <v>0</v>
      </c>
      <c r="H129" s="9">
        <v>0</v>
      </c>
      <c r="I129" s="4"/>
      <c r="J129" s="71"/>
      <c r="K129" s="100"/>
      <c r="L129" s="71"/>
      <c r="M129" s="71"/>
      <c r="N129" s="71"/>
      <c r="O129" s="399"/>
      <c r="P129" s="373"/>
      <c r="Q129" s="374"/>
      <c r="R129" s="374"/>
      <c r="S129" s="374"/>
      <c r="T129" s="374"/>
      <c r="U129" s="374"/>
      <c r="V129" s="374"/>
      <c r="W129" s="374"/>
      <c r="X129" s="374"/>
      <c r="Y129" s="374"/>
    </row>
    <row r="130" spans="1:15" ht="15">
      <c r="A130" s="327" t="s">
        <v>39</v>
      </c>
      <c r="B130" s="326" t="s">
        <v>17</v>
      </c>
      <c r="C130" s="325" t="s">
        <v>78</v>
      </c>
      <c r="D130" s="22" t="s">
        <v>156</v>
      </c>
      <c r="E130" s="85">
        <f>SUM(E131:E141)</f>
        <v>104199.5</v>
      </c>
      <c r="F130" s="34">
        <f>SUM(F131:F141)</f>
        <v>98937.3</v>
      </c>
      <c r="G130" s="85">
        <f>SUM(G131:G141)</f>
        <v>104199.5</v>
      </c>
      <c r="H130" s="34">
        <f>SUM(H131:H141)</f>
        <v>98937.3</v>
      </c>
      <c r="I130" s="4"/>
      <c r="J130" s="71"/>
      <c r="K130" s="100"/>
      <c r="L130" s="71"/>
      <c r="M130" s="71"/>
      <c r="N130" s="71"/>
      <c r="O130" s="326" t="s">
        <v>2</v>
      </c>
    </row>
    <row r="131" spans="1:20" ht="15">
      <c r="A131" s="359"/>
      <c r="B131" s="331"/>
      <c r="C131" s="336"/>
      <c r="D131" s="25" t="s">
        <v>26</v>
      </c>
      <c r="E131" s="86">
        <v>9110</v>
      </c>
      <c r="F131" s="35">
        <v>7610</v>
      </c>
      <c r="G131" s="86">
        <v>9110</v>
      </c>
      <c r="H131" s="35">
        <v>7610</v>
      </c>
      <c r="I131" s="4"/>
      <c r="J131" s="71"/>
      <c r="K131" s="100"/>
      <c r="L131" s="71"/>
      <c r="M131" s="71"/>
      <c r="N131" s="71"/>
      <c r="O131" s="331"/>
      <c r="P131" s="381"/>
      <c r="Q131" s="403"/>
      <c r="R131" s="403"/>
      <c r="S131" s="403"/>
      <c r="T131" s="403"/>
    </row>
    <row r="132" spans="1:20" ht="15">
      <c r="A132" s="359"/>
      <c r="B132" s="331"/>
      <c r="C132" s="336"/>
      <c r="D132" s="67" t="s">
        <v>27</v>
      </c>
      <c r="E132" s="86">
        <v>9560</v>
      </c>
      <c r="F132" s="35">
        <v>9560</v>
      </c>
      <c r="G132" s="86">
        <v>9560</v>
      </c>
      <c r="H132" s="35">
        <v>9560</v>
      </c>
      <c r="I132" s="4"/>
      <c r="J132" s="71"/>
      <c r="K132" s="100"/>
      <c r="L132" s="71"/>
      <c r="M132" s="71"/>
      <c r="N132" s="71"/>
      <c r="O132" s="331"/>
      <c r="P132" s="381"/>
      <c r="Q132" s="403"/>
      <c r="R132" s="403"/>
      <c r="S132" s="403"/>
      <c r="T132" s="403"/>
    </row>
    <row r="133" spans="1:20" ht="15">
      <c r="A133" s="359"/>
      <c r="B133" s="331"/>
      <c r="C133" s="336"/>
      <c r="D133" s="26" t="s">
        <v>28</v>
      </c>
      <c r="E133" s="86">
        <v>9110</v>
      </c>
      <c r="F133" s="35">
        <v>6208.1</v>
      </c>
      <c r="G133" s="86">
        <v>9110</v>
      </c>
      <c r="H133" s="35">
        <v>6208.1</v>
      </c>
      <c r="I133" s="4"/>
      <c r="J133" s="71"/>
      <c r="K133" s="100"/>
      <c r="L133" s="71"/>
      <c r="M133" s="71"/>
      <c r="N133" s="71"/>
      <c r="O133" s="331"/>
      <c r="P133" s="381"/>
      <c r="Q133" s="403"/>
      <c r="R133" s="403"/>
      <c r="S133" s="403"/>
      <c r="T133" s="403"/>
    </row>
    <row r="134" spans="1:20" ht="15">
      <c r="A134" s="359"/>
      <c r="B134" s="331"/>
      <c r="C134" s="336"/>
      <c r="D134" s="26" t="s">
        <v>29</v>
      </c>
      <c r="E134" s="86">
        <v>12009.7</v>
      </c>
      <c r="F134" s="35">
        <v>12009.7</v>
      </c>
      <c r="G134" s="86">
        <v>12009.7</v>
      </c>
      <c r="H134" s="35">
        <v>12009.7</v>
      </c>
      <c r="I134" s="4"/>
      <c r="J134" s="71"/>
      <c r="K134" s="100"/>
      <c r="L134" s="71"/>
      <c r="M134" s="71"/>
      <c r="N134" s="71"/>
      <c r="O134" s="331"/>
      <c r="P134" s="381"/>
      <c r="Q134" s="403"/>
      <c r="R134" s="403"/>
      <c r="S134" s="403"/>
      <c r="T134" s="403"/>
    </row>
    <row r="135" spans="1:20" ht="15">
      <c r="A135" s="359"/>
      <c r="B135" s="331"/>
      <c r="C135" s="336"/>
      <c r="D135" s="2" t="s">
        <v>30</v>
      </c>
      <c r="E135" s="86">
        <v>9110</v>
      </c>
      <c r="F135" s="35">
        <v>8617.6</v>
      </c>
      <c r="G135" s="86">
        <v>9110</v>
      </c>
      <c r="H135" s="35">
        <v>8617.6</v>
      </c>
      <c r="I135" s="4"/>
      <c r="J135" s="71"/>
      <c r="K135" s="100"/>
      <c r="L135" s="71"/>
      <c r="M135" s="71"/>
      <c r="N135" s="71"/>
      <c r="O135" s="331"/>
      <c r="P135" s="381"/>
      <c r="Q135" s="403"/>
      <c r="R135" s="403"/>
      <c r="S135" s="403"/>
      <c r="T135" s="403"/>
    </row>
    <row r="136" spans="1:20" ht="15">
      <c r="A136" s="359"/>
      <c r="B136" s="331"/>
      <c r="C136" s="336"/>
      <c r="D136" s="2" t="s">
        <v>97</v>
      </c>
      <c r="E136" s="86">
        <v>9110</v>
      </c>
      <c r="F136" s="35">
        <v>9110</v>
      </c>
      <c r="G136" s="86">
        <v>9110</v>
      </c>
      <c r="H136" s="35">
        <v>9110</v>
      </c>
      <c r="I136" s="4"/>
      <c r="J136" s="71"/>
      <c r="K136" s="100"/>
      <c r="L136" s="71"/>
      <c r="M136" s="71"/>
      <c r="N136" s="71"/>
      <c r="O136" s="331"/>
      <c r="P136" s="381"/>
      <c r="Q136" s="403"/>
      <c r="R136" s="403"/>
      <c r="S136" s="403"/>
      <c r="T136" s="403"/>
    </row>
    <row r="137" spans="1:20" ht="15">
      <c r="A137" s="359"/>
      <c r="B137" s="331"/>
      <c r="C137" s="336"/>
      <c r="D137" s="2" t="s">
        <v>114</v>
      </c>
      <c r="E137" s="86">
        <v>9110</v>
      </c>
      <c r="F137" s="35">
        <v>9110</v>
      </c>
      <c r="G137" s="86">
        <v>9110</v>
      </c>
      <c r="H137" s="35">
        <v>9110</v>
      </c>
      <c r="I137" s="4"/>
      <c r="J137" s="71"/>
      <c r="K137" s="100"/>
      <c r="L137" s="71"/>
      <c r="M137" s="71"/>
      <c r="N137" s="71"/>
      <c r="O137" s="331"/>
      <c r="P137" s="381"/>
      <c r="Q137" s="403"/>
      <c r="R137" s="403"/>
      <c r="S137" s="403"/>
      <c r="T137" s="403"/>
    </row>
    <row r="138" spans="1:20" ht="15">
      <c r="A138" s="359"/>
      <c r="B138" s="331"/>
      <c r="C138" s="336"/>
      <c r="D138" s="2" t="s">
        <v>115</v>
      </c>
      <c r="E138" s="86">
        <v>9110</v>
      </c>
      <c r="F138" s="35">
        <v>9110</v>
      </c>
      <c r="G138" s="86">
        <v>9110</v>
      </c>
      <c r="H138" s="35">
        <v>9110</v>
      </c>
      <c r="I138" s="4"/>
      <c r="J138" s="71"/>
      <c r="K138" s="100"/>
      <c r="L138" s="71"/>
      <c r="M138" s="71"/>
      <c r="N138" s="71"/>
      <c r="O138" s="331"/>
      <c r="P138" s="381"/>
      <c r="Q138" s="403"/>
      <c r="R138" s="403"/>
      <c r="S138" s="403"/>
      <c r="T138" s="403"/>
    </row>
    <row r="139" spans="1:20" ht="15">
      <c r="A139" s="359"/>
      <c r="B139" s="331"/>
      <c r="C139" s="336"/>
      <c r="D139" s="2" t="s">
        <v>116</v>
      </c>
      <c r="E139" s="86">
        <v>9110</v>
      </c>
      <c r="F139" s="35">
        <v>8742.1</v>
      </c>
      <c r="G139" s="86">
        <v>9110</v>
      </c>
      <c r="H139" s="35">
        <v>8742.1</v>
      </c>
      <c r="I139" s="4"/>
      <c r="J139" s="71"/>
      <c r="K139" s="100"/>
      <c r="L139" s="71"/>
      <c r="M139" s="71"/>
      <c r="N139" s="71"/>
      <c r="O139" s="331"/>
      <c r="P139" s="381"/>
      <c r="Q139" s="403"/>
      <c r="R139" s="403"/>
      <c r="S139" s="403"/>
      <c r="T139" s="403"/>
    </row>
    <row r="140" spans="1:20" ht="15">
      <c r="A140" s="359"/>
      <c r="B140" s="331"/>
      <c r="C140" s="336"/>
      <c r="D140" s="2" t="s">
        <v>117</v>
      </c>
      <c r="E140" s="86">
        <v>9190.6</v>
      </c>
      <c r="F140" s="35">
        <v>9190.6</v>
      </c>
      <c r="G140" s="86">
        <v>9190.6</v>
      </c>
      <c r="H140" s="35">
        <v>9190.6</v>
      </c>
      <c r="I140" s="4"/>
      <c r="J140" s="71"/>
      <c r="K140" s="100"/>
      <c r="L140" s="71"/>
      <c r="M140" s="71"/>
      <c r="N140" s="71"/>
      <c r="O140" s="331"/>
      <c r="P140" s="381"/>
      <c r="Q140" s="403"/>
      <c r="R140" s="403"/>
      <c r="S140" s="403"/>
      <c r="T140" s="403"/>
    </row>
    <row r="141" spans="1:20" ht="15">
      <c r="A141" s="344"/>
      <c r="B141" s="399"/>
      <c r="C141" s="337"/>
      <c r="D141" s="2" t="s">
        <v>118</v>
      </c>
      <c r="E141" s="86">
        <v>9669.2</v>
      </c>
      <c r="F141" s="35">
        <v>9669.2</v>
      </c>
      <c r="G141" s="86">
        <v>9669.2</v>
      </c>
      <c r="H141" s="35">
        <v>9669.2</v>
      </c>
      <c r="I141" s="4"/>
      <c r="J141" s="71"/>
      <c r="K141" s="100"/>
      <c r="L141" s="71"/>
      <c r="M141" s="71"/>
      <c r="N141" s="71"/>
      <c r="O141" s="399"/>
      <c r="P141" s="381"/>
      <c r="Q141" s="403"/>
      <c r="R141" s="403"/>
      <c r="S141" s="403"/>
      <c r="T141" s="403"/>
    </row>
    <row r="142" spans="1:15" ht="15" customHeight="1">
      <c r="A142" s="327" t="s">
        <v>40</v>
      </c>
      <c r="B142" s="326" t="s">
        <v>120</v>
      </c>
      <c r="C142" s="325" t="s">
        <v>79</v>
      </c>
      <c r="D142" s="22" t="s">
        <v>156</v>
      </c>
      <c r="E142" s="85">
        <f>SUM(E143:E153)</f>
        <v>27596.2</v>
      </c>
      <c r="F142" s="34">
        <f>SUM(F143:F153)</f>
        <v>27496.5</v>
      </c>
      <c r="G142" s="85">
        <f>SUM(G143:G153)</f>
        <v>27596.2</v>
      </c>
      <c r="H142" s="34">
        <f>SUM(H143:H153)</f>
        <v>27496.5</v>
      </c>
      <c r="I142" s="4"/>
      <c r="J142" s="71"/>
      <c r="K142" s="100"/>
      <c r="L142" s="71"/>
      <c r="M142" s="71"/>
      <c r="N142" s="71"/>
      <c r="O142" s="326" t="s">
        <v>2</v>
      </c>
    </row>
    <row r="143" spans="1:15" ht="15">
      <c r="A143" s="359"/>
      <c r="B143" s="331"/>
      <c r="C143" s="336"/>
      <c r="D143" s="25" t="s">
        <v>26</v>
      </c>
      <c r="E143" s="87">
        <v>2468</v>
      </c>
      <c r="F143" s="36">
        <v>2468</v>
      </c>
      <c r="G143" s="87">
        <v>2468</v>
      </c>
      <c r="H143" s="36">
        <v>2468</v>
      </c>
      <c r="I143" s="4"/>
      <c r="J143" s="71"/>
      <c r="K143" s="100"/>
      <c r="L143" s="71"/>
      <c r="M143" s="71"/>
      <c r="N143" s="71"/>
      <c r="O143" s="331"/>
    </row>
    <row r="144" spans="1:15" ht="15">
      <c r="A144" s="359"/>
      <c r="B144" s="331"/>
      <c r="C144" s="336"/>
      <c r="D144" s="67" t="s">
        <v>27</v>
      </c>
      <c r="E144" s="87">
        <v>2468</v>
      </c>
      <c r="F144" s="36">
        <v>2468</v>
      </c>
      <c r="G144" s="87">
        <v>2468</v>
      </c>
      <c r="H144" s="36">
        <v>2468</v>
      </c>
      <c r="I144" s="4"/>
      <c r="J144" s="71"/>
      <c r="K144" s="100"/>
      <c r="L144" s="71"/>
      <c r="M144" s="71"/>
      <c r="N144" s="71"/>
      <c r="O144" s="331"/>
    </row>
    <row r="145" spans="1:15" ht="15">
      <c r="A145" s="359"/>
      <c r="B145" s="331"/>
      <c r="C145" s="336"/>
      <c r="D145" s="26" t="s">
        <v>28</v>
      </c>
      <c r="E145" s="87">
        <v>2468</v>
      </c>
      <c r="F145" s="36">
        <v>2468</v>
      </c>
      <c r="G145" s="87">
        <v>2468</v>
      </c>
      <c r="H145" s="36">
        <v>2468</v>
      </c>
      <c r="I145" s="4"/>
      <c r="J145" s="71"/>
      <c r="K145" s="100"/>
      <c r="L145" s="71"/>
      <c r="M145" s="71"/>
      <c r="N145" s="71"/>
      <c r="O145" s="331"/>
    </row>
    <row r="146" spans="1:20" ht="15" customHeight="1">
      <c r="A146" s="359"/>
      <c r="B146" s="331"/>
      <c r="C146" s="336"/>
      <c r="D146" s="26" t="s">
        <v>29</v>
      </c>
      <c r="E146" s="87">
        <v>2742.9</v>
      </c>
      <c r="F146" s="36">
        <v>2742.9</v>
      </c>
      <c r="G146" s="87">
        <v>2742.9</v>
      </c>
      <c r="H146" s="36">
        <v>2742.9</v>
      </c>
      <c r="I146" s="4"/>
      <c r="J146" s="71"/>
      <c r="K146" s="100"/>
      <c r="L146" s="71"/>
      <c r="M146" s="71"/>
      <c r="N146" s="71"/>
      <c r="O146" s="331"/>
      <c r="P146" s="381"/>
      <c r="Q146" s="403"/>
      <c r="R146" s="403"/>
      <c r="S146" s="403"/>
      <c r="T146" s="403"/>
    </row>
    <row r="147" spans="1:20" ht="15">
      <c r="A147" s="359"/>
      <c r="B147" s="331"/>
      <c r="C147" s="336"/>
      <c r="D147" s="2" t="s">
        <v>30</v>
      </c>
      <c r="E147" s="87">
        <v>2468</v>
      </c>
      <c r="F147" s="36">
        <v>2468</v>
      </c>
      <c r="G147" s="87">
        <v>2468</v>
      </c>
      <c r="H147" s="36">
        <v>2468</v>
      </c>
      <c r="I147" s="4"/>
      <c r="J147" s="71"/>
      <c r="K147" s="100"/>
      <c r="L147" s="71"/>
      <c r="M147" s="71"/>
      <c r="N147" s="71"/>
      <c r="O147" s="331"/>
      <c r="P147" s="381"/>
      <c r="Q147" s="403"/>
      <c r="R147" s="403"/>
      <c r="S147" s="403"/>
      <c r="T147" s="403"/>
    </row>
    <row r="148" spans="1:20" ht="15">
      <c r="A148" s="359"/>
      <c r="B148" s="331"/>
      <c r="C148" s="336"/>
      <c r="D148" s="2" t="s">
        <v>97</v>
      </c>
      <c r="E148" s="87">
        <v>2468</v>
      </c>
      <c r="F148" s="36">
        <v>2468</v>
      </c>
      <c r="G148" s="87">
        <v>2468</v>
      </c>
      <c r="H148" s="36">
        <v>2468</v>
      </c>
      <c r="I148" s="4"/>
      <c r="J148" s="71"/>
      <c r="K148" s="100"/>
      <c r="L148" s="71"/>
      <c r="M148" s="71"/>
      <c r="N148" s="71"/>
      <c r="O148" s="331"/>
      <c r="P148" s="381"/>
      <c r="Q148" s="403"/>
      <c r="R148" s="403"/>
      <c r="S148" s="403"/>
      <c r="T148" s="403"/>
    </row>
    <row r="149" spans="1:20" ht="15">
      <c r="A149" s="359"/>
      <c r="B149" s="331"/>
      <c r="C149" s="336"/>
      <c r="D149" s="2" t="s">
        <v>114</v>
      </c>
      <c r="E149" s="87">
        <v>2468</v>
      </c>
      <c r="F149" s="36">
        <v>2468</v>
      </c>
      <c r="G149" s="87">
        <v>2468</v>
      </c>
      <c r="H149" s="36">
        <v>2468</v>
      </c>
      <c r="I149" s="4"/>
      <c r="J149" s="71"/>
      <c r="K149" s="100"/>
      <c r="L149" s="71"/>
      <c r="M149" s="71"/>
      <c r="N149" s="71"/>
      <c r="O149" s="331"/>
      <c r="P149" s="381"/>
      <c r="Q149" s="403"/>
      <c r="R149" s="403"/>
      <c r="S149" s="403"/>
      <c r="T149" s="403"/>
    </row>
    <row r="150" spans="1:20" ht="15">
      <c r="A150" s="359"/>
      <c r="B150" s="331"/>
      <c r="C150" s="336"/>
      <c r="D150" s="2" t="s">
        <v>115</v>
      </c>
      <c r="E150" s="87">
        <v>2468</v>
      </c>
      <c r="F150" s="36">
        <v>2468</v>
      </c>
      <c r="G150" s="87">
        <v>2468</v>
      </c>
      <c r="H150" s="36">
        <v>2468</v>
      </c>
      <c r="I150" s="4"/>
      <c r="J150" s="71"/>
      <c r="K150" s="100"/>
      <c r="L150" s="71"/>
      <c r="M150" s="71"/>
      <c r="N150" s="71"/>
      <c r="O150" s="331"/>
      <c r="P150" s="381"/>
      <c r="Q150" s="403"/>
      <c r="R150" s="403"/>
      <c r="S150" s="403"/>
      <c r="T150" s="403"/>
    </row>
    <row r="151" spans="1:20" ht="15">
      <c r="A151" s="359"/>
      <c r="B151" s="331"/>
      <c r="C151" s="336"/>
      <c r="D151" s="2" t="s">
        <v>116</v>
      </c>
      <c r="E151" s="87">
        <v>2468</v>
      </c>
      <c r="F151" s="36">
        <v>2368.3</v>
      </c>
      <c r="G151" s="87">
        <v>2468</v>
      </c>
      <c r="H151" s="36">
        <v>2368.3</v>
      </c>
      <c r="I151" s="4"/>
      <c r="J151" s="71"/>
      <c r="K151" s="100"/>
      <c r="L151" s="71"/>
      <c r="M151" s="71"/>
      <c r="N151" s="71"/>
      <c r="O151" s="331"/>
      <c r="P151" s="381"/>
      <c r="Q151" s="403"/>
      <c r="R151" s="403"/>
      <c r="S151" s="403"/>
      <c r="T151" s="403"/>
    </row>
    <row r="152" spans="1:20" ht="15">
      <c r="A152" s="359"/>
      <c r="B152" s="331"/>
      <c r="C152" s="336"/>
      <c r="D152" s="2" t="s">
        <v>117</v>
      </c>
      <c r="E152" s="87">
        <v>2489.8</v>
      </c>
      <c r="F152" s="36">
        <v>2489.8</v>
      </c>
      <c r="G152" s="87">
        <v>2489.8</v>
      </c>
      <c r="H152" s="36">
        <v>2489.8</v>
      </c>
      <c r="I152" s="4"/>
      <c r="J152" s="71"/>
      <c r="K152" s="100"/>
      <c r="L152" s="71"/>
      <c r="M152" s="71"/>
      <c r="N152" s="71"/>
      <c r="O152" s="331"/>
      <c r="P152" s="381"/>
      <c r="Q152" s="403"/>
      <c r="R152" s="403"/>
      <c r="S152" s="403"/>
      <c r="T152" s="403"/>
    </row>
    <row r="153" spans="1:15" ht="15">
      <c r="A153" s="344"/>
      <c r="B153" s="399"/>
      <c r="C153" s="337"/>
      <c r="D153" s="2" t="s">
        <v>118</v>
      </c>
      <c r="E153" s="87">
        <v>2619.5</v>
      </c>
      <c r="F153" s="36">
        <v>2619.5</v>
      </c>
      <c r="G153" s="87">
        <v>2619.5</v>
      </c>
      <c r="H153" s="36">
        <v>2619.5</v>
      </c>
      <c r="I153" s="4"/>
      <c r="J153" s="71"/>
      <c r="K153" s="100"/>
      <c r="L153" s="71"/>
      <c r="M153" s="71"/>
      <c r="N153" s="71"/>
      <c r="O153" s="399"/>
    </row>
    <row r="154" spans="1:15" ht="15" customHeight="1">
      <c r="A154" s="327" t="s">
        <v>57</v>
      </c>
      <c r="B154" s="326" t="s">
        <v>56</v>
      </c>
      <c r="C154" s="325" t="s">
        <v>76</v>
      </c>
      <c r="D154" s="22" t="s">
        <v>156</v>
      </c>
      <c r="E154" s="85">
        <f>SUM(E155:E165)</f>
        <v>1010</v>
      </c>
      <c r="F154" s="34">
        <f>SUM(F155:F165)</f>
        <v>705.8</v>
      </c>
      <c r="G154" s="85">
        <f>SUM(G155:G165)</f>
        <v>1010</v>
      </c>
      <c r="H154" s="34">
        <f>SUM(H155:H165)</f>
        <v>705.8</v>
      </c>
      <c r="I154" s="4"/>
      <c r="J154" s="71"/>
      <c r="K154" s="100"/>
      <c r="L154" s="71"/>
      <c r="M154" s="71"/>
      <c r="N154" s="71"/>
      <c r="O154" s="326" t="s">
        <v>2</v>
      </c>
    </row>
    <row r="155" spans="1:15" ht="15">
      <c r="A155" s="359"/>
      <c r="B155" s="331"/>
      <c r="C155" s="336"/>
      <c r="D155" s="25" t="s">
        <v>26</v>
      </c>
      <c r="E155" s="87">
        <v>505</v>
      </c>
      <c r="F155" s="36">
        <v>352.3</v>
      </c>
      <c r="G155" s="87">
        <v>505</v>
      </c>
      <c r="H155" s="36">
        <v>352.3</v>
      </c>
      <c r="I155" s="4"/>
      <c r="J155" s="71"/>
      <c r="K155" s="100"/>
      <c r="L155" s="71"/>
      <c r="M155" s="71"/>
      <c r="N155" s="71"/>
      <c r="O155" s="331"/>
    </row>
    <row r="156" spans="1:15" ht="15">
      <c r="A156" s="359"/>
      <c r="B156" s="331"/>
      <c r="C156" s="336"/>
      <c r="D156" s="67" t="s">
        <v>27</v>
      </c>
      <c r="E156" s="87">
        <v>505</v>
      </c>
      <c r="F156" s="36">
        <v>353.5</v>
      </c>
      <c r="G156" s="87">
        <v>505</v>
      </c>
      <c r="H156" s="36">
        <v>353.5</v>
      </c>
      <c r="I156" s="4"/>
      <c r="J156" s="71"/>
      <c r="K156" s="100"/>
      <c r="L156" s="71"/>
      <c r="M156" s="71"/>
      <c r="N156" s="71"/>
      <c r="O156" s="331"/>
    </row>
    <row r="157" spans="1:15" ht="15">
      <c r="A157" s="359"/>
      <c r="B157" s="331"/>
      <c r="C157" s="336"/>
      <c r="D157" s="26" t="s">
        <v>28</v>
      </c>
      <c r="E157" s="88" t="s">
        <v>63</v>
      </c>
      <c r="F157" s="5" t="s">
        <v>63</v>
      </c>
      <c r="G157" s="88" t="s">
        <v>63</v>
      </c>
      <c r="H157" s="5" t="s">
        <v>63</v>
      </c>
      <c r="I157" s="4"/>
      <c r="J157" s="71"/>
      <c r="K157" s="100"/>
      <c r="L157" s="71"/>
      <c r="M157" s="71"/>
      <c r="N157" s="71"/>
      <c r="O157" s="331"/>
    </row>
    <row r="158" spans="1:15" ht="15">
      <c r="A158" s="359"/>
      <c r="B158" s="331"/>
      <c r="C158" s="336"/>
      <c r="D158" s="26" t="s">
        <v>29</v>
      </c>
      <c r="E158" s="88" t="s">
        <v>63</v>
      </c>
      <c r="F158" s="5" t="s">
        <v>63</v>
      </c>
      <c r="G158" s="88" t="s">
        <v>63</v>
      </c>
      <c r="H158" s="5" t="s">
        <v>63</v>
      </c>
      <c r="I158" s="4"/>
      <c r="J158" s="71"/>
      <c r="K158" s="100"/>
      <c r="L158" s="71"/>
      <c r="M158" s="71"/>
      <c r="N158" s="71"/>
      <c r="O158" s="331"/>
    </row>
    <row r="159" spans="1:15" ht="15">
      <c r="A159" s="359"/>
      <c r="B159" s="331"/>
      <c r="C159" s="336"/>
      <c r="D159" s="2" t="s">
        <v>30</v>
      </c>
      <c r="E159" s="88" t="s">
        <v>63</v>
      </c>
      <c r="F159" s="5" t="s">
        <v>63</v>
      </c>
      <c r="G159" s="88" t="s">
        <v>63</v>
      </c>
      <c r="H159" s="5" t="s">
        <v>63</v>
      </c>
      <c r="I159" s="4"/>
      <c r="J159" s="71"/>
      <c r="K159" s="100"/>
      <c r="L159" s="71"/>
      <c r="M159" s="71"/>
      <c r="N159" s="71"/>
      <c r="O159" s="331"/>
    </row>
    <row r="160" spans="1:15" ht="15">
      <c r="A160" s="359"/>
      <c r="B160" s="331"/>
      <c r="C160" s="336"/>
      <c r="D160" s="2" t="s">
        <v>97</v>
      </c>
      <c r="E160" s="88" t="s">
        <v>63</v>
      </c>
      <c r="F160" s="5" t="s">
        <v>63</v>
      </c>
      <c r="G160" s="88" t="s">
        <v>63</v>
      </c>
      <c r="H160" s="5" t="s">
        <v>63</v>
      </c>
      <c r="I160" s="4"/>
      <c r="J160" s="71"/>
      <c r="K160" s="100"/>
      <c r="L160" s="71"/>
      <c r="M160" s="71"/>
      <c r="N160" s="71"/>
      <c r="O160" s="331"/>
    </row>
    <row r="161" spans="1:15" ht="15">
      <c r="A161" s="359"/>
      <c r="B161" s="331"/>
      <c r="C161" s="336"/>
      <c r="D161" s="2" t="s">
        <v>114</v>
      </c>
      <c r="E161" s="88" t="s">
        <v>63</v>
      </c>
      <c r="F161" s="5" t="s">
        <v>63</v>
      </c>
      <c r="G161" s="88" t="s">
        <v>63</v>
      </c>
      <c r="H161" s="5" t="s">
        <v>63</v>
      </c>
      <c r="I161" s="4"/>
      <c r="J161" s="71"/>
      <c r="K161" s="100"/>
      <c r="L161" s="71"/>
      <c r="M161" s="71"/>
      <c r="N161" s="71"/>
      <c r="O161" s="331"/>
    </row>
    <row r="162" spans="1:15" ht="15">
      <c r="A162" s="359"/>
      <c r="B162" s="331"/>
      <c r="C162" s="336"/>
      <c r="D162" s="2" t="s">
        <v>115</v>
      </c>
      <c r="E162" s="88" t="s">
        <v>63</v>
      </c>
      <c r="F162" s="5" t="s">
        <v>63</v>
      </c>
      <c r="G162" s="88" t="s">
        <v>63</v>
      </c>
      <c r="H162" s="5" t="s">
        <v>63</v>
      </c>
      <c r="I162" s="4"/>
      <c r="J162" s="71"/>
      <c r="K162" s="100"/>
      <c r="L162" s="71"/>
      <c r="M162" s="71"/>
      <c r="N162" s="71"/>
      <c r="O162" s="331"/>
    </row>
    <row r="163" spans="1:15" ht="15">
      <c r="A163" s="359"/>
      <c r="B163" s="331"/>
      <c r="C163" s="336"/>
      <c r="D163" s="2" t="s">
        <v>116</v>
      </c>
      <c r="E163" s="88" t="s">
        <v>63</v>
      </c>
      <c r="F163" s="5" t="s">
        <v>63</v>
      </c>
      <c r="G163" s="88" t="s">
        <v>63</v>
      </c>
      <c r="H163" s="5" t="s">
        <v>63</v>
      </c>
      <c r="I163" s="4"/>
      <c r="J163" s="71"/>
      <c r="K163" s="100"/>
      <c r="L163" s="71"/>
      <c r="M163" s="71"/>
      <c r="N163" s="71"/>
      <c r="O163" s="331"/>
    </row>
    <row r="164" spans="1:15" ht="15">
      <c r="A164" s="359"/>
      <c r="B164" s="331"/>
      <c r="C164" s="336"/>
      <c r="D164" s="2" t="s">
        <v>117</v>
      </c>
      <c r="E164" s="88" t="s">
        <v>63</v>
      </c>
      <c r="F164" s="5" t="s">
        <v>63</v>
      </c>
      <c r="G164" s="88" t="s">
        <v>63</v>
      </c>
      <c r="H164" s="5" t="s">
        <v>63</v>
      </c>
      <c r="I164" s="4"/>
      <c r="J164" s="71"/>
      <c r="K164" s="100"/>
      <c r="L164" s="71"/>
      <c r="M164" s="71"/>
      <c r="N164" s="71"/>
      <c r="O164" s="331"/>
    </row>
    <row r="165" spans="1:15" ht="15">
      <c r="A165" s="344"/>
      <c r="B165" s="399"/>
      <c r="C165" s="337"/>
      <c r="D165" s="2" t="s">
        <v>118</v>
      </c>
      <c r="E165" s="88" t="s">
        <v>63</v>
      </c>
      <c r="F165" s="5" t="s">
        <v>63</v>
      </c>
      <c r="G165" s="88" t="s">
        <v>63</v>
      </c>
      <c r="H165" s="5" t="s">
        <v>63</v>
      </c>
      <c r="I165" s="4"/>
      <c r="J165" s="71"/>
      <c r="K165" s="100"/>
      <c r="L165" s="71"/>
      <c r="M165" s="71"/>
      <c r="N165" s="71"/>
      <c r="O165" s="399"/>
    </row>
    <row r="166" spans="1:15" ht="15" customHeight="1">
      <c r="A166" s="327" t="s">
        <v>41</v>
      </c>
      <c r="B166" s="326" t="s">
        <v>158</v>
      </c>
      <c r="C166" s="325" t="s">
        <v>80</v>
      </c>
      <c r="D166" s="22" t="s">
        <v>156</v>
      </c>
      <c r="E166" s="85">
        <f>SUM(E167+E169+E171+E173+E175+E177+E179+E181+E183+E185+E187)</f>
        <v>24696.199999999997</v>
      </c>
      <c r="F166" s="34">
        <f>SUM(F167+F169+F171+F173+F175+F177+F179+F181+F183+F185+F187)</f>
        <v>21520.699999999997</v>
      </c>
      <c r="G166" s="85">
        <f>SUM(G167+G169+G171+G173+G175+G177+G179+G181+G183+G185+G187)</f>
        <v>24696.199999999997</v>
      </c>
      <c r="H166" s="34">
        <f>SUM(H167+H169+H171+H173+H175+H177+H179+H181+H183+H185+H187)</f>
        <v>21520.699999999997</v>
      </c>
      <c r="I166" s="4"/>
      <c r="J166" s="71"/>
      <c r="K166" s="100"/>
      <c r="L166" s="71"/>
      <c r="M166" s="37"/>
      <c r="N166" s="37"/>
      <c r="O166" s="326" t="s">
        <v>2</v>
      </c>
    </row>
    <row r="167" spans="1:15" ht="15">
      <c r="A167" s="359"/>
      <c r="B167" s="331"/>
      <c r="C167" s="336"/>
      <c r="D167" s="327" t="s">
        <v>26</v>
      </c>
      <c r="E167" s="87">
        <v>5439.3</v>
      </c>
      <c r="F167" s="36">
        <v>4271.3</v>
      </c>
      <c r="G167" s="87">
        <v>5439.3</v>
      </c>
      <c r="H167" s="36">
        <v>4271.3</v>
      </c>
      <c r="I167" s="4"/>
      <c r="J167" s="71"/>
      <c r="K167" s="100"/>
      <c r="L167" s="71"/>
      <c r="M167" s="37"/>
      <c r="N167" s="37"/>
      <c r="O167" s="331"/>
    </row>
    <row r="168" spans="1:15" ht="15">
      <c r="A168" s="359"/>
      <c r="B168" s="331"/>
      <c r="C168" s="336"/>
      <c r="D168" s="344"/>
      <c r="E168" s="87">
        <v>5000</v>
      </c>
      <c r="F168" s="36">
        <v>3832</v>
      </c>
      <c r="G168" s="87">
        <v>5000</v>
      </c>
      <c r="H168" s="36">
        <v>3832</v>
      </c>
      <c r="I168" s="4"/>
      <c r="J168" s="71"/>
      <c r="K168" s="100"/>
      <c r="L168" s="71"/>
      <c r="M168" s="37"/>
      <c r="N168" s="37"/>
      <c r="O168" s="331"/>
    </row>
    <row r="169" spans="1:15" ht="15">
      <c r="A169" s="359"/>
      <c r="B169" s="331"/>
      <c r="C169" s="336"/>
      <c r="D169" s="327" t="s">
        <v>27</v>
      </c>
      <c r="E169" s="87">
        <v>2169.6</v>
      </c>
      <c r="F169" s="36">
        <v>2169.6</v>
      </c>
      <c r="G169" s="87">
        <v>2169.6</v>
      </c>
      <c r="H169" s="36">
        <v>2169.6</v>
      </c>
      <c r="I169" s="4"/>
      <c r="J169" s="71"/>
      <c r="K169" s="100"/>
      <c r="L169" s="71"/>
      <c r="M169" s="71"/>
      <c r="N169" s="71"/>
      <c r="O169" s="331"/>
    </row>
    <row r="170" spans="1:15" ht="15">
      <c r="A170" s="359"/>
      <c r="B170" s="331"/>
      <c r="C170" s="336"/>
      <c r="D170" s="344"/>
      <c r="E170" s="87">
        <v>1730.3</v>
      </c>
      <c r="F170" s="36">
        <v>1730.3</v>
      </c>
      <c r="G170" s="87">
        <v>1730.3</v>
      </c>
      <c r="H170" s="36">
        <v>1730.3</v>
      </c>
      <c r="I170" s="4"/>
      <c r="J170" s="71"/>
      <c r="K170" s="100"/>
      <c r="L170" s="71"/>
      <c r="M170" s="71"/>
      <c r="N170" s="71"/>
      <c r="O170" s="331"/>
    </row>
    <row r="171" spans="1:15" ht="15">
      <c r="A171" s="359"/>
      <c r="B171" s="331"/>
      <c r="C171" s="336"/>
      <c r="D171" s="327" t="s">
        <v>28</v>
      </c>
      <c r="E171" s="87">
        <v>2439.3</v>
      </c>
      <c r="F171" s="36">
        <v>789.3</v>
      </c>
      <c r="G171" s="87">
        <v>2439.3</v>
      </c>
      <c r="H171" s="36">
        <v>789.3</v>
      </c>
      <c r="I171" s="4"/>
      <c r="J171" s="71"/>
      <c r="K171" s="100"/>
      <c r="L171" s="71"/>
      <c r="M171" s="71"/>
      <c r="N171" s="71"/>
      <c r="O171" s="331"/>
    </row>
    <row r="172" spans="1:15" ht="15">
      <c r="A172" s="359"/>
      <c r="B172" s="331"/>
      <c r="C172" s="336"/>
      <c r="D172" s="344"/>
      <c r="E172" s="87">
        <v>2000</v>
      </c>
      <c r="F172" s="36">
        <v>350</v>
      </c>
      <c r="G172" s="87">
        <v>2000</v>
      </c>
      <c r="H172" s="36">
        <v>350</v>
      </c>
      <c r="I172" s="4"/>
      <c r="J172" s="71"/>
      <c r="K172" s="100"/>
      <c r="L172" s="71"/>
      <c r="M172" s="71"/>
      <c r="N172" s="71"/>
      <c r="O172" s="331"/>
    </row>
    <row r="173" spans="1:20" ht="15" customHeight="1">
      <c r="A173" s="359"/>
      <c r="B173" s="331"/>
      <c r="C173" s="336"/>
      <c r="D173" s="327" t="s">
        <v>29</v>
      </c>
      <c r="E173" s="87">
        <v>1939.3</v>
      </c>
      <c r="F173" s="36">
        <v>1631.8</v>
      </c>
      <c r="G173" s="87">
        <v>1939.3</v>
      </c>
      <c r="H173" s="36">
        <v>1631.8</v>
      </c>
      <c r="I173" s="4"/>
      <c r="J173" s="71"/>
      <c r="K173" s="100"/>
      <c r="L173" s="71"/>
      <c r="M173" s="71"/>
      <c r="N173" s="71"/>
      <c r="O173" s="331"/>
      <c r="P173" s="373"/>
      <c r="Q173" s="374"/>
      <c r="R173" s="374"/>
      <c r="S173" s="374"/>
      <c r="T173" s="374"/>
    </row>
    <row r="174" spans="1:20" ht="15">
      <c r="A174" s="359"/>
      <c r="B174" s="331"/>
      <c r="C174" s="336"/>
      <c r="D174" s="344"/>
      <c r="E174" s="87">
        <v>1500</v>
      </c>
      <c r="F174" s="36">
        <v>1192.5</v>
      </c>
      <c r="G174" s="87">
        <v>1500</v>
      </c>
      <c r="H174" s="36">
        <v>1192.5</v>
      </c>
      <c r="I174" s="4"/>
      <c r="J174" s="71"/>
      <c r="K174" s="100"/>
      <c r="L174" s="71"/>
      <c r="M174" s="71"/>
      <c r="N174" s="71"/>
      <c r="O174" s="331"/>
      <c r="P174" s="373"/>
      <c r="Q174" s="374"/>
      <c r="R174" s="374"/>
      <c r="S174" s="374"/>
      <c r="T174" s="374"/>
    </row>
    <row r="175" spans="1:20" ht="15">
      <c r="A175" s="359"/>
      <c r="B175" s="331"/>
      <c r="C175" s="336"/>
      <c r="D175" s="327" t="s">
        <v>30</v>
      </c>
      <c r="E175" s="87">
        <v>2539.3</v>
      </c>
      <c r="F175" s="36">
        <v>2539.3</v>
      </c>
      <c r="G175" s="87">
        <v>2539.3</v>
      </c>
      <c r="H175" s="36">
        <v>2539.3</v>
      </c>
      <c r="I175" s="4"/>
      <c r="J175" s="71"/>
      <c r="K175" s="100"/>
      <c r="L175" s="71"/>
      <c r="M175" s="71"/>
      <c r="N175" s="71"/>
      <c r="O175" s="331"/>
      <c r="P175" s="373"/>
      <c r="Q175" s="374"/>
      <c r="R175" s="374"/>
      <c r="S175" s="374"/>
      <c r="T175" s="374"/>
    </row>
    <row r="176" spans="1:20" ht="15">
      <c r="A176" s="359"/>
      <c r="B176" s="331"/>
      <c r="C176" s="336"/>
      <c r="D176" s="344"/>
      <c r="E176" s="87">
        <v>2100</v>
      </c>
      <c r="F176" s="36">
        <v>2100</v>
      </c>
      <c r="G176" s="87">
        <v>2100</v>
      </c>
      <c r="H176" s="36">
        <v>2100</v>
      </c>
      <c r="I176" s="4"/>
      <c r="J176" s="71"/>
      <c r="K176" s="100"/>
      <c r="L176" s="71"/>
      <c r="M176" s="71"/>
      <c r="N176" s="71"/>
      <c r="O176" s="331"/>
      <c r="P176" s="373"/>
      <c r="Q176" s="374"/>
      <c r="R176" s="374"/>
      <c r="S176" s="374"/>
      <c r="T176" s="374"/>
    </row>
    <row r="177" spans="1:20" ht="15">
      <c r="A177" s="359"/>
      <c r="B177" s="331"/>
      <c r="C177" s="336"/>
      <c r="D177" s="327" t="s">
        <v>97</v>
      </c>
      <c r="E177" s="87">
        <v>3885.8</v>
      </c>
      <c r="F177" s="36">
        <v>3885.8</v>
      </c>
      <c r="G177" s="87">
        <v>3885.8</v>
      </c>
      <c r="H177" s="36">
        <v>3885.8</v>
      </c>
      <c r="I177" s="4"/>
      <c r="J177" s="71"/>
      <c r="K177" s="100"/>
      <c r="L177" s="71"/>
      <c r="M177" s="71"/>
      <c r="N177" s="71"/>
      <c r="O177" s="331"/>
      <c r="P177" s="373"/>
      <c r="Q177" s="374"/>
      <c r="R177" s="374"/>
      <c r="S177" s="374"/>
      <c r="T177" s="374"/>
    </row>
    <row r="178" spans="1:20" ht="15">
      <c r="A178" s="359"/>
      <c r="B178" s="331"/>
      <c r="C178" s="336"/>
      <c r="D178" s="344"/>
      <c r="E178" s="87">
        <v>2450</v>
      </c>
      <c r="F178" s="36">
        <v>2450</v>
      </c>
      <c r="G178" s="87">
        <v>2450</v>
      </c>
      <c r="H178" s="36">
        <v>2450</v>
      </c>
      <c r="I178" s="4"/>
      <c r="J178" s="71"/>
      <c r="K178" s="100"/>
      <c r="L178" s="71"/>
      <c r="M178" s="71"/>
      <c r="N178" s="71"/>
      <c r="O178" s="331"/>
      <c r="P178" s="373"/>
      <c r="Q178" s="374"/>
      <c r="R178" s="374"/>
      <c r="S178" s="374"/>
      <c r="T178" s="374"/>
    </row>
    <row r="179" spans="1:20" ht="15">
      <c r="A179" s="359"/>
      <c r="B179" s="331"/>
      <c r="C179" s="336"/>
      <c r="D179" s="327" t="s">
        <v>114</v>
      </c>
      <c r="E179" s="87">
        <v>1239.3</v>
      </c>
      <c r="F179" s="36">
        <v>1239.3</v>
      </c>
      <c r="G179" s="87">
        <v>1239.3</v>
      </c>
      <c r="H179" s="36">
        <v>1239.3</v>
      </c>
      <c r="I179" s="4"/>
      <c r="J179" s="71"/>
      <c r="K179" s="100"/>
      <c r="L179" s="71"/>
      <c r="M179" s="71"/>
      <c r="N179" s="71"/>
      <c r="O179" s="331"/>
      <c r="P179" s="373"/>
      <c r="Q179" s="374"/>
      <c r="R179" s="374"/>
      <c r="S179" s="374"/>
      <c r="T179" s="374"/>
    </row>
    <row r="180" spans="1:20" ht="15">
      <c r="A180" s="359"/>
      <c r="B180" s="331"/>
      <c r="C180" s="336"/>
      <c r="D180" s="344"/>
      <c r="E180" s="87">
        <v>800</v>
      </c>
      <c r="F180" s="36">
        <v>800</v>
      </c>
      <c r="G180" s="87">
        <v>800</v>
      </c>
      <c r="H180" s="36">
        <v>800</v>
      </c>
      <c r="I180" s="4"/>
      <c r="J180" s="71"/>
      <c r="K180" s="100"/>
      <c r="L180" s="71"/>
      <c r="M180" s="71"/>
      <c r="N180" s="71"/>
      <c r="O180" s="331"/>
      <c r="P180" s="373"/>
      <c r="Q180" s="374"/>
      <c r="R180" s="374"/>
      <c r="S180" s="374"/>
      <c r="T180" s="374"/>
    </row>
    <row r="181" spans="1:20" ht="15">
      <c r="A181" s="359"/>
      <c r="B181" s="331"/>
      <c r="C181" s="336"/>
      <c r="D181" s="327" t="s">
        <v>115</v>
      </c>
      <c r="E181" s="87">
        <v>1239.3</v>
      </c>
      <c r="F181" s="36">
        <v>1239.3</v>
      </c>
      <c r="G181" s="87">
        <v>1239.3</v>
      </c>
      <c r="H181" s="36">
        <v>1239.3</v>
      </c>
      <c r="I181" s="4"/>
      <c r="J181" s="71"/>
      <c r="K181" s="100"/>
      <c r="L181" s="71"/>
      <c r="M181" s="71"/>
      <c r="N181" s="71"/>
      <c r="O181" s="331"/>
      <c r="P181" s="373"/>
      <c r="Q181" s="374"/>
      <c r="R181" s="374"/>
      <c r="S181" s="374"/>
      <c r="T181" s="374"/>
    </row>
    <row r="182" spans="1:20" ht="15">
      <c r="A182" s="359"/>
      <c r="B182" s="331"/>
      <c r="C182" s="336"/>
      <c r="D182" s="344"/>
      <c r="E182" s="87">
        <v>800</v>
      </c>
      <c r="F182" s="36">
        <v>800</v>
      </c>
      <c r="G182" s="87">
        <v>800</v>
      </c>
      <c r="H182" s="36">
        <v>800</v>
      </c>
      <c r="I182" s="4"/>
      <c r="J182" s="71"/>
      <c r="K182" s="100"/>
      <c r="L182" s="71"/>
      <c r="M182" s="71"/>
      <c r="N182" s="71"/>
      <c r="O182" s="331"/>
      <c r="P182" s="373"/>
      <c r="Q182" s="374"/>
      <c r="R182" s="374"/>
      <c r="S182" s="374"/>
      <c r="T182" s="374"/>
    </row>
    <row r="183" spans="1:20" ht="15">
      <c r="A183" s="359"/>
      <c r="B183" s="331"/>
      <c r="C183" s="336"/>
      <c r="D183" s="327" t="s">
        <v>116</v>
      </c>
      <c r="E183" s="87">
        <v>1239.3</v>
      </c>
      <c r="F183" s="36">
        <v>1189.3</v>
      </c>
      <c r="G183" s="87">
        <v>1239.3</v>
      </c>
      <c r="H183" s="36">
        <v>1189.3</v>
      </c>
      <c r="I183" s="4"/>
      <c r="J183" s="71"/>
      <c r="K183" s="100"/>
      <c r="L183" s="71"/>
      <c r="M183" s="71"/>
      <c r="N183" s="71"/>
      <c r="O183" s="331"/>
      <c r="P183" s="373"/>
      <c r="Q183" s="374"/>
      <c r="R183" s="374"/>
      <c r="S183" s="374"/>
      <c r="T183" s="374"/>
    </row>
    <row r="184" spans="1:20" ht="15">
      <c r="A184" s="359"/>
      <c r="B184" s="331"/>
      <c r="C184" s="336"/>
      <c r="D184" s="344"/>
      <c r="E184" s="87">
        <v>800</v>
      </c>
      <c r="F184" s="36">
        <v>767.7</v>
      </c>
      <c r="G184" s="87">
        <v>800</v>
      </c>
      <c r="H184" s="36">
        <v>767.7</v>
      </c>
      <c r="I184" s="4"/>
      <c r="J184" s="71"/>
      <c r="K184" s="100"/>
      <c r="L184" s="71"/>
      <c r="M184" s="71"/>
      <c r="N184" s="71"/>
      <c r="O184" s="331"/>
      <c r="P184" s="373"/>
      <c r="Q184" s="374"/>
      <c r="R184" s="374"/>
      <c r="S184" s="374"/>
      <c r="T184" s="374"/>
    </row>
    <row r="185" spans="1:15" ht="15">
      <c r="A185" s="359"/>
      <c r="B185" s="331"/>
      <c r="C185" s="336"/>
      <c r="D185" s="327" t="s">
        <v>117</v>
      </c>
      <c r="E185" s="87">
        <v>1250.3</v>
      </c>
      <c r="F185" s="36">
        <v>1250.3</v>
      </c>
      <c r="G185" s="87">
        <v>1250.3</v>
      </c>
      <c r="H185" s="36">
        <v>1250.3</v>
      </c>
      <c r="I185" s="4"/>
      <c r="J185" s="71"/>
      <c r="K185" s="100"/>
      <c r="L185" s="71"/>
      <c r="M185" s="71"/>
      <c r="N185" s="71"/>
      <c r="O185" s="331"/>
    </row>
    <row r="186" spans="1:15" ht="15">
      <c r="A186" s="359"/>
      <c r="B186" s="331"/>
      <c r="C186" s="336"/>
      <c r="D186" s="344"/>
      <c r="E186" s="87">
        <v>807.1</v>
      </c>
      <c r="F186" s="36">
        <v>807.1</v>
      </c>
      <c r="G186" s="87">
        <v>807.1</v>
      </c>
      <c r="H186" s="36">
        <v>807.1</v>
      </c>
      <c r="I186" s="4"/>
      <c r="J186" s="71"/>
      <c r="K186" s="100"/>
      <c r="L186" s="71"/>
      <c r="M186" s="71"/>
      <c r="N186" s="71"/>
      <c r="O186" s="331"/>
    </row>
    <row r="187" spans="1:15" ht="15">
      <c r="A187" s="359"/>
      <c r="B187" s="331"/>
      <c r="C187" s="336"/>
      <c r="D187" s="327" t="s">
        <v>118</v>
      </c>
      <c r="E187" s="87">
        <v>1315.4</v>
      </c>
      <c r="F187" s="36">
        <v>1315.4</v>
      </c>
      <c r="G187" s="87">
        <v>1315.4</v>
      </c>
      <c r="H187" s="36">
        <v>1315.4</v>
      </c>
      <c r="I187" s="4"/>
      <c r="J187" s="71"/>
      <c r="K187" s="100"/>
      <c r="L187" s="71"/>
      <c r="M187" s="71"/>
      <c r="N187" s="71"/>
      <c r="O187" s="331"/>
    </row>
    <row r="188" spans="1:15" ht="15">
      <c r="A188" s="344"/>
      <c r="B188" s="399"/>
      <c r="C188" s="337"/>
      <c r="D188" s="344"/>
      <c r="E188" s="87">
        <v>841.6</v>
      </c>
      <c r="F188" s="36">
        <v>841.6</v>
      </c>
      <c r="G188" s="87">
        <v>841.6</v>
      </c>
      <c r="H188" s="36">
        <v>841.6</v>
      </c>
      <c r="I188" s="4"/>
      <c r="J188" s="71"/>
      <c r="K188" s="100"/>
      <c r="L188" s="71"/>
      <c r="M188" s="71"/>
      <c r="N188" s="71"/>
      <c r="O188" s="399"/>
    </row>
    <row r="189" spans="1:23" ht="15">
      <c r="A189" s="327" t="s">
        <v>42</v>
      </c>
      <c r="B189" s="326" t="s">
        <v>18</v>
      </c>
      <c r="C189" s="325" t="s">
        <v>81</v>
      </c>
      <c r="D189" s="22" t="s">
        <v>156</v>
      </c>
      <c r="E189" s="85">
        <f>SUM(E190:E200)</f>
        <v>169196.2</v>
      </c>
      <c r="F189" s="34">
        <f>SUM(F190:F200)</f>
        <v>139905.7</v>
      </c>
      <c r="G189" s="85">
        <f>SUM(G190:G200)</f>
        <v>169196.2</v>
      </c>
      <c r="H189" s="34">
        <f>SUM(H190:H200)</f>
        <v>139905.7</v>
      </c>
      <c r="I189" s="4"/>
      <c r="J189" s="71"/>
      <c r="K189" s="100"/>
      <c r="L189" s="71"/>
      <c r="M189" s="71"/>
      <c r="N189" s="71"/>
      <c r="O189" s="326" t="s">
        <v>2</v>
      </c>
      <c r="P189" s="383"/>
      <c r="Q189" s="289"/>
      <c r="R189" s="289"/>
      <c r="S189" s="289"/>
      <c r="T189" s="289"/>
      <c r="U189" s="289"/>
      <c r="V189" s="289"/>
      <c r="W189" s="289"/>
    </row>
    <row r="190" spans="1:23" ht="15">
      <c r="A190" s="359"/>
      <c r="B190" s="331"/>
      <c r="C190" s="336"/>
      <c r="D190" s="25" t="s">
        <v>26</v>
      </c>
      <c r="E190" s="87">
        <v>23043.5</v>
      </c>
      <c r="F190" s="36">
        <v>15720.9</v>
      </c>
      <c r="G190" s="87">
        <v>23043.5</v>
      </c>
      <c r="H190" s="36">
        <v>15720.9</v>
      </c>
      <c r="I190" s="4"/>
      <c r="J190" s="71"/>
      <c r="K190" s="100"/>
      <c r="L190" s="71"/>
      <c r="M190" s="71"/>
      <c r="N190" s="71"/>
      <c r="O190" s="331"/>
      <c r="P190" s="383"/>
      <c r="Q190" s="289"/>
      <c r="R190" s="289"/>
      <c r="S190" s="289"/>
      <c r="T190" s="289"/>
      <c r="U190" s="289"/>
      <c r="V190" s="289"/>
      <c r="W190" s="289"/>
    </row>
    <row r="191" spans="1:23" ht="15">
      <c r="A191" s="359"/>
      <c r="B191" s="331"/>
      <c r="C191" s="336"/>
      <c r="D191" s="67" t="s">
        <v>27</v>
      </c>
      <c r="E191" s="87">
        <v>23043.5</v>
      </c>
      <c r="F191" s="36">
        <v>15290.2</v>
      </c>
      <c r="G191" s="87">
        <v>23043.5</v>
      </c>
      <c r="H191" s="36">
        <v>15290.2</v>
      </c>
      <c r="I191" s="4"/>
      <c r="J191" s="71"/>
      <c r="K191" s="100"/>
      <c r="L191" s="71"/>
      <c r="M191" s="71"/>
      <c r="N191" s="71"/>
      <c r="O191" s="331"/>
      <c r="P191" s="383"/>
      <c r="Q191" s="289"/>
      <c r="R191" s="289"/>
      <c r="S191" s="289"/>
      <c r="T191" s="289"/>
      <c r="U191" s="289"/>
      <c r="V191" s="289"/>
      <c r="W191" s="289"/>
    </row>
    <row r="192" spans="1:23" ht="15">
      <c r="A192" s="359"/>
      <c r="B192" s="331"/>
      <c r="C192" s="336"/>
      <c r="D192" s="26" t="s">
        <v>28</v>
      </c>
      <c r="E192" s="87">
        <v>18657.5</v>
      </c>
      <c r="F192" s="36">
        <v>15308.5</v>
      </c>
      <c r="G192" s="87">
        <v>18657.5</v>
      </c>
      <c r="H192" s="36">
        <v>15308.5</v>
      </c>
      <c r="I192" s="4"/>
      <c r="J192" s="71"/>
      <c r="K192" s="100"/>
      <c r="L192" s="71"/>
      <c r="M192" s="71"/>
      <c r="N192" s="71"/>
      <c r="O192" s="331"/>
      <c r="P192" s="383"/>
      <c r="Q192" s="289"/>
      <c r="R192" s="289"/>
      <c r="S192" s="289"/>
      <c r="T192" s="289"/>
      <c r="U192" s="289"/>
      <c r="V192" s="289"/>
      <c r="W192" s="289"/>
    </row>
    <row r="193" spans="1:23" ht="15">
      <c r="A193" s="359"/>
      <c r="B193" s="331"/>
      <c r="C193" s="336"/>
      <c r="D193" s="26" t="s">
        <v>29</v>
      </c>
      <c r="E193" s="87">
        <v>18657.5</v>
      </c>
      <c r="F193" s="36">
        <v>15285.2</v>
      </c>
      <c r="G193" s="87">
        <v>18657.5</v>
      </c>
      <c r="H193" s="36">
        <v>15285.2</v>
      </c>
      <c r="I193" s="4"/>
      <c r="J193" s="71"/>
      <c r="K193" s="100"/>
      <c r="L193" s="71"/>
      <c r="M193" s="71"/>
      <c r="N193" s="71"/>
      <c r="O193" s="331"/>
      <c r="P193" s="383"/>
      <c r="Q193" s="289"/>
      <c r="R193" s="289"/>
      <c r="S193" s="289"/>
      <c r="T193" s="289"/>
      <c r="U193" s="289"/>
      <c r="V193" s="289"/>
      <c r="W193" s="289"/>
    </row>
    <row r="194" spans="1:23" ht="15">
      <c r="A194" s="359"/>
      <c r="B194" s="331"/>
      <c r="C194" s="336"/>
      <c r="D194" s="2" t="s">
        <v>30</v>
      </c>
      <c r="E194" s="87">
        <v>17595.1</v>
      </c>
      <c r="F194" s="36">
        <v>10555.5</v>
      </c>
      <c r="G194" s="87">
        <v>17595.1</v>
      </c>
      <c r="H194" s="36">
        <v>10555.5</v>
      </c>
      <c r="I194" s="4"/>
      <c r="J194" s="71"/>
      <c r="K194" s="100"/>
      <c r="L194" s="71"/>
      <c r="M194" s="71"/>
      <c r="N194" s="71"/>
      <c r="O194" s="331"/>
      <c r="P194" s="383"/>
      <c r="Q194" s="289"/>
      <c r="R194" s="289"/>
      <c r="S194" s="289"/>
      <c r="T194" s="289"/>
      <c r="U194" s="289"/>
      <c r="V194" s="289"/>
      <c r="W194" s="289"/>
    </row>
    <row r="195" spans="1:23" ht="15">
      <c r="A195" s="359"/>
      <c r="B195" s="331"/>
      <c r="C195" s="336"/>
      <c r="D195" s="2" t="s">
        <v>97</v>
      </c>
      <c r="E195" s="87">
        <v>11235</v>
      </c>
      <c r="F195" s="36">
        <v>11235</v>
      </c>
      <c r="G195" s="87">
        <v>11235</v>
      </c>
      <c r="H195" s="36">
        <v>11235</v>
      </c>
      <c r="I195" s="4"/>
      <c r="J195" s="71"/>
      <c r="K195" s="100"/>
      <c r="L195" s="71"/>
      <c r="M195" s="71"/>
      <c r="N195" s="71"/>
      <c r="O195" s="331"/>
      <c r="P195" s="383"/>
      <c r="Q195" s="289"/>
      <c r="R195" s="289"/>
      <c r="S195" s="289"/>
      <c r="T195" s="289"/>
      <c r="U195" s="289"/>
      <c r="V195" s="289"/>
      <c r="W195" s="289"/>
    </row>
    <row r="196" spans="1:23" ht="15">
      <c r="A196" s="359"/>
      <c r="B196" s="331"/>
      <c r="C196" s="336"/>
      <c r="D196" s="2" t="s">
        <v>114</v>
      </c>
      <c r="E196" s="87">
        <v>11235</v>
      </c>
      <c r="F196" s="36">
        <v>11235</v>
      </c>
      <c r="G196" s="87">
        <v>11235</v>
      </c>
      <c r="H196" s="36">
        <v>11235</v>
      </c>
      <c r="I196" s="4"/>
      <c r="J196" s="71"/>
      <c r="K196" s="100"/>
      <c r="L196" s="71"/>
      <c r="M196" s="71"/>
      <c r="N196" s="71"/>
      <c r="O196" s="331"/>
      <c r="P196" s="383"/>
      <c r="Q196" s="289"/>
      <c r="R196" s="289"/>
      <c r="S196" s="289"/>
      <c r="T196" s="289"/>
      <c r="U196" s="289"/>
      <c r="V196" s="289"/>
      <c r="W196" s="289"/>
    </row>
    <row r="197" spans="1:23" ht="15">
      <c r="A197" s="359"/>
      <c r="B197" s="331"/>
      <c r="C197" s="336"/>
      <c r="D197" s="2" t="s">
        <v>115</v>
      </c>
      <c r="E197" s="87">
        <v>11235</v>
      </c>
      <c r="F197" s="36">
        <v>11235</v>
      </c>
      <c r="G197" s="87">
        <v>11235</v>
      </c>
      <c r="H197" s="36">
        <v>11235</v>
      </c>
      <c r="I197" s="4"/>
      <c r="J197" s="71"/>
      <c r="K197" s="100"/>
      <c r="L197" s="71"/>
      <c r="M197" s="71"/>
      <c r="N197" s="71"/>
      <c r="O197" s="331"/>
      <c r="P197" s="383"/>
      <c r="Q197" s="289"/>
      <c r="R197" s="289"/>
      <c r="S197" s="289"/>
      <c r="T197" s="289"/>
      <c r="U197" s="289"/>
      <c r="V197" s="289"/>
      <c r="W197" s="289"/>
    </row>
    <row r="198" spans="1:23" ht="15">
      <c r="A198" s="359"/>
      <c r="B198" s="331"/>
      <c r="C198" s="336"/>
      <c r="D198" s="2" t="s">
        <v>116</v>
      </c>
      <c r="E198" s="87">
        <v>11235</v>
      </c>
      <c r="F198" s="36">
        <v>10781.3</v>
      </c>
      <c r="G198" s="87">
        <v>11235</v>
      </c>
      <c r="H198" s="36">
        <v>10781.3</v>
      </c>
      <c r="I198" s="4"/>
      <c r="J198" s="71"/>
      <c r="K198" s="100"/>
      <c r="L198" s="71"/>
      <c r="M198" s="71"/>
      <c r="N198" s="71"/>
      <c r="O198" s="331"/>
      <c r="P198" s="383"/>
      <c r="Q198" s="289"/>
      <c r="R198" s="289"/>
      <c r="S198" s="289"/>
      <c r="T198" s="289"/>
      <c r="U198" s="289"/>
      <c r="V198" s="289"/>
      <c r="W198" s="289"/>
    </row>
    <row r="199" spans="1:23" ht="15">
      <c r="A199" s="359"/>
      <c r="B199" s="331"/>
      <c r="C199" s="336"/>
      <c r="D199" s="2" t="s">
        <v>117</v>
      </c>
      <c r="E199" s="87">
        <v>11334.4</v>
      </c>
      <c r="F199" s="36">
        <v>11334.4</v>
      </c>
      <c r="G199" s="87">
        <v>11334.4</v>
      </c>
      <c r="H199" s="36">
        <v>11334.4</v>
      </c>
      <c r="I199" s="4"/>
      <c r="J199" s="71"/>
      <c r="K199" s="100"/>
      <c r="L199" s="71"/>
      <c r="M199" s="71"/>
      <c r="N199" s="71"/>
      <c r="O199" s="331"/>
      <c r="P199" s="383"/>
      <c r="Q199" s="289"/>
      <c r="R199" s="289"/>
      <c r="S199" s="289"/>
      <c r="T199" s="289"/>
      <c r="U199" s="289"/>
      <c r="V199" s="289"/>
      <c r="W199" s="289"/>
    </row>
    <row r="200" spans="1:23" ht="15">
      <c r="A200" s="344"/>
      <c r="B200" s="399"/>
      <c r="C200" s="337"/>
      <c r="D200" s="2" t="s">
        <v>118</v>
      </c>
      <c r="E200" s="87">
        <v>11924.7</v>
      </c>
      <c r="F200" s="36">
        <v>11924.7</v>
      </c>
      <c r="G200" s="87">
        <v>11924.7</v>
      </c>
      <c r="H200" s="36">
        <v>11924.7</v>
      </c>
      <c r="I200" s="4"/>
      <c r="J200" s="71"/>
      <c r="K200" s="100"/>
      <c r="L200" s="71"/>
      <c r="M200" s="71"/>
      <c r="N200" s="71"/>
      <c r="O200" s="331"/>
      <c r="P200" s="383"/>
      <c r="Q200" s="289"/>
      <c r="R200" s="289"/>
      <c r="S200" s="289"/>
      <c r="T200" s="289"/>
      <c r="U200" s="289"/>
      <c r="V200" s="289"/>
      <c r="W200" s="289"/>
    </row>
    <row r="201" spans="1:15" ht="15">
      <c r="A201" s="407" t="s">
        <v>68</v>
      </c>
      <c r="B201" s="326" t="s">
        <v>19</v>
      </c>
      <c r="C201" s="325" t="s">
        <v>82</v>
      </c>
      <c r="D201" s="22" t="s">
        <v>156</v>
      </c>
      <c r="E201" s="85">
        <f>SUM(E202:E212)</f>
        <v>1170</v>
      </c>
      <c r="F201" s="34">
        <f>SUM(F202:F212)</f>
        <v>128.79999999999998</v>
      </c>
      <c r="G201" s="85">
        <f>SUM(G202:G212)</f>
        <v>1170</v>
      </c>
      <c r="H201" s="34">
        <f>SUM(H202:H212)</f>
        <v>128.79999999999998</v>
      </c>
      <c r="I201" s="4"/>
      <c r="J201" s="71"/>
      <c r="K201" s="100"/>
      <c r="L201" s="71"/>
      <c r="M201" s="71"/>
      <c r="N201" s="71"/>
      <c r="O201" s="331"/>
    </row>
    <row r="202" spans="1:15" ht="15">
      <c r="A202" s="408"/>
      <c r="B202" s="331"/>
      <c r="C202" s="336"/>
      <c r="D202" s="25" t="s">
        <v>26</v>
      </c>
      <c r="E202" s="87">
        <v>585</v>
      </c>
      <c r="F202" s="36">
        <v>110.6</v>
      </c>
      <c r="G202" s="87">
        <v>585</v>
      </c>
      <c r="H202" s="36">
        <v>110.6</v>
      </c>
      <c r="I202" s="4"/>
      <c r="J202" s="71"/>
      <c r="K202" s="100"/>
      <c r="L202" s="71"/>
      <c r="M202" s="71"/>
      <c r="N202" s="71"/>
      <c r="O202" s="331"/>
    </row>
    <row r="203" spans="1:15" ht="15">
      <c r="A203" s="408"/>
      <c r="B203" s="331"/>
      <c r="C203" s="336"/>
      <c r="D203" s="67" t="s">
        <v>27</v>
      </c>
      <c r="E203" s="87">
        <v>585</v>
      </c>
      <c r="F203" s="36">
        <v>18.2</v>
      </c>
      <c r="G203" s="87">
        <v>585</v>
      </c>
      <c r="H203" s="36">
        <v>18.2</v>
      </c>
      <c r="I203" s="4"/>
      <c r="J203" s="71"/>
      <c r="K203" s="100"/>
      <c r="L203" s="71"/>
      <c r="M203" s="71"/>
      <c r="N203" s="71"/>
      <c r="O203" s="331"/>
    </row>
    <row r="204" spans="1:15" ht="15">
      <c r="A204" s="408"/>
      <c r="B204" s="331"/>
      <c r="C204" s="336"/>
      <c r="D204" s="26" t="s">
        <v>28</v>
      </c>
      <c r="E204" s="88" t="s">
        <v>63</v>
      </c>
      <c r="F204" s="5" t="s">
        <v>63</v>
      </c>
      <c r="G204" s="88" t="s">
        <v>63</v>
      </c>
      <c r="H204" s="5" t="s">
        <v>63</v>
      </c>
      <c r="I204" s="4"/>
      <c r="J204" s="71"/>
      <c r="K204" s="100"/>
      <c r="L204" s="71"/>
      <c r="M204" s="71"/>
      <c r="N204" s="71"/>
      <c r="O204" s="331"/>
    </row>
    <row r="205" spans="1:15" ht="15">
      <c r="A205" s="408"/>
      <c r="B205" s="331"/>
      <c r="C205" s="336"/>
      <c r="D205" s="26" t="s">
        <v>29</v>
      </c>
      <c r="E205" s="88" t="s">
        <v>63</v>
      </c>
      <c r="F205" s="5" t="s">
        <v>63</v>
      </c>
      <c r="G205" s="88" t="s">
        <v>63</v>
      </c>
      <c r="H205" s="5" t="s">
        <v>63</v>
      </c>
      <c r="I205" s="4"/>
      <c r="J205" s="71"/>
      <c r="K205" s="100"/>
      <c r="L205" s="71"/>
      <c r="M205" s="71"/>
      <c r="N205" s="71"/>
      <c r="O205" s="331"/>
    </row>
    <row r="206" spans="1:15" ht="15">
      <c r="A206" s="408"/>
      <c r="B206" s="331"/>
      <c r="C206" s="336"/>
      <c r="D206" s="2" t="s">
        <v>30</v>
      </c>
      <c r="E206" s="88" t="s">
        <v>63</v>
      </c>
      <c r="F206" s="5" t="s">
        <v>63</v>
      </c>
      <c r="G206" s="88" t="s">
        <v>63</v>
      </c>
      <c r="H206" s="5" t="s">
        <v>63</v>
      </c>
      <c r="I206" s="4"/>
      <c r="J206" s="71"/>
      <c r="K206" s="100"/>
      <c r="L206" s="71"/>
      <c r="M206" s="71"/>
      <c r="N206" s="71"/>
      <c r="O206" s="331"/>
    </row>
    <row r="207" spans="1:15" ht="15">
      <c r="A207" s="408"/>
      <c r="B207" s="331"/>
      <c r="C207" s="336"/>
      <c r="D207" s="2" t="s">
        <v>97</v>
      </c>
      <c r="E207" s="88" t="s">
        <v>63</v>
      </c>
      <c r="F207" s="5" t="s">
        <v>63</v>
      </c>
      <c r="G207" s="88" t="s">
        <v>63</v>
      </c>
      <c r="H207" s="5" t="s">
        <v>63</v>
      </c>
      <c r="I207" s="4"/>
      <c r="J207" s="71"/>
      <c r="K207" s="100"/>
      <c r="L207" s="71"/>
      <c r="M207" s="71"/>
      <c r="N207" s="71"/>
      <c r="O207" s="331"/>
    </row>
    <row r="208" spans="1:15" ht="15">
      <c r="A208" s="408"/>
      <c r="B208" s="331"/>
      <c r="C208" s="336"/>
      <c r="D208" s="2" t="s">
        <v>114</v>
      </c>
      <c r="E208" s="88" t="s">
        <v>63</v>
      </c>
      <c r="F208" s="5" t="s">
        <v>63</v>
      </c>
      <c r="G208" s="88" t="s">
        <v>63</v>
      </c>
      <c r="H208" s="5" t="s">
        <v>63</v>
      </c>
      <c r="I208" s="4"/>
      <c r="J208" s="71"/>
      <c r="K208" s="100"/>
      <c r="L208" s="71"/>
      <c r="M208" s="71"/>
      <c r="N208" s="71"/>
      <c r="O208" s="331"/>
    </row>
    <row r="209" spans="1:15" ht="15">
      <c r="A209" s="408"/>
      <c r="B209" s="331"/>
      <c r="C209" s="336"/>
      <c r="D209" s="2" t="s">
        <v>115</v>
      </c>
      <c r="E209" s="88" t="s">
        <v>63</v>
      </c>
      <c r="F209" s="5" t="s">
        <v>63</v>
      </c>
      <c r="G209" s="88" t="s">
        <v>63</v>
      </c>
      <c r="H209" s="5" t="s">
        <v>63</v>
      </c>
      <c r="I209" s="4"/>
      <c r="J209" s="71"/>
      <c r="K209" s="100"/>
      <c r="L209" s="71"/>
      <c r="M209" s="71"/>
      <c r="N209" s="71"/>
      <c r="O209" s="331"/>
    </row>
    <row r="210" spans="1:15" ht="15">
      <c r="A210" s="408"/>
      <c r="B210" s="331"/>
      <c r="C210" s="336"/>
      <c r="D210" s="2" t="s">
        <v>116</v>
      </c>
      <c r="E210" s="88" t="s">
        <v>63</v>
      </c>
      <c r="F210" s="5" t="s">
        <v>63</v>
      </c>
      <c r="G210" s="88" t="s">
        <v>63</v>
      </c>
      <c r="H210" s="5" t="s">
        <v>63</v>
      </c>
      <c r="I210" s="4"/>
      <c r="J210" s="71"/>
      <c r="K210" s="100"/>
      <c r="L210" s="71"/>
      <c r="M210" s="71"/>
      <c r="N210" s="71"/>
      <c r="O210" s="331"/>
    </row>
    <row r="211" spans="1:15" ht="15">
      <c r="A211" s="408"/>
      <c r="B211" s="331"/>
      <c r="C211" s="336"/>
      <c r="D211" s="2" t="s">
        <v>117</v>
      </c>
      <c r="E211" s="88" t="s">
        <v>63</v>
      </c>
      <c r="F211" s="5" t="s">
        <v>63</v>
      </c>
      <c r="G211" s="88" t="s">
        <v>63</v>
      </c>
      <c r="H211" s="5" t="s">
        <v>63</v>
      </c>
      <c r="I211" s="4"/>
      <c r="J211" s="71"/>
      <c r="K211" s="100"/>
      <c r="L211" s="71"/>
      <c r="M211" s="71"/>
      <c r="N211" s="71"/>
      <c r="O211" s="331"/>
    </row>
    <row r="212" spans="1:15" ht="15">
      <c r="A212" s="409"/>
      <c r="B212" s="399"/>
      <c r="C212" s="337"/>
      <c r="D212" s="2" t="s">
        <v>118</v>
      </c>
      <c r="E212" s="88" t="s">
        <v>63</v>
      </c>
      <c r="F212" s="5" t="s">
        <v>63</v>
      </c>
      <c r="G212" s="88" t="s">
        <v>63</v>
      </c>
      <c r="H212" s="5" t="s">
        <v>63</v>
      </c>
      <c r="I212" s="4"/>
      <c r="J212" s="71"/>
      <c r="K212" s="100"/>
      <c r="L212" s="71"/>
      <c r="M212" s="71"/>
      <c r="N212" s="71"/>
      <c r="O212" s="331"/>
    </row>
    <row r="213" spans="1:15" ht="15">
      <c r="A213" s="327" t="s">
        <v>69</v>
      </c>
      <c r="B213" s="326" t="s">
        <v>20</v>
      </c>
      <c r="C213" s="325" t="s">
        <v>76</v>
      </c>
      <c r="D213" s="22" t="s">
        <v>156</v>
      </c>
      <c r="E213" s="85">
        <f>SUM(E214:E224)</f>
        <v>270</v>
      </c>
      <c r="F213" s="34">
        <f>SUM(F214:F224)</f>
        <v>148.6</v>
      </c>
      <c r="G213" s="85">
        <f>SUM(G214:G224)</f>
        <v>270</v>
      </c>
      <c r="H213" s="34">
        <f>SUM(H214:H224)</f>
        <v>148.6</v>
      </c>
      <c r="I213" s="4"/>
      <c r="J213" s="71"/>
      <c r="K213" s="100"/>
      <c r="L213" s="71"/>
      <c r="M213" s="71"/>
      <c r="N213" s="71"/>
      <c r="O213" s="331"/>
    </row>
    <row r="214" spans="1:15" ht="15">
      <c r="A214" s="359"/>
      <c r="B214" s="331"/>
      <c r="C214" s="336"/>
      <c r="D214" s="25" t="s">
        <v>26</v>
      </c>
      <c r="E214" s="87">
        <v>120</v>
      </c>
      <c r="F214" s="36">
        <v>75.3</v>
      </c>
      <c r="G214" s="87">
        <v>120</v>
      </c>
      <c r="H214" s="36">
        <v>75.3</v>
      </c>
      <c r="I214" s="4"/>
      <c r="J214" s="71"/>
      <c r="K214" s="100"/>
      <c r="L214" s="71"/>
      <c r="M214" s="71"/>
      <c r="N214" s="71"/>
      <c r="O214" s="331"/>
    </row>
    <row r="215" spans="1:15" ht="15">
      <c r="A215" s="359"/>
      <c r="B215" s="331"/>
      <c r="C215" s="336"/>
      <c r="D215" s="67" t="s">
        <v>27</v>
      </c>
      <c r="E215" s="87">
        <v>150</v>
      </c>
      <c r="F215" s="36">
        <v>73.3</v>
      </c>
      <c r="G215" s="87">
        <v>150</v>
      </c>
      <c r="H215" s="36">
        <v>73.3</v>
      </c>
      <c r="I215" s="4"/>
      <c r="J215" s="71"/>
      <c r="K215" s="100"/>
      <c r="L215" s="71"/>
      <c r="M215" s="71"/>
      <c r="N215" s="71"/>
      <c r="O215" s="331"/>
    </row>
    <row r="216" spans="1:15" ht="15">
      <c r="A216" s="359"/>
      <c r="B216" s="331"/>
      <c r="C216" s="336"/>
      <c r="D216" s="26" t="s">
        <v>28</v>
      </c>
      <c r="E216" s="88" t="s">
        <v>63</v>
      </c>
      <c r="F216" s="5" t="s">
        <v>63</v>
      </c>
      <c r="G216" s="88" t="s">
        <v>63</v>
      </c>
      <c r="H216" s="5" t="s">
        <v>63</v>
      </c>
      <c r="I216" s="4"/>
      <c r="J216" s="71"/>
      <c r="K216" s="100"/>
      <c r="L216" s="71"/>
      <c r="M216" s="71"/>
      <c r="N216" s="71"/>
      <c r="O216" s="331"/>
    </row>
    <row r="217" spans="1:15" ht="15">
      <c r="A217" s="359"/>
      <c r="B217" s="331"/>
      <c r="C217" s="336"/>
      <c r="D217" s="26" t="s">
        <v>29</v>
      </c>
      <c r="E217" s="88" t="s">
        <v>63</v>
      </c>
      <c r="F217" s="5" t="s">
        <v>63</v>
      </c>
      <c r="G217" s="88" t="s">
        <v>63</v>
      </c>
      <c r="H217" s="5" t="s">
        <v>63</v>
      </c>
      <c r="I217" s="4"/>
      <c r="J217" s="71"/>
      <c r="K217" s="100"/>
      <c r="L217" s="71"/>
      <c r="M217" s="71"/>
      <c r="N217" s="71"/>
      <c r="O217" s="331"/>
    </row>
    <row r="218" spans="1:15" ht="15">
      <c r="A218" s="359"/>
      <c r="B218" s="331"/>
      <c r="C218" s="336"/>
      <c r="D218" s="2" t="s">
        <v>30</v>
      </c>
      <c r="E218" s="88" t="s">
        <v>63</v>
      </c>
      <c r="F218" s="5" t="s">
        <v>63</v>
      </c>
      <c r="G218" s="88" t="s">
        <v>63</v>
      </c>
      <c r="H218" s="5" t="s">
        <v>63</v>
      </c>
      <c r="I218" s="4"/>
      <c r="J218" s="71"/>
      <c r="K218" s="100"/>
      <c r="L218" s="71"/>
      <c r="M218" s="71"/>
      <c r="N218" s="71"/>
      <c r="O218" s="331"/>
    </row>
    <row r="219" spans="1:15" ht="15">
      <c r="A219" s="359"/>
      <c r="B219" s="331"/>
      <c r="C219" s="336"/>
      <c r="D219" s="2" t="s">
        <v>97</v>
      </c>
      <c r="E219" s="88" t="s">
        <v>63</v>
      </c>
      <c r="F219" s="5" t="s">
        <v>63</v>
      </c>
      <c r="G219" s="88" t="s">
        <v>63</v>
      </c>
      <c r="H219" s="5" t="s">
        <v>63</v>
      </c>
      <c r="I219" s="4"/>
      <c r="J219" s="71"/>
      <c r="K219" s="100"/>
      <c r="L219" s="71"/>
      <c r="M219" s="71"/>
      <c r="N219" s="71"/>
      <c r="O219" s="331"/>
    </row>
    <row r="220" spans="1:15" ht="15">
      <c r="A220" s="359"/>
      <c r="B220" s="331"/>
      <c r="C220" s="336"/>
      <c r="D220" s="2" t="s">
        <v>114</v>
      </c>
      <c r="E220" s="88" t="s">
        <v>63</v>
      </c>
      <c r="F220" s="5" t="s">
        <v>63</v>
      </c>
      <c r="G220" s="88" t="s">
        <v>63</v>
      </c>
      <c r="H220" s="5" t="s">
        <v>63</v>
      </c>
      <c r="I220" s="4"/>
      <c r="J220" s="71"/>
      <c r="K220" s="100"/>
      <c r="L220" s="71"/>
      <c r="M220" s="71"/>
      <c r="N220" s="71"/>
      <c r="O220" s="331"/>
    </row>
    <row r="221" spans="1:15" ht="15">
      <c r="A221" s="359"/>
      <c r="B221" s="331"/>
      <c r="C221" s="336"/>
      <c r="D221" s="2" t="s">
        <v>115</v>
      </c>
      <c r="E221" s="88" t="s">
        <v>63</v>
      </c>
      <c r="F221" s="5" t="s">
        <v>63</v>
      </c>
      <c r="G221" s="88" t="s">
        <v>63</v>
      </c>
      <c r="H221" s="5" t="s">
        <v>63</v>
      </c>
      <c r="I221" s="4"/>
      <c r="J221" s="71"/>
      <c r="K221" s="100"/>
      <c r="L221" s="71"/>
      <c r="M221" s="71"/>
      <c r="N221" s="71"/>
      <c r="O221" s="331"/>
    </row>
    <row r="222" spans="1:15" ht="15">
      <c r="A222" s="359"/>
      <c r="B222" s="331"/>
      <c r="C222" s="336"/>
      <c r="D222" s="2" t="s">
        <v>116</v>
      </c>
      <c r="E222" s="88" t="s">
        <v>63</v>
      </c>
      <c r="F222" s="5" t="s">
        <v>63</v>
      </c>
      <c r="G222" s="88" t="s">
        <v>63</v>
      </c>
      <c r="H222" s="5" t="s">
        <v>63</v>
      </c>
      <c r="I222" s="4"/>
      <c r="J222" s="71"/>
      <c r="K222" s="100"/>
      <c r="L222" s="71"/>
      <c r="M222" s="71"/>
      <c r="N222" s="71"/>
      <c r="O222" s="331"/>
    </row>
    <row r="223" spans="1:15" ht="15">
      <c r="A223" s="359"/>
      <c r="B223" s="331"/>
      <c r="C223" s="336"/>
      <c r="D223" s="2" t="s">
        <v>117</v>
      </c>
      <c r="E223" s="88" t="s">
        <v>63</v>
      </c>
      <c r="F223" s="5" t="s">
        <v>63</v>
      </c>
      <c r="G223" s="88" t="s">
        <v>63</v>
      </c>
      <c r="H223" s="5" t="s">
        <v>63</v>
      </c>
      <c r="I223" s="4"/>
      <c r="J223" s="71"/>
      <c r="K223" s="100"/>
      <c r="L223" s="71"/>
      <c r="M223" s="71"/>
      <c r="N223" s="71"/>
      <c r="O223" s="331"/>
    </row>
    <row r="224" spans="1:15" ht="15">
      <c r="A224" s="344"/>
      <c r="B224" s="399"/>
      <c r="C224" s="337"/>
      <c r="D224" s="2" t="s">
        <v>118</v>
      </c>
      <c r="E224" s="88" t="s">
        <v>63</v>
      </c>
      <c r="F224" s="5" t="s">
        <v>63</v>
      </c>
      <c r="G224" s="88" t="s">
        <v>63</v>
      </c>
      <c r="H224" s="5" t="s">
        <v>63</v>
      </c>
      <c r="I224" s="4"/>
      <c r="J224" s="71"/>
      <c r="K224" s="100"/>
      <c r="L224" s="71"/>
      <c r="M224" s="71"/>
      <c r="N224" s="71"/>
      <c r="O224" s="399"/>
    </row>
    <row r="225" spans="1:15" ht="15">
      <c r="A225" s="327" t="s">
        <v>43</v>
      </c>
      <c r="B225" s="326" t="s">
        <v>21</v>
      </c>
      <c r="C225" s="325" t="s">
        <v>76</v>
      </c>
      <c r="D225" s="22" t="s">
        <v>156</v>
      </c>
      <c r="E225" s="85">
        <f>SUM(E226:E236)</f>
        <v>1219143.2</v>
      </c>
      <c r="F225" s="34">
        <f>SUM(F226:F236)</f>
        <v>1113092.4</v>
      </c>
      <c r="G225" s="85">
        <f>SUM(G226:G236)</f>
        <v>1219143.2</v>
      </c>
      <c r="H225" s="34">
        <f>SUM(H226:H236)</f>
        <v>1113092.4</v>
      </c>
      <c r="I225" s="4"/>
      <c r="J225" s="71"/>
      <c r="K225" s="100"/>
      <c r="L225" s="71"/>
      <c r="M225" s="71"/>
      <c r="N225" s="71"/>
      <c r="O225" s="326" t="s">
        <v>2</v>
      </c>
    </row>
    <row r="226" spans="1:15" ht="15">
      <c r="A226" s="359"/>
      <c r="B226" s="331"/>
      <c r="C226" s="336"/>
      <c r="D226" s="25" t="s">
        <v>26</v>
      </c>
      <c r="E226" s="87">
        <v>80557</v>
      </c>
      <c r="F226" s="36">
        <v>76770.9</v>
      </c>
      <c r="G226" s="87">
        <v>80557</v>
      </c>
      <c r="H226" s="36">
        <v>76770.9</v>
      </c>
      <c r="I226" s="4"/>
      <c r="J226" s="71"/>
      <c r="K226" s="100"/>
      <c r="L226" s="71"/>
      <c r="M226" s="71"/>
      <c r="N226" s="71"/>
      <c r="O226" s="331"/>
    </row>
    <row r="227" spans="1:15" ht="15">
      <c r="A227" s="359"/>
      <c r="B227" s="331"/>
      <c r="C227" s="336"/>
      <c r="D227" s="67" t="s">
        <v>27</v>
      </c>
      <c r="E227" s="87">
        <v>97625</v>
      </c>
      <c r="F227" s="36">
        <v>89240.5</v>
      </c>
      <c r="G227" s="87">
        <v>97625</v>
      </c>
      <c r="H227" s="36">
        <v>89240.5</v>
      </c>
      <c r="I227" s="4"/>
      <c r="J227" s="71"/>
      <c r="K227" s="100"/>
      <c r="L227" s="71"/>
      <c r="M227" s="71"/>
      <c r="N227" s="71"/>
      <c r="O227" s="331"/>
    </row>
    <row r="228" spans="1:15" ht="15">
      <c r="A228" s="359"/>
      <c r="B228" s="331"/>
      <c r="C228" s="336"/>
      <c r="D228" s="26" t="s">
        <v>28</v>
      </c>
      <c r="E228" s="87">
        <v>99955.5</v>
      </c>
      <c r="F228" s="36">
        <v>99955.5</v>
      </c>
      <c r="G228" s="87">
        <v>99955.5</v>
      </c>
      <c r="H228" s="36">
        <v>99955.5</v>
      </c>
      <c r="I228" s="4"/>
      <c r="J228" s="71"/>
      <c r="K228" s="100"/>
      <c r="L228" s="71"/>
      <c r="M228" s="71"/>
      <c r="N228" s="71"/>
      <c r="O228" s="331"/>
    </row>
    <row r="229" spans="1:19" ht="15">
      <c r="A229" s="359"/>
      <c r="B229" s="331"/>
      <c r="C229" s="336"/>
      <c r="D229" s="26" t="s">
        <v>29</v>
      </c>
      <c r="E229" s="87">
        <v>101097.1</v>
      </c>
      <c r="F229" s="36">
        <v>101097.1</v>
      </c>
      <c r="G229" s="87">
        <v>101097.1</v>
      </c>
      <c r="H229" s="36">
        <v>101097.1</v>
      </c>
      <c r="I229" s="4"/>
      <c r="J229" s="71"/>
      <c r="K229" s="100"/>
      <c r="L229" s="71"/>
      <c r="M229" s="71"/>
      <c r="N229" s="71"/>
      <c r="O229" s="331"/>
      <c r="P229" s="6"/>
      <c r="Q229" s="38"/>
      <c r="R229" s="38"/>
      <c r="S229" s="38"/>
    </row>
    <row r="230" spans="1:19" ht="15">
      <c r="A230" s="359"/>
      <c r="B230" s="331"/>
      <c r="C230" s="336"/>
      <c r="D230" s="2" t="s">
        <v>30</v>
      </c>
      <c r="E230" s="87">
        <v>106999.8</v>
      </c>
      <c r="F230" s="36">
        <v>101820.4</v>
      </c>
      <c r="G230" s="87">
        <v>106999.8</v>
      </c>
      <c r="H230" s="36">
        <v>101820.4</v>
      </c>
      <c r="I230" s="4"/>
      <c r="J230" s="71"/>
      <c r="K230" s="100"/>
      <c r="L230" s="71"/>
      <c r="M230" s="71"/>
      <c r="N230" s="71"/>
      <c r="O230" s="331"/>
      <c r="P230" s="6"/>
      <c r="Q230" s="38"/>
      <c r="R230" s="38"/>
      <c r="S230" s="38"/>
    </row>
    <row r="231" spans="1:19" ht="15">
      <c r="A231" s="359"/>
      <c r="B231" s="331"/>
      <c r="C231" s="336"/>
      <c r="D231" s="2" t="s">
        <v>97</v>
      </c>
      <c r="E231" s="87">
        <v>111279.8</v>
      </c>
      <c r="F231" s="36">
        <v>102775.7</v>
      </c>
      <c r="G231" s="87">
        <v>111279.8</v>
      </c>
      <c r="H231" s="36">
        <f>F231</f>
        <v>102775.7</v>
      </c>
      <c r="I231" s="4"/>
      <c r="J231" s="71"/>
      <c r="K231" s="100"/>
      <c r="L231" s="71"/>
      <c r="M231" s="71"/>
      <c r="N231" s="71"/>
      <c r="O231" s="331"/>
      <c r="P231" s="6"/>
      <c r="Q231" s="39">
        <f>F231+426.4</f>
        <v>103202.09999999999</v>
      </c>
      <c r="R231" s="38"/>
      <c r="S231" s="38"/>
    </row>
    <row r="232" spans="1:19" ht="15">
      <c r="A232" s="359"/>
      <c r="B232" s="331"/>
      <c r="C232" s="336"/>
      <c r="D232" s="2" t="s">
        <v>114</v>
      </c>
      <c r="E232" s="87">
        <v>115731</v>
      </c>
      <c r="F232" s="36">
        <v>104492</v>
      </c>
      <c r="G232" s="87">
        <v>115731</v>
      </c>
      <c r="H232" s="36">
        <v>104492</v>
      </c>
      <c r="I232" s="4"/>
      <c r="J232" s="71"/>
      <c r="K232" s="100"/>
      <c r="L232" s="71"/>
      <c r="M232" s="71"/>
      <c r="N232" s="71"/>
      <c r="O232" s="331"/>
      <c r="P232" s="6"/>
      <c r="Q232" s="38"/>
      <c r="R232" s="38"/>
      <c r="S232" s="38"/>
    </row>
    <row r="233" spans="1:19" ht="15">
      <c r="A233" s="359"/>
      <c r="B233" s="331"/>
      <c r="C233" s="336"/>
      <c r="D233" s="2" t="s">
        <v>115</v>
      </c>
      <c r="E233" s="87">
        <v>120360.2</v>
      </c>
      <c r="F233" s="36">
        <v>104492</v>
      </c>
      <c r="G233" s="87">
        <v>120360.2</v>
      </c>
      <c r="H233" s="36">
        <v>104492</v>
      </c>
      <c r="I233" s="4"/>
      <c r="J233" s="71"/>
      <c r="K233" s="100"/>
      <c r="L233" s="71"/>
      <c r="M233" s="71"/>
      <c r="N233" s="71"/>
      <c r="O233" s="331"/>
      <c r="P233" s="6"/>
      <c r="Q233" s="38"/>
      <c r="R233" s="38"/>
      <c r="S233" s="38"/>
    </row>
    <row r="234" spans="1:15" ht="15">
      <c r="A234" s="359"/>
      <c r="B234" s="331"/>
      <c r="C234" s="336"/>
      <c r="D234" s="2" t="s">
        <v>116</v>
      </c>
      <c r="E234" s="87">
        <v>125174.6</v>
      </c>
      <c r="F234" s="36">
        <v>101405.8</v>
      </c>
      <c r="G234" s="87">
        <v>125174.6</v>
      </c>
      <c r="H234" s="36">
        <v>101405.8</v>
      </c>
      <c r="I234" s="4"/>
      <c r="J234" s="71"/>
      <c r="K234" s="100"/>
      <c r="L234" s="71"/>
      <c r="M234" s="71"/>
      <c r="N234" s="71"/>
      <c r="O234" s="331"/>
    </row>
    <row r="235" spans="1:15" ht="15">
      <c r="A235" s="359"/>
      <c r="B235" s="331"/>
      <c r="C235" s="336"/>
      <c r="D235" s="2" t="s">
        <v>117</v>
      </c>
      <c r="E235" s="87">
        <v>130181.6</v>
      </c>
      <c r="F235" s="36">
        <v>112269.6</v>
      </c>
      <c r="G235" s="87">
        <v>130181.6</v>
      </c>
      <c r="H235" s="36">
        <v>112269.6</v>
      </c>
      <c r="I235" s="4"/>
      <c r="J235" s="71"/>
      <c r="K235" s="100"/>
      <c r="L235" s="71"/>
      <c r="M235" s="71"/>
      <c r="N235" s="71"/>
      <c r="O235" s="331"/>
    </row>
    <row r="236" spans="1:15" ht="15">
      <c r="A236" s="344"/>
      <c r="B236" s="399"/>
      <c r="C236" s="337"/>
      <c r="D236" s="2" t="s">
        <v>118</v>
      </c>
      <c r="E236" s="87">
        <v>130181.6</v>
      </c>
      <c r="F236" s="36">
        <v>118772.9</v>
      </c>
      <c r="G236" s="87">
        <v>130181.6</v>
      </c>
      <c r="H236" s="36">
        <v>118772.9</v>
      </c>
      <c r="I236" s="4"/>
      <c r="J236" s="71"/>
      <c r="K236" s="100"/>
      <c r="L236" s="71"/>
      <c r="M236" s="71"/>
      <c r="N236" s="71"/>
      <c r="O236" s="399"/>
    </row>
    <row r="237" spans="1:15" ht="15">
      <c r="A237" s="327" t="s">
        <v>47</v>
      </c>
      <c r="B237" s="326" t="s">
        <v>126</v>
      </c>
      <c r="C237" s="325" t="s">
        <v>76</v>
      </c>
      <c r="D237" s="22" t="s">
        <v>156</v>
      </c>
      <c r="E237" s="85">
        <f>SUM(E238:E248)</f>
        <v>155305.39999999997</v>
      </c>
      <c r="F237" s="34">
        <f>SUM(F238:F248)</f>
        <v>153944.99999999997</v>
      </c>
      <c r="G237" s="85">
        <f>SUM(G238:G248)</f>
        <v>155305.39999999997</v>
      </c>
      <c r="H237" s="34">
        <f>SUM(H238:H248)</f>
        <v>153944.99999999997</v>
      </c>
      <c r="I237" s="4"/>
      <c r="J237" s="71"/>
      <c r="K237" s="100"/>
      <c r="L237" s="71"/>
      <c r="M237" s="71"/>
      <c r="N237" s="71"/>
      <c r="O237" s="326" t="s">
        <v>2</v>
      </c>
    </row>
    <row r="238" spans="1:19" ht="15">
      <c r="A238" s="359"/>
      <c r="B238" s="331"/>
      <c r="C238" s="336"/>
      <c r="D238" s="25" t="s">
        <v>26</v>
      </c>
      <c r="E238" s="87">
        <v>13860</v>
      </c>
      <c r="F238" s="36">
        <v>13860</v>
      </c>
      <c r="G238" s="87">
        <v>13860</v>
      </c>
      <c r="H238" s="36">
        <v>13860</v>
      </c>
      <c r="I238" s="4"/>
      <c r="J238" s="71"/>
      <c r="K238" s="100"/>
      <c r="L238" s="71"/>
      <c r="M238" s="71"/>
      <c r="N238" s="71"/>
      <c r="O238" s="331"/>
      <c r="S238" s="12"/>
    </row>
    <row r="239" spans="1:15" ht="15">
      <c r="A239" s="359"/>
      <c r="B239" s="331"/>
      <c r="C239" s="336"/>
      <c r="D239" s="67" t="s">
        <v>27</v>
      </c>
      <c r="E239" s="87">
        <v>13783.7</v>
      </c>
      <c r="F239" s="36">
        <v>13779.4</v>
      </c>
      <c r="G239" s="87">
        <v>13783.7</v>
      </c>
      <c r="H239" s="36">
        <v>13779.4</v>
      </c>
      <c r="I239" s="4"/>
      <c r="J239" s="71"/>
      <c r="K239" s="100"/>
      <c r="L239" s="71"/>
      <c r="M239" s="71"/>
      <c r="N239" s="71"/>
      <c r="O239" s="331"/>
    </row>
    <row r="240" spans="1:15" ht="15">
      <c r="A240" s="359"/>
      <c r="B240" s="331"/>
      <c r="C240" s="336"/>
      <c r="D240" s="26" t="s">
        <v>28</v>
      </c>
      <c r="E240" s="87">
        <v>13291.5</v>
      </c>
      <c r="F240" s="36">
        <v>13241</v>
      </c>
      <c r="G240" s="87">
        <v>13291.5</v>
      </c>
      <c r="H240" s="36">
        <v>13241</v>
      </c>
      <c r="I240" s="4"/>
      <c r="J240" s="71"/>
      <c r="K240" s="100"/>
      <c r="L240" s="71"/>
      <c r="M240" s="71"/>
      <c r="N240" s="71"/>
      <c r="O240" s="331"/>
    </row>
    <row r="241" spans="1:15" ht="15">
      <c r="A241" s="359"/>
      <c r="B241" s="331"/>
      <c r="C241" s="336"/>
      <c r="D241" s="26" t="s">
        <v>29</v>
      </c>
      <c r="E241" s="87">
        <v>14122.9</v>
      </c>
      <c r="F241" s="36">
        <v>13387.6</v>
      </c>
      <c r="G241" s="87">
        <v>14122.9</v>
      </c>
      <c r="H241" s="36">
        <v>13387.6</v>
      </c>
      <c r="I241" s="4"/>
      <c r="J241" s="71"/>
      <c r="K241" s="100"/>
      <c r="L241" s="71"/>
      <c r="M241" s="71"/>
      <c r="N241" s="71"/>
      <c r="O241" s="331"/>
    </row>
    <row r="242" spans="1:15" ht="15">
      <c r="A242" s="359"/>
      <c r="B242" s="331"/>
      <c r="C242" s="336"/>
      <c r="D242" s="2" t="s">
        <v>30</v>
      </c>
      <c r="E242" s="87">
        <v>14211.3</v>
      </c>
      <c r="F242" s="36">
        <v>14211.3</v>
      </c>
      <c r="G242" s="87">
        <v>14211.3</v>
      </c>
      <c r="H242" s="36">
        <v>14211.3</v>
      </c>
      <c r="I242" s="4"/>
      <c r="J242" s="71"/>
      <c r="K242" s="100"/>
      <c r="L242" s="71"/>
      <c r="M242" s="71"/>
      <c r="N242" s="71"/>
      <c r="O242" s="331"/>
    </row>
    <row r="243" spans="1:15" ht="15">
      <c r="A243" s="359"/>
      <c r="B243" s="331"/>
      <c r="C243" s="336"/>
      <c r="D243" s="2" t="s">
        <v>97</v>
      </c>
      <c r="E243" s="87">
        <v>14429.7</v>
      </c>
      <c r="F243" s="36">
        <v>14429.7</v>
      </c>
      <c r="G243" s="87">
        <v>14429.7</v>
      </c>
      <c r="H243" s="36">
        <v>14429.7</v>
      </c>
      <c r="I243" s="4"/>
      <c r="J243" s="71"/>
      <c r="K243" s="100"/>
      <c r="L243" s="71"/>
      <c r="M243" s="71"/>
      <c r="N243" s="71"/>
      <c r="O243" s="331"/>
    </row>
    <row r="244" spans="1:15" ht="15">
      <c r="A244" s="359"/>
      <c r="B244" s="331"/>
      <c r="C244" s="336"/>
      <c r="D244" s="2" t="s">
        <v>114</v>
      </c>
      <c r="E244" s="87">
        <v>14122.9</v>
      </c>
      <c r="F244" s="36">
        <v>14122.9</v>
      </c>
      <c r="G244" s="87">
        <v>14122.9</v>
      </c>
      <c r="H244" s="36">
        <v>14122.9</v>
      </c>
      <c r="I244" s="4"/>
      <c r="J244" s="71"/>
      <c r="K244" s="100"/>
      <c r="L244" s="71"/>
      <c r="M244" s="71"/>
      <c r="N244" s="71"/>
      <c r="O244" s="331"/>
    </row>
    <row r="245" spans="1:15" ht="15">
      <c r="A245" s="359"/>
      <c r="B245" s="331"/>
      <c r="C245" s="336"/>
      <c r="D245" s="2" t="s">
        <v>115</v>
      </c>
      <c r="E245" s="87">
        <v>14122.9</v>
      </c>
      <c r="F245" s="36">
        <v>14122.9</v>
      </c>
      <c r="G245" s="87">
        <v>14122.9</v>
      </c>
      <c r="H245" s="36">
        <v>14122.9</v>
      </c>
      <c r="I245" s="4"/>
      <c r="J245" s="71"/>
      <c r="K245" s="100"/>
      <c r="L245" s="71"/>
      <c r="M245" s="71"/>
      <c r="N245" s="71"/>
      <c r="O245" s="331"/>
    </row>
    <row r="246" spans="1:15" ht="15">
      <c r="A246" s="359"/>
      <c r="B246" s="331"/>
      <c r="C246" s="336"/>
      <c r="D246" s="2" t="s">
        <v>116</v>
      </c>
      <c r="E246" s="87">
        <v>14122.9</v>
      </c>
      <c r="F246" s="36">
        <v>13552.6</v>
      </c>
      <c r="G246" s="87">
        <v>14122.9</v>
      </c>
      <c r="H246" s="36">
        <v>13552.6</v>
      </c>
      <c r="I246" s="4"/>
      <c r="J246" s="71"/>
      <c r="K246" s="100"/>
      <c r="L246" s="71"/>
      <c r="M246" s="71"/>
      <c r="N246" s="71"/>
      <c r="O246" s="331"/>
    </row>
    <row r="247" spans="1:15" ht="15">
      <c r="A247" s="359"/>
      <c r="B247" s="331"/>
      <c r="C247" s="336"/>
      <c r="D247" s="2" t="s">
        <v>117</v>
      </c>
      <c r="E247" s="87">
        <v>14247.8</v>
      </c>
      <c r="F247" s="36">
        <v>14247.8</v>
      </c>
      <c r="G247" s="87">
        <v>14247.8</v>
      </c>
      <c r="H247" s="36">
        <v>14247.8</v>
      </c>
      <c r="I247" s="4"/>
      <c r="J247" s="71"/>
      <c r="K247" s="100"/>
      <c r="L247" s="71"/>
      <c r="M247" s="71"/>
      <c r="N247" s="71"/>
      <c r="O247" s="331"/>
    </row>
    <row r="248" spans="1:15" ht="15">
      <c r="A248" s="344"/>
      <c r="B248" s="399"/>
      <c r="C248" s="337"/>
      <c r="D248" s="2" t="s">
        <v>118</v>
      </c>
      <c r="E248" s="87">
        <v>14989.8</v>
      </c>
      <c r="F248" s="36">
        <v>14989.8</v>
      </c>
      <c r="G248" s="87">
        <v>14989.8</v>
      </c>
      <c r="H248" s="36">
        <v>14989.8</v>
      </c>
      <c r="I248" s="4"/>
      <c r="J248" s="71"/>
      <c r="K248" s="100"/>
      <c r="L248" s="71"/>
      <c r="M248" s="71"/>
      <c r="N248" s="71"/>
      <c r="O248" s="399"/>
    </row>
    <row r="249" spans="1:15" ht="15">
      <c r="A249" s="327" t="s">
        <v>48</v>
      </c>
      <c r="B249" s="326" t="s">
        <v>72</v>
      </c>
      <c r="C249" s="325" t="s">
        <v>83</v>
      </c>
      <c r="D249" s="22" t="s">
        <v>156</v>
      </c>
      <c r="E249" s="85">
        <f>SUM(E250:E260)</f>
        <v>69618.9</v>
      </c>
      <c r="F249" s="34">
        <f>SUM(F250:F260)</f>
        <v>68089.90000000001</v>
      </c>
      <c r="G249" s="85">
        <f>SUM(G250:G260)</f>
        <v>69618.9</v>
      </c>
      <c r="H249" s="34">
        <f>SUM(H250:H260)</f>
        <v>68089.90000000001</v>
      </c>
      <c r="I249" s="4"/>
      <c r="J249" s="71"/>
      <c r="K249" s="100"/>
      <c r="L249" s="71"/>
      <c r="M249" s="71"/>
      <c r="N249" s="71"/>
      <c r="O249" s="326" t="s">
        <v>2</v>
      </c>
    </row>
    <row r="250" spans="1:15" ht="15">
      <c r="A250" s="359"/>
      <c r="B250" s="331"/>
      <c r="C250" s="336"/>
      <c r="D250" s="25" t="s">
        <v>26</v>
      </c>
      <c r="E250" s="87">
        <v>3801.1</v>
      </c>
      <c r="F250" s="36">
        <v>3796.6</v>
      </c>
      <c r="G250" s="87">
        <v>3801.1</v>
      </c>
      <c r="H250" s="36">
        <v>3796.6</v>
      </c>
      <c r="I250" s="4"/>
      <c r="J250" s="71"/>
      <c r="K250" s="100"/>
      <c r="L250" s="71"/>
      <c r="M250" s="71"/>
      <c r="N250" s="71"/>
      <c r="O250" s="331"/>
    </row>
    <row r="251" spans="1:15" ht="15">
      <c r="A251" s="359"/>
      <c r="B251" s="331"/>
      <c r="C251" s="336"/>
      <c r="D251" s="67" t="s">
        <v>27</v>
      </c>
      <c r="E251" s="87">
        <v>4500.8</v>
      </c>
      <c r="F251" s="36">
        <v>4256.2</v>
      </c>
      <c r="G251" s="87">
        <v>4500.8</v>
      </c>
      <c r="H251" s="36">
        <v>4256.2</v>
      </c>
      <c r="I251" s="4"/>
      <c r="J251" s="71"/>
      <c r="K251" s="100"/>
      <c r="L251" s="71"/>
      <c r="M251" s="71"/>
      <c r="N251" s="71"/>
      <c r="O251" s="331"/>
    </row>
    <row r="252" spans="1:15" ht="15">
      <c r="A252" s="359"/>
      <c r="B252" s="331"/>
      <c r="C252" s="336"/>
      <c r="D252" s="26" t="s">
        <v>28</v>
      </c>
      <c r="E252" s="87">
        <v>4609.5</v>
      </c>
      <c r="F252" s="36">
        <v>4609.5</v>
      </c>
      <c r="G252" s="87">
        <v>4609.5</v>
      </c>
      <c r="H252" s="36">
        <v>4609.5</v>
      </c>
      <c r="I252" s="4"/>
      <c r="J252" s="71"/>
      <c r="K252" s="100"/>
      <c r="L252" s="71"/>
      <c r="M252" s="71"/>
      <c r="N252" s="71"/>
      <c r="O252" s="331"/>
    </row>
    <row r="253" spans="1:20" ht="15">
      <c r="A253" s="359"/>
      <c r="B253" s="331"/>
      <c r="C253" s="336"/>
      <c r="D253" s="26" t="s">
        <v>29</v>
      </c>
      <c r="E253" s="87">
        <v>5780.5</v>
      </c>
      <c r="F253" s="36">
        <v>4899.7</v>
      </c>
      <c r="G253" s="87">
        <v>5780.5</v>
      </c>
      <c r="H253" s="36">
        <v>4899.7</v>
      </c>
      <c r="I253" s="4"/>
      <c r="J253" s="71"/>
      <c r="K253" s="100"/>
      <c r="L253" s="71"/>
      <c r="M253" s="71"/>
      <c r="N253" s="71"/>
      <c r="O253" s="331"/>
      <c r="P253" s="373"/>
      <c r="Q253" s="380"/>
      <c r="R253" s="380"/>
      <c r="S253" s="380"/>
      <c r="T253" s="380"/>
    </row>
    <row r="254" spans="1:20" ht="15">
      <c r="A254" s="359"/>
      <c r="B254" s="331"/>
      <c r="C254" s="336"/>
      <c r="D254" s="2" t="s">
        <v>30</v>
      </c>
      <c r="E254" s="87">
        <v>5848.2</v>
      </c>
      <c r="F254" s="36">
        <v>5749</v>
      </c>
      <c r="G254" s="87">
        <v>5848.2</v>
      </c>
      <c r="H254" s="36">
        <v>5749</v>
      </c>
      <c r="I254" s="4"/>
      <c r="J254" s="71"/>
      <c r="K254" s="100"/>
      <c r="L254" s="71"/>
      <c r="M254" s="71"/>
      <c r="N254" s="71"/>
      <c r="O254" s="331"/>
      <c r="P254" s="373"/>
      <c r="Q254" s="380"/>
      <c r="R254" s="380"/>
      <c r="S254" s="380"/>
      <c r="T254" s="380"/>
    </row>
    <row r="255" spans="1:20" ht="15">
      <c r="A255" s="359"/>
      <c r="B255" s="331"/>
      <c r="C255" s="336"/>
      <c r="D255" s="2" t="s">
        <v>97</v>
      </c>
      <c r="E255" s="87">
        <v>7426.2</v>
      </c>
      <c r="F255" s="36">
        <v>7426.2</v>
      </c>
      <c r="G255" s="87">
        <v>7426.2</v>
      </c>
      <c r="H255" s="36">
        <v>7426.2</v>
      </c>
      <c r="I255" s="4"/>
      <c r="J255" s="71"/>
      <c r="K255" s="100"/>
      <c r="L255" s="71"/>
      <c r="M255" s="71"/>
      <c r="N255" s="71"/>
      <c r="O255" s="331"/>
      <c r="P255" s="373"/>
      <c r="Q255" s="380"/>
      <c r="R255" s="380"/>
      <c r="S255" s="380"/>
      <c r="T255" s="380"/>
    </row>
    <row r="256" spans="1:20" ht="15">
      <c r="A256" s="359"/>
      <c r="B256" s="331"/>
      <c r="C256" s="336"/>
      <c r="D256" s="2" t="s">
        <v>114</v>
      </c>
      <c r="E256" s="87">
        <v>7426.2</v>
      </c>
      <c r="F256" s="36">
        <v>7426.2</v>
      </c>
      <c r="G256" s="87">
        <v>7426.2</v>
      </c>
      <c r="H256" s="36">
        <v>7426.2</v>
      </c>
      <c r="I256" s="4"/>
      <c r="J256" s="71"/>
      <c r="K256" s="100"/>
      <c r="L256" s="71"/>
      <c r="M256" s="71"/>
      <c r="N256" s="71"/>
      <c r="O256" s="331"/>
      <c r="P256" s="373"/>
      <c r="Q256" s="380"/>
      <c r="R256" s="380"/>
      <c r="S256" s="380"/>
      <c r="T256" s="380"/>
    </row>
    <row r="257" spans="1:20" ht="15">
      <c r="A257" s="359"/>
      <c r="B257" s="331"/>
      <c r="C257" s="336"/>
      <c r="D257" s="2" t="s">
        <v>115</v>
      </c>
      <c r="E257" s="87">
        <v>7426.2</v>
      </c>
      <c r="F257" s="36">
        <v>7426.2</v>
      </c>
      <c r="G257" s="87">
        <v>7426.2</v>
      </c>
      <c r="H257" s="36">
        <v>7426.2</v>
      </c>
      <c r="I257" s="4"/>
      <c r="J257" s="71"/>
      <c r="K257" s="100"/>
      <c r="L257" s="71"/>
      <c r="M257" s="71"/>
      <c r="N257" s="71"/>
      <c r="O257" s="331"/>
      <c r="P257" s="373"/>
      <c r="Q257" s="380"/>
      <c r="R257" s="380"/>
      <c r="S257" s="380"/>
      <c r="T257" s="380"/>
    </row>
    <row r="258" spans="1:20" ht="15">
      <c r="A258" s="359"/>
      <c r="B258" s="331"/>
      <c r="C258" s="336"/>
      <c r="D258" s="2" t="s">
        <v>116</v>
      </c>
      <c r="E258" s="87">
        <v>7426.2</v>
      </c>
      <c r="F258" s="36">
        <v>7126.3</v>
      </c>
      <c r="G258" s="87">
        <v>7426.2</v>
      </c>
      <c r="H258" s="36">
        <v>7126.3</v>
      </c>
      <c r="I258" s="4"/>
      <c r="J258" s="71"/>
      <c r="K258" s="100"/>
      <c r="L258" s="71"/>
      <c r="M258" s="71"/>
      <c r="N258" s="71"/>
      <c r="O258" s="331"/>
      <c r="P258" s="373"/>
      <c r="Q258" s="380"/>
      <c r="R258" s="380"/>
      <c r="S258" s="380"/>
      <c r="T258" s="380"/>
    </row>
    <row r="259" spans="1:15" ht="15">
      <c r="A259" s="359"/>
      <c r="B259" s="331"/>
      <c r="C259" s="336"/>
      <c r="D259" s="2" t="s">
        <v>117</v>
      </c>
      <c r="E259" s="87">
        <v>7491.9</v>
      </c>
      <c r="F259" s="36">
        <v>7491.9</v>
      </c>
      <c r="G259" s="87">
        <v>7491.9</v>
      </c>
      <c r="H259" s="36">
        <v>7491.9</v>
      </c>
      <c r="I259" s="4"/>
      <c r="J259" s="71"/>
      <c r="K259" s="100"/>
      <c r="L259" s="71"/>
      <c r="M259" s="71"/>
      <c r="N259" s="71"/>
      <c r="O259" s="331"/>
    </row>
    <row r="260" spans="1:15" ht="15">
      <c r="A260" s="344"/>
      <c r="B260" s="399"/>
      <c r="C260" s="337"/>
      <c r="D260" s="2" t="s">
        <v>118</v>
      </c>
      <c r="E260" s="87">
        <v>7882.1</v>
      </c>
      <c r="F260" s="36">
        <v>7882.1</v>
      </c>
      <c r="G260" s="87">
        <v>7882.1</v>
      </c>
      <c r="H260" s="36">
        <v>7882.1</v>
      </c>
      <c r="I260" s="4"/>
      <c r="J260" s="71"/>
      <c r="K260" s="100"/>
      <c r="L260" s="71"/>
      <c r="M260" s="71"/>
      <c r="N260" s="71"/>
      <c r="O260" s="399"/>
    </row>
    <row r="261" spans="1:15" ht="60">
      <c r="A261" s="327" t="s">
        <v>49</v>
      </c>
      <c r="B261" s="69" t="s">
        <v>127</v>
      </c>
      <c r="C261" s="69"/>
      <c r="D261" s="40"/>
      <c r="E261" s="89"/>
      <c r="F261" s="41"/>
      <c r="G261" s="89"/>
      <c r="H261" s="41"/>
      <c r="I261" s="4"/>
      <c r="J261" s="71"/>
      <c r="K261" s="100"/>
      <c r="L261" s="71"/>
      <c r="M261" s="71"/>
      <c r="N261" s="71"/>
      <c r="O261" s="326" t="s">
        <v>2</v>
      </c>
    </row>
    <row r="262" spans="1:17" ht="13.5" customHeight="1">
      <c r="A262" s="359"/>
      <c r="B262" s="372" t="s">
        <v>151</v>
      </c>
      <c r="C262" s="384" t="s">
        <v>95</v>
      </c>
      <c r="D262" s="22" t="s">
        <v>156</v>
      </c>
      <c r="E262" s="80">
        <f>SUM(E263:E273)</f>
        <v>35188.560000000005</v>
      </c>
      <c r="F262" s="24">
        <f>SUM(F263:F273)</f>
        <v>31794.500000000007</v>
      </c>
      <c r="G262" s="80">
        <f>SUM(G263:G273)</f>
        <v>35188.560000000005</v>
      </c>
      <c r="H262" s="24">
        <f>SUM(H263:H273)</f>
        <v>31794.500000000007</v>
      </c>
      <c r="I262" s="4"/>
      <c r="J262" s="71"/>
      <c r="K262" s="100"/>
      <c r="L262" s="71"/>
      <c r="M262" s="71"/>
      <c r="N262" s="71"/>
      <c r="O262" s="331"/>
      <c r="P262" s="381"/>
      <c r="Q262" s="382"/>
    </row>
    <row r="263" spans="1:17" ht="15">
      <c r="A263" s="359"/>
      <c r="B263" s="372"/>
      <c r="C263" s="384"/>
      <c r="D263" s="42" t="s">
        <v>26</v>
      </c>
      <c r="E263" s="81">
        <v>4655.4</v>
      </c>
      <c r="F263" s="9">
        <v>4306.7</v>
      </c>
      <c r="G263" s="81">
        <v>4655.4</v>
      </c>
      <c r="H263" s="9">
        <v>4306.7</v>
      </c>
      <c r="I263" s="4"/>
      <c r="J263" s="71"/>
      <c r="K263" s="100"/>
      <c r="L263" s="71"/>
      <c r="M263" s="71"/>
      <c r="N263" s="71"/>
      <c r="O263" s="331"/>
      <c r="P263" s="381"/>
      <c r="Q263" s="382"/>
    </row>
    <row r="264" spans="1:17" ht="15">
      <c r="A264" s="359"/>
      <c r="B264" s="372"/>
      <c r="C264" s="384"/>
      <c r="D264" s="73" t="s">
        <v>27</v>
      </c>
      <c r="E264" s="81">
        <f>4655.36</f>
        <v>4655.36</v>
      </c>
      <c r="F264" s="9">
        <v>4302.5</v>
      </c>
      <c r="G264" s="81">
        <v>4655.36</v>
      </c>
      <c r="H264" s="9">
        <v>4302.5</v>
      </c>
      <c r="I264" s="4"/>
      <c r="J264" s="71"/>
      <c r="K264" s="100"/>
      <c r="L264" s="71"/>
      <c r="M264" s="71"/>
      <c r="N264" s="71"/>
      <c r="O264" s="331"/>
      <c r="P264" s="381"/>
      <c r="Q264" s="382"/>
    </row>
    <row r="265" spans="1:17" ht="15">
      <c r="A265" s="359"/>
      <c r="B265" s="372"/>
      <c r="C265" s="384"/>
      <c r="D265" s="40" t="s">
        <v>28</v>
      </c>
      <c r="E265" s="81">
        <f>4655.4</f>
        <v>4655.4</v>
      </c>
      <c r="F265" s="9">
        <v>3964.8</v>
      </c>
      <c r="G265" s="81">
        <v>4655.4</v>
      </c>
      <c r="H265" s="9">
        <v>3964.8</v>
      </c>
      <c r="I265" s="4"/>
      <c r="J265" s="71"/>
      <c r="K265" s="100"/>
      <c r="L265" s="71"/>
      <c r="M265" s="71"/>
      <c r="N265" s="71"/>
      <c r="O265" s="331"/>
      <c r="P265" s="381"/>
      <c r="Q265" s="382"/>
    </row>
    <row r="266" spans="1:17" ht="15">
      <c r="A266" s="359"/>
      <c r="B266" s="372"/>
      <c r="C266" s="384"/>
      <c r="D266" s="40" t="s">
        <v>29</v>
      </c>
      <c r="E266" s="81">
        <f>4655.4</f>
        <v>4655.4</v>
      </c>
      <c r="F266" s="9">
        <v>4090.2</v>
      </c>
      <c r="G266" s="81">
        <v>4655.4</v>
      </c>
      <c r="H266" s="9">
        <v>4090.2</v>
      </c>
      <c r="I266" s="4"/>
      <c r="J266" s="71"/>
      <c r="K266" s="100"/>
      <c r="L266" s="71"/>
      <c r="M266" s="71"/>
      <c r="N266" s="71"/>
      <c r="O266" s="331"/>
      <c r="P266" s="381"/>
      <c r="Q266" s="382"/>
    </row>
    <row r="267" spans="1:17" ht="15">
      <c r="A267" s="359"/>
      <c r="B267" s="372"/>
      <c r="C267" s="384"/>
      <c r="D267" s="43" t="s">
        <v>30</v>
      </c>
      <c r="E267" s="81">
        <f>4655.4</f>
        <v>4655.4</v>
      </c>
      <c r="F267" s="9">
        <v>3338.9</v>
      </c>
      <c r="G267" s="81">
        <f>4655.4</f>
        <v>4655.4</v>
      </c>
      <c r="H267" s="9">
        <v>3338.9</v>
      </c>
      <c r="I267" s="4"/>
      <c r="J267" s="71"/>
      <c r="K267" s="100"/>
      <c r="L267" s="71"/>
      <c r="M267" s="71"/>
      <c r="N267" s="71"/>
      <c r="O267" s="331"/>
      <c r="P267" s="381"/>
      <c r="Q267" s="382"/>
    </row>
    <row r="268" spans="1:17" ht="15">
      <c r="A268" s="359"/>
      <c r="B268" s="372"/>
      <c r="C268" s="384"/>
      <c r="D268" s="43" t="s">
        <v>97</v>
      </c>
      <c r="E268" s="81">
        <v>2977.9</v>
      </c>
      <c r="F268" s="9">
        <v>2977.9</v>
      </c>
      <c r="G268" s="81">
        <v>2977.9</v>
      </c>
      <c r="H268" s="9">
        <v>2977.9</v>
      </c>
      <c r="I268" s="4"/>
      <c r="J268" s="71"/>
      <c r="K268" s="100"/>
      <c r="L268" s="71"/>
      <c r="M268" s="71"/>
      <c r="N268" s="71"/>
      <c r="O268" s="331"/>
      <c r="P268" s="381"/>
      <c r="Q268" s="382"/>
    </row>
    <row r="269" spans="1:20" ht="15">
      <c r="A269" s="359"/>
      <c r="B269" s="372"/>
      <c r="C269" s="384"/>
      <c r="D269" s="43" t="s">
        <v>114</v>
      </c>
      <c r="E269" s="81">
        <v>2977.9</v>
      </c>
      <c r="F269" s="9">
        <v>2977.9</v>
      </c>
      <c r="G269" s="81">
        <v>2977.9</v>
      </c>
      <c r="H269" s="9">
        <v>2977.9</v>
      </c>
      <c r="I269" s="4"/>
      <c r="J269" s="71"/>
      <c r="K269" s="100"/>
      <c r="L269" s="71"/>
      <c r="M269" s="71"/>
      <c r="N269" s="71"/>
      <c r="O269" s="331"/>
      <c r="P269" s="381"/>
      <c r="Q269" s="382"/>
      <c r="T269" s="44"/>
    </row>
    <row r="270" spans="1:17" ht="15">
      <c r="A270" s="359"/>
      <c r="B270" s="372"/>
      <c r="C270" s="384"/>
      <c r="D270" s="43" t="s">
        <v>115</v>
      </c>
      <c r="E270" s="81">
        <v>2977.9</v>
      </c>
      <c r="F270" s="9">
        <v>2977.9</v>
      </c>
      <c r="G270" s="81">
        <v>2977.9</v>
      </c>
      <c r="H270" s="9">
        <v>2977.9</v>
      </c>
      <c r="I270" s="4"/>
      <c r="J270" s="71"/>
      <c r="K270" s="100"/>
      <c r="L270" s="71"/>
      <c r="M270" s="71"/>
      <c r="N270" s="71"/>
      <c r="O270" s="331"/>
      <c r="P270" s="381"/>
      <c r="Q270" s="382"/>
    </row>
    <row r="271" spans="1:17" ht="15">
      <c r="A271" s="359"/>
      <c r="B271" s="372"/>
      <c r="C271" s="384"/>
      <c r="D271" s="43" t="s">
        <v>116</v>
      </c>
      <c r="E271" s="81">
        <v>2977.9</v>
      </c>
      <c r="F271" s="9">
        <v>2857.7</v>
      </c>
      <c r="G271" s="81">
        <v>2977.9</v>
      </c>
      <c r="H271" s="9">
        <v>2857.7</v>
      </c>
      <c r="I271" s="4"/>
      <c r="J271" s="71"/>
      <c r="K271" s="100"/>
      <c r="L271" s="71"/>
      <c r="M271" s="71"/>
      <c r="N271" s="71"/>
      <c r="O271" s="331"/>
      <c r="P271" s="381"/>
      <c r="Q271" s="382"/>
    </row>
    <row r="272" spans="1:17" ht="15">
      <c r="A272" s="359"/>
      <c r="B272" s="372"/>
      <c r="C272" s="384"/>
      <c r="D272" s="43" t="s">
        <v>117</v>
      </c>
      <c r="E272" s="81">
        <v>0</v>
      </c>
      <c r="F272" s="9">
        <v>0</v>
      </c>
      <c r="G272" s="81">
        <v>0</v>
      </c>
      <c r="H272" s="9">
        <v>0</v>
      </c>
      <c r="I272" s="4"/>
      <c r="J272" s="71"/>
      <c r="K272" s="100"/>
      <c r="L272" s="71"/>
      <c r="M272" s="71"/>
      <c r="N272" s="71"/>
      <c r="O272" s="331"/>
      <c r="P272" s="381"/>
      <c r="Q272" s="382"/>
    </row>
    <row r="273" spans="1:17" ht="15">
      <c r="A273" s="359"/>
      <c r="B273" s="372"/>
      <c r="C273" s="384"/>
      <c r="D273" s="43" t="s">
        <v>118</v>
      </c>
      <c r="E273" s="81">
        <v>0</v>
      </c>
      <c r="F273" s="9">
        <v>0</v>
      </c>
      <c r="G273" s="81">
        <v>0</v>
      </c>
      <c r="H273" s="9">
        <v>0</v>
      </c>
      <c r="I273" s="4"/>
      <c r="J273" s="71"/>
      <c r="K273" s="100"/>
      <c r="L273" s="71"/>
      <c r="M273" s="71"/>
      <c r="N273" s="71"/>
      <c r="O273" s="331"/>
      <c r="P273" s="381"/>
      <c r="Q273" s="382"/>
    </row>
    <row r="274" spans="1:17" ht="15">
      <c r="A274" s="359"/>
      <c r="B274" s="372" t="s">
        <v>152</v>
      </c>
      <c r="C274" s="384" t="s">
        <v>96</v>
      </c>
      <c r="D274" s="22" t="s">
        <v>156</v>
      </c>
      <c r="E274" s="80">
        <f>SUM(E275:E285)</f>
        <v>13851.800000000001</v>
      </c>
      <c r="F274" s="24">
        <f>SUM(F275:F285)</f>
        <v>11770.8</v>
      </c>
      <c r="G274" s="80">
        <f>SUM(G275:G285)</f>
        <v>13851.800000000001</v>
      </c>
      <c r="H274" s="24">
        <f>SUM(H275:H285)</f>
        <v>11770.8</v>
      </c>
      <c r="I274" s="4"/>
      <c r="J274" s="71"/>
      <c r="K274" s="100"/>
      <c r="L274" s="71"/>
      <c r="M274" s="71"/>
      <c r="N274" s="71"/>
      <c r="O274" s="331"/>
      <c r="P274" s="381"/>
      <c r="Q274" s="382"/>
    </row>
    <row r="275" spans="1:17" ht="15">
      <c r="A275" s="359"/>
      <c r="B275" s="372"/>
      <c r="C275" s="410"/>
      <c r="D275" s="42" t="s">
        <v>26</v>
      </c>
      <c r="E275" s="81">
        <v>3528.5</v>
      </c>
      <c r="F275" s="9">
        <v>3528.5</v>
      </c>
      <c r="G275" s="81">
        <v>3528.5</v>
      </c>
      <c r="H275" s="9">
        <v>3528.5</v>
      </c>
      <c r="I275" s="4"/>
      <c r="J275" s="71"/>
      <c r="K275" s="100"/>
      <c r="L275" s="71"/>
      <c r="M275" s="71"/>
      <c r="N275" s="71"/>
      <c r="O275" s="331"/>
      <c r="P275" s="381"/>
      <c r="Q275" s="382"/>
    </row>
    <row r="276" spans="1:17" ht="15">
      <c r="A276" s="359"/>
      <c r="B276" s="372"/>
      <c r="C276" s="410"/>
      <c r="D276" s="73" t="s">
        <v>27</v>
      </c>
      <c r="E276" s="81">
        <v>3441.1</v>
      </c>
      <c r="F276" s="9">
        <v>3425.3</v>
      </c>
      <c r="G276" s="81">
        <v>3441.1</v>
      </c>
      <c r="H276" s="9">
        <v>3425.3</v>
      </c>
      <c r="I276" s="4"/>
      <c r="J276" s="71"/>
      <c r="K276" s="100"/>
      <c r="L276" s="71"/>
      <c r="M276" s="71"/>
      <c r="N276" s="71"/>
      <c r="O276" s="331"/>
      <c r="P276" s="381"/>
      <c r="Q276" s="382"/>
    </row>
    <row r="277" spans="1:17" ht="15">
      <c r="A277" s="359"/>
      <c r="B277" s="372"/>
      <c r="C277" s="410"/>
      <c r="D277" s="40" t="s">
        <v>28</v>
      </c>
      <c r="E277" s="81">
        <v>3441.1</v>
      </c>
      <c r="F277" s="9">
        <v>2698.7</v>
      </c>
      <c r="G277" s="81">
        <v>3441.1</v>
      </c>
      <c r="H277" s="9">
        <v>2698.7</v>
      </c>
      <c r="I277" s="4"/>
      <c r="J277" s="71"/>
      <c r="K277" s="100"/>
      <c r="L277" s="71"/>
      <c r="M277" s="71"/>
      <c r="N277" s="71"/>
      <c r="O277" s="331"/>
      <c r="P277" s="381"/>
      <c r="Q277" s="382"/>
    </row>
    <row r="278" spans="1:17" ht="15">
      <c r="A278" s="359"/>
      <c r="B278" s="372"/>
      <c r="C278" s="410"/>
      <c r="D278" s="40" t="s">
        <v>29</v>
      </c>
      <c r="E278" s="81">
        <v>3441.1</v>
      </c>
      <c r="F278" s="9">
        <v>2118.3</v>
      </c>
      <c r="G278" s="81">
        <v>3441.1</v>
      </c>
      <c r="H278" s="9">
        <v>2118.3</v>
      </c>
      <c r="I278" s="4"/>
      <c r="J278" s="71"/>
      <c r="K278" s="100"/>
      <c r="L278" s="71"/>
      <c r="M278" s="71"/>
      <c r="N278" s="71"/>
      <c r="O278" s="331"/>
      <c r="P278" s="381"/>
      <c r="Q278" s="382"/>
    </row>
    <row r="279" spans="1:17" ht="15">
      <c r="A279" s="359"/>
      <c r="B279" s="372"/>
      <c r="C279" s="410"/>
      <c r="D279" s="43" t="s">
        <v>30</v>
      </c>
      <c r="E279" s="81">
        <v>0</v>
      </c>
      <c r="F279" s="9">
        <v>0</v>
      </c>
      <c r="G279" s="81">
        <v>0</v>
      </c>
      <c r="H279" s="9">
        <v>0</v>
      </c>
      <c r="I279" s="4"/>
      <c r="J279" s="71"/>
      <c r="K279" s="100"/>
      <c r="L279" s="71"/>
      <c r="M279" s="71"/>
      <c r="N279" s="71"/>
      <c r="O279" s="331"/>
      <c r="P279" s="381"/>
      <c r="Q279" s="382"/>
    </row>
    <row r="280" spans="1:15" ht="15">
      <c r="A280" s="359"/>
      <c r="B280" s="372"/>
      <c r="C280" s="410"/>
      <c r="D280" s="43" t="s">
        <v>97</v>
      </c>
      <c r="E280" s="81">
        <v>0</v>
      </c>
      <c r="F280" s="9">
        <v>0</v>
      </c>
      <c r="G280" s="81">
        <v>0</v>
      </c>
      <c r="H280" s="9">
        <v>0</v>
      </c>
      <c r="I280" s="4"/>
      <c r="J280" s="71"/>
      <c r="K280" s="100"/>
      <c r="L280" s="71"/>
      <c r="M280" s="71"/>
      <c r="N280" s="71"/>
      <c r="O280" s="331"/>
    </row>
    <row r="281" spans="1:15" ht="15">
      <c r="A281" s="359"/>
      <c r="B281" s="372"/>
      <c r="C281" s="410"/>
      <c r="D281" s="43" t="s">
        <v>114</v>
      </c>
      <c r="E281" s="81">
        <v>0</v>
      </c>
      <c r="F281" s="9">
        <v>0</v>
      </c>
      <c r="G281" s="81">
        <v>0</v>
      </c>
      <c r="H281" s="9">
        <v>0</v>
      </c>
      <c r="I281" s="4"/>
      <c r="J281" s="71"/>
      <c r="K281" s="100"/>
      <c r="L281" s="71"/>
      <c r="M281" s="71"/>
      <c r="N281" s="71"/>
      <c r="O281" s="331"/>
    </row>
    <row r="282" spans="1:15" ht="15">
      <c r="A282" s="359"/>
      <c r="B282" s="372"/>
      <c r="C282" s="410"/>
      <c r="D282" s="43" t="s">
        <v>115</v>
      </c>
      <c r="E282" s="81">
        <v>0</v>
      </c>
      <c r="F282" s="9">
        <v>0</v>
      </c>
      <c r="G282" s="81">
        <v>0</v>
      </c>
      <c r="H282" s="9">
        <v>0</v>
      </c>
      <c r="I282" s="4"/>
      <c r="J282" s="71"/>
      <c r="K282" s="100"/>
      <c r="L282" s="71"/>
      <c r="M282" s="71"/>
      <c r="N282" s="71"/>
      <c r="O282" s="331"/>
    </row>
    <row r="283" spans="1:15" ht="15">
      <c r="A283" s="359"/>
      <c r="B283" s="372"/>
      <c r="C283" s="410"/>
      <c r="D283" s="43" t="s">
        <v>116</v>
      </c>
      <c r="E283" s="81">
        <v>0</v>
      </c>
      <c r="F283" s="9">
        <v>0</v>
      </c>
      <c r="G283" s="81">
        <v>0</v>
      </c>
      <c r="H283" s="9">
        <v>0</v>
      </c>
      <c r="I283" s="4"/>
      <c r="J283" s="71"/>
      <c r="K283" s="100"/>
      <c r="L283" s="71"/>
      <c r="M283" s="71"/>
      <c r="N283" s="71"/>
      <c r="O283" s="331"/>
    </row>
    <row r="284" spans="1:15" ht="15">
      <c r="A284" s="359"/>
      <c r="B284" s="372"/>
      <c r="C284" s="410"/>
      <c r="D284" s="43" t="s">
        <v>117</v>
      </c>
      <c r="E284" s="81">
        <v>0</v>
      </c>
      <c r="F284" s="9">
        <v>0</v>
      </c>
      <c r="G284" s="81">
        <v>0</v>
      </c>
      <c r="H284" s="9">
        <v>0</v>
      </c>
      <c r="I284" s="4"/>
      <c r="J284" s="71"/>
      <c r="K284" s="100"/>
      <c r="L284" s="71"/>
      <c r="M284" s="71"/>
      <c r="N284" s="71"/>
      <c r="O284" s="331"/>
    </row>
    <row r="285" spans="1:15" ht="15">
      <c r="A285" s="359"/>
      <c r="B285" s="372"/>
      <c r="C285" s="410"/>
      <c r="D285" s="43" t="s">
        <v>118</v>
      </c>
      <c r="E285" s="81">
        <v>0</v>
      </c>
      <c r="F285" s="9">
        <v>0</v>
      </c>
      <c r="G285" s="81">
        <v>0</v>
      </c>
      <c r="H285" s="9">
        <v>0</v>
      </c>
      <c r="I285" s="4"/>
      <c r="J285" s="71"/>
      <c r="K285" s="100"/>
      <c r="L285" s="71"/>
      <c r="M285" s="71"/>
      <c r="N285" s="71"/>
      <c r="O285" s="331"/>
    </row>
    <row r="286" spans="1:15" ht="65.25" customHeight="1">
      <c r="A286" s="359"/>
      <c r="B286" s="411" t="s">
        <v>159</v>
      </c>
      <c r="C286" s="384" t="s">
        <v>124</v>
      </c>
      <c r="D286" s="72"/>
      <c r="E286" s="81"/>
      <c r="F286" s="9"/>
      <c r="G286" s="81"/>
      <c r="H286" s="9"/>
      <c r="I286" s="4"/>
      <c r="J286" s="71"/>
      <c r="K286" s="100"/>
      <c r="L286" s="71"/>
      <c r="M286" s="71"/>
      <c r="N286" s="71"/>
      <c r="O286" s="331"/>
    </row>
    <row r="287" spans="1:15" ht="15">
      <c r="A287" s="359"/>
      <c r="B287" s="411"/>
      <c r="C287" s="384"/>
      <c r="D287" s="45" t="s">
        <v>30</v>
      </c>
      <c r="E287" s="81">
        <v>3441.1</v>
      </c>
      <c r="F287" s="9">
        <v>1816.2</v>
      </c>
      <c r="G287" s="81">
        <v>3441.1</v>
      </c>
      <c r="H287" s="9">
        <v>1816.2</v>
      </c>
      <c r="I287" s="4"/>
      <c r="J287" s="71"/>
      <c r="K287" s="100"/>
      <c r="L287" s="71"/>
      <c r="M287" s="71"/>
      <c r="N287" s="71"/>
      <c r="O287" s="331"/>
    </row>
    <row r="288" spans="1:15" ht="15">
      <c r="A288" s="359"/>
      <c r="B288" s="411"/>
      <c r="C288" s="384"/>
      <c r="D288" s="45" t="s">
        <v>97</v>
      </c>
      <c r="E288" s="81">
        <v>1631.6</v>
      </c>
      <c r="F288" s="9">
        <v>1631.6</v>
      </c>
      <c r="G288" s="81">
        <v>1631.6</v>
      </c>
      <c r="H288" s="9">
        <v>1631.6</v>
      </c>
      <c r="I288" s="4"/>
      <c r="J288" s="71"/>
      <c r="K288" s="100"/>
      <c r="L288" s="71"/>
      <c r="M288" s="71"/>
      <c r="N288" s="71"/>
      <c r="O288" s="331"/>
    </row>
    <row r="289" spans="1:15" ht="15">
      <c r="A289" s="359"/>
      <c r="B289" s="411"/>
      <c r="C289" s="384"/>
      <c r="D289" s="45" t="s">
        <v>114</v>
      </c>
      <c r="E289" s="81">
        <v>1631.6</v>
      </c>
      <c r="F289" s="9">
        <v>1631.6</v>
      </c>
      <c r="G289" s="81">
        <v>1631.6</v>
      </c>
      <c r="H289" s="9">
        <v>1631.6</v>
      </c>
      <c r="I289" s="4"/>
      <c r="J289" s="71"/>
      <c r="K289" s="100"/>
      <c r="L289" s="71"/>
      <c r="M289" s="71"/>
      <c r="N289" s="71"/>
      <c r="O289" s="331"/>
    </row>
    <row r="290" spans="1:15" ht="15">
      <c r="A290" s="359"/>
      <c r="B290" s="411"/>
      <c r="C290" s="384"/>
      <c r="D290" s="45" t="s">
        <v>115</v>
      </c>
      <c r="E290" s="81">
        <v>1631.6</v>
      </c>
      <c r="F290" s="9">
        <v>1631.6</v>
      </c>
      <c r="G290" s="81">
        <v>1631.6</v>
      </c>
      <c r="H290" s="9">
        <v>1631.6</v>
      </c>
      <c r="I290" s="4"/>
      <c r="J290" s="71"/>
      <c r="K290" s="100"/>
      <c r="L290" s="71"/>
      <c r="M290" s="71"/>
      <c r="N290" s="71"/>
      <c r="O290" s="331"/>
    </row>
    <row r="291" spans="1:15" ht="15">
      <c r="A291" s="359"/>
      <c r="B291" s="411"/>
      <c r="C291" s="384"/>
      <c r="D291" s="45" t="s">
        <v>116</v>
      </c>
      <c r="E291" s="81">
        <v>1631.6</v>
      </c>
      <c r="F291" s="9">
        <v>1565.7</v>
      </c>
      <c r="G291" s="81">
        <v>1631.6</v>
      </c>
      <c r="H291" s="9">
        <v>1565.7</v>
      </c>
      <c r="I291" s="4"/>
      <c r="J291" s="71"/>
      <c r="K291" s="100"/>
      <c r="L291" s="71"/>
      <c r="M291" s="71"/>
      <c r="N291" s="71"/>
      <c r="O291" s="331"/>
    </row>
    <row r="292" spans="1:15" ht="15">
      <c r="A292" s="359"/>
      <c r="B292" s="411"/>
      <c r="C292" s="384"/>
      <c r="D292" s="45" t="s">
        <v>117</v>
      </c>
      <c r="E292" s="81">
        <v>0</v>
      </c>
      <c r="F292" s="9">
        <v>0</v>
      </c>
      <c r="G292" s="81">
        <v>0</v>
      </c>
      <c r="H292" s="9">
        <v>0</v>
      </c>
      <c r="I292" s="4"/>
      <c r="J292" s="71"/>
      <c r="K292" s="100"/>
      <c r="L292" s="71"/>
      <c r="M292" s="71"/>
      <c r="N292" s="71"/>
      <c r="O292" s="331"/>
    </row>
    <row r="293" spans="1:15" ht="15">
      <c r="A293" s="344"/>
      <c r="B293" s="411"/>
      <c r="C293" s="384"/>
      <c r="D293" s="45" t="s">
        <v>118</v>
      </c>
      <c r="E293" s="81">
        <v>0</v>
      </c>
      <c r="F293" s="9">
        <v>0</v>
      </c>
      <c r="G293" s="81">
        <v>0</v>
      </c>
      <c r="H293" s="9">
        <v>0</v>
      </c>
      <c r="I293" s="4"/>
      <c r="J293" s="71"/>
      <c r="K293" s="100"/>
      <c r="L293" s="71"/>
      <c r="M293" s="71"/>
      <c r="N293" s="71"/>
      <c r="O293" s="399"/>
    </row>
    <row r="294" spans="1:15" ht="15">
      <c r="A294" s="327" t="s">
        <v>50</v>
      </c>
      <c r="B294" s="326" t="s">
        <v>64</v>
      </c>
      <c r="C294" s="325" t="s">
        <v>84</v>
      </c>
      <c r="D294" s="22" t="s">
        <v>156</v>
      </c>
      <c r="E294" s="80">
        <f>SUM(E295:E305)</f>
        <v>456542.20000000007</v>
      </c>
      <c r="F294" s="24">
        <f>SUM(F295:F305)</f>
        <v>372830.60000000003</v>
      </c>
      <c r="G294" s="80">
        <f>SUM(G295:G305)</f>
        <v>352542.2</v>
      </c>
      <c r="H294" s="24">
        <f>SUM(H295:H305)</f>
        <v>298086.10000000003</v>
      </c>
      <c r="I294" s="9"/>
      <c r="J294" s="10"/>
      <c r="K294" s="78">
        <f>SUM(K295:K305)</f>
        <v>104000</v>
      </c>
      <c r="L294" s="21">
        <f>SUM(L295:L305)</f>
        <v>74744.5</v>
      </c>
      <c r="M294" s="71"/>
      <c r="N294" s="71"/>
      <c r="O294" s="326" t="s">
        <v>2</v>
      </c>
    </row>
    <row r="295" spans="1:15" ht="15">
      <c r="A295" s="359"/>
      <c r="B295" s="331"/>
      <c r="C295" s="336"/>
      <c r="D295" s="25" t="s">
        <v>26</v>
      </c>
      <c r="E295" s="81">
        <f>G295+K295</f>
        <v>104000</v>
      </c>
      <c r="F295" s="9">
        <f>H295+L295</f>
        <v>101024</v>
      </c>
      <c r="G295" s="81">
        <v>52000</v>
      </c>
      <c r="H295" s="9">
        <v>51032</v>
      </c>
      <c r="I295" s="9"/>
      <c r="J295" s="10"/>
      <c r="K295" s="79">
        <v>52000</v>
      </c>
      <c r="L295" s="10">
        <v>49992</v>
      </c>
      <c r="M295" s="71"/>
      <c r="N295" s="71"/>
      <c r="O295" s="331"/>
    </row>
    <row r="296" spans="1:15" ht="15">
      <c r="A296" s="359"/>
      <c r="B296" s="331"/>
      <c r="C296" s="336"/>
      <c r="D296" s="67" t="s">
        <v>27</v>
      </c>
      <c r="E296" s="81">
        <f>G296+K296</f>
        <v>104000</v>
      </c>
      <c r="F296" s="9">
        <f>H296+L296</f>
        <v>67698.1</v>
      </c>
      <c r="G296" s="81">
        <v>52000</v>
      </c>
      <c r="H296" s="9">
        <v>42945.6</v>
      </c>
      <c r="I296" s="9"/>
      <c r="J296" s="10"/>
      <c r="K296" s="79">
        <v>52000</v>
      </c>
      <c r="L296" s="10">
        <v>24752.5</v>
      </c>
      <c r="M296" s="71"/>
      <c r="N296" s="71"/>
      <c r="O296" s="331"/>
    </row>
    <row r="297" spans="1:15" ht="15">
      <c r="A297" s="359"/>
      <c r="B297" s="331"/>
      <c r="C297" s="336"/>
      <c r="D297" s="26" t="s">
        <v>28</v>
      </c>
      <c r="E297" s="81">
        <f>G297+K297</f>
        <v>40000</v>
      </c>
      <c r="F297" s="9">
        <f>SUM(H297+L297)</f>
        <v>17900.1</v>
      </c>
      <c r="G297" s="81">
        <v>40000</v>
      </c>
      <c r="H297" s="9">
        <v>17900.1</v>
      </c>
      <c r="I297" s="9"/>
      <c r="J297" s="10"/>
      <c r="K297" s="79">
        <v>0</v>
      </c>
      <c r="L297" s="10">
        <v>0</v>
      </c>
      <c r="M297" s="71"/>
      <c r="N297" s="71"/>
      <c r="O297" s="331"/>
    </row>
    <row r="298" spans="1:18" ht="15">
      <c r="A298" s="359"/>
      <c r="B298" s="331"/>
      <c r="C298" s="336"/>
      <c r="D298" s="26" t="s">
        <v>29</v>
      </c>
      <c r="E298" s="81">
        <f>SUM(G298+K298)</f>
        <v>20520</v>
      </c>
      <c r="F298" s="9">
        <v>11270.6</v>
      </c>
      <c r="G298" s="81">
        <v>20520</v>
      </c>
      <c r="H298" s="9">
        <v>11270.6</v>
      </c>
      <c r="I298" s="9"/>
      <c r="J298" s="10"/>
      <c r="K298" s="79">
        <v>0</v>
      </c>
      <c r="L298" s="10">
        <v>0</v>
      </c>
      <c r="M298" s="71"/>
      <c r="N298" s="71"/>
      <c r="O298" s="331"/>
      <c r="P298" s="373"/>
      <c r="Q298" s="380"/>
      <c r="R298" s="380"/>
    </row>
    <row r="299" spans="1:18" ht="15">
      <c r="A299" s="359"/>
      <c r="B299" s="331"/>
      <c r="C299" s="336"/>
      <c r="D299" s="2" t="s">
        <v>30</v>
      </c>
      <c r="E299" s="81">
        <v>26289.5</v>
      </c>
      <c r="F299" s="9">
        <v>14321.2</v>
      </c>
      <c r="G299" s="81">
        <v>26289.5</v>
      </c>
      <c r="H299" s="9">
        <v>14321.2</v>
      </c>
      <c r="I299" s="9"/>
      <c r="J299" s="10"/>
      <c r="K299" s="79">
        <v>0</v>
      </c>
      <c r="L299" s="10">
        <v>0</v>
      </c>
      <c r="M299" s="71"/>
      <c r="N299" s="71"/>
      <c r="O299" s="331"/>
      <c r="P299" s="373"/>
      <c r="Q299" s="380"/>
      <c r="R299" s="380"/>
    </row>
    <row r="300" spans="1:18" ht="15">
      <c r="A300" s="359"/>
      <c r="B300" s="331"/>
      <c r="C300" s="336"/>
      <c r="D300" s="2" t="s">
        <v>97</v>
      </c>
      <c r="E300" s="81">
        <f aca="true" t="shared" si="3" ref="E300:F305">G300+K300</f>
        <v>21589</v>
      </c>
      <c r="F300" s="9">
        <f t="shared" si="3"/>
        <v>21589</v>
      </c>
      <c r="G300" s="81">
        <v>21589</v>
      </c>
      <c r="H300" s="9">
        <v>21589</v>
      </c>
      <c r="I300" s="9"/>
      <c r="J300" s="10"/>
      <c r="K300" s="79">
        <v>0</v>
      </c>
      <c r="L300" s="10">
        <v>0</v>
      </c>
      <c r="M300" s="71"/>
      <c r="N300" s="71"/>
      <c r="O300" s="331"/>
      <c r="P300" s="373"/>
      <c r="Q300" s="380"/>
      <c r="R300" s="380"/>
    </row>
    <row r="301" spans="1:18" ht="15">
      <c r="A301" s="359"/>
      <c r="B301" s="331"/>
      <c r="C301" s="336"/>
      <c r="D301" s="2" t="s">
        <v>114</v>
      </c>
      <c r="E301" s="81">
        <f t="shared" si="3"/>
        <v>27640.4</v>
      </c>
      <c r="F301" s="9">
        <f t="shared" si="3"/>
        <v>27640.4</v>
      </c>
      <c r="G301" s="81">
        <v>27640.4</v>
      </c>
      <c r="H301" s="9">
        <v>27640.4</v>
      </c>
      <c r="I301" s="9"/>
      <c r="J301" s="10"/>
      <c r="K301" s="79">
        <v>0</v>
      </c>
      <c r="L301" s="10">
        <v>0</v>
      </c>
      <c r="M301" s="71"/>
      <c r="N301" s="71"/>
      <c r="O301" s="331"/>
      <c r="P301" s="373"/>
      <c r="Q301" s="380"/>
      <c r="R301" s="380"/>
    </row>
    <row r="302" spans="1:18" ht="15">
      <c r="A302" s="359"/>
      <c r="B302" s="331"/>
      <c r="C302" s="336"/>
      <c r="D302" s="2" t="s">
        <v>115</v>
      </c>
      <c r="E302" s="81">
        <f t="shared" si="3"/>
        <v>27640.4</v>
      </c>
      <c r="F302" s="9">
        <f t="shared" si="3"/>
        <v>27640.4</v>
      </c>
      <c r="G302" s="81">
        <v>27640.4</v>
      </c>
      <c r="H302" s="9">
        <v>27640.4</v>
      </c>
      <c r="I302" s="9"/>
      <c r="J302" s="10"/>
      <c r="K302" s="79">
        <v>0</v>
      </c>
      <c r="L302" s="10">
        <v>0</v>
      </c>
      <c r="M302" s="71"/>
      <c r="N302" s="71"/>
      <c r="O302" s="331"/>
      <c r="P302" s="373"/>
      <c r="Q302" s="380"/>
      <c r="R302" s="380"/>
    </row>
    <row r="303" spans="1:18" ht="15">
      <c r="A303" s="359"/>
      <c r="B303" s="331"/>
      <c r="C303" s="336"/>
      <c r="D303" s="2" t="s">
        <v>116</v>
      </c>
      <c r="E303" s="81">
        <f t="shared" si="3"/>
        <v>27640.4</v>
      </c>
      <c r="F303" s="9">
        <f t="shared" si="3"/>
        <v>26524.3</v>
      </c>
      <c r="G303" s="81">
        <v>27640.4</v>
      </c>
      <c r="H303" s="9">
        <v>26524.3</v>
      </c>
      <c r="I303" s="9"/>
      <c r="J303" s="10"/>
      <c r="K303" s="79">
        <v>0</v>
      </c>
      <c r="L303" s="10">
        <v>0</v>
      </c>
      <c r="M303" s="71"/>
      <c r="N303" s="71"/>
      <c r="O303" s="331"/>
      <c r="P303" s="373"/>
      <c r="Q303" s="380"/>
      <c r="R303" s="380"/>
    </row>
    <row r="304" spans="1:15" ht="15">
      <c r="A304" s="359"/>
      <c r="B304" s="331"/>
      <c r="C304" s="336"/>
      <c r="D304" s="2" t="s">
        <v>117</v>
      </c>
      <c r="E304" s="81">
        <f t="shared" si="3"/>
        <v>27885.1</v>
      </c>
      <c r="F304" s="9">
        <f t="shared" si="3"/>
        <v>27885.1</v>
      </c>
      <c r="G304" s="81">
        <v>27885.1</v>
      </c>
      <c r="H304" s="9">
        <v>27885.1</v>
      </c>
      <c r="I304" s="9"/>
      <c r="J304" s="10"/>
      <c r="K304" s="79">
        <v>0</v>
      </c>
      <c r="L304" s="10">
        <v>0</v>
      </c>
      <c r="M304" s="71"/>
      <c r="N304" s="71"/>
      <c r="O304" s="331"/>
    </row>
    <row r="305" spans="1:15" ht="15">
      <c r="A305" s="344"/>
      <c r="B305" s="399"/>
      <c r="C305" s="337"/>
      <c r="D305" s="2" t="s">
        <v>118</v>
      </c>
      <c r="E305" s="81">
        <f t="shared" si="3"/>
        <v>29337.4</v>
      </c>
      <c r="F305" s="9">
        <f t="shared" si="3"/>
        <v>29337.4</v>
      </c>
      <c r="G305" s="81">
        <v>29337.4</v>
      </c>
      <c r="H305" s="9">
        <v>29337.4</v>
      </c>
      <c r="I305" s="9"/>
      <c r="J305" s="10"/>
      <c r="K305" s="79">
        <v>0</v>
      </c>
      <c r="L305" s="10">
        <v>0</v>
      </c>
      <c r="M305" s="71"/>
      <c r="N305" s="71"/>
      <c r="O305" s="331"/>
    </row>
    <row r="306" spans="1:15" ht="15">
      <c r="A306" s="407" t="s">
        <v>70</v>
      </c>
      <c r="B306" s="326" t="s">
        <v>65</v>
      </c>
      <c r="C306" s="325" t="s">
        <v>85</v>
      </c>
      <c r="D306" s="22" t="s">
        <v>156</v>
      </c>
      <c r="E306" s="85">
        <f>SUM(E307:E317)</f>
        <v>1060</v>
      </c>
      <c r="F306" s="34">
        <f>SUM(F307:F317)</f>
        <v>749.4000000000001</v>
      </c>
      <c r="G306" s="85">
        <f>SUM(G307:G317)</f>
        <v>1060</v>
      </c>
      <c r="H306" s="34">
        <f>SUM(H307:H317)</f>
        <v>749.4000000000001</v>
      </c>
      <c r="I306" s="4"/>
      <c r="J306" s="71"/>
      <c r="K306" s="100"/>
      <c r="L306" s="71"/>
      <c r="M306" s="71"/>
      <c r="N306" s="71"/>
      <c r="O306" s="331"/>
    </row>
    <row r="307" spans="1:15" ht="15">
      <c r="A307" s="408"/>
      <c r="B307" s="331"/>
      <c r="C307" s="336"/>
      <c r="D307" s="25" t="s">
        <v>26</v>
      </c>
      <c r="E307" s="87">
        <v>530</v>
      </c>
      <c r="F307" s="36">
        <v>457.3</v>
      </c>
      <c r="G307" s="87">
        <v>530</v>
      </c>
      <c r="H307" s="36">
        <v>457.3</v>
      </c>
      <c r="I307" s="4"/>
      <c r="J307" s="71"/>
      <c r="K307" s="100"/>
      <c r="L307" s="71"/>
      <c r="M307" s="71"/>
      <c r="N307" s="71"/>
      <c r="O307" s="331"/>
    </row>
    <row r="308" spans="1:15" ht="15">
      <c r="A308" s="408"/>
      <c r="B308" s="331"/>
      <c r="C308" s="336"/>
      <c r="D308" s="67" t="s">
        <v>27</v>
      </c>
      <c r="E308" s="87">
        <v>530</v>
      </c>
      <c r="F308" s="36">
        <v>292.1</v>
      </c>
      <c r="G308" s="87">
        <v>530</v>
      </c>
      <c r="H308" s="36">
        <v>292.1</v>
      </c>
      <c r="I308" s="4"/>
      <c r="J308" s="71"/>
      <c r="K308" s="100"/>
      <c r="L308" s="71"/>
      <c r="M308" s="71"/>
      <c r="N308" s="71"/>
      <c r="O308" s="331"/>
    </row>
    <row r="309" spans="1:15" ht="15">
      <c r="A309" s="408"/>
      <c r="B309" s="331"/>
      <c r="C309" s="336"/>
      <c r="D309" s="26" t="s">
        <v>28</v>
      </c>
      <c r="E309" s="88" t="s">
        <v>63</v>
      </c>
      <c r="F309" s="5" t="s">
        <v>63</v>
      </c>
      <c r="G309" s="88" t="s">
        <v>63</v>
      </c>
      <c r="H309" s="5" t="s">
        <v>63</v>
      </c>
      <c r="I309" s="4"/>
      <c r="J309" s="71"/>
      <c r="K309" s="100"/>
      <c r="L309" s="71"/>
      <c r="M309" s="71"/>
      <c r="N309" s="71"/>
      <c r="O309" s="331"/>
    </row>
    <row r="310" spans="1:15" ht="15">
      <c r="A310" s="408"/>
      <c r="B310" s="331"/>
      <c r="C310" s="336"/>
      <c r="D310" s="26" t="s">
        <v>29</v>
      </c>
      <c r="E310" s="88" t="s">
        <v>63</v>
      </c>
      <c r="F310" s="5" t="s">
        <v>63</v>
      </c>
      <c r="G310" s="88" t="s">
        <v>63</v>
      </c>
      <c r="H310" s="5" t="s">
        <v>63</v>
      </c>
      <c r="I310" s="4"/>
      <c r="J310" s="71"/>
      <c r="K310" s="100"/>
      <c r="L310" s="71"/>
      <c r="M310" s="71"/>
      <c r="N310" s="71"/>
      <c r="O310" s="331"/>
    </row>
    <row r="311" spans="1:15" ht="15">
      <c r="A311" s="408"/>
      <c r="B311" s="331"/>
      <c r="C311" s="336"/>
      <c r="D311" s="2" t="s">
        <v>30</v>
      </c>
      <c r="E311" s="88" t="s">
        <v>63</v>
      </c>
      <c r="F311" s="5" t="s">
        <v>63</v>
      </c>
      <c r="G311" s="88" t="s">
        <v>63</v>
      </c>
      <c r="H311" s="5" t="s">
        <v>63</v>
      </c>
      <c r="I311" s="4"/>
      <c r="J311" s="71"/>
      <c r="K311" s="100"/>
      <c r="L311" s="71"/>
      <c r="M311" s="71"/>
      <c r="N311" s="71"/>
      <c r="O311" s="331"/>
    </row>
    <row r="312" spans="1:15" ht="15">
      <c r="A312" s="408"/>
      <c r="B312" s="331"/>
      <c r="C312" s="336"/>
      <c r="D312" s="2" t="s">
        <v>97</v>
      </c>
      <c r="E312" s="88" t="s">
        <v>63</v>
      </c>
      <c r="F312" s="5" t="s">
        <v>63</v>
      </c>
      <c r="G312" s="88" t="s">
        <v>63</v>
      </c>
      <c r="H312" s="5" t="s">
        <v>63</v>
      </c>
      <c r="I312" s="4"/>
      <c r="J312" s="71"/>
      <c r="K312" s="100"/>
      <c r="L312" s="71"/>
      <c r="M312" s="71"/>
      <c r="N312" s="71"/>
      <c r="O312" s="331"/>
    </row>
    <row r="313" spans="1:15" ht="15">
      <c r="A313" s="408"/>
      <c r="B313" s="331"/>
      <c r="C313" s="336"/>
      <c r="D313" s="2" t="s">
        <v>114</v>
      </c>
      <c r="E313" s="88" t="s">
        <v>63</v>
      </c>
      <c r="F313" s="5" t="s">
        <v>63</v>
      </c>
      <c r="G313" s="88" t="s">
        <v>63</v>
      </c>
      <c r="H313" s="5" t="s">
        <v>63</v>
      </c>
      <c r="I313" s="4"/>
      <c r="J313" s="71"/>
      <c r="K313" s="100"/>
      <c r="L313" s="71"/>
      <c r="M313" s="71"/>
      <c r="N313" s="71"/>
      <c r="O313" s="331"/>
    </row>
    <row r="314" spans="1:15" ht="15">
      <c r="A314" s="408"/>
      <c r="B314" s="331"/>
      <c r="C314" s="336"/>
      <c r="D314" s="2" t="s">
        <v>115</v>
      </c>
      <c r="E314" s="88" t="s">
        <v>63</v>
      </c>
      <c r="F314" s="5" t="s">
        <v>63</v>
      </c>
      <c r="G314" s="88" t="s">
        <v>63</v>
      </c>
      <c r="H314" s="5" t="s">
        <v>63</v>
      </c>
      <c r="I314" s="4"/>
      <c r="J314" s="71"/>
      <c r="K314" s="100"/>
      <c r="L314" s="71"/>
      <c r="M314" s="71"/>
      <c r="N314" s="71"/>
      <c r="O314" s="331"/>
    </row>
    <row r="315" spans="1:15" ht="15">
      <c r="A315" s="408"/>
      <c r="B315" s="331"/>
      <c r="C315" s="336"/>
      <c r="D315" s="2" t="s">
        <v>116</v>
      </c>
      <c r="E315" s="88" t="s">
        <v>63</v>
      </c>
      <c r="F315" s="5" t="s">
        <v>63</v>
      </c>
      <c r="G315" s="88" t="s">
        <v>63</v>
      </c>
      <c r="H315" s="5" t="s">
        <v>63</v>
      </c>
      <c r="I315" s="4"/>
      <c r="J315" s="71"/>
      <c r="K315" s="100"/>
      <c r="L315" s="71"/>
      <c r="M315" s="71"/>
      <c r="N315" s="71"/>
      <c r="O315" s="331"/>
    </row>
    <row r="316" spans="1:15" ht="15">
      <c r="A316" s="408"/>
      <c r="B316" s="331"/>
      <c r="C316" s="336"/>
      <c r="D316" s="2" t="s">
        <v>117</v>
      </c>
      <c r="E316" s="88" t="s">
        <v>63</v>
      </c>
      <c r="F316" s="5" t="s">
        <v>63</v>
      </c>
      <c r="G316" s="88" t="s">
        <v>63</v>
      </c>
      <c r="H316" s="5" t="s">
        <v>63</v>
      </c>
      <c r="I316" s="4"/>
      <c r="J316" s="71"/>
      <c r="K316" s="100"/>
      <c r="L316" s="71"/>
      <c r="M316" s="71"/>
      <c r="N316" s="71"/>
      <c r="O316" s="331"/>
    </row>
    <row r="317" spans="1:15" ht="15">
      <c r="A317" s="409"/>
      <c r="B317" s="399"/>
      <c r="C317" s="337"/>
      <c r="D317" s="2" t="s">
        <v>118</v>
      </c>
      <c r="E317" s="88" t="s">
        <v>63</v>
      </c>
      <c r="F317" s="5" t="s">
        <v>63</v>
      </c>
      <c r="G317" s="88" t="s">
        <v>63</v>
      </c>
      <c r="H317" s="5" t="s">
        <v>63</v>
      </c>
      <c r="I317" s="4"/>
      <c r="J317" s="71"/>
      <c r="K317" s="100"/>
      <c r="L317" s="71"/>
      <c r="M317" s="71"/>
      <c r="N317" s="71"/>
      <c r="O317" s="399"/>
    </row>
    <row r="318" spans="1:15" ht="15">
      <c r="A318" s="327" t="s">
        <v>51</v>
      </c>
      <c r="B318" s="375" t="s">
        <v>66</v>
      </c>
      <c r="C318" s="370" t="s">
        <v>121</v>
      </c>
      <c r="D318" s="22" t="s">
        <v>156</v>
      </c>
      <c r="E318" s="80">
        <f>SUM(E319:E329)</f>
        <v>1134338</v>
      </c>
      <c r="F318" s="24">
        <f aca="true" t="shared" si="4" ref="F318:L318">SUM(F319:F329)</f>
        <v>944859.1</v>
      </c>
      <c r="G318" s="80">
        <f t="shared" si="4"/>
        <v>694250</v>
      </c>
      <c r="H318" s="24">
        <f t="shared" si="4"/>
        <v>555777.1</v>
      </c>
      <c r="I318" s="24"/>
      <c r="J318" s="24"/>
      <c r="K318" s="80">
        <f t="shared" si="4"/>
        <v>440088</v>
      </c>
      <c r="L318" s="24">
        <f t="shared" si="4"/>
        <v>389082</v>
      </c>
      <c r="M318" s="71"/>
      <c r="N318" s="71"/>
      <c r="O318" s="326" t="s">
        <v>2</v>
      </c>
    </row>
    <row r="319" spans="1:15" ht="15">
      <c r="A319" s="359"/>
      <c r="B319" s="376"/>
      <c r="C319" s="371"/>
      <c r="D319" s="25" t="s">
        <v>26</v>
      </c>
      <c r="E319" s="81">
        <f>G319+K319</f>
        <v>41256</v>
      </c>
      <c r="F319" s="10">
        <f>H319+L319</f>
        <v>31851</v>
      </c>
      <c r="G319" s="81">
        <v>20628</v>
      </c>
      <c r="H319" s="9">
        <v>16101</v>
      </c>
      <c r="I319" s="9"/>
      <c r="J319" s="10"/>
      <c r="K319" s="79">
        <v>20628</v>
      </c>
      <c r="L319" s="10">
        <v>15750</v>
      </c>
      <c r="M319" s="71"/>
      <c r="N319" s="71"/>
      <c r="O319" s="331"/>
    </row>
    <row r="320" spans="1:17" ht="15">
      <c r="A320" s="359"/>
      <c r="B320" s="376"/>
      <c r="C320" s="371"/>
      <c r="D320" s="67" t="s">
        <v>27</v>
      </c>
      <c r="E320" s="81">
        <f>G320+K320</f>
        <v>94248</v>
      </c>
      <c r="F320" s="10">
        <f>H320+L320</f>
        <v>54393</v>
      </c>
      <c r="G320" s="81">
        <v>47124</v>
      </c>
      <c r="H320" s="9">
        <v>27393</v>
      </c>
      <c r="I320" s="9"/>
      <c r="J320" s="10"/>
      <c r="K320" s="79">
        <v>47124</v>
      </c>
      <c r="L320" s="10">
        <v>27000</v>
      </c>
      <c r="M320" s="71"/>
      <c r="N320" s="71"/>
      <c r="O320" s="331"/>
      <c r="Q320" s="12"/>
    </row>
    <row r="321" spans="1:15" ht="15">
      <c r="A321" s="359"/>
      <c r="B321" s="376"/>
      <c r="C321" s="371"/>
      <c r="D321" s="26" t="s">
        <v>28</v>
      </c>
      <c r="E321" s="81">
        <f aca="true" t="shared" si="5" ref="E321:F329">G321+K321</f>
        <v>94248</v>
      </c>
      <c r="F321" s="10">
        <f t="shared" si="5"/>
        <v>78480</v>
      </c>
      <c r="G321" s="81">
        <v>47124</v>
      </c>
      <c r="H321" s="9">
        <v>39240</v>
      </c>
      <c r="I321" s="9"/>
      <c r="J321" s="10"/>
      <c r="K321" s="79">
        <v>47124</v>
      </c>
      <c r="L321" s="10">
        <v>39240</v>
      </c>
      <c r="M321" s="71"/>
      <c r="N321" s="71"/>
      <c r="O321" s="331"/>
    </row>
    <row r="322" spans="1:15" ht="15">
      <c r="A322" s="359"/>
      <c r="B322" s="376"/>
      <c r="C322" s="371"/>
      <c r="D322" s="26" t="s">
        <v>29</v>
      </c>
      <c r="E322" s="81">
        <f t="shared" si="5"/>
        <v>94248</v>
      </c>
      <c r="F322" s="10">
        <f t="shared" si="5"/>
        <v>94248</v>
      </c>
      <c r="G322" s="81">
        <v>47124</v>
      </c>
      <c r="H322" s="9">
        <v>47124</v>
      </c>
      <c r="I322" s="9"/>
      <c r="J322" s="10"/>
      <c r="K322" s="79">
        <v>47124</v>
      </c>
      <c r="L322" s="10">
        <v>47124</v>
      </c>
      <c r="M322" s="71"/>
      <c r="N322" s="71"/>
      <c r="O322" s="331"/>
    </row>
    <row r="323" spans="1:15" ht="15">
      <c r="A323" s="359"/>
      <c r="B323" s="376"/>
      <c r="C323" s="371"/>
      <c r="D323" s="2" t="s">
        <v>30</v>
      </c>
      <c r="E323" s="81">
        <f t="shared" si="5"/>
        <v>118224</v>
      </c>
      <c r="F323" s="10">
        <f t="shared" si="5"/>
        <v>99072</v>
      </c>
      <c r="G323" s="81">
        <v>59112</v>
      </c>
      <c r="H323" s="9">
        <v>49536</v>
      </c>
      <c r="I323" s="9"/>
      <c r="J323" s="10"/>
      <c r="K323" s="81">
        <v>59112</v>
      </c>
      <c r="L323" s="9">
        <v>49536</v>
      </c>
      <c r="M323" s="71"/>
      <c r="N323" s="71"/>
      <c r="O323" s="331"/>
    </row>
    <row r="324" spans="1:15" ht="15">
      <c r="A324" s="359"/>
      <c r="B324" s="376"/>
      <c r="C324" s="371"/>
      <c r="D324" s="2" t="s">
        <v>97</v>
      </c>
      <c r="E324" s="81">
        <f>G324+K324</f>
        <v>166658</v>
      </c>
      <c r="F324" s="10">
        <f t="shared" si="5"/>
        <v>158114</v>
      </c>
      <c r="G324" s="81">
        <v>79058</v>
      </c>
      <c r="H324" s="9">
        <v>79058</v>
      </c>
      <c r="I324" s="9"/>
      <c r="J324" s="10"/>
      <c r="K324" s="81">
        <v>87600</v>
      </c>
      <c r="L324" s="9">
        <v>79056</v>
      </c>
      <c r="M324" s="71"/>
      <c r="N324" s="71"/>
      <c r="O324" s="331"/>
    </row>
    <row r="325" spans="1:15" ht="15">
      <c r="A325" s="359"/>
      <c r="B325" s="376"/>
      <c r="C325" s="371"/>
      <c r="D325" s="2" t="s">
        <v>114</v>
      </c>
      <c r="E325" s="81">
        <f t="shared" si="5"/>
        <v>144504</v>
      </c>
      <c r="F325" s="10">
        <f t="shared" si="5"/>
        <v>124800</v>
      </c>
      <c r="G325" s="81">
        <v>78816</v>
      </c>
      <c r="H325" s="9">
        <v>59112</v>
      </c>
      <c r="I325" s="9"/>
      <c r="J325" s="10"/>
      <c r="K325" s="81">
        <v>65688</v>
      </c>
      <c r="L325" s="9">
        <v>65688</v>
      </c>
      <c r="M325" s="71"/>
      <c r="N325" s="71"/>
      <c r="O325" s="331"/>
    </row>
    <row r="326" spans="1:15" ht="15">
      <c r="A326" s="359"/>
      <c r="B326" s="376"/>
      <c r="C326" s="371"/>
      <c r="D326" s="2" t="s">
        <v>115</v>
      </c>
      <c r="E326" s="81">
        <f t="shared" si="5"/>
        <v>144504</v>
      </c>
      <c r="F326" s="10">
        <f t="shared" si="5"/>
        <v>124800</v>
      </c>
      <c r="G326" s="81">
        <v>78816</v>
      </c>
      <c r="H326" s="9">
        <v>59112</v>
      </c>
      <c r="I326" s="9"/>
      <c r="J326" s="10"/>
      <c r="K326" s="81">
        <v>65688</v>
      </c>
      <c r="L326" s="9">
        <v>65688</v>
      </c>
      <c r="M326" s="71"/>
      <c r="N326" s="71"/>
      <c r="O326" s="331"/>
    </row>
    <row r="327" spans="1:15" ht="15">
      <c r="A327" s="359"/>
      <c r="B327" s="376"/>
      <c r="C327" s="371"/>
      <c r="D327" s="2" t="s">
        <v>116</v>
      </c>
      <c r="E327" s="81">
        <f t="shared" si="5"/>
        <v>78816</v>
      </c>
      <c r="F327" s="9">
        <v>56725.1</v>
      </c>
      <c r="G327" s="81">
        <v>78816</v>
      </c>
      <c r="H327" s="9">
        <v>56725.1</v>
      </c>
      <c r="I327" s="9"/>
      <c r="J327" s="10"/>
      <c r="K327" s="79">
        <v>0</v>
      </c>
      <c r="L327" s="9">
        <v>0</v>
      </c>
      <c r="M327" s="71"/>
      <c r="N327" s="71"/>
      <c r="O327" s="331"/>
    </row>
    <row r="328" spans="1:15" ht="15">
      <c r="A328" s="359"/>
      <c r="B328" s="376"/>
      <c r="C328" s="371"/>
      <c r="D328" s="2" t="s">
        <v>117</v>
      </c>
      <c r="E328" s="81">
        <f t="shared" si="5"/>
        <v>78816</v>
      </c>
      <c r="F328" s="9">
        <v>59635.1</v>
      </c>
      <c r="G328" s="81">
        <v>78816</v>
      </c>
      <c r="H328" s="9">
        <v>59635.1</v>
      </c>
      <c r="I328" s="9"/>
      <c r="J328" s="10"/>
      <c r="K328" s="79">
        <v>0</v>
      </c>
      <c r="L328" s="9">
        <v>0</v>
      </c>
      <c r="M328" s="71"/>
      <c r="N328" s="71"/>
      <c r="O328" s="331"/>
    </row>
    <row r="329" spans="1:15" ht="15">
      <c r="A329" s="344"/>
      <c r="B329" s="412"/>
      <c r="C329" s="413"/>
      <c r="D329" s="2" t="s">
        <v>118</v>
      </c>
      <c r="E329" s="81">
        <f t="shared" si="5"/>
        <v>78816</v>
      </c>
      <c r="F329" s="9">
        <v>62740.9</v>
      </c>
      <c r="G329" s="81">
        <v>78816</v>
      </c>
      <c r="H329" s="9">
        <v>62740.9</v>
      </c>
      <c r="I329" s="9"/>
      <c r="J329" s="10"/>
      <c r="K329" s="79">
        <v>0</v>
      </c>
      <c r="L329" s="9">
        <v>0</v>
      </c>
      <c r="M329" s="71"/>
      <c r="N329" s="71"/>
      <c r="O329" s="331"/>
    </row>
    <row r="330" spans="1:15" ht="15">
      <c r="A330" s="327" t="s">
        <v>58</v>
      </c>
      <c r="B330" s="375" t="s">
        <v>67</v>
      </c>
      <c r="C330" s="370" t="s">
        <v>86</v>
      </c>
      <c r="D330" s="22" t="s">
        <v>156</v>
      </c>
      <c r="E330" s="85">
        <f>SUM(E331:E341)</f>
        <v>615.2</v>
      </c>
      <c r="F330" s="34">
        <f>SUM(F331:F341)</f>
        <v>333.5</v>
      </c>
      <c r="G330" s="85">
        <f>SUM(G331:G341)</f>
        <v>615.2</v>
      </c>
      <c r="H330" s="34">
        <f>SUM(H331:H341)</f>
        <v>333.5</v>
      </c>
      <c r="I330" s="4"/>
      <c r="J330" s="71"/>
      <c r="K330" s="100"/>
      <c r="L330" s="71"/>
      <c r="M330" s="71"/>
      <c r="N330" s="71"/>
      <c r="O330" s="331"/>
    </row>
    <row r="331" spans="1:15" ht="15">
      <c r="A331" s="359"/>
      <c r="B331" s="376"/>
      <c r="C331" s="371"/>
      <c r="D331" s="25" t="s">
        <v>26</v>
      </c>
      <c r="E331" s="87">
        <v>144</v>
      </c>
      <c r="F331" s="36">
        <v>118</v>
      </c>
      <c r="G331" s="87">
        <v>144</v>
      </c>
      <c r="H331" s="36">
        <v>118</v>
      </c>
      <c r="I331" s="4"/>
      <c r="J331" s="71"/>
      <c r="K331" s="100"/>
      <c r="L331" s="71"/>
      <c r="M331" s="71"/>
      <c r="N331" s="71"/>
      <c r="O331" s="331"/>
    </row>
    <row r="332" spans="1:15" ht="15">
      <c r="A332" s="359"/>
      <c r="B332" s="376"/>
      <c r="C332" s="371"/>
      <c r="D332" s="67" t="s">
        <v>27</v>
      </c>
      <c r="E332" s="87">
        <v>471.2</v>
      </c>
      <c r="F332" s="36">
        <v>215.5</v>
      </c>
      <c r="G332" s="87">
        <v>471.2</v>
      </c>
      <c r="H332" s="36">
        <v>215.5</v>
      </c>
      <c r="I332" s="4"/>
      <c r="J332" s="71"/>
      <c r="K332" s="100"/>
      <c r="L332" s="71"/>
      <c r="M332" s="71"/>
      <c r="N332" s="71"/>
      <c r="O332" s="331"/>
    </row>
    <row r="333" spans="1:15" ht="15">
      <c r="A333" s="359"/>
      <c r="B333" s="376"/>
      <c r="C333" s="371"/>
      <c r="D333" s="26" t="s">
        <v>28</v>
      </c>
      <c r="E333" s="88" t="s">
        <v>63</v>
      </c>
      <c r="F333" s="5" t="s">
        <v>63</v>
      </c>
      <c r="G333" s="88" t="s">
        <v>63</v>
      </c>
      <c r="H333" s="5" t="s">
        <v>63</v>
      </c>
      <c r="I333" s="4"/>
      <c r="J333" s="71"/>
      <c r="K333" s="100"/>
      <c r="L333" s="71"/>
      <c r="M333" s="71"/>
      <c r="N333" s="71"/>
      <c r="O333" s="331"/>
    </row>
    <row r="334" spans="1:15" ht="15">
      <c r="A334" s="359"/>
      <c r="B334" s="376"/>
      <c r="C334" s="371"/>
      <c r="D334" s="26" t="s">
        <v>29</v>
      </c>
      <c r="E334" s="88" t="s">
        <v>63</v>
      </c>
      <c r="F334" s="5" t="s">
        <v>63</v>
      </c>
      <c r="G334" s="88" t="s">
        <v>63</v>
      </c>
      <c r="H334" s="5" t="s">
        <v>63</v>
      </c>
      <c r="I334" s="4"/>
      <c r="J334" s="71"/>
      <c r="K334" s="100"/>
      <c r="L334" s="71"/>
      <c r="M334" s="71"/>
      <c r="N334" s="71"/>
      <c r="O334" s="331"/>
    </row>
    <row r="335" spans="1:15" ht="15">
      <c r="A335" s="359"/>
      <c r="B335" s="376"/>
      <c r="C335" s="371"/>
      <c r="D335" s="2" t="s">
        <v>30</v>
      </c>
      <c r="E335" s="88" t="s">
        <v>63</v>
      </c>
      <c r="F335" s="5" t="s">
        <v>63</v>
      </c>
      <c r="G335" s="88" t="s">
        <v>63</v>
      </c>
      <c r="H335" s="5" t="s">
        <v>63</v>
      </c>
      <c r="I335" s="4"/>
      <c r="J335" s="71"/>
      <c r="K335" s="100"/>
      <c r="L335" s="71"/>
      <c r="M335" s="71"/>
      <c r="N335" s="71"/>
      <c r="O335" s="331"/>
    </row>
    <row r="336" spans="1:15" ht="15">
      <c r="A336" s="359"/>
      <c r="B336" s="376"/>
      <c r="C336" s="371"/>
      <c r="D336" s="2" t="s">
        <v>97</v>
      </c>
      <c r="E336" s="88" t="s">
        <v>63</v>
      </c>
      <c r="F336" s="41"/>
      <c r="G336" s="88" t="s">
        <v>63</v>
      </c>
      <c r="H336" s="41"/>
      <c r="I336" s="4"/>
      <c r="J336" s="71"/>
      <c r="K336" s="100"/>
      <c r="L336" s="71"/>
      <c r="M336" s="71"/>
      <c r="N336" s="71"/>
      <c r="O336" s="331"/>
    </row>
    <row r="337" spans="1:15" ht="15">
      <c r="A337" s="359"/>
      <c r="B337" s="376"/>
      <c r="C337" s="371"/>
      <c r="D337" s="2" t="s">
        <v>114</v>
      </c>
      <c r="E337" s="88" t="s">
        <v>63</v>
      </c>
      <c r="F337" s="5" t="s">
        <v>63</v>
      </c>
      <c r="G337" s="88" t="s">
        <v>63</v>
      </c>
      <c r="H337" s="5" t="s">
        <v>63</v>
      </c>
      <c r="I337" s="4"/>
      <c r="J337" s="71"/>
      <c r="K337" s="100"/>
      <c r="L337" s="71"/>
      <c r="M337" s="71"/>
      <c r="N337" s="71"/>
      <c r="O337" s="331"/>
    </row>
    <row r="338" spans="1:15" ht="15">
      <c r="A338" s="359"/>
      <c r="B338" s="376"/>
      <c r="C338" s="371"/>
      <c r="D338" s="2" t="s">
        <v>115</v>
      </c>
      <c r="E338" s="88" t="s">
        <v>63</v>
      </c>
      <c r="F338" s="5" t="s">
        <v>63</v>
      </c>
      <c r="G338" s="88" t="s">
        <v>63</v>
      </c>
      <c r="H338" s="5" t="s">
        <v>63</v>
      </c>
      <c r="I338" s="4"/>
      <c r="J338" s="71"/>
      <c r="K338" s="100"/>
      <c r="L338" s="71"/>
      <c r="M338" s="71"/>
      <c r="N338" s="71"/>
      <c r="O338" s="331"/>
    </row>
    <row r="339" spans="1:15" ht="15">
      <c r="A339" s="359"/>
      <c r="B339" s="376"/>
      <c r="C339" s="371"/>
      <c r="D339" s="2" t="s">
        <v>116</v>
      </c>
      <c r="E339" s="88" t="s">
        <v>63</v>
      </c>
      <c r="F339" s="5" t="s">
        <v>63</v>
      </c>
      <c r="G339" s="88" t="s">
        <v>63</v>
      </c>
      <c r="H339" s="5" t="s">
        <v>63</v>
      </c>
      <c r="I339" s="4"/>
      <c r="J339" s="71"/>
      <c r="K339" s="100"/>
      <c r="L339" s="71"/>
      <c r="M339" s="71"/>
      <c r="N339" s="71"/>
      <c r="O339" s="331"/>
    </row>
    <row r="340" spans="1:15" ht="15">
      <c r="A340" s="359"/>
      <c r="B340" s="376"/>
      <c r="C340" s="371"/>
      <c r="D340" s="2" t="s">
        <v>117</v>
      </c>
      <c r="E340" s="88" t="s">
        <v>63</v>
      </c>
      <c r="F340" s="5" t="s">
        <v>63</v>
      </c>
      <c r="G340" s="88" t="s">
        <v>63</v>
      </c>
      <c r="H340" s="5" t="s">
        <v>63</v>
      </c>
      <c r="I340" s="4"/>
      <c r="J340" s="71"/>
      <c r="K340" s="100"/>
      <c r="L340" s="71"/>
      <c r="M340" s="71"/>
      <c r="N340" s="71"/>
      <c r="O340" s="331"/>
    </row>
    <row r="341" spans="1:15" ht="15">
      <c r="A341" s="344"/>
      <c r="B341" s="412"/>
      <c r="C341" s="413"/>
      <c r="D341" s="2" t="s">
        <v>118</v>
      </c>
      <c r="E341" s="88" t="s">
        <v>63</v>
      </c>
      <c r="F341" s="5" t="s">
        <v>63</v>
      </c>
      <c r="G341" s="88" t="s">
        <v>63</v>
      </c>
      <c r="H341" s="5" t="s">
        <v>63</v>
      </c>
      <c r="I341" s="4"/>
      <c r="J341" s="71"/>
      <c r="K341" s="100"/>
      <c r="L341" s="71"/>
      <c r="M341" s="71"/>
      <c r="N341" s="71"/>
      <c r="O341" s="399"/>
    </row>
    <row r="342" spans="1:15" ht="15">
      <c r="A342" s="327" t="s">
        <v>52</v>
      </c>
      <c r="B342" s="326" t="s">
        <v>93</v>
      </c>
      <c r="C342" s="325" t="s">
        <v>87</v>
      </c>
      <c r="D342" s="22" t="s">
        <v>156</v>
      </c>
      <c r="E342" s="80">
        <f>SUM(E343:E353)</f>
        <v>104936</v>
      </c>
      <c r="F342" s="24">
        <f>SUM(F343:F353)</f>
        <v>91295</v>
      </c>
      <c r="G342" s="80">
        <f>SUM(G343:G353)</f>
        <v>104936</v>
      </c>
      <c r="H342" s="24">
        <f>SUM(H343:H353)</f>
        <v>91295</v>
      </c>
      <c r="I342" s="4"/>
      <c r="J342" s="71"/>
      <c r="K342" s="100"/>
      <c r="L342" s="71"/>
      <c r="M342" s="71"/>
      <c r="N342" s="71"/>
      <c r="O342" s="326" t="s">
        <v>2</v>
      </c>
    </row>
    <row r="343" spans="1:15" ht="15">
      <c r="A343" s="359"/>
      <c r="B343" s="331"/>
      <c r="C343" s="336"/>
      <c r="D343" s="25" t="s">
        <v>26</v>
      </c>
      <c r="E343" s="81">
        <f>G343</f>
        <v>21437</v>
      </c>
      <c r="F343" s="9">
        <v>21437</v>
      </c>
      <c r="G343" s="81">
        <v>21437</v>
      </c>
      <c r="H343" s="9">
        <v>21437</v>
      </c>
      <c r="I343" s="4"/>
      <c r="J343" s="71"/>
      <c r="K343" s="100"/>
      <c r="L343" s="71"/>
      <c r="M343" s="71"/>
      <c r="N343" s="71"/>
      <c r="O343" s="331"/>
    </row>
    <row r="344" spans="1:15" ht="15">
      <c r="A344" s="359"/>
      <c r="B344" s="331"/>
      <c r="C344" s="336"/>
      <c r="D344" s="67" t="s">
        <v>27</v>
      </c>
      <c r="E344" s="81">
        <v>25604</v>
      </c>
      <c r="F344" s="9">
        <v>25011</v>
      </c>
      <c r="G344" s="81">
        <v>25604</v>
      </c>
      <c r="H344" s="9">
        <v>25011</v>
      </c>
      <c r="I344" s="4"/>
      <c r="J344" s="71"/>
      <c r="K344" s="100"/>
      <c r="L344" s="71"/>
      <c r="M344" s="71"/>
      <c r="N344" s="71"/>
      <c r="O344" s="331"/>
    </row>
    <row r="345" spans="1:15" ht="15">
      <c r="A345" s="359"/>
      <c r="B345" s="331"/>
      <c r="C345" s="336"/>
      <c r="D345" s="26" t="s">
        <v>28</v>
      </c>
      <c r="E345" s="81">
        <v>28800</v>
      </c>
      <c r="F345" s="9">
        <v>23248</v>
      </c>
      <c r="G345" s="81">
        <v>28800</v>
      </c>
      <c r="H345" s="9">
        <v>23248</v>
      </c>
      <c r="I345" s="4"/>
      <c r="J345" s="71"/>
      <c r="K345" s="100"/>
      <c r="L345" s="71"/>
      <c r="M345" s="71"/>
      <c r="N345" s="71"/>
      <c r="O345" s="331"/>
    </row>
    <row r="346" spans="1:19" ht="15">
      <c r="A346" s="359"/>
      <c r="B346" s="331"/>
      <c r="C346" s="336"/>
      <c r="D346" s="26" t="s">
        <v>29</v>
      </c>
      <c r="E346" s="81">
        <v>28800</v>
      </c>
      <c r="F346" s="9">
        <v>21304</v>
      </c>
      <c r="G346" s="81">
        <v>28800</v>
      </c>
      <c r="H346" s="9">
        <v>21304</v>
      </c>
      <c r="I346" s="4"/>
      <c r="J346" s="71"/>
      <c r="K346" s="100"/>
      <c r="L346" s="71"/>
      <c r="M346" s="71"/>
      <c r="N346" s="71"/>
      <c r="O346" s="331"/>
      <c r="P346" s="373"/>
      <c r="Q346" s="380"/>
      <c r="R346" s="380"/>
      <c r="S346" s="380"/>
    </row>
    <row r="347" spans="1:19" ht="15">
      <c r="A347" s="359"/>
      <c r="B347" s="331"/>
      <c r="C347" s="336"/>
      <c r="D347" s="2" t="s">
        <v>30</v>
      </c>
      <c r="E347" s="81">
        <v>295</v>
      </c>
      <c r="F347" s="9">
        <v>295</v>
      </c>
      <c r="G347" s="81">
        <v>295</v>
      </c>
      <c r="H347" s="9">
        <v>295</v>
      </c>
      <c r="I347" s="4"/>
      <c r="J347" s="71"/>
      <c r="K347" s="100"/>
      <c r="L347" s="71"/>
      <c r="M347" s="71"/>
      <c r="N347" s="71"/>
      <c r="O347" s="331"/>
      <c r="P347" s="373"/>
      <c r="Q347" s="380"/>
      <c r="R347" s="380"/>
      <c r="S347" s="380"/>
    </row>
    <row r="348" spans="1:19" ht="15">
      <c r="A348" s="359"/>
      <c r="B348" s="331"/>
      <c r="C348" s="336"/>
      <c r="D348" s="2" t="s">
        <v>97</v>
      </c>
      <c r="E348" s="81">
        <v>0</v>
      </c>
      <c r="F348" s="9">
        <v>0</v>
      </c>
      <c r="G348" s="81">
        <v>0</v>
      </c>
      <c r="H348" s="9">
        <v>0</v>
      </c>
      <c r="I348" s="4"/>
      <c r="J348" s="71"/>
      <c r="K348" s="100"/>
      <c r="L348" s="71"/>
      <c r="M348" s="71"/>
      <c r="N348" s="71"/>
      <c r="O348" s="331"/>
      <c r="P348" s="373"/>
      <c r="Q348" s="380"/>
      <c r="R348" s="380"/>
      <c r="S348" s="380"/>
    </row>
    <row r="349" spans="1:19" ht="15">
      <c r="A349" s="359"/>
      <c r="B349" s="331"/>
      <c r="C349" s="336"/>
      <c r="D349" s="2" t="s">
        <v>114</v>
      </c>
      <c r="E349" s="81">
        <v>0</v>
      </c>
      <c r="F349" s="9">
        <v>0</v>
      </c>
      <c r="G349" s="81">
        <v>0</v>
      </c>
      <c r="H349" s="9">
        <v>0</v>
      </c>
      <c r="I349" s="4"/>
      <c r="J349" s="71"/>
      <c r="K349" s="100"/>
      <c r="L349" s="71"/>
      <c r="M349" s="71"/>
      <c r="N349" s="71"/>
      <c r="O349" s="331"/>
      <c r="P349" s="373"/>
      <c r="Q349" s="380"/>
      <c r="R349" s="380"/>
      <c r="S349" s="380"/>
    </row>
    <row r="350" spans="1:19" ht="15">
      <c r="A350" s="359"/>
      <c r="B350" s="331"/>
      <c r="C350" s="336"/>
      <c r="D350" s="2" t="s">
        <v>115</v>
      </c>
      <c r="E350" s="81">
        <v>0</v>
      </c>
      <c r="F350" s="9">
        <v>0</v>
      </c>
      <c r="G350" s="81">
        <v>0</v>
      </c>
      <c r="H350" s="9">
        <v>0</v>
      </c>
      <c r="I350" s="4"/>
      <c r="J350" s="71"/>
      <c r="K350" s="100"/>
      <c r="L350" s="71"/>
      <c r="M350" s="71"/>
      <c r="N350" s="71"/>
      <c r="O350" s="331"/>
      <c r="P350" s="373"/>
      <c r="Q350" s="380"/>
      <c r="R350" s="380"/>
      <c r="S350" s="380"/>
    </row>
    <row r="351" spans="1:15" ht="15">
      <c r="A351" s="359"/>
      <c r="B351" s="331"/>
      <c r="C351" s="336"/>
      <c r="D351" s="2" t="s">
        <v>116</v>
      </c>
      <c r="E351" s="81">
        <v>0</v>
      </c>
      <c r="F351" s="9">
        <v>0</v>
      </c>
      <c r="G351" s="81">
        <v>0</v>
      </c>
      <c r="H351" s="9">
        <v>0</v>
      </c>
      <c r="I351" s="4"/>
      <c r="J351" s="71"/>
      <c r="K351" s="100"/>
      <c r="L351" s="71"/>
      <c r="M351" s="71"/>
      <c r="N351" s="71"/>
      <c r="O351" s="331"/>
    </row>
    <row r="352" spans="1:15" ht="15">
      <c r="A352" s="359"/>
      <c r="B352" s="331"/>
      <c r="C352" s="336"/>
      <c r="D352" s="2" t="s">
        <v>117</v>
      </c>
      <c r="E352" s="81">
        <v>0</v>
      </c>
      <c r="F352" s="9">
        <v>0</v>
      </c>
      <c r="G352" s="81">
        <v>0</v>
      </c>
      <c r="H352" s="9">
        <v>0</v>
      </c>
      <c r="I352" s="4"/>
      <c r="J352" s="71"/>
      <c r="K352" s="100"/>
      <c r="L352" s="71"/>
      <c r="M352" s="71"/>
      <c r="N352" s="71"/>
      <c r="O352" s="331"/>
    </row>
    <row r="353" spans="1:15" ht="15">
      <c r="A353" s="344"/>
      <c r="B353" s="399"/>
      <c r="C353" s="337"/>
      <c r="D353" s="2" t="s">
        <v>118</v>
      </c>
      <c r="E353" s="81">
        <v>0</v>
      </c>
      <c r="F353" s="9">
        <v>0</v>
      </c>
      <c r="G353" s="81">
        <v>0</v>
      </c>
      <c r="H353" s="9">
        <v>0</v>
      </c>
      <c r="I353" s="4"/>
      <c r="J353" s="71"/>
      <c r="K353" s="100"/>
      <c r="L353" s="71"/>
      <c r="M353" s="71"/>
      <c r="N353" s="71"/>
      <c r="O353" s="399"/>
    </row>
    <row r="354" spans="1:15" ht="15">
      <c r="A354" s="327" t="s">
        <v>53</v>
      </c>
      <c r="B354" s="326" t="s">
        <v>103</v>
      </c>
      <c r="C354" s="325" t="s">
        <v>104</v>
      </c>
      <c r="D354" s="22" t="s">
        <v>156</v>
      </c>
      <c r="E354" s="85">
        <f>SUM(E355:E365)</f>
        <v>18120.199999999997</v>
      </c>
      <c r="F354" s="34">
        <f>SUM(F355:F365)</f>
        <v>8704</v>
      </c>
      <c r="G354" s="85">
        <f>SUM(G355:G365)</f>
        <v>18120.199999999997</v>
      </c>
      <c r="H354" s="34">
        <f>SUM(H355:H365)</f>
        <v>8704</v>
      </c>
      <c r="I354" s="4"/>
      <c r="J354" s="71"/>
      <c r="K354" s="100"/>
      <c r="L354" s="71"/>
      <c r="M354" s="71"/>
      <c r="N354" s="71"/>
      <c r="O354" s="326" t="s">
        <v>2</v>
      </c>
    </row>
    <row r="355" spans="1:15" ht="15">
      <c r="A355" s="359"/>
      <c r="B355" s="331"/>
      <c r="C355" s="336"/>
      <c r="D355" s="25" t="s">
        <v>26</v>
      </c>
      <c r="E355" s="87">
        <v>3600</v>
      </c>
      <c r="F355" s="36">
        <v>494.4</v>
      </c>
      <c r="G355" s="87">
        <v>3600</v>
      </c>
      <c r="H355" s="36">
        <v>494.4</v>
      </c>
      <c r="I355" s="4"/>
      <c r="J355" s="71"/>
      <c r="K355" s="100"/>
      <c r="L355" s="71"/>
      <c r="M355" s="71"/>
      <c r="N355" s="71"/>
      <c r="O355" s="331"/>
    </row>
    <row r="356" spans="1:15" ht="15">
      <c r="A356" s="359"/>
      <c r="B356" s="331"/>
      <c r="C356" s="336"/>
      <c r="D356" s="67" t="s">
        <v>27</v>
      </c>
      <c r="E356" s="87">
        <v>3600</v>
      </c>
      <c r="F356" s="36">
        <v>633.2</v>
      </c>
      <c r="G356" s="87">
        <v>3600</v>
      </c>
      <c r="H356" s="36">
        <v>633.2</v>
      </c>
      <c r="I356" s="4"/>
      <c r="J356" s="71"/>
      <c r="K356" s="100"/>
      <c r="L356" s="71"/>
      <c r="M356" s="71"/>
      <c r="N356" s="71"/>
      <c r="O356" s="331"/>
    </row>
    <row r="357" spans="1:15" ht="15">
      <c r="A357" s="359"/>
      <c r="B357" s="331"/>
      <c r="C357" s="336"/>
      <c r="D357" s="26" t="s">
        <v>28</v>
      </c>
      <c r="E357" s="87">
        <v>3600</v>
      </c>
      <c r="F357" s="36">
        <v>621.6</v>
      </c>
      <c r="G357" s="87">
        <v>3600</v>
      </c>
      <c r="H357" s="36">
        <v>621.6</v>
      </c>
      <c r="I357" s="4"/>
      <c r="J357" s="71"/>
      <c r="K357" s="100"/>
      <c r="L357" s="71"/>
      <c r="M357" s="71"/>
      <c r="N357" s="71"/>
      <c r="O357" s="331"/>
    </row>
    <row r="358" spans="1:19" ht="15">
      <c r="A358" s="359"/>
      <c r="B358" s="331"/>
      <c r="C358" s="336"/>
      <c r="D358" s="26" t="s">
        <v>29</v>
      </c>
      <c r="E358" s="87">
        <v>900.3</v>
      </c>
      <c r="F358" s="36">
        <v>725.2</v>
      </c>
      <c r="G358" s="87">
        <v>900.3</v>
      </c>
      <c r="H358" s="36">
        <v>725.2</v>
      </c>
      <c r="I358" s="4"/>
      <c r="J358" s="71"/>
      <c r="K358" s="100"/>
      <c r="L358" s="71"/>
      <c r="M358" s="71"/>
      <c r="N358" s="71"/>
      <c r="O358" s="331"/>
      <c r="P358" s="373"/>
      <c r="Q358" s="380"/>
      <c r="R358" s="380"/>
      <c r="S358" s="380"/>
    </row>
    <row r="359" spans="1:19" ht="15">
      <c r="A359" s="359"/>
      <c r="B359" s="331"/>
      <c r="C359" s="336"/>
      <c r="D359" s="2" t="s">
        <v>30</v>
      </c>
      <c r="E359" s="87">
        <v>908</v>
      </c>
      <c r="F359" s="36">
        <v>754.4</v>
      </c>
      <c r="G359" s="87">
        <v>908</v>
      </c>
      <c r="H359" s="36">
        <v>754.4</v>
      </c>
      <c r="I359" s="4"/>
      <c r="J359" s="71"/>
      <c r="K359" s="100"/>
      <c r="L359" s="71"/>
      <c r="M359" s="71"/>
      <c r="N359" s="71"/>
      <c r="O359" s="331"/>
      <c r="P359" s="373"/>
      <c r="Q359" s="380"/>
      <c r="R359" s="380"/>
      <c r="S359" s="380"/>
    </row>
    <row r="360" spans="1:19" ht="15">
      <c r="A360" s="359"/>
      <c r="B360" s="331"/>
      <c r="C360" s="336"/>
      <c r="D360" s="2" t="s">
        <v>97</v>
      </c>
      <c r="E360" s="87">
        <v>908</v>
      </c>
      <c r="F360" s="36">
        <v>908</v>
      </c>
      <c r="G360" s="87">
        <v>908</v>
      </c>
      <c r="H360" s="36">
        <v>908</v>
      </c>
      <c r="I360" s="4"/>
      <c r="J360" s="71"/>
      <c r="K360" s="100"/>
      <c r="L360" s="71"/>
      <c r="M360" s="71"/>
      <c r="N360" s="71"/>
      <c r="O360" s="331"/>
      <c r="P360" s="373"/>
      <c r="Q360" s="380"/>
      <c r="R360" s="380"/>
      <c r="S360" s="380"/>
    </row>
    <row r="361" spans="1:19" ht="15">
      <c r="A361" s="359"/>
      <c r="B361" s="331"/>
      <c r="C361" s="336"/>
      <c r="D361" s="2" t="s">
        <v>114</v>
      </c>
      <c r="E361" s="87">
        <v>908</v>
      </c>
      <c r="F361" s="36">
        <v>908</v>
      </c>
      <c r="G361" s="87">
        <v>908</v>
      </c>
      <c r="H361" s="36">
        <v>908</v>
      </c>
      <c r="I361" s="4"/>
      <c r="J361" s="71"/>
      <c r="K361" s="100"/>
      <c r="L361" s="71"/>
      <c r="M361" s="71"/>
      <c r="N361" s="71"/>
      <c r="O361" s="331"/>
      <c r="P361" s="373"/>
      <c r="Q361" s="380"/>
      <c r="R361" s="380"/>
      <c r="S361" s="380"/>
    </row>
    <row r="362" spans="1:15" ht="15">
      <c r="A362" s="359"/>
      <c r="B362" s="331"/>
      <c r="C362" s="336"/>
      <c r="D362" s="2" t="s">
        <v>115</v>
      </c>
      <c r="E362" s="87">
        <v>908</v>
      </c>
      <c r="F362" s="36">
        <v>908</v>
      </c>
      <c r="G362" s="87">
        <v>908</v>
      </c>
      <c r="H362" s="36">
        <v>908</v>
      </c>
      <c r="I362" s="4"/>
      <c r="J362" s="71"/>
      <c r="K362" s="100"/>
      <c r="L362" s="71"/>
      <c r="M362" s="71"/>
      <c r="N362" s="71"/>
      <c r="O362" s="331"/>
    </row>
    <row r="363" spans="1:15" ht="15">
      <c r="A363" s="359"/>
      <c r="B363" s="331"/>
      <c r="C363" s="336"/>
      <c r="D363" s="2" t="s">
        <v>116</v>
      </c>
      <c r="E363" s="87">
        <v>908</v>
      </c>
      <c r="F363" s="36">
        <v>871.3</v>
      </c>
      <c r="G363" s="87">
        <v>908</v>
      </c>
      <c r="H363" s="36">
        <v>871.3</v>
      </c>
      <c r="I363" s="4"/>
      <c r="J363" s="71"/>
      <c r="K363" s="100"/>
      <c r="L363" s="71"/>
      <c r="M363" s="71"/>
      <c r="N363" s="71"/>
      <c r="O363" s="331"/>
    </row>
    <row r="364" spans="1:15" ht="15">
      <c r="A364" s="359"/>
      <c r="B364" s="331"/>
      <c r="C364" s="336"/>
      <c r="D364" s="2" t="s">
        <v>117</v>
      </c>
      <c r="E364" s="87">
        <v>916.1</v>
      </c>
      <c r="F364" s="36">
        <v>916.1</v>
      </c>
      <c r="G364" s="87">
        <v>916.1</v>
      </c>
      <c r="H364" s="36">
        <v>916.1</v>
      </c>
      <c r="I364" s="4"/>
      <c r="J364" s="71"/>
      <c r="K364" s="100"/>
      <c r="L364" s="71"/>
      <c r="M364" s="71"/>
      <c r="N364" s="71"/>
      <c r="O364" s="331"/>
    </row>
    <row r="365" spans="1:15" ht="15">
      <c r="A365" s="344"/>
      <c r="B365" s="399"/>
      <c r="C365" s="337"/>
      <c r="D365" s="2" t="s">
        <v>118</v>
      </c>
      <c r="E365" s="87">
        <v>963.8</v>
      </c>
      <c r="F365" s="36">
        <v>963.8</v>
      </c>
      <c r="G365" s="87">
        <v>963.8</v>
      </c>
      <c r="H365" s="36">
        <v>963.8</v>
      </c>
      <c r="I365" s="4"/>
      <c r="J365" s="71"/>
      <c r="K365" s="100"/>
      <c r="L365" s="71"/>
      <c r="M365" s="71"/>
      <c r="N365" s="71"/>
      <c r="O365" s="399"/>
    </row>
    <row r="366" spans="1:15" ht="15">
      <c r="A366" s="327" t="s">
        <v>98</v>
      </c>
      <c r="B366" s="326" t="s">
        <v>99</v>
      </c>
      <c r="C366" s="325" t="s">
        <v>100</v>
      </c>
      <c r="D366" s="22" t="s">
        <v>156</v>
      </c>
      <c r="E366" s="80">
        <f>SUM(E367:E377)</f>
        <v>296.4</v>
      </c>
      <c r="F366" s="24">
        <f>SUM(F367:F377)</f>
        <v>0</v>
      </c>
      <c r="G366" s="80"/>
      <c r="H366" s="24"/>
      <c r="I366" s="24"/>
      <c r="J366" s="24"/>
      <c r="K366" s="80">
        <f>SUM(K367:K377)</f>
        <v>296.4</v>
      </c>
      <c r="L366" s="24">
        <f>SUM(L367:L377)</f>
        <v>0</v>
      </c>
      <c r="M366" s="71"/>
      <c r="N366" s="71"/>
      <c r="O366" s="326" t="s">
        <v>101</v>
      </c>
    </row>
    <row r="367" spans="1:15" ht="15">
      <c r="A367" s="359"/>
      <c r="B367" s="331"/>
      <c r="C367" s="336"/>
      <c r="D367" s="25" t="s">
        <v>26</v>
      </c>
      <c r="E367" s="88" t="s">
        <v>63</v>
      </c>
      <c r="F367" s="5" t="s">
        <v>63</v>
      </c>
      <c r="G367" s="97"/>
      <c r="H367" s="46"/>
      <c r="I367" s="4"/>
      <c r="J367" s="71"/>
      <c r="K367" s="88" t="s">
        <v>63</v>
      </c>
      <c r="L367" s="5" t="s">
        <v>63</v>
      </c>
      <c r="M367" s="71"/>
      <c r="N367" s="71"/>
      <c r="O367" s="331"/>
    </row>
    <row r="368" spans="1:15" ht="15">
      <c r="A368" s="359"/>
      <c r="B368" s="331"/>
      <c r="C368" s="336"/>
      <c r="D368" s="67" t="s">
        <v>27</v>
      </c>
      <c r="E368" s="81" t="s">
        <v>63</v>
      </c>
      <c r="F368" s="9" t="s">
        <v>63</v>
      </c>
      <c r="G368" s="90"/>
      <c r="H368" s="3"/>
      <c r="I368" s="47"/>
      <c r="J368" s="48"/>
      <c r="K368" s="81" t="s">
        <v>63</v>
      </c>
      <c r="L368" s="9" t="s">
        <v>63</v>
      </c>
      <c r="M368" s="71"/>
      <c r="N368" s="71"/>
      <c r="O368" s="331"/>
    </row>
    <row r="369" spans="1:15" ht="15">
      <c r="A369" s="359"/>
      <c r="B369" s="331"/>
      <c r="C369" s="336"/>
      <c r="D369" s="26" t="s">
        <v>28</v>
      </c>
      <c r="E369" s="79">
        <v>49.4</v>
      </c>
      <c r="F369" s="10">
        <v>0</v>
      </c>
      <c r="G369" s="90"/>
      <c r="H369" s="3"/>
      <c r="I369" s="47"/>
      <c r="J369" s="48"/>
      <c r="K369" s="79">
        <v>49.4</v>
      </c>
      <c r="L369" s="10">
        <v>0</v>
      </c>
      <c r="M369" s="71"/>
      <c r="N369" s="71"/>
      <c r="O369" s="331"/>
    </row>
    <row r="370" spans="1:15" ht="15">
      <c r="A370" s="359"/>
      <c r="B370" s="331"/>
      <c r="C370" s="336"/>
      <c r="D370" s="26" t="s">
        <v>29</v>
      </c>
      <c r="E370" s="79">
        <v>49.4</v>
      </c>
      <c r="F370" s="10">
        <v>0</v>
      </c>
      <c r="G370" s="90"/>
      <c r="H370" s="3"/>
      <c r="I370" s="47"/>
      <c r="J370" s="48"/>
      <c r="K370" s="79">
        <v>49.4</v>
      </c>
      <c r="L370" s="10">
        <v>0</v>
      </c>
      <c r="M370" s="71"/>
      <c r="N370" s="71"/>
      <c r="O370" s="331"/>
    </row>
    <row r="371" spans="1:17" ht="15">
      <c r="A371" s="359"/>
      <c r="B371" s="331"/>
      <c r="C371" s="336"/>
      <c r="D371" s="2" t="s">
        <v>30</v>
      </c>
      <c r="E371" s="79">
        <v>49.4</v>
      </c>
      <c r="F371" s="10">
        <v>0</v>
      </c>
      <c r="G371" s="90"/>
      <c r="H371" s="3"/>
      <c r="I371" s="47"/>
      <c r="J371" s="48"/>
      <c r="K371" s="79">
        <v>49.4</v>
      </c>
      <c r="L371" s="10">
        <v>0</v>
      </c>
      <c r="M371" s="71"/>
      <c r="N371" s="71"/>
      <c r="O371" s="331"/>
      <c r="Q371" s="11"/>
    </row>
    <row r="372" spans="1:17" ht="15">
      <c r="A372" s="359"/>
      <c r="B372" s="331"/>
      <c r="C372" s="336"/>
      <c r="D372" s="2" t="s">
        <v>97</v>
      </c>
      <c r="E372" s="79">
        <v>49.4</v>
      </c>
      <c r="F372" s="10">
        <v>0</v>
      </c>
      <c r="G372" s="90"/>
      <c r="H372" s="3"/>
      <c r="I372" s="47"/>
      <c r="J372" s="48"/>
      <c r="K372" s="79">
        <v>49.4</v>
      </c>
      <c r="L372" s="10">
        <v>0</v>
      </c>
      <c r="M372" s="71"/>
      <c r="N372" s="71"/>
      <c r="O372" s="331"/>
      <c r="Q372" s="11"/>
    </row>
    <row r="373" spans="1:15" ht="15">
      <c r="A373" s="359"/>
      <c r="B373" s="331"/>
      <c r="C373" s="336"/>
      <c r="D373" s="2" t="s">
        <v>114</v>
      </c>
      <c r="E373" s="79">
        <v>49.4</v>
      </c>
      <c r="F373" s="10">
        <v>0</v>
      </c>
      <c r="G373" s="98"/>
      <c r="H373" s="47"/>
      <c r="I373" s="47"/>
      <c r="J373" s="48"/>
      <c r="K373" s="79">
        <v>49.4</v>
      </c>
      <c r="L373" s="10">
        <v>0</v>
      </c>
      <c r="M373" s="71"/>
      <c r="N373" s="71"/>
      <c r="O373" s="331"/>
    </row>
    <row r="374" spans="1:15" ht="15">
      <c r="A374" s="359"/>
      <c r="B374" s="331"/>
      <c r="C374" s="336"/>
      <c r="D374" s="2" t="s">
        <v>115</v>
      </c>
      <c r="E374" s="79">
        <v>49.4</v>
      </c>
      <c r="F374" s="10">
        <v>0</v>
      </c>
      <c r="G374" s="98"/>
      <c r="H374" s="47"/>
      <c r="I374" s="47"/>
      <c r="J374" s="48"/>
      <c r="K374" s="79">
        <v>49.4</v>
      </c>
      <c r="L374" s="10">
        <v>0</v>
      </c>
      <c r="M374" s="71"/>
      <c r="N374" s="71"/>
      <c r="O374" s="331"/>
    </row>
    <row r="375" spans="1:15" ht="15">
      <c r="A375" s="359"/>
      <c r="B375" s="331"/>
      <c r="C375" s="336"/>
      <c r="D375" s="2" t="s">
        <v>116</v>
      </c>
      <c r="E375" s="79">
        <v>0</v>
      </c>
      <c r="F375" s="3">
        <v>0</v>
      </c>
      <c r="G375" s="98"/>
      <c r="H375" s="47"/>
      <c r="I375" s="47"/>
      <c r="J375" s="48"/>
      <c r="K375" s="79">
        <v>0</v>
      </c>
      <c r="L375" s="3">
        <v>0</v>
      </c>
      <c r="M375" s="71"/>
      <c r="N375" s="71"/>
      <c r="O375" s="331"/>
    </row>
    <row r="376" spans="1:15" ht="15">
      <c r="A376" s="359"/>
      <c r="B376" s="331"/>
      <c r="C376" s="336"/>
      <c r="D376" s="2" t="s">
        <v>117</v>
      </c>
      <c r="E376" s="79">
        <v>0</v>
      </c>
      <c r="F376" s="3">
        <v>0</v>
      </c>
      <c r="G376" s="98"/>
      <c r="H376" s="47"/>
      <c r="I376" s="47"/>
      <c r="J376" s="48"/>
      <c r="K376" s="79">
        <v>0</v>
      </c>
      <c r="L376" s="3">
        <v>0</v>
      </c>
      <c r="M376" s="71"/>
      <c r="N376" s="71"/>
      <c r="O376" s="331"/>
    </row>
    <row r="377" spans="1:15" ht="15">
      <c r="A377" s="344"/>
      <c r="B377" s="399"/>
      <c r="C377" s="337"/>
      <c r="D377" s="2" t="s">
        <v>118</v>
      </c>
      <c r="E377" s="79">
        <v>0</v>
      </c>
      <c r="F377" s="3">
        <v>0</v>
      </c>
      <c r="G377" s="98"/>
      <c r="H377" s="47"/>
      <c r="I377" s="47"/>
      <c r="J377" s="48"/>
      <c r="K377" s="79">
        <v>0</v>
      </c>
      <c r="L377" s="3">
        <v>0</v>
      </c>
      <c r="M377" s="71"/>
      <c r="N377" s="71"/>
      <c r="O377" s="399"/>
    </row>
    <row r="378" spans="1:17" ht="15">
      <c r="A378" s="327" t="s">
        <v>106</v>
      </c>
      <c r="B378" s="326" t="s">
        <v>108</v>
      </c>
      <c r="C378" s="325" t="s">
        <v>82</v>
      </c>
      <c r="D378" s="22" t="s">
        <v>156</v>
      </c>
      <c r="E378" s="85">
        <f>SUM(E379:E389)</f>
        <v>2281.7999999999997</v>
      </c>
      <c r="F378" s="34">
        <f>SUM(F379:F389)</f>
        <v>1422.9999999999998</v>
      </c>
      <c r="G378" s="85">
        <f>SUM(G379:G389)</f>
        <v>2281.7999999999997</v>
      </c>
      <c r="H378" s="34">
        <f>SUM(H379:H389)</f>
        <v>1422.9999999999998</v>
      </c>
      <c r="I378" s="4"/>
      <c r="J378" s="71"/>
      <c r="K378" s="88"/>
      <c r="L378" s="5"/>
      <c r="M378" s="71"/>
      <c r="N378" s="71"/>
      <c r="O378" s="326" t="s">
        <v>2</v>
      </c>
      <c r="Q378" s="11"/>
    </row>
    <row r="379" spans="1:17" ht="15">
      <c r="A379" s="359"/>
      <c r="B379" s="331"/>
      <c r="C379" s="336"/>
      <c r="D379" s="25" t="s">
        <v>26</v>
      </c>
      <c r="E379" s="87" t="s">
        <v>63</v>
      </c>
      <c r="F379" s="36" t="s">
        <v>63</v>
      </c>
      <c r="G379" s="87" t="s">
        <v>63</v>
      </c>
      <c r="H379" s="36" t="s">
        <v>63</v>
      </c>
      <c r="I379" s="4"/>
      <c r="J379" s="71"/>
      <c r="K379" s="88"/>
      <c r="L379" s="5"/>
      <c r="M379" s="71"/>
      <c r="N379" s="71"/>
      <c r="O379" s="331"/>
      <c r="Q379" s="11"/>
    </row>
    <row r="380" spans="1:17" ht="15">
      <c r="A380" s="359"/>
      <c r="B380" s="331"/>
      <c r="C380" s="336"/>
      <c r="D380" s="67" t="s">
        <v>27</v>
      </c>
      <c r="E380" s="87" t="s">
        <v>63</v>
      </c>
      <c r="F380" s="36" t="s">
        <v>63</v>
      </c>
      <c r="G380" s="87" t="s">
        <v>63</v>
      </c>
      <c r="H380" s="36" t="s">
        <v>63</v>
      </c>
      <c r="I380" s="4"/>
      <c r="J380" s="71"/>
      <c r="K380" s="88"/>
      <c r="L380" s="5"/>
      <c r="M380" s="71"/>
      <c r="N380" s="71"/>
      <c r="O380" s="331"/>
      <c r="Q380" s="11"/>
    </row>
    <row r="381" spans="1:17" ht="15">
      <c r="A381" s="359"/>
      <c r="B381" s="331"/>
      <c r="C381" s="336"/>
      <c r="D381" s="26" t="s">
        <v>28</v>
      </c>
      <c r="E381" s="87">
        <v>772.3</v>
      </c>
      <c r="F381" s="36">
        <v>772.3</v>
      </c>
      <c r="G381" s="87">
        <v>772.3</v>
      </c>
      <c r="H381" s="36">
        <v>772.3</v>
      </c>
      <c r="I381" s="4"/>
      <c r="J381" s="71"/>
      <c r="K381" s="88"/>
      <c r="L381" s="5"/>
      <c r="M381" s="71"/>
      <c r="N381" s="71"/>
      <c r="O381" s="331"/>
      <c r="Q381" s="11"/>
    </row>
    <row r="382" spans="1:17" ht="15">
      <c r="A382" s="359"/>
      <c r="B382" s="331"/>
      <c r="C382" s="336"/>
      <c r="D382" s="26" t="s">
        <v>29</v>
      </c>
      <c r="E382" s="87">
        <v>883</v>
      </c>
      <c r="F382" s="36">
        <v>27.8</v>
      </c>
      <c r="G382" s="87">
        <v>883</v>
      </c>
      <c r="H382" s="36">
        <v>27.8</v>
      </c>
      <c r="I382" s="4"/>
      <c r="J382" s="71"/>
      <c r="K382" s="88"/>
      <c r="L382" s="5"/>
      <c r="M382" s="71"/>
      <c r="N382" s="71"/>
      <c r="O382" s="331"/>
      <c r="Q382" s="11"/>
    </row>
    <row r="383" spans="1:19" ht="15" customHeight="1">
      <c r="A383" s="359"/>
      <c r="B383" s="331"/>
      <c r="C383" s="336"/>
      <c r="D383" s="2" t="s">
        <v>30</v>
      </c>
      <c r="E383" s="87">
        <v>88.6</v>
      </c>
      <c r="F383" s="36">
        <v>88.6</v>
      </c>
      <c r="G383" s="87">
        <v>88.6</v>
      </c>
      <c r="H383" s="36">
        <v>88.6</v>
      </c>
      <c r="I383" s="4"/>
      <c r="J383" s="71"/>
      <c r="K383" s="88"/>
      <c r="L383" s="5"/>
      <c r="M383" s="71"/>
      <c r="N383" s="71"/>
      <c r="O383" s="331"/>
      <c r="P383" s="373"/>
      <c r="Q383" s="374"/>
      <c r="R383" s="374"/>
      <c r="S383" s="374"/>
    </row>
    <row r="384" spans="1:19" ht="15">
      <c r="A384" s="359"/>
      <c r="B384" s="331"/>
      <c r="C384" s="336"/>
      <c r="D384" s="2" t="s">
        <v>97</v>
      </c>
      <c r="E384" s="87">
        <v>88.6</v>
      </c>
      <c r="F384" s="36">
        <v>88.6</v>
      </c>
      <c r="G384" s="87">
        <v>88.6</v>
      </c>
      <c r="H384" s="36">
        <v>88.6</v>
      </c>
      <c r="I384" s="4"/>
      <c r="J384" s="71"/>
      <c r="K384" s="88"/>
      <c r="L384" s="5"/>
      <c r="M384" s="71"/>
      <c r="N384" s="71"/>
      <c r="O384" s="331"/>
      <c r="P384" s="373"/>
      <c r="Q384" s="374"/>
      <c r="R384" s="374"/>
      <c r="S384" s="374"/>
    </row>
    <row r="385" spans="1:19" ht="15">
      <c r="A385" s="359"/>
      <c r="B385" s="331"/>
      <c r="C385" s="336"/>
      <c r="D385" s="2" t="s">
        <v>114</v>
      </c>
      <c r="E385" s="87">
        <v>88.6</v>
      </c>
      <c r="F385" s="36">
        <v>88.6</v>
      </c>
      <c r="G385" s="87">
        <v>88.6</v>
      </c>
      <c r="H385" s="36">
        <v>88.6</v>
      </c>
      <c r="I385" s="4"/>
      <c r="J385" s="71"/>
      <c r="K385" s="100"/>
      <c r="L385" s="71"/>
      <c r="M385" s="71"/>
      <c r="N385" s="71"/>
      <c r="O385" s="331"/>
      <c r="P385" s="373"/>
      <c r="Q385" s="374"/>
      <c r="R385" s="374"/>
      <c r="S385" s="374"/>
    </row>
    <row r="386" spans="1:19" ht="15">
      <c r="A386" s="359"/>
      <c r="B386" s="331"/>
      <c r="C386" s="336"/>
      <c r="D386" s="2" t="s">
        <v>115</v>
      </c>
      <c r="E386" s="87">
        <v>88.6</v>
      </c>
      <c r="F386" s="36">
        <v>88.6</v>
      </c>
      <c r="G386" s="87">
        <v>88.6</v>
      </c>
      <c r="H386" s="36">
        <v>88.6</v>
      </c>
      <c r="I386" s="4"/>
      <c r="J386" s="71"/>
      <c r="K386" s="100"/>
      <c r="L386" s="71"/>
      <c r="M386" s="71"/>
      <c r="N386" s="71"/>
      <c r="O386" s="331"/>
      <c r="P386" s="373"/>
      <c r="Q386" s="374"/>
      <c r="R386" s="374"/>
      <c r="S386" s="374"/>
    </row>
    <row r="387" spans="1:19" ht="15">
      <c r="A387" s="359"/>
      <c r="B387" s="331"/>
      <c r="C387" s="336"/>
      <c r="D387" s="2" t="s">
        <v>116</v>
      </c>
      <c r="E387" s="87">
        <v>88.6</v>
      </c>
      <c r="F387" s="36">
        <v>85</v>
      </c>
      <c r="G387" s="87">
        <v>88.6</v>
      </c>
      <c r="H387" s="36">
        <v>85</v>
      </c>
      <c r="I387" s="4"/>
      <c r="J387" s="71"/>
      <c r="K387" s="100"/>
      <c r="L387" s="71"/>
      <c r="M387" s="71"/>
      <c r="N387" s="71"/>
      <c r="O387" s="331"/>
      <c r="P387" s="373"/>
      <c r="Q387" s="374"/>
      <c r="R387" s="374"/>
      <c r="S387" s="374"/>
    </row>
    <row r="388" spans="1:15" ht="15">
      <c r="A388" s="359"/>
      <c r="B388" s="331"/>
      <c r="C388" s="336"/>
      <c r="D388" s="2" t="s">
        <v>117</v>
      </c>
      <c r="E388" s="87">
        <v>89.4</v>
      </c>
      <c r="F388" s="36">
        <v>89.4</v>
      </c>
      <c r="G388" s="87">
        <v>89.4</v>
      </c>
      <c r="H388" s="36">
        <v>89.4</v>
      </c>
      <c r="I388" s="4"/>
      <c r="J388" s="71"/>
      <c r="K388" s="100"/>
      <c r="L388" s="71"/>
      <c r="M388" s="71"/>
      <c r="N388" s="71"/>
      <c r="O388" s="331"/>
    </row>
    <row r="389" spans="1:15" ht="15">
      <c r="A389" s="344"/>
      <c r="B389" s="399"/>
      <c r="C389" s="337"/>
      <c r="D389" s="2" t="s">
        <v>118</v>
      </c>
      <c r="E389" s="87">
        <v>94.1</v>
      </c>
      <c r="F389" s="36">
        <v>94.1</v>
      </c>
      <c r="G389" s="87">
        <v>94.1</v>
      </c>
      <c r="H389" s="36">
        <v>94.1</v>
      </c>
      <c r="I389" s="4"/>
      <c r="J389" s="71"/>
      <c r="K389" s="100"/>
      <c r="L389" s="71"/>
      <c r="M389" s="71"/>
      <c r="N389" s="71"/>
      <c r="O389" s="399"/>
    </row>
    <row r="390" spans="1:17" ht="15">
      <c r="A390" s="327" t="s">
        <v>107</v>
      </c>
      <c r="B390" s="326" t="s">
        <v>109</v>
      </c>
      <c r="C390" s="325" t="s">
        <v>76</v>
      </c>
      <c r="D390" s="22" t="s">
        <v>156</v>
      </c>
      <c r="E390" s="80">
        <f>SUM(E391:E401)</f>
        <v>6966.000000000001</v>
      </c>
      <c r="F390" s="24">
        <f>SUM(F391:F401)</f>
        <v>6808.700000000001</v>
      </c>
      <c r="G390" s="80">
        <f>SUM(G391:G401)</f>
        <v>6966.000000000001</v>
      </c>
      <c r="H390" s="24">
        <f>SUM(H391:H401)</f>
        <v>6808.700000000001</v>
      </c>
      <c r="I390" s="4"/>
      <c r="J390" s="71"/>
      <c r="K390" s="88"/>
      <c r="L390" s="5"/>
      <c r="M390" s="71"/>
      <c r="N390" s="71"/>
      <c r="O390" s="326" t="s">
        <v>2</v>
      </c>
      <c r="Q390" s="11"/>
    </row>
    <row r="391" spans="1:17" ht="15">
      <c r="A391" s="359"/>
      <c r="B391" s="331"/>
      <c r="C391" s="336"/>
      <c r="D391" s="25" t="s">
        <v>26</v>
      </c>
      <c r="E391" s="90" t="s">
        <v>63</v>
      </c>
      <c r="F391" s="3" t="s">
        <v>63</v>
      </c>
      <c r="G391" s="90" t="s">
        <v>63</v>
      </c>
      <c r="H391" s="3" t="s">
        <v>63</v>
      </c>
      <c r="I391" s="4"/>
      <c r="J391" s="71"/>
      <c r="K391" s="88"/>
      <c r="L391" s="5"/>
      <c r="M391" s="71"/>
      <c r="N391" s="71"/>
      <c r="O391" s="331"/>
      <c r="Q391" s="11"/>
    </row>
    <row r="392" spans="1:17" ht="15">
      <c r="A392" s="359"/>
      <c r="B392" s="331"/>
      <c r="C392" s="336"/>
      <c r="D392" s="67" t="s">
        <v>27</v>
      </c>
      <c r="E392" s="90" t="s">
        <v>63</v>
      </c>
      <c r="F392" s="3" t="s">
        <v>63</v>
      </c>
      <c r="G392" s="90" t="s">
        <v>63</v>
      </c>
      <c r="H392" s="3" t="s">
        <v>63</v>
      </c>
      <c r="I392" s="4"/>
      <c r="J392" s="71"/>
      <c r="K392" s="88"/>
      <c r="L392" s="5"/>
      <c r="M392" s="71"/>
      <c r="N392" s="71"/>
      <c r="O392" s="331"/>
      <c r="Q392" s="11"/>
    </row>
    <row r="393" spans="1:17" ht="15">
      <c r="A393" s="359"/>
      <c r="B393" s="331"/>
      <c r="C393" s="336"/>
      <c r="D393" s="26" t="s">
        <v>28</v>
      </c>
      <c r="E393" s="90">
        <v>561.1</v>
      </c>
      <c r="F393" s="3">
        <v>561.1</v>
      </c>
      <c r="G393" s="90">
        <v>561.1</v>
      </c>
      <c r="H393" s="3">
        <v>561.1</v>
      </c>
      <c r="I393" s="4"/>
      <c r="J393" s="71"/>
      <c r="K393" s="88"/>
      <c r="L393" s="5"/>
      <c r="M393" s="71"/>
      <c r="N393" s="71"/>
      <c r="O393" s="331"/>
      <c r="Q393" s="11"/>
    </row>
    <row r="394" spans="1:19" ht="15">
      <c r="A394" s="359"/>
      <c r="B394" s="331"/>
      <c r="C394" s="336"/>
      <c r="D394" s="26" t="s">
        <v>29</v>
      </c>
      <c r="E394" s="90">
        <v>885.7</v>
      </c>
      <c r="F394" s="3">
        <v>545.7</v>
      </c>
      <c r="G394" s="90">
        <v>885.7</v>
      </c>
      <c r="H394" s="3">
        <v>545.7</v>
      </c>
      <c r="I394" s="4"/>
      <c r="J394" s="71"/>
      <c r="K394" s="88"/>
      <c r="L394" s="5"/>
      <c r="M394" s="71"/>
      <c r="N394" s="71"/>
      <c r="O394" s="331"/>
      <c r="P394" s="6"/>
      <c r="Q394" s="7"/>
      <c r="R394" s="7"/>
      <c r="S394" s="7"/>
    </row>
    <row r="395" spans="1:19" ht="15" customHeight="1">
      <c r="A395" s="359"/>
      <c r="B395" s="331"/>
      <c r="C395" s="336"/>
      <c r="D395" s="2" t="s">
        <v>30</v>
      </c>
      <c r="E395" s="90">
        <v>750.9</v>
      </c>
      <c r="F395" s="3">
        <v>538.9</v>
      </c>
      <c r="G395" s="90">
        <v>750.9</v>
      </c>
      <c r="H395" s="3">
        <v>538.9</v>
      </c>
      <c r="I395" s="4"/>
      <c r="J395" s="71"/>
      <c r="K395" s="88"/>
      <c r="L395" s="5"/>
      <c r="M395" s="71"/>
      <c r="N395" s="71"/>
      <c r="O395" s="331"/>
      <c r="P395" s="6"/>
      <c r="Q395" s="7"/>
      <c r="R395" s="7"/>
      <c r="S395" s="7"/>
    </row>
    <row r="396" spans="1:19" ht="15">
      <c r="A396" s="359"/>
      <c r="B396" s="331"/>
      <c r="C396" s="336"/>
      <c r="D396" s="2" t="s">
        <v>97</v>
      </c>
      <c r="E396" s="90">
        <v>785.5</v>
      </c>
      <c r="F396" s="3">
        <v>1211.9</v>
      </c>
      <c r="G396" s="90">
        <v>785.5</v>
      </c>
      <c r="H396" s="3">
        <f>F396</f>
        <v>1211.9</v>
      </c>
      <c r="I396" s="4"/>
      <c r="J396" s="71"/>
      <c r="K396" s="88"/>
      <c r="L396" s="5"/>
      <c r="M396" s="71"/>
      <c r="N396" s="71"/>
      <c r="O396" s="331"/>
      <c r="P396" s="6"/>
      <c r="Q396" s="7"/>
      <c r="R396" s="7"/>
      <c r="S396" s="7"/>
    </row>
    <row r="397" spans="1:19" ht="15">
      <c r="A397" s="359"/>
      <c r="B397" s="331"/>
      <c r="C397" s="336"/>
      <c r="D397" s="2" t="s">
        <v>114</v>
      </c>
      <c r="E397" s="90">
        <v>785.5</v>
      </c>
      <c r="F397" s="3">
        <v>785.5</v>
      </c>
      <c r="G397" s="90">
        <v>785.5</v>
      </c>
      <c r="H397" s="3">
        <v>785.5</v>
      </c>
      <c r="I397" s="4"/>
      <c r="J397" s="71"/>
      <c r="K397" s="100"/>
      <c r="L397" s="71"/>
      <c r="M397" s="71"/>
      <c r="N397" s="71"/>
      <c r="O397" s="331"/>
      <c r="P397" s="6"/>
      <c r="Q397" s="7"/>
      <c r="R397" s="7"/>
      <c r="S397" s="7"/>
    </row>
    <row r="398" spans="1:19" ht="15">
      <c r="A398" s="359"/>
      <c r="B398" s="331"/>
      <c r="C398" s="336"/>
      <c r="D398" s="2" t="s">
        <v>115</v>
      </c>
      <c r="E398" s="90">
        <v>785.5</v>
      </c>
      <c r="F398" s="3">
        <v>785.5</v>
      </c>
      <c r="G398" s="90">
        <v>785.5</v>
      </c>
      <c r="H398" s="3">
        <v>785.5</v>
      </c>
      <c r="I398" s="4"/>
      <c r="J398" s="71"/>
      <c r="K398" s="100"/>
      <c r="L398" s="71"/>
      <c r="M398" s="71"/>
      <c r="N398" s="71"/>
      <c r="O398" s="331"/>
      <c r="P398" s="6"/>
      <c r="Q398" s="38"/>
      <c r="R398" s="38"/>
      <c r="S398" s="38"/>
    </row>
    <row r="399" spans="1:19" ht="15">
      <c r="A399" s="359"/>
      <c r="B399" s="331"/>
      <c r="C399" s="336"/>
      <c r="D399" s="2" t="s">
        <v>116</v>
      </c>
      <c r="E399" s="90">
        <v>785.5</v>
      </c>
      <c r="F399" s="3">
        <v>753.8</v>
      </c>
      <c r="G399" s="90">
        <v>785.5</v>
      </c>
      <c r="H399" s="3">
        <v>753.8</v>
      </c>
      <c r="I399" s="4"/>
      <c r="J399" s="71"/>
      <c r="K399" s="100"/>
      <c r="L399" s="71"/>
      <c r="M399" s="71"/>
      <c r="N399" s="71"/>
      <c r="O399" s="331"/>
      <c r="P399" s="6"/>
      <c r="Q399" s="38"/>
      <c r="R399" s="38"/>
      <c r="S399" s="38"/>
    </row>
    <row r="400" spans="1:19" ht="15">
      <c r="A400" s="359"/>
      <c r="B400" s="331"/>
      <c r="C400" s="336"/>
      <c r="D400" s="2" t="s">
        <v>117</v>
      </c>
      <c r="E400" s="90">
        <v>792.5</v>
      </c>
      <c r="F400" s="3">
        <v>792.5</v>
      </c>
      <c r="G400" s="90">
        <v>792.5</v>
      </c>
      <c r="H400" s="3">
        <v>792.5</v>
      </c>
      <c r="I400" s="4"/>
      <c r="J400" s="71"/>
      <c r="K400" s="100"/>
      <c r="L400" s="71"/>
      <c r="M400" s="71"/>
      <c r="N400" s="71"/>
      <c r="O400" s="331"/>
      <c r="P400" s="6"/>
      <c r="Q400" s="38"/>
      <c r="R400" s="38"/>
      <c r="S400" s="38"/>
    </row>
    <row r="401" spans="1:15" ht="15">
      <c r="A401" s="344"/>
      <c r="B401" s="399"/>
      <c r="C401" s="337"/>
      <c r="D401" s="2" t="s">
        <v>118</v>
      </c>
      <c r="E401" s="90">
        <v>833.8</v>
      </c>
      <c r="F401" s="3">
        <v>833.8</v>
      </c>
      <c r="G401" s="90">
        <v>833.8</v>
      </c>
      <c r="H401" s="3">
        <v>833.8</v>
      </c>
      <c r="I401" s="4"/>
      <c r="J401" s="71"/>
      <c r="K401" s="100"/>
      <c r="L401" s="71"/>
      <c r="M401" s="71"/>
      <c r="N401" s="71"/>
      <c r="O401" s="399"/>
    </row>
    <row r="402" spans="1:17" ht="15">
      <c r="A402" s="369"/>
      <c r="B402" s="349" t="s">
        <v>24</v>
      </c>
      <c r="C402" s="325"/>
      <c r="D402" s="22" t="s">
        <v>156</v>
      </c>
      <c r="E402" s="80">
        <f>SUM(E403:E413)</f>
        <v>3650718.9599999995</v>
      </c>
      <c r="F402" s="24">
        <f>SUM(F403:F413)</f>
        <v>3187221.7</v>
      </c>
      <c r="G402" s="80">
        <f>SUM(G403:G413)</f>
        <v>3106334.5599999996</v>
      </c>
      <c r="H402" s="24">
        <f>SUM(H403:H413)</f>
        <v>2723395.1999999997</v>
      </c>
      <c r="I402" s="24"/>
      <c r="J402" s="21"/>
      <c r="K402" s="78">
        <f>SUM(K403:K413)</f>
        <v>544384.4</v>
      </c>
      <c r="L402" s="21">
        <f>SUM(L403:L413)</f>
        <v>463826.5</v>
      </c>
      <c r="M402" s="49"/>
      <c r="N402" s="49"/>
      <c r="O402" s="325"/>
      <c r="Q402" s="11"/>
    </row>
    <row r="403" spans="1:17" ht="15">
      <c r="A403" s="369"/>
      <c r="B403" s="343"/>
      <c r="C403" s="336"/>
      <c r="D403" s="42" t="s">
        <v>26</v>
      </c>
      <c r="E403" s="81">
        <f>E107+E119+E131+E143+E155+E167+E190+E202+E214+E226+E238+E250+E263+E275+E295+E307+E319+E331+E343+E355</f>
        <v>328254.8</v>
      </c>
      <c r="F403" s="9">
        <f>F107+F119+F131+F143+F155+F167+F190+F202+F214+F226+F238+F250+F263+F275+F295+F307+F319+F331+F343+F355</f>
        <v>296119</v>
      </c>
      <c r="G403" s="81">
        <f>G107+G119+G131+G143+G155+G167+G190+G202+G214+G226+G238+G250+G263+G275+G295+G307+G319+G331+G343+G355</f>
        <v>255626.8</v>
      </c>
      <c r="H403" s="9">
        <f>H107+H119+H131+H143+H155+H167+H190+H202+H214+H226+H238+H250+H263+H275+H295+H307+H319+H331+H343+H355</f>
        <v>230377</v>
      </c>
      <c r="I403" s="9"/>
      <c r="J403" s="10"/>
      <c r="K403" s="79">
        <f>SUM(K295+K319)</f>
        <v>72628</v>
      </c>
      <c r="L403" s="10">
        <f>SUM(L295+L319)</f>
        <v>65742</v>
      </c>
      <c r="M403" s="50"/>
      <c r="N403" s="50"/>
      <c r="O403" s="336"/>
      <c r="Q403" s="11"/>
    </row>
    <row r="404" spans="1:17" ht="15">
      <c r="A404" s="369"/>
      <c r="B404" s="343"/>
      <c r="C404" s="336"/>
      <c r="D404" s="73" t="s">
        <v>27</v>
      </c>
      <c r="E404" s="81">
        <f>E108+E120+E132+E144+E156+E169+E191+E203+E215+E227+E239+E251+E264+E276+E296+E308+E320+E332+E344+E356</f>
        <v>400555.26</v>
      </c>
      <c r="F404" s="9">
        <f>F108+F120+F132+F144+F156+F169+F191+F203+F215+F227+F239+F251+F264+F276+F296+F308+F320+F332+F344+F356</f>
        <v>300559.00000000006</v>
      </c>
      <c r="G404" s="81">
        <f>G108+G120+G132+G144+G156+G169+G191+G203+G215+G227+G239+G251+G264+G276+G296+G308+G320+G332+G344+G356</f>
        <v>301431.26</v>
      </c>
      <c r="H404" s="9">
        <f>H108+H120+H132+H144+H156+H169+H191+H203+H215+H227+H239+H251+H264+H276+H296+H308+H320+H332+H344+H356</f>
        <v>248806.50000000003</v>
      </c>
      <c r="I404" s="9"/>
      <c r="J404" s="10"/>
      <c r="K404" s="79">
        <f>SUM(K296+K320)</f>
        <v>99124</v>
      </c>
      <c r="L404" s="10">
        <f>SUM(L296+L320)</f>
        <v>51752.5</v>
      </c>
      <c r="M404" s="71"/>
      <c r="N404" s="71"/>
      <c r="O404" s="336"/>
      <c r="Q404" s="11"/>
    </row>
    <row r="405" spans="1:17" ht="15">
      <c r="A405" s="369"/>
      <c r="B405" s="343"/>
      <c r="C405" s="336"/>
      <c r="D405" s="40" t="s">
        <v>28</v>
      </c>
      <c r="E405" s="81">
        <f>E109+E121+E133+E145+E192+E228+E240+E252+E265+E277+E297+E321+E345+E357+E171+E369+E381+E393</f>
        <v>336273.6</v>
      </c>
      <c r="F405" s="9">
        <f>F109+F121+F133+F145+F192+F228+F240+F252+F265+F277+F297+F321+F345+F357+F171+F369+F381+F393</f>
        <v>278551.19999999995</v>
      </c>
      <c r="G405" s="81">
        <f>G109+G121+G133+G145+G192+G228+G240+G252+G265+G277+G297+G321+G345+G357+G171+G381+G393</f>
        <v>289100.19999999995</v>
      </c>
      <c r="H405" s="9">
        <f>H109+H121+H133+H145+H192+H228+H240+H252+H265+H277+H297+H321+H345+H357+H171+H381+H393</f>
        <v>239311.19999999998</v>
      </c>
      <c r="I405" s="9"/>
      <c r="J405" s="10"/>
      <c r="K405" s="79">
        <f>SUM(K297+K321+K369)</f>
        <v>47173.4</v>
      </c>
      <c r="L405" s="10">
        <f>SUM(L297+L321+L369)</f>
        <v>39240</v>
      </c>
      <c r="M405" s="71"/>
      <c r="N405" s="71"/>
      <c r="O405" s="336"/>
      <c r="Q405" s="11"/>
    </row>
    <row r="406" spans="1:17" ht="15" customHeight="1">
      <c r="A406" s="369"/>
      <c r="B406" s="343"/>
      <c r="C406" s="336"/>
      <c r="D406" s="40" t="s">
        <v>29</v>
      </c>
      <c r="E406" s="81">
        <f aca="true" t="shared" si="6" ref="E406:F408">G406+K406</f>
        <v>320347.8</v>
      </c>
      <c r="F406" s="9">
        <f t="shared" si="6"/>
        <v>292947.4</v>
      </c>
      <c r="G406" s="81">
        <f>G110+G122+G134+G146+G193+G229+G241+G253+G266+G278+G298+G322+G346+G358+G173+G382+G394</f>
        <v>273174.39999999997</v>
      </c>
      <c r="H406" s="9">
        <f>H110+H122+H134+H146+H193+H229+H241+H253+H266+H278+H298+H322+H346+H358+H173+H382+H394</f>
        <v>245823.40000000002</v>
      </c>
      <c r="I406" s="9"/>
      <c r="J406" s="10"/>
      <c r="K406" s="79">
        <f>K298+K322+K370</f>
        <v>47173.4</v>
      </c>
      <c r="L406" s="10">
        <f>L298+L322+L370</f>
        <v>47124</v>
      </c>
      <c r="M406" s="71"/>
      <c r="N406" s="71"/>
      <c r="O406" s="336"/>
      <c r="Q406" s="11"/>
    </row>
    <row r="407" spans="1:17" ht="15">
      <c r="A407" s="369"/>
      <c r="B407" s="343"/>
      <c r="C407" s="336"/>
      <c r="D407" s="43" t="s">
        <v>30</v>
      </c>
      <c r="E407" s="81">
        <f>G407+K407</f>
        <v>321388.30000000005</v>
      </c>
      <c r="F407" s="9">
        <f t="shared" si="6"/>
        <v>273177.1</v>
      </c>
      <c r="G407" s="81">
        <f>G111+G123+G135+G147+G175+G194+G230+G242+G254+G267+G279+G287+G299+G323+G347+G359+G383+G395</f>
        <v>262226.9</v>
      </c>
      <c r="H407" s="9">
        <f>H111+H123+H135+H147+H175+H194+H230+H242+H254+H267+H279+H287+H299+H323+H347+H359+H383+H395</f>
        <v>223641.1</v>
      </c>
      <c r="I407" s="9"/>
      <c r="J407" s="10"/>
      <c r="K407" s="79">
        <f>K323+K371</f>
        <v>59161.4</v>
      </c>
      <c r="L407" s="10">
        <f>L299+L323+L371</f>
        <v>49536</v>
      </c>
      <c r="M407" s="71"/>
      <c r="N407" s="71"/>
      <c r="O407" s="336"/>
      <c r="Q407" s="11"/>
    </row>
    <row r="408" spans="1:17" ht="15">
      <c r="A408" s="369"/>
      <c r="B408" s="343"/>
      <c r="C408" s="336"/>
      <c r="D408" s="26" t="s">
        <v>97</v>
      </c>
      <c r="E408" s="81">
        <f t="shared" si="6"/>
        <v>362425.80000000005</v>
      </c>
      <c r="F408" s="9">
        <f>H408+L408</f>
        <v>344979.80000000005</v>
      </c>
      <c r="G408" s="81">
        <f>G112+G124+G136+G148+G177+G195+G231+G243+G255+G268+G280+G288+G300+G324+G348+G360+G384+G396</f>
        <v>274776.4</v>
      </c>
      <c r="H408" s="9">
        <f>H112+H124+H136+H148+H177+H195+H231+H243+H255+H268+H280+H288+H300+H324+H348+H360+H384+H396</f>
        <v>265923.80000000005</v>
      </c>
      <c r="I408" s="9"/>
      <c r="J408" s="10"/>
      <c r="K408" s="79">
        <f>K300+K324+K372</f>
        <v>87649.4</v>
      </c>
      <c r="L408" s="10">
        <f>L300+L324+L372</f>
        <v>79056</v>
      </c>
      <c r="M408" s="71"/>
      <c r="N408" s="71"/>
      <c r="O408" s="336"/>
      <c r="Q408" s="11"/>
    </row>
    <row r="409" spans="1:15" ht="15">
      <c r="A409" s="369"/>
      <c r="B409" s="343"/>
      <c r="C409" s="336"/>
      <c r="D409" s="2" t="s">
        <v>114</v>
      </c>
      <c r="E409" s="81">
        <f>G409+K409</f>
        <v>347821.1</v>
      </c>
      <c r="F409" s="9">
        <f>H409+L409</f>
        <v>316828.7</v>
      </c>
      <c r="G409" s="81">
        <f>G113+G125+G137+G149+G179+G196+G232+G244+G256+G269+G281+G289+G301+G325+G349+G361+G385+G397</f>
        <v>282083.69999999995</v>
      </c>
      <c r="H409" s="9">
        <f>H113+H125+H137+H149+H179+H196+H232+H244+H256+H269+H281+H289+H301+H325+H349+H361+H385+H397</f>
        <v>251140.7</v>
      </c>
      <c r="I409" s="9"/>
      <c r="J409" s="9"/>
      <c r="K409" s="81">
        <f>K113+K125+K137+K149+K196+K232+K244+K256+K269+K281+K301+K325+K349+K361+K179+K373+K385+K397</f>
        <v>65737.4</v>
      </c>
      <c r="L409" s="9">
        <f>L113+L125+L137+L149+L196+L232+L244+L256+L269+L281+L301+L325+L349+L361+L179+L373+L385+L397</f>
        <v>65688</v>
      </c>
      <c r="M409" s="71"/>
      <c r="N409" s="71"/>
      <c r="O409" s="336"/>
    </row>
    <row r="410" spans="1:15" ht="15">
      <c r="A410" s="369"/>
      <c r="B410" s="343"/>
      <c r="C410" s="336"/>
      <c r="D410" s="2" t="s">
        <v>115</v>
      </c>
      <c r="E410" s="81">
        <f>E114+E126+E138+E150+E181+E197+E233+E245+E257+E270+E282+E290+E302+E326+E350+E362+E374+E386+E398</f>
        <v>352450.3</v>
      </c>
      <c r="F410" s="9">
        <f>F114+F126+F138+F150+F181+F197+F233+F245+F257+F270+F282+F290+F302+F326+F350+F362+F374+F386+F398</f>
        <v>316828.69999999995</v>
      </c>
      <c r="G410" s="81">
        <f>G114+G126+G138+G150+G181+G197+G233+G245+G257+G270+G282+G290+G302+G326+G350+G362+G386+G398</f>
        <v>286712.89999999997</v>
      </c>
      <c r="H410" s="9">
        <f>H114+H126+H138+H150+H181+H197+H233+H245+H257+H270+H282+H290+H302+H326+H350+H362+H386+H398</f>
        <v>251140.7</v>
      </c>
      <c r="I410" s="9"/>
      <c r="J410" s="9"/>
      <c r="K410" s="81">
        <f>K114+K126+K138+K150+K197+K233+K245+K257+K270+K282+K302+K326+K350+K362+K181+K374+K386+K398</f>
        <v>65737.4</v>
      </c>
      <c r="L410" s="9">
        <f>L114+L126+L138+L150+L197+L233+L245+L257+L270+L282+L302+L326+L350+L362+L181+L374+L386+L398</f>
        <v>65688</v>
      </c>
      <c r="M410" s="71"/>
      <c r="N410" s="71"/>
      <c r="O410" s="336"/>
    </row>
    <row r="411" spans="1:15" ht="15">
      <c r="A411" s="369"/>
      <c r="B411" s="343"/>
      <c r="C411" s="336"/>
      <c r="D411" s="2" t="s">
        <v>116</v>
      </c>
      <c r="E411" s="81">
        <f>E115+E127+E139+E151+E183+E198+E234+E246+E258+E271+E283+E291+E303+E327+E351+E363+E375+E387+E399</f>
        <v>291527.3</v>
      </c>
      <c r="F411" s="9">
        <f>F115+F127+F139+F151+F198+F234+F246+F258+F271+F283++F291+F303+F327+F351+F363+F183+F375+F387+F399</f>
        <v>242132.79999999996</v>
      </c>
      <c r="G411" s="81">
        <f>G115+G127+G139+G151+G183+G198+G234+G246+G258+G271+G283+G291+G303+G327+G351+G363+G387+G399</f>
        <v>291527.3</v>
      </c>
      <c r="H411" s="9">
        <f>H115+H127+H139+H151+H198+H234+H246+H258+H271+H283++H291+H303+H327+H351+H363+H183+H375+H387+H399</f>
        <v>242132.79999999996</v>
      </c>
      <c r="I411" s="9"/>
      <c r="J411" s="9"/>
      <c r="K411" s="81">
        <f>K115+K127+K139+K151+K198+K234+K246+K258+K271+K283+K303+K327+K351+K363+K183+K375+K387+K399</f>
        <v>0</v>
      </c>
      <c r="L411" s="9">
        <f>L115+L127+L139+L151+L198+L234+L246+L258+L271+L283+L303+L327+L351+L363+L183+L375+L387+L399</f>
        <v>0</v>
      </c>
      <c r="M411" s="71"/>
      <c r="N411" s="71"/>
      <c r="O411" s="336"/>
    </row>
    <row r="412" spans="1:15" ht="15">
      <c r="A412" s="369"/>
      <c r="B412" s="343"/>
      <c r="C412" s="336"/>
      <c r="D412" s="2" t="s">
        <v>117</v>
      </c>
      <c r="E412" s="81">
        <f>E116+E128+E140+E152+E185+E199+E235+E247+E259+E272+E284+E292+E304+E328+E352+E364+E376+E388+E400</f>
        <v>292658.8</v>
      </c>
      <c r="F412" s="9">
        <f>F116+F128+F140+F152+F199+F235+F247+F259+F272+F284+F304+F328+F352+F364+F185+F376+F388+F400</f>
        <v>255565.9</v>
      </c>
      <c r="G412" s="81">
        <f>G116+G128+G140+G152+G185+G199+G235+G247+G259+G272+G284+G292+G304+G328+G352+G364+G388+G400</f>
        <v>292658.8</v>
      </c>
      <c r="H412" s="9">
        <f>H116+H128+H140+H152+H199+H235+H247+H259+H272+H284+H304+H328+H352+H364+H185+H376+H388+H400</f>
        <v>255565.9</v>
      </c>
      <c r="I412" s="9"/>
      <c r="J412" s="9"/>
      <c r="K412" s="81">
        <f>K116+K128+K140+K152+K199+K235+K247+K259+K272+K284+K304+K328+K352+K364+K185+K376+K388+K400</f>
        <v>0</v>
      </c>
      <c r="L412" s="9">
        <f>L116+L128+L140+L152+L199+L235+L247+L259+L272+L284+L304+L328+L352+L364+L185+L376+L388+L400</f>
        <v>0</v>
      </c>
      <c r="M412" s="71"/>
      <c r="N412" s="71"/>
      <c r="O412" s="336"/>
    </row>
    <row r="413" spans="1:15" ht="15">
      <c r="A413" s="369"/>
      <c r="B413" s="362"/>
      <c r="C413" s="337"/>
      <c r="D413" s="2" t="s">
        <v>118</v>
      </c>
      <c r="E413" s="81">
        <f>E117+E129+E141+E153+E187+E200+E236+E248+E260+E273+E285+E293+E305+E329+E353+E365+E377+E389+E401</f>
        <v>297015.89999999997</v>
      </c>
      <c r="F413" s="9">
        <f>F117+F129+F141+F153+F200+F236+F248+F260+F273+F285+F305+F329+F353+F365+F187+F377+F389+F401</f>
        <v>269532.1</v>
      </c>
      <c r="G413" s="81">
        <f>G117+G129+G141+G153+G187+G200+G236+G248+G260+G273+G285+G293+G305+G329+G353+G365+G389+G401</f>
        <v>297015.89999999997</v>
      </c>
      <c r="H413" s="9">
        <f>H117+H129+H141+H153+H200+H236+H248+H260+H273+H285+H293+H305+H329+H353+H365+H187+H377+H389+H401</f>
        <v>269532.1</v>
      </c>
      <c r="I413" s="9"/>
      <c r="J413" s="9"/>
      <c r="K413" s="81">
        <f>K117+K129+K141+K153+K200+K236+K248+K260+K273+K285+K305+K329+K353+K365+K187+K377+K389+K401</f>
        <v>0</v>
      </c>
      <c r="L413" s="9">
        <f>L117+L129+L141+L153+L200+L236+L248+L260+L273+L285+L305+L329+L353+L365+L187+L377+L389+L401</f>
        <v>0</v>
      </c>
      <c r="M413" s="71"/>
      <c r="N413" s="71"/>
      <c r="O413" s="337"/>
    </row>
    <row r="414" spans="1:17" ht="15">
      <c r="A414" s="414" t="s">
        <v>44</v>
      </c>
      <c r="B414" s="417" t="s">
        <v>144</v>
      </c>
      <c r="C414" s="387"/>
      <c r="D414" s="387"/>
      <c r="E414" s="387"/>
      <c r="F414" s="387"/>
      <c r="G414" s="387"/>
      <c r="H414" s="387"/>
      <c r="I414" s="387"/>
      <c r="J414" s="387"/>
      <c r="K414" s="387"/>
      <c r="L414" s="387"/>
      <c r="M414" s="387"/>
      <c r="N414" s="387"/>
      <c r="O414" s="388"/>
      <c r="Q414" s="51"/>
    </row>
    <row r="415" spans="1:17" ht="21" customHeight="1">
      <c r="A415" s="415"/>
      <c r="B415" s="349" t="s">
        <v>131</v>
      </c>
      <c r="C415" s="392" t="s">
        <v>88</v>
      </c>
      <c r="D415" s="22" t="s">
        <v>156</v>
      </c>
      <c r="E415" s="91">
        <f>SUM(E416:E426)</f>
        <v>175447.69999999998</v>
      </c>
      <c r="F415" s="52">
        <f>SUM(F416:F426)</f>
        <v>171242.6</v>
      </c>
      <c r="G415" s="91">
        <f>SUM(G416:G426)</f>
        <v>175447.69999999998</v>
      </c>
      <c r="H415" s="52">
        <f>SUM(H416:H426)</f>
        <v>171242.6</v>
      </c>
      <c r="I415" s="67"/>
      <c r="J415" s="67"/>
      <c r="K415" s="76"/>
      <c r="L415" s="67"/>
      <c r="M415" s="67"/>
      <c r="N415" s="67"/>
      <c r="O415" s="349" t="s">
        <v>155</v>
      </c>
      <c r="Q415" s="51"/>
    </row>
    <row r="416" spans="1:17" ht="15">
      <c r="A416" s="415"/>
      <c r="B416" s="343"/>
      <c r="C416" s="393"/>
      <c r="D416" s="66" t="s">
        <v>26</v>
      </c>
      <c r="E416" s="92">
        <f aca="true" t="shared" si="7" ref="E416:H420">SUM(E428+E440+E452)</f>
        <v>13667.6</v>
      </c>
      <c r="F416" s="53">
        <f t="shared" si="7"/>
        <v>13501.800000000001</v>
      </c>
      <c r="G416" s="92">
        <f t="shared" si="7"/>
        <v>13667.6</v>
      </c>
      <c r="H416" s="53">
        <f t="shared" si="7"/>
        <v>13501.800000000001</v>
      </c>
      <c r="I416" s="67"/>
      <c r="J416" s="67"/>
      <c r="K416" s="76"/>
      <c r="L416" s="67"/>
      <c r="M416" s="67"/>
      <c r="N416" s="67"/>
      <c r="O416" s="343"/>
      <c r="Q416" s="51"/>
    </row>
    <row r="417" spans="1:17" ht="15">
      <c r="A417" s="415"/>
      <c r="B417" s="343"/>
      <c r="C417" s="393"/>
      <c r="D417" s="67" t="s">
        <v>27</v>
      </c>
      <c r="E417" s="92">
        <f t="shared" si="7"/>
        <v>13674.6</v>
      </c>
      <c r="F417" s="53">
        <f t="shared" si="7"/>
        <v>13324.6</v>
      </c>
      <c r="G417" s="92">
        <f t="shared" si="7"/>
        <v>13674.6</v>
      </c>
      <c r="H417" s="53">
        <f t="shared" si="7"/>
        <v>13324.6</v>
      </c>
      <c r="I417" s="67"/>
      <c r="J417" s="67"/>
      <c r="K417" s="76"/>
      <c r="L417" s="67"/>
      <c r="M417" s="67"/>
      <c r="N417" s="67"/>
      <c r="O417" s="343"/>
      <c r="Q417" s="51"/>
    </row>
    <row r="418" spans="1:17" ht="15">
      <c r="A418" s="415"/>
      <c r="B418" s="343"/>
      <c r="C418" s="393"/>
      <c r="D418" s="67" t="s">
        <v>28</v>
      </c>
      <c r="E418" s="92">
        <f t="shared" si="7"/>
        <v>14252.6</v>
      </c>
      <c r="F418" s="53">
        <f t="shared" si="7"/>
        <v>13484.900000000001</v>
      </c>
      <c r="G418" s="92">
        <f t="shared" si="7"/>
        <v>14252.6</v>
      </c>
      <c r="H418" s="53">
        <f t="shared" si="7"/>
        <v>13484.900000000001</v>
      </c>
      <c r="I418" s="67"/>
      <c r="J418" s="67"/>
      <c r="K418" s="76"/>
      <c r="L418" s="67"/>
      <c r="M418" s="67"/>
      <c r="N418" s="67"/>
      <c r="O418" s="343"/>
      <c r="Q418" s="51"/>
    </row>
    <row r="419" spans="1:17" ht="15">
      <c r="A419" s="415"/>
      <c r="B419" s="343"/>
      <c r="C419" s="393"/>
      <c r="D419" s="67" t="s">
        <v>29</v>
      </c>
      <c r="E419" s="92">
        <f t="shared" si="7"/>
        <v>16152.699999999999</v>
      </c>
      <c r="F419" s="53">
        <f t="shared" si="7"/>
        <v>15003.3</v>
      </c>
      <c r="G419" s="92">
        <f t="shared" si="7"/>
        <v>16152.699999999999</v>
      </c>
      <c r="H419" s="53">
        <f>SUM(H431+H443+H455)</f>
        <v>15003.3</v>
      </c>
      <c r="I419" s="67"/>
      <c r="J419" s="67"/>
      <c r="K419" s="76"/>
      <c r="L419" s="67"/>
      <c r="M419" s="67"/>
      <c r="N419" s="67"/>
      <c r="O419" s="343"/>
      <c r="Q419" s="51"/>
    </row>
    <row r="420" spans="1:17" ht="15">
      <c r="A420" s="415"/>
      <c r="B420" s="343"/>
      <c r="C420" s="393"/>
      <c r="D420" s="66" t="s">
        <v>30</v>
      </c>
      <c r="E420" s="92">
        <f t="shared" si="7"/>
        <v>16220</v>
      </c>
      <c r="F420" s="53">
        <f aca="true" t="shared" si="8" ref="F420:H421">F432+F444+F456</f>
        <v>16216.8</v>
      </c>
      <c r="G420" s="92">
        <f t="shared" si="8"/>
        <v>16220</v>
      </c>
      <c r="H420" s="53">
        <f t="shared" si="8"/>
        <v>16216.8</v>
      </c>
      <c r="I420" s="67"/>
      <c r="J420" s="67"/>
      <c r="K420" s="76"/>
      <c r="L420" s="67"/>
      <c r="M420" s="67"/>
      <c r="N420" s="67"/>
      <c r="O420" s="343"/>
      <c r="Q420" s="51"/>
    </row>
    <row r="421" spans="1:17" ht="15">
      <c r="A421" s="415"/>
      <c r="B421" s="343"/>
      <c r="C421" s="393"/>
      <c r="D421" s="66" t="s">
        <v>97</v>
      </c>
      <c r="E421" s="92">
        <f>E433+E445+E457</f>
        <v>16791.7</v>
      </c>
      <c r="F421" s="53">
        <f t="shared" si="8"/>
        <v>16788</v>
      </c>
      <c r="G421" s="92">
        <f t="shared" si="8"/>
        <v>16791.7</v>
      </c>
      <c r="H421" s="53">
        <f t="shared" si="8"/>
        <v>16788</v>
      </c>
      <c r="I421" s="67"/>
      <c r="J421" s="67"/>
      <c r="K421" s="76"/>
      <c r="L421" s="67"/>
      <c r="M421" s="67"/>
      <c r="N421" s="67"/>
      <c r="O421" s="343"/>
      <c r="Q421" s="51"/>
    </row>
    <row r="422" spans="1:17" ht="15">
      <c r="A422" s="415"/>
      <c r="B422" s="343"/>
      <c r="C422" s="393"/>
      <c r="D422" s="66" t="s">
        <v>114</v>
      </c>
      <c r="E422" s="92">
        <f aca="true" t="shared" si="9" ref="E422:H426">SUM(E434+E446+E458)</f>
        <v>16791.7</v>
      </c>
      <c r="F422" s="53">
        <f>SUM(F434+F446+F458)</f>
        <v>16486.1</v>
      </c>
      <c r="G422" s="92">
        <f t="shared" si="9"/>
        <v>16791.7</v>
      </c>
      <c r="H422" s="53">
        <f t="shared" si="9"/>
        <v>16486.1</v>
      </c>
      <c r="I422" s="67"/>
      <c r="J422" s="67"/>
      <c r="K422" s="76"/>
      <c r="L422" s="67"/>
      <c r="M422" s="67"/>
      <c r="N422" s="67"/>
      <c r="O422" s="343"/>
      <c r="Q422" s="51"/>
    </row>
    <row r="423" spans="1:17" ht="15">
      <c r="A423" s="415"/>
      <c r="B423" s="343"/>
      <c r="C423" s="393"/>
      <c r="D423" s="66" t="s">
        <v>115</v>
      </c>
      <c r="E423" s="92">
        <f t="shared" si="9"/>
        <v>16791.7</v>
      </c>
      <c r="F423" s="53">
        <f t="shared" si="9"/>
        <v>16486.1</v>
      </c>
      <c r="G423" s="92">
        <f t="shared" si="9"/>
        <v>16791.7</v>
      </c>
      <c r="H423" s="53">
        <f t="shared" si="9"/>
        <v>16486.1</v>
      </c>
      <c r="I423" s="67"/>
      <c r="J423" s="67"/>
      <c r="K423" s="76"/>
      <c r="L423" s="67"/>
      <c r="M423" s="67"/>
      <c r="N423" s="67"/>
      <c r="O423" s="343"/>
      <c r="Q423" s="51"/>
    </row>
    <row r="424" spans="1:17" ht="15">
      <c r="A424" s="415"/>
      <c r="B424" s="343"/>
      <c r="C424" s="393"/>
      <c r="D424" s="66" t="s">
        <v>116</v>
      </c>
      <c r="E424" s="92">
        <f t="shared" si="9"/>
        <v>16791.7</v>
      </c>
      <c r="F424" s="53">
        <f t="shared" si="9"/>
        <v>15820.5</v>
      </c>
      <c r="G424" s="92">
        <f t="shared" si="9"/>
        <v>16791.7</v>
      </c>
      <c r="H424" s="53">
        <f t="shared" si="9"/>
        <v>15820.5</v>
      </c>
      <c r="I424" s="67"/>
      <c r="J424" s="67"/>
      <c r="K424" s="76"/>
      <c r="L424" s="67"/>
      <c r="M424" s="67"/>
      <c r="N424" s="67"/>
      <c r="O424" s="343"/>
      <c r="Q424" s="51"/>
    </row>
    <row r="425" spans="1:17" ht="15">
      <c r="A425" s="415"/>
      <c r="B425" s="343"/>
      <c r="C425" s="393"/>
      <c r="D425" s="66" t="s">
        <v>117</v>
      </c>
      <c r="E425" s="92">
        <f t="shared" si="9"/>
        <v>16815</v>
      </c>
      <c r="F425" s="53">
        <f t="shared" si="9"/>
        <v>16632.1</v>
      </c>
      <c r="G425" s="92">
        <f t="shared" si="9"/>
        <v>16815</v>
      </c>
      <c r="H425" s="53">
        <f t="shared" si="9"/>
        <v>16632.1</v>
      </c>
      <c r="I425" s="67"/>
      <c r="J425" s="67"/>
      <c r="K425" s="76"/>
      <c r="L425" s="67"/>
      <c r="M425" s="67"/>
      <c r="N425" s="67"/>
      <c r="O425" s="343"/>
      <c r="Q425" s="51"/>
    </row>
    <row r="426" spans="1:17" ht="15">
      <c r="A426" s="416"/>
      <c r="B426" s="362"/>
      <c r="C426" s="394"/>
      <c r="D426" s="66" t="s">
        <v>118</v>
      </c>
      <c r="E426" s="92">
        <f t="shared" si="9"/>
        <v>17498.4</v>
      </c>
      <c r="F426" s="53">
        <f t="shared" si="9"/>
        <v>17498.4</v>
      </c>
      <c r="G426" s="92">
        <f t="shared" si="9"/>
        <v>17498.4</v>
      </c>
      <c r="H426" s="53">
        <f t="shared" si="9"/>
        <v>17498.4</v>
      </c>
      <c r="I426" s="67"/>
      <c r="J426" s="67"/>
      <c r="K426" s="76"/>
      <c r="L426" s="67"/>
      <c r="M426" s="67"/>
      <c r="N426" s="67"/>
      <c r="O426" s="362"/>
      <c r="Q426" s="51"/>
    </row>
    <row r="427" spans="1:15" ht="15">
      <c r="A427" s="327" t="s">
        <v>36</v>
      </c>
      <c r="B427" s="326" t="s">
        <v>62</v>
      </c>
      <c r="C427" s="325" t="s">
        <v>89</v>
      </c>
      <c r="D427" s="22" t="s">
        <v>156</v>
      </c>
      <c r="E427" s="85">
        <f>SUM(E428:E438)</f>
        <v>144886.3</v>
      </c>
      <c r="F427" s="34">
        <f>SUM(F428:F438)</f>
        <v>143227.3</v>
      </c>
      <c r="G427" s="85">
        <f>SUM(G428:G438)</f>
        <v>144886.3</v>
      </c>
      <c r="H427" s="34">
        <f>SUM(H428:H438)</f>
        <v>143227.3</v>
      </c>
      <c r="I427" s="71"/>
      <c r="J427" s="71"/>
      <c r="K427" s="100"/>
      <c r="L427" s="71"/>
      <c r="M427" s="71"/>
      <c r="N427" s="71"/>
      <c r="O427" s="326" t="s">
        <v>132</v>
      </c>
    </row>
    <row r="428" spans="1:15" ht="17.25" customHeight="1">
      <c r="A428" s="359"/>
      <c r="B428" s="331"/>
      <c r="C428" s="336"/>
      <c r="D428" s="25" t="s">
        <v>26</v>
      </c>
      <c r="E428" s="87">
        <v>10680.7</v>
      </c>
      <c r="F428" s="36">
        <v>10680.7</v>
      </c>
      <c r="G428" s="87">
        <v>10680.7</v>
      </c>
      <c r="H428" s="36">
        <v>10680.7</v>
      </c>
      <c r="I428" s="71"/>
      <c r="J428" s="71"/>
      <c r="K428" s="100"/>
      <c r="L428" s="71"/>
      <c r="M428" s="71"/>
      <c r="N428" s="71"/>
      <c r="O428" s="331"/>
    </row>
    <row r="429" spans="1:15" ht="15">
      <c r="A429" s="359"/>
      <c r="B429" s="331"/>
      <c r="C429" s="336"/>
      <c r="D429" s="67" t="s">
        <v>27</v>
      </c>
      <c r="E429" s="87">
        <v>10687.7</v>
      </c>
      <c r="F429" s="36">
        <v>10687.7</v>
      </c>
      <c r="G429" s="87">
        <v>10687.7</v>
      </c>
      <c r="H429" s="36">
        <v>10687.7</v>
      </c>
      <c r="I429" s="71"/>
      <c r="J429" s="71"/>
      <c r="K429" s="100"/>
      <c r="L429" s="71"/>
      <c r="M429" s="71"/>
      <c r="N429" s="71"/>
      <c r="O429" s="331"/>
    </row>
    <row r="430" spans="1:15" ht="15">
      <c r="A430" s="359"/>
      <c r="B430" s="331"/>
      <c r="C430" s="336"/>
      <c r="D430" s="26" t="s">
        <v>28</v>
      </c>
      <c r="E430" s="87">
        <v>11265.7</v>
      </c>
      <c r="F430" s="36">
        <v>11265.7</v>
      </c>
      <c r="G430" s="87">
        <v>11265.7</v>
      </c>
      <c r="H430" s="36">
        <v>11265.7</v>
      </c>
      <c r="I430" s="71"/>
      <c r="J430" s="71"/>
      <c r="K430" s="100"/>
      <c r="L430" s="71"/>
      <c r="M430" s="71"/>
      <c r="N430" s="71"/>
      <c r="O430" s="331"/>
    </row>
    <row r="431" spans="1:15" ht="15">
      <c r="A431" s="359"/>
      <c r="B431" s="331"/>
      <c r="C431" s="336"/>
      <c r="D431" s="26" t="s">
        <v>29</v>
      </c>
      <c r="E431" s="87">
        <v>13165.8</v>
      </c>
      <c r="F431" s="36">
        <v>13165.8</v>
      </c>
      <c r="G431" s="87">
        <v>13165.8</v>
      </c>
      <c r="H431" s="36">
        <v>13165.8</v>
      </c>
      <c r="I431" s="71"/>
      <c r="J431" s="71"/>
      <c r="K431" s="100"/>
      <c r="L431" s="71"/>
      <c r="M431" s="71"/>
      <c r="N431" s="71"/>
      <c r="O431" s="331"/>
    </row>
    <row r="432" spans="1:15" ht="15">
      <c r="A432" s="359"/>
      <c r="B432" s="331"/>
      <c r="C432" s="336"/>
      <c r="D432" s="2" t="s">
        <v>30</v>
      </c>
      <c r="E432" s="87">
        <v>13587.3</v>
      </c>
      <c r="F432" s="36">
        <v>13587.3</v>
      </c>
      <c r="G432" s="87">
        <v>13587.3</v>
      </c>
      <c r="H432" s="36">
        <v>13587.3</v>
      </c>
      <c r="I432" s="71"/>
      <c r="J432" s="71"/>
      <c r="K432" s="100"/>
      <c r="L432" s="71"/>
      <c r="M432" s="71"/>
      <c r="N432" s="71"/>
      <c r="O432" s="331"/>
    </row>
    <row r="433" spans="1:15" ht="15" customHeight="1">
      <c r="A433" s="359"/>
      <c r="B433" s="331"/>
      <c r="C433" s="336"/>
      <c r="D433" s="2" t="s">
        <v>97</v>
      </c>
      <c r="E433" s="87">
        <v>14159</v>
      </c>
      <c r="F433" s="36">
        <v>14159</v>
      </c>
      <c r="G433" s="87">
        <v>14159</v>
      </c>
      <c r="H433" s="36">
        <v>14159</v>
      </c>
      <c r="I433" s="71"/>
      <c r="J433" s="71"/>
      <c r="K433" s="100"/>
      <c r="L433" s="71"/>
      <c r="M433" s="71"/>
      <c r="N433" s="71"/>
      <c r="O433" s="331"/>
    </row>
    <row r="434" spans="1:15" ht="15" customHeight="1">
      <c r="A434" s="359"/>
      <c r="B434" s="331"/>
      <c r="C434" s="336"/>
      <c r="D434" s="2" t="s">
        <v>114</v>
      </c>
      <c r="E434" s="87">
        <v>14159</v>
      </c>
      <c r="F434" s="36">
        <v>13853.4</v>
      </c>
      <c r="G434" s="87">
        <v>14159</v>
      </c>
      <c r="H434" s="36">
        <v>13853.4</v>
      </c>
      <c r="I434" s="71"/>
      <c r="J434" s="71"/>
      <c r="K434" s="100"/>
      <c r="L434" s="71"/>
      <c r="M434" s="71"/>
      <c r="N434" s="71"/>
      <c r="O434" s="331"/>
    </row>
    <row r="435" spans="1:15" ht="15">
      <c r="A435" s="359"/>
      <c r="B435" s="331"/>
      <c r="C435" s="336"/>
      <c r="D435" s="2" t="s">
        <v>115</v>
      </c>
      <c r="E435" s="87">
        <v>14159</v>
      </c>
      <c r="F435" s="36">
        <v>13853.4</v>
      </c>
      <c r="G435" s="87">
        <v>14159</v>
      </c>
      <c r="H435" s="36">
        <v>13853.4</v>
      </c>
      <c r="I435" s="71"/>
      <c r="J435" s="71"/>
      <c r="K435" s="100"/>
      <c r="L435" s="71"/>
      <c r="M435" s="71"/>
      <c r="N435" s="71"/>
      <c r="O435" s="331"/>
    </row>
    <row r="436" spans="1:15" ht="15" customHeight="1">
      <c r="A436" s="359"/>
      <c r="B436" s="331"/>
      <c r="C436" s="336"/>
      <c r="D436" s="2" t="s">
        <v>116</v>
      </c>
      <c r="E436" s="87">
        <v>14159</v>
      </c>
      <c r="F436" s="36">
        <v>13294.1</v>
      </c>
      <c r="G436" s="87">
        <v>14159</v>
      </c>
      <c r="H436" s="36">
        <v>13294.1</v>
      </c>
      <c r="I436" s="71"/>
      <c r="J436" s="71"/>
      <c r="K436" s="100"/>
      <c r="L436" s="71"/>
      <c r="M436" s="71"/>
      <c r="N436" s="71"/>
      <c r="O436" s="331"/>
    </row>
    <row r="437" spans="1:15" ht="15" customHeight="1">
      <c r="A437" s="359"/>
      <c r="B437" s="331"/>
      <c r="C437" s="336"/>
      <c r="D437" s="2" t="s">
        <v>117</v>
      </c>
      <c r="E437" s="87">
        <v>14159</v>
      </c>
      <c r="F437" s="36">
        <v>13976.1</v>
      </c>
      <c r="G437" s="87">
        <v>14159</v>
      </c>
      <c r="H437" s="36">
        <v>13976.1</v>
      </c>
      <c r="I437" s="71"/>
      <c r="J437" s="71"/>
      <c r="K437" s="100"/>
      <c r="L437" s="71"/>
      <c r="M437" s="71"/>
      <c r="N437" s="71"/>
      <c r="O437" s="331"/>
    </row>
    <row r="438" spans="1:15" ht="15" customHeight="1">
      <c r="A438" s="344"/>
      <c r="B438" s="399"/>
      <c r="C438" s="337"/>
      <c r="D438" s="2" t="s">
        <v>118</v>
      </c>
      <c r="E438" s="87">
        <v>14704.1</v>
      </c>
      <c r="F438" s="36">
        <v>14704.1</v>
      </c>
      <c r="G438" s="87">
        <v>14704.1</v>
      </c>
      <c r="H438" s="36">
        <v>14704.1</v>
      </c>
      <c r="I438" s="71"/>
      <c r="J438" s="71"/>
      <c r="K438" s="100"/>
      <c r="L438" s="71"/>
      <c r="M438" s="71"/>
      <c r="N438" s="71"/>
      <c r="O438" s="331"/>
    </row>
    <row r="439" spans="1:15" ht="15">
      <c r="A439" s="327" t="s">
        <v>45</v>
      </c>
      <c r="B439" s="326" t="s">
        <v>23</v>
      </c>
      <c r="C439" s="325" t="s">
        <v>91</v>
      </c>
      <c r="D439" s="22" t="s">
        <v>156</v>
      </c>
      <c r="E439" s="85">
        <f>SUM(E440:E450)</f>
        <v>1400</v>
      </c>
      <c r="F439" s="34">
        <f>SUM(F440:F450)</f>
        <v>184.2</v>
      </c>
      <c r="G439" s="85">
        <f>SUM(G440:G450)</f>
        <v>1400</v>
      </c>
      <c r="H439" s="34">
        <f>SUM(H440:H450)</f>
        <v>184.2</v>
      </c>
      <c r="I439" s="71"/>
      <c r="J439" s="71"/>
      <c r="K439" s="100"/>
      <c r="L439" s="71"/>
      <c r="M439" s="71"/>
      <c r="N439" s="71"/>
      <c r="O439" s="331"/>
    </row>
    <row r="440" spans="1:15" ht="15">
      <c r="A440" s="359"/>
      <c r="B440" s="331"/>
      <c r="C440" s="336"/>
      <c r="D440" s="25" t="s">
        <v>26</v>
      </c>
      <c r="E440" s="87">
        <v>350</v>
      </c>
      <c r="F440" s="36">
        <v>184.2</v>
      </c>
      <c r="G440" s="87">
        <v>350</v>
      </c>
      <c r="H440" s="36">
        <v>184.2</v>
      </c>
      <c r="I440" s="71"/>
      <c r="J440" s="71"/>
      <c r="K440" s="100"/>
      <c r="L440" s="71"/>
      <c r="M440" s="71"/>
      <c r="N440" s="71"/>
      <c r="O440" s="331"/>
    </row>
    <row r="441" spans="1:15" ht="15">
      <c r="A441" s="359"/>
      <c r="B441" s="331"/>
      <c r="C441" s="336"/>
      <c r="D441" s="67" t="s">
        <v>27</v>
      </c>
      <c r="E441" s="87">
        <v>350</v>
      </c>
      <c r="F441" s="36">
        <v>0</v>
      </c>
      <c r="G441" s="87">
        <v>350</v>
      </c>
      <c r="H441" s="36">
        <v>0</v>
      </c>
      <c r="I441" s="71"/>
      <c r="J441" s="71"/>
      <c r="K441" s="100"/>
      <c r="L441" s="71"/>
      <c r="M441" s="71"/>
      <c r="N441" s="71"/>
      <c r="O441" s="331"/>
    </row>
    <row r="442" spans="1:15" ht="15">
      <c r="A442" s="359"/>
      <c r="B442" s="331"/>
      <c r="C442" s="336"/>
      <c r="D442" s="26" t="s">
        <v>28</v>
      </c>
      <c r="E442" s="87">
        <v>350</v>
      </c>
      <c r="F442" s="36">
        <v>0</v>
      </c>
      <c r="G442" s="87">
        <v>350</v>
      </c>
      <c r="H442" s="36">
        <v>0</v>
      </c>
      <c r="I442" s="71"/>
      <c r="J442" s="71"/>
      <c r="K442" s="100"/>
      <c r="L442" s="71"/>
      <c r="M442" s="71"/>
      <c r="N442" s="71"/>
      <c r="O442" s="331"/>
    </row>
    <row r="443" spans="1:15" ht="15">
      <c r="A443" s="359"/>
      <c r="B443" s="331"/>
      <c r="C443" s="336"/>
      <c r="D443" s="26" t="s">
        <v>29</v>
      </c>
      <c r="E443" s="87">
        <v>350</v>
      </c>
      <c r="F443" s="36">
        <v>0</v>
      </c>
      <c r="G443" s="87">
        <v>350</v>
      </c>
      <c r="H443" s="36">
        <v>0</v>
      </c>
      <c r="I443" s="71"/>
      <c r="J443" s="71"/>
      <c r="K443" s="100"/>
      <c r="L443" s="71"/>
      <c r="M443" s="71"/>
      <c r="N443" s="71"/>
      <c r="O443" s="331"/>
    </row>
    <row r="444" spans="1:15" ht="15">
      <c r="A444" s="359"/>
      <c r="B444" s="331"/>
      <c r="C444" s="336"/>
      <c r="D444" s="2" t="s">
        <v>30</v>
      </c>
      <c r="E444" s="87">
        <v>0</v>
      </c>
      <c r="F444" s="36">
        <v>0</v>
      </c>
      <c r="G444" s="87">
        <v>0</v>
      </c>
      <c r="H444" s="36">
        <v>0</v>
      </c>
      <c r="I444" s="71"/>
      <c r="J444" s="71"/>
      <c r="K444" s="100"/>
      <c r="L444" s="71"/>
      <c r="M444" s="71"/>
      <c r="N444" s="71"/>
      <c r="O444" s="331"/>
    </row>
    <row r="445" spans="1:15" ht="15">
      <c r="A445" s="359"/>
      <c r="B445" s="331"/>
      <c r="C445" s="336"/>
      <c r="D445" s="2" t="s">
        <v>97</v>
      </c>
      <c r="E445" s="87">
        <v>0</v>
      </c>
      <c r="F445" s="36">
        <v>0</v>
      </c>
      <c r="G445" s="87">
        <v>0</v>
      </c>
      <c r="H445" s="36">
        <v>0</v>
      </c>
      <c r="I445" s="71"/>
      <c r="J445" s="71"/>
      <c r="K445" s="100"/>
      <c r="L445" s="71"/>
      <c r="M445" s="71"/>
      <c r="N445" s="71"/>
      <c r="O445" s="331"/>
    </row>
    <row r="446" spans="1:15" ht="15">
      <c r="A446" s="359"/>
      <c r="B446" s="331"/>
      <c r="C446" s="336"/>
      <c r="D446" s="2" t="s">
        <v>114</v>
      </c>
      <c r="E446" s="87">
        <v>0</v>
      </c>
      <c r="F446" s="36">
        <v>0</v>
      </c>
      <c r="G446" s="87">
        <v>0</v>
      </c>
      <c r="H446" s="36">
        <v>0</v>
      </c>
      <c r="I446" s="71"/>
      <c r="J446" s="71"/>
      <c r="K446" s="100"/>
      <c r="L446" s="71"/>
      <c r="M446" s="71"/>
      <c r="N446" s="71"/>
      <c r="O446" s="331"/>
    </row>
    <row r="447" spans="1:15" ht="15">
      <c r="A447" s="359"/>
      <c r="B447" s="331"/>
      <c r="C447" s="336"/>
      <c r="D447" s="2" t="s">
        <v>115</v>
      </c>
      <c r="E447" s="87">
        <v>0</v>
      </c>
      <c r="F447" s="36">
        <v>0</v>
      </c>
      <c r="G447" s="87">
        <v>0</v>
      </c>
      <c r="H447" s="36">
        <v>0</v>
      </c>
      <c r="I447" s="71"/>
      <c r="J447" s="71"/>
      <c r="K447" s="100"/>
      <c r="L447" s="71"/>
      <c r="M447" s="71"/>
      <c r="N447" s="71"/>
      <c r="O447" s="331"/>
    </row>
    <row r="448" spans="1:15" ht="15">
      <c r="A448" s="359"/>
      <c r="B448" s="331"/>
      <c r="C448" s="336"/>
      <c r="D448" s="2" t="s">
        <v>116</v>
      </c>
      <c r="E448" s="87">
        <v>0</v>
      </c>
      <c r="F448" s="36">
        <v>0</v>
      </c>
      <c r="G448" s="87">
        <v>0</v>
      </c>
      <c r="H448" s="36">
        <v>0</v>
      </c>
      <c r="I448" s="71"/>
      <c r="J448" s="71"/>
      <c r="K448" s="100"/>
      <c r="L448" s="71"/>
      <c r="M448" s="71"/>
      <c r="N448" s="71"/>
      <c r="O448" s="331"/>
    </row>
    <row r="449" spans="1:15" ht="15">
      <c r="A449" s="359"/>
      <c r="B449" s="331"/>
      <c r="C449" s="336"/>
      <c r="D449" s="2" t="s">
        <v>117</v>
      </c>
      <c r="E449" s="87">
        <v>0</v>
      </c>
      <c r="F449" s="36">
        <v>0</v>
      </c>
      <c r="G449" s="87">
        <v>0</v>
      </c>
      <c r="H449" s="36">
        <v>0</v>
      </c>
      <c r="I449" s="71"/>
      <c r="J449" s="71"/>
      <c r="K449" s="100"/>
      <c r="L449" s="71"/>
      <c r="M449" s="71"/>
      <c r="N449" s="71"/>
      <c r="O449" s="331"/>
    </row>
    <row r="450" spans="1:15" ht="15">
      <c r="A450" s="344"/>
      <c r="B450" s="399"/>
      <c r="C450" s="337"/>
      <c r="D450" s="2" t="s">
        <v>118</v>
      </c>
      <c r="E450" s="87">
        <v>0</v>
      </c>
      <c r="F450" s="36">
        <v>0</v>
      </c>
      <c r="G450" s="87">
        <v>0</v>
      </c>
      <c r="H450" s="36">
        <v>0</v>
      </c>
      <c r="I450" s="71"/>
      <c r="J450" s="71"/>
      <c r="K450" s="100"/>
      <c r="L450" s="71"/>
      <c r="M450" s="71"/>
      <c r="N450" s="71"/>
      <c r="O450" s="399"/>
    </row>
    <row r="451" spans="1:15" ht="15">
      <c r="A451" s="327" t="s">
        <v>55</v>
      </c>
      <c r="B451" s="326" t="s">
        <v>61</v>
      </c>
      <c r="C451" s="325" t="s">
        <v>90</v>
      </c>
      <c r="D451" s="22" t="s">
        <v>156</v>
      </c>
      <c r="E451" s="85">
        <f>SUM(E452:E462)</f>
        <v>29161.4</v>
      </c>
      <c r="F451" s="34">
        <f>SUM(F452:F462)</f>
        <v>27831.100000000002</v>
      </c>
      <c r="G451" s="85">
        <f>SUM(G452:G462)</f>
        <v>29161.4</v>
      </c>
      <c r="H451" s="34">
        <f>SUM(H452:H462)</f>
        <v>27831.100000000002</v>
      </c>
      <c r="I451" s="71"/>
      <c r="J451" s="71"/>
      <c r="K451" s="100"/>
      <c r="L451" s="71"/>
      <c r="M451" s="71"/>
      <c r="N451" s="71"/>
      <c r="O451" s="326" t="s">
        <v>2</v>
      </c>
    </row>
    <row r="452" spans="1:15" ht="15">
      <c r="A452" s="359"/>
      <c r="B452" s="331"/>
      <c r="C452" s="336"/>
      <c r="D452" s="25" t="s">
        <v>26</v>
      </c>
      <c r="E452" s="87">
        <v>2636.9</v>
      </c>
      <c r="F452" s="36">
        <v>2636.9</v>
      </c>
      <c r="G452" s="87">
        <v>2636.9</v>
      </c>
      <c r="H452" s="36">
        <v>2636.9</v>
      </c>
      <c r="I452" s="71"/>
      <c r="J452" s="71"/>
      <c r="K452" s="100"/>
      <c r="L452" s="71"/>
      <c r="M452" s="71"/>
      <c r="N452" s="71"/>
      <c r="O452" s="331"/>
    </row>
    <row r="453" spans="1:15" ht="15">
      <c r="A453" s="359"/>
      <c r="B453" s="331"/>
      <c r="C453" s="336"/>
      <c r="D453" s="67" t="s">
        <v>27</v>
      </c>
      <c r="E453" s="87">
        <v>2636.9</v>
      </c>
      <c r="F453" s="36">
        <v>2636.9</v>
      </c>
      <c r="G453" s="87">
        <v>2636.9</v>
      </c>
      <c r="H453" s="36">
        <v>2636.9</v>
      </c>
      <c r="I453" s="71"/>
      <c r="J453" s="71"/>
      <c r="K453" s="100"/>
      <c r="L453" s="71"/>
      <c r="M453" s="71"/>
      <c r="N453" s="71"/>
      <c r="O453" s="331"/>
    </row>
    <row r="454" spans="1:15" ht="15">
      <c r="A454" s="359"/>
      <c r="B454" s="331"/>
      <c r="C454" s="336"/>
      <c r="D454" s="26" t="s">
        <v>28</v>
      </c>
      <c r="E454" s="87">
        <v>2636.9</v>
      </c>
      <c r="F454" s="36">
        <v>2219.2</v>
      </c>
      <c r="G454" s="87">
        <v>2636.9</v>
      </c>
      <c r="H454" s="36">
        <v>2219.2</v>
      </c>
      <c r="I454" s="71"/>
      <c r="J454" s="71"/>
      <c r="K454" s="100"/>
      <c r="L454" s="71"/>
      <c r="M454" s="71"/>
      <c r="N454" s="71"/>
      <c r="O454" s="331"/>
    </row>
    <row r="455" spans="1:15" ht="15">
      <c r="A455" s="359"/>
      <c r="B455" s="331"/>
      <c r="C455" s="336"/>
      <c r="D455" s="26" t="s">
        <v>29</v>
      </c>
      <c r="E455" s="87">
        <v>2636.9</v>
      </c>
      <c r="F455" s="36">
        <v>1837.5</v>
      </c>
      <c r="G455" s="87">
        <v>2636.9</v>
      </c>
      <c r="H455" s="36">
        <v>1837.5</v>
      </c>
      <c r="I455" s="71"/>
      <c r="J455" s="71"/>
      <c r="K455" s="100"/>
      <c r="L455" s="71"/>
      <c r="M455" s="71"/>
      <c r="N455" s="71"/>
      <c r="O455" s="331"/>
    </row>
    <row r="456" spans="1:15" ht="15">
      <c r="A456" s="359"/>
      <c r="B456" s="331"/>
      <c r="C456" s="336"/>
      <c r="D456" s="2" t="s">
        <v>30</v>
      </c>
      <c r="E456" s="87">
        <v>2632.7</v>
      </c>
      <c r="F456" s="36">
        <v>2629.5</v>
      </c>
      <c r="G456" s="87">
        <v>2632.7</v>
      </c>
      <c r="H456" s="36">
        <v>2629.5</v>
      </c>
      <c r="I456" s="71"/>
      <c r="J456" s="71"/>
      <c r="K456" s="100"/>
      <c r="L456" s="71"/>
      <c r="M456" s="71"/>
      <c r="N456" s="71"/>
      <c r="O456" s="331"/>
    </row>
    <row r="457" spans="1:15" ht="15">
      <c r="A457" s="359"/>
      <c r="B457" s="331"/>
      <c r="C457" s="336"/>
      <c r="D457" s="2" t="s">
        <v>97</v>
      </c>
      <c r="E457" s="87">
        <v>2632.7</v>
      </c>
      <c r="F457" s="36">
        <v>2629</v>
      </c>
      <c r="G457" s="87">
        <v>2632.7</v>
      </c>
      <c r="H457" s="36">
        <v>2629</v>
      </c>
      <c r="I457" s="71"/>
      <c r="J457" s="71"/>
      <c r="K457" s="100"/>
      <c r="L457" s="71"/>
      <c r="M457" s="71"/>
      <c r="N457" s="71"/>
      <c r="O457" s="331"/>
    </row>
    <row r="458" spans="1:15" ht="15">
      <c r="A458" s="359"/>
      <c r="B458" s="331"/>
      <c r="C458" s="336"/>
      <c r="D458" s="2" t="s">
        <v>114</v>
      </c>
      <c r="E458" s="87">
        <v>2632.7</v>
      </c>
      <c r="F458" s="36">
        <v>2632.7</v>
      </c>
      <c r="G458" s="87">
        <v>2632.7</v>
      </c>
      <c r="H458" s="36">
        <v>2632.7</v>
      </c>
      <c r="I458" s="71"/>
      <c r="J458" s="71"/>
      <c r="K458" s="100"/>
      <c r="L458" s="71"/>
      <c r="M458" s="71"/>
      <c r="N458" s="71"/>
      <c r="O458" s="331"/>
    </row>
    <row r="459" spans="1:15" ht="15">
      <c r="A459" s="359"/>
      <c r="B459" s="331"/>
      <c r="C459" s="336"/>
      <c r="D459" s="2" t="s">
        <v>115</v>
      </c>
      <c r="E459" s="87">
        <v>2632.7</v>
      </c>
      <c r="F459" s="36">
        <v>2632.7</v>
      </c>
      <c r="G459" s="87">
        <v>2632.7</v>
      </c>
      <c r="H459" s="36">
        <v>2632.7</v>
      </c>
      <c r="I459" s="71"/>
      <c r="J459" s="71"/>
      <c r="K459" s="100"/>
      <c r="L459" s="71"/>
      <c r="M459" s="71"/>
      <c r="N459" s="71"/>
      <c r="O459" s="331"/>
    </row>
    <row r="460" spans="1:15" ht="15">
      <c r="A460" s="359"/>
      <c r="B460" s="331"/>
      <c r="C460" s="336"/>
      <c r="D460" s="2" t="s">
        <v>116</v>
      </c>
      <c r="E460" s="87">
        <v>2632.7</v>
      </c>
      <c r="F460" s="36">
        <v>2526.4</v>
      </c>
      <c r="G460" s="87">
        <v>2632.7</v>
      </c>
      <c r="H460" s="36">
        <v>2526.4</v>
      </c>
      <c r="I460" s="71"/>
      <c r="J460" s="71"/>
      <c r="K460" s="100"/>
      <c r="L460" s="71"/>
      <c r="M460" s="71"/>
      <c r="N460" s="71"/>
      <c r="O460" s="331"/>
    </row>
    <row r="461" spans="1:15" ht="15">
      <c r="A461" s="359"/>
      <c r="B461" s="331"/>
      <c r="C461" s="336"/>
      <c r="D461" s="2" t="s">
        <v>117</v>
      </c>
      <c r="E461" s="87">
        <v>2656</v>
      </c>
      <c r="F461" s="36">
        <v>2656</v>
      </c>
      <c r="G461" s="87">
        <v>2656</v>
      </c>
      <c r="H461" s="36">
        <v>2656</v>
      </c>
      <c r="I461" s="71"/>
      <c r="J461" s="71"/>
      <c r="K461" s="100"/>
      <c r="L461" s="71"/>
      <c r="M461" s="71"/>
      <c r="N461" s="71"/>
      <c r="O461" s="331"/>
    </row>
    <row r="462" spans="1:15" ht="15">
      <c r="A462" s="344"/>
      <c r="B462" s="399"/>
      <c r="C462" s="337"/>
      <c r="D462" s="2" t="s">
        <v>118</v>
      </c>
      <c r="E462" s="87">
        <v>2794.3</v>
      </c>
      <c r="F462" s="36">
        <v>2794.3</v>
      </c>
      <c r="G462" s="87">
        <v>2794.3</v>
      </c>
      <c r="H462" s="36">
        <v>2794.3</v>
      </c>
      <c r="I462" s="71"/>
      <c r="J462" s="71"/>
      <c r="K462" s="100"/>
      <c r="L462" s="71"/>
      <c r="M462" s="71"/>
      <c r="N462" s="71"/>
      <c r="O462" s="399"/>
    </row>
    <row r="463" spans="1:15" ht="15">
      <c r="A463" s="327"/>
      <c r="B463" s="349" t="s">
        <v>22</v>
      </c>
      <c r="C463" s="325"/>
      <c r="D463" s="22" t="s">
        <v>156</v>
      </c>
      <c r="E463" s="85">
        <f>SUM(E464:E474)</f>
        <v>175447.69999999998</v>
      </c>
      <c r="F463" s="34">
        <f>SUM(F464:F474)</f>
        <v>171242.6</v>
      </c>
      <c r="G463" s="85">
        <f>SUM(G464:G474)</f>
        <v>175447.69999999998</v>
      </c>
      <c r="H463" s="34">
        <f>SUM(H464:H474)</f>
        <v>171242.6</v>
      </c>
      <c r="I463" s="71"/>
      <c r="J463" s="71"/>
      <c r="K463" s="100"/>
      <c r="L463" s="71"/>
      <c r="M463" s="71"/>
      <c r="N463" s="71"/>
      <c r="O463" s="325"/>
    </row>
    <row r="464" spans="1:15" ht="15">
      <c r="A464" s="359"/>
      <c r="B464" s="343"/>
      <c r="C464" s="336"/>
      <c r="D464" s="25" t="s">
        <v>26</v>
      </c>
      <c r="E464" s="87">
        <f aca="true" t="shared" si="10" ref="E464:H474">SUM(E428+E440+E452)</f>
        <v>13667.6</v>
      </c>
      <c r="F464" s="36">
        <f>F428+F440+F452</f>
        <v>13501.800000000001</v>
      </c>
      <c r="G464" s="87">
        <f aca="true" t="shared" si="11" ref="G464:G471">SUM(G428+G440+G452)</f>
        <v>13667.6</v>
      </c>
      <c r="H464" s="36">
        <f>H428+H440+H452</f>
        <v>13501.800000000001</v>
      </c>
      <c r="I464" s="71"/>
      <c r="J464" s="71"/>
      <c r="K464" s="100"/>
      <c r="L464" s="71"/>
      <c r="M464" s="71"/>
      <c r="N464" s="71"/>
      <c r="O464" s="336"/>
    </row>
    <row r="465" spans="1:15" ht="15">
      <c r="A465" s="359"/>
      <c r="B465" s="343"/>
      <c r="C465" s="336"/>
      <c r="D465" s="67" t="s">
        <v>27</v>
      </c>
      <c r="E465" s="87">
        <f t="shared" si="10"/>
        <v>13674.6</v>
      </c>
      <c r="F465" s="36">
        <f>F429+F441+F452</f>
        <v>13324.6</v>
      </c>
      <c r="G465" s="87">
        <f t="shared" si="11"/>
        <v>13674.6</v>
      </c>
      <c r="H465" s="36">
        <f>H429+H441+H453</f>
        <v>13324.6</v>
      </c>
      <c r="I465" s="71"/>
      <c r="J465" s="71"/>
      <c r="K465" s="100"/>
      <c r="L465" s="71"/>
      <c r="M465" s="71"/>
      <c r="N465" s="71"/>
      <c r="O465" s="336"/>
    </row>
    <row r="466" spans="1:15" ht="15">
      <c r="A466" s="359"/>
      <c r="B466" s="343"/>
      <c r="C466" s="336"/>
      <c r="D466" s="26" t="s">
        <v>28</v>
      </c>
      <c r="E466" s="87">
        <f t="shared" si="10"/>
        <v>14252.6</v>
      </c>
      <c r="F466" s="36">
        <f>F430+F442+F454</f>
        <v>13484.900000000001</v>
      </c>
      <c r="G466" s="87">
        <f t="shared" si="11"/>
        <v>14252.6</v>
      </c>
      <c r="H466" s="36">
        <f>H430+H442+H454</f>
        <v>13484.900000000001</v>
      </c>
      <c r="I466" s="71"/>
      <c r="J466" s="71"/>
      <c r="K466" s="100"/>
      <c r="L466" s="71"/>
      <c r="M466" s="71"/>
      <c r="N466" s="71"/>
      <c r="O466" s="336"/>
    </row>
    <row r="467" spans="1:15" ht="15">
      <c r="A467" s="359"/>
      <c r="B467" s="343"/>
      <c r="C467" s="336"/>
      <c r="D467" s="26" t="s">
        <v>29</v>
      </c>
      <c r="E467" s="87">
        <f t="shared" si="10"/>
        <v>16152.699999999999</v>
      </c>
      <c r="F467" s="36">
        <f>F431+F455</f>
        <v>15003.3</v>
      </c>
      <c r="G467" s="87">
        <f t="shared" si="11"/>
        <v>16152.699999999999</v>
      </c>
      <c r="H467" s="36">
        <f>H431+H443+H455</f>
        <v>15003.3</v>
      </c>
      <c r="I467" s="71"/>
      <c r="J467" s="71"/>
      <c r="K467" s="100"/>
      <c r="L467" s="71"/>
      <c r="M467" s="71"/>
      <c r="N467" s="71"/>
      <c r="O467" s="336"/>
    </row>
    <row r="468" spans="1:15" ht="15">
      <c r="A468" s="359"/>
      <c r="B468" s="343"/>
      <c r="C468" s="336"/>
      <c r="D468" s="2" t="s">
        <v>30</v>
      </c>
      <c r="E468" s="87">
        <f t="shared" si="10"/>
        <v>16220</v>
      </c>
      <c r="F468" s="36">
        <f>F432+F444+F456</f>
        <v>16216.8</v>
      </c>
      <c r="G468" s="87">
        <f t="shared" si="11"/>
        <v>16220</v>
      </c>
      <c r="H468" s="36">
        <f>H432+H444+H456</f>
        <v>16216.8</v>
      </c>
      <c r="I468" s="71"/>
      <c r="J468" s="71"/>
      <c r="K468" s="100"/>
      <c r="L468" s="71"/>
      <c r="M468" s="71"/>
      <c r="N468" s="71"/>
      <c r="O468" s="336"/>
    </row>
    <row r="469" spans="1:15" ht="15">
      <c r="A469" s="359"/>
      <c r="B469" s="343"/>
      <c r="C469" s="336"/>
      <c r="D469" s="2" t="s">
        <v>97</v>
      </c>
      <c r="E469" s="87">
        <f t="shared" si="10"/>
        <v>16791.7</v>
      </c>
      <c r="F469" s="36">
        <f>SUM(F433+F445+F457)</f>
        <v>16788</v>
      </c>
      <c r="G469" s="87">
        <f t="shared" si="11"/>
        <v>16791.7</v>
      </c>
      <c r="H469" s="36">
        <f>SUM(H433+H445+H457)</f>
        <v>16788</v>
      </c>
      <c r="I469" s="71"/>
      <c r="J469" s="71"/>
      <c r="K469" s="100"/>
      <c r="L469" s="71"/>
      <c r="M469" s="71"/>
      <c r="N469" s="71"/>
      <c r="O469" s="336"/>
    </row>
    <row r="470" spans="1:15" ht="15">
      <c r="A470" s="359"/>
      <c r="B470" s="343"/>
      <c r="C470" s="336"/>
      <c r="D470" s="2" t="s">
        <v>114</v>
      </c>
      <c r="E470" s="87">
        <f t="shared" si="10"/>
        <v>16791.7</v>
      </c>
      <c r="F470" s="36">
        <f t="shared" si="10"/>
        <v>16486.1</v>
      </c>
      <c r="G470" s="87">
        <f t="shared" si="11"/>
        <v>16791.7</v>
      </c>
      <c r="H470" s="36">
        <f t="shared" si="10"/>
        <v>16486.1</v>
      </c>
      <c r="I470" s="71"/>
      <c r="J470" s="71"/>
      <c r="K470" s="100"/>
      <c r="L470" s="71"/>
      <c r="M470" s="71"/>
      <c r="N470" s="71"/>
      <c r="O470" s="336"/>
    </row>
    <row r="471" spans="1:15" ht="15">
      <c r="A471" s="359"/>
      <c r="B471" s="343"/>
      <c r="C471" s="336"/>
      <c r="D471" s="2" t="s">
        <v>115</v>
      </c>
      <c r="E471" s="87">
        <f t="shared" si="10"/>
        <v>16791.7</v>
      </c>
      <c r="F471" s="36">
        <f t="shared" si="10"/>
        <v>16486.1</v>
      </c>
      <c r="G471" s="87">
        <f t="shared" si="11"/>
        <v>16791.7</v>
      </c>
      <c r="H471" s="36">
        <f>SUM(H435+H447+H459)</f>
        <v>16486.1</v>
      </c>
      <c r="I471" s="71"/>
      <c r="J471" s="71"/>
      <c r="K471" s="100"/>
      <c r="L471" s="71"/>
      <c r="M471" s="71"/>
      <c r="N471" s="71"/>
      <c r="O471" s="336"/>
    </row>
    <row r="472" spans="1:27" ht="15" customHeight="1">
      <c r="A472" s="359"/>
      <c r="B472" s="343"/>
      <c r="C472" s="336"/>
      <c r="D472" s="2" t="s">
        <v>116</v>
      </c>
      <c r="E472" s="87">
        <f t="shared" si="10"/>
        <v>16791.7</v>
      </c>
      <c r="F472" s="36">
        <f>SUM(F436+F448+F460)</f>
        <v>15820.5</v>
      </c>
      <c r="G472" s="87">
        <f t="shared" si="10"/>
        <v>16791.7</v>
      </c>
      <c r="H472" s="36">
        <f t="shared" si="10"/>
        <v>15820.5</v>
      </c>
      <c r="I472" s="71"/>
      <c r="J472" s="71"/>
      <c r="K472" s="100"/>
      <c r="L472" s="71"/>
      <c r="M472" s="71"/>
      <c r="N472" s="71"/>
      <c r="O472" s="336"/>
      <c r="Q472" s="395" t="s">
        <v>8</v>
      </c>
      <c r="R472" s="396"/>
      <c r="S472" s="341" t="s">
        <v>9</v>
      </c>
      <c r="T472" s="356"/>
      <c r="U472" s="356"/>
      <c r="V472" s="356"/>
      <c r="W472" s="356"/>
      <c r="X472" s="356"/>
      <c r="Y472" s="356"/>
      <c r="Z472" s="356"/>
      <c r="AA472" s="342"/>
    </row>
    <row r="473" spans="1:27" ht="90">
      <c r="A473" s="359"/>
      <c r="B473" s="343"/>
      <c r="C473" s="336"/>
      <c r="D473" s="2" t="s">
        <v>117</v>
      </c>
      <c r="E473" s="87">
        <f t="shared" si="10"/>
        <v>16815</v>
      </c>
      <c r="F473" s="36">
        <f t="shared" si="10"/>
        <v>16632.1</v>
      </c>
      <c r="G473" s="87">
        <f t="shared" si="10"/>
        <v>16815</v>
      </c>
      <c r="H473" s="36">
        <f t="shared" si="10"/>
        <v>16632.1</v>
      </c>
      <c r="I473" s="71"/>
      <c r="J473" s="71"/>
      <c r="K473" s="100"/>
      <c r="L473" s="71"/>
      <c r="M473" s="71"/>
      <c r="N473" s="71"/>
      <c r="O473" s="336"/>
      <c r="Q473" s="397"/>
      <c r="R473" s="398"/>
      <c r="S473" s="418" t="s">
        <v>10</v>
      </c>
      <c r="T473" s="419"/>
      <c r="U473" s="339" t="s">
        <v>11</v>
      </c>
      <c r="V473" s="340"/>
      <c r="W473" s="341" t="s">
        <v>12</v>
      </c>
      <c r="X473" s="342"/>
      <c r="Y473" s="339" t="s">
        <v>13</v>
      </c>
      <c r="Z473" s="340"/>
      <c r="AA473" s="70" t="s">
        <v>14</v>
      </c>
    </row>
    <row r="474" spans="1:27" ht="45">
      <c r="A474" s="344"/>
      <c r="B474" s="362"/>
      <c r="C474" s="337"/>
      <c r="D474" s="2" t="s">
        <v>118</v>
      </c>
      <c r="E474" s="87">
        <f t="shared" si="10"/>
        <v>17498.4</v>
      </c>
      <c r="F474" s="36">
        <f t="shared" si="10"/>
        <v>17498.4</v>
      </c>
      <c r="G474" s="87">
        <f t="shared" si="10"/>
        <v>17498.4</v>
      </c>
      <c r="H474" s="36">
        <f t="shared" si="10"/>
        <v>17498.4</v>
      </c>
      <c r="I474" s="71"/>
      <c r="J474" s="71"/>
      <c r="K474" s="100"/>
      <c r="L474" s="71"/>
      <c r="M474" s="71"/>
      <c r="N474" s="71"/>
      <c r="O474" s="337"/>
      <c r="Q474" s="75" t="s">
        <v>3</v>
      </c>
      <c r="R474" s="70" t="s">
        <v>4</v>
      </c>
      <c r="S474" s="75" t="s">
        <v>3</v>
      </c>
      <c r="T474" s="15" t="s">
        <v>4</v>
      </c>
      <c r="U474" s="70" t="s">
        <v>3</v>
      </c>
      <c r="V474" s="70" t="s">
        <v>4</v>
      </c>
      <c r="W474" s="75" t="s">
        <v>3</v>
      </c>
      <c r="X474" s="70" t="s">
        <v>4</v>
      </c>
      <c r="Y474" s="70" t="s">
        <v>3</v>
      </c>
      <c r="Z474" s="70" t="s">
        <v>153</v>
      </c>
      <c r="AA474" s="70"/>
    </row>
    <row r="475" spans="1:15" ht="15">
      <c r="A475" s="327"/>
      <c r="B475" s="349" t="s">
        <v>157</v>
      </c>
      <c r="C475" s="363"/>
      <c r="D475" s="22" t="s">
        <v>156</v>
      </c>
      <c r="E475" s="80">
        <f>SUM(E476:E486)</f>
        <v>3875253.46</v>
      </c>
      <c r="F475" s="24">
        <f>SUM(F476:F486)</f>
        <v>3402996.3</v>
      </c>
      <c r="G475" s="80">
        <f>SUM(G476:G486)</f>
        <v>3330869.06</v>
      </c>
      <c r="H475" s="24">
        <f>SUM(H476:H486)</f>
        <v>2939169.8000000007</v>
      </c>
      <c r="I475" s="10"/>
      <c r="J475" s="10"/>
      <c r="K475" s="78">
        <f>SUM(K476:K486)</f>
        <v>544384.4</v>
      </c>
      <c r="L475" s="21">
        <f>SUM(L476:L486)</f>
        <v>463826.5</v>
      </c>
      <c r="M475" s="49"/>
      <c r="N475" s="49"/>
      <c r="O475" s="325"/>
    </row>
    <row r="476" spans="1:34" ht="30" customHeight="1">
      <c r="A476" s="359"/>
      <c r="B476" s="343"/>
      <c r="C476" s="364"/>
      <c r="D476" s="25" t="s">
        <v>26</v>
      </c>
      <c r="E476" s="81">
        <f>SUM(E82+E403+E464)</f>
        <v>346090.6</v>
      </c>
      <c r="F476" s="9">
        <f>F464+F403+F82</f>
        <v>312864</v>
      </c>
      <c r="G476" s="81">
        <f>SUM(G82+G403+G464)</f>
        <v>273462.6</v>
      </c>
      <c r="H476" s="9">
        <f>H464+H403+H82</f>
        <v>247122</v>
      </c>
      <c r="I476" s="10"/>
      <c r="J476" s="10"/>
      <c r="K476" s="79">
        <f>SUM(K295+K319)</f>
        <v>72628</v>
      </c>
      <c r="L476" s="10">
        <f>SUM(L295+L319)</f>
        <v>65742</v>
      </c>
      <c r="M476" s="50"/>
      <c r="N476" s="50"/>
      <c r="O476" s="336"/>
      <c r="Q476" s="12" t="e">
        <f>E476-'Прил.2'!#REF!</f>
        <v>#REF!</v>
      </c>
      <c r="R476" s="12" t="e">
        <f>F476-'Прил.2'!#REF!</f>
        <v>#REF!</v>
      </c>
      <c r="S476" s="12" t="e">
        <f>G476-'Прил.2'!#REF!</f>
        <v>#REF!</v>
      </c>
      <c r="T476" s="12" t="e">
        <f>H476-'Прил.2'!#REF!</f>
        <v>#REF!</v>
      </c>
      <c r="U476" s="12" t="e">
        <f>I476-'Прил.2'!#REF!</f>
        <v>#REF!</v>
      </c>
      <c r="V476" s="12" t="e">
        <f>J476-'Прил.2'!#REF!</f>
        <v>#REF!</v>
      </c>
      <c r="W476" s="12" t="e">
        <f>K476-'Прил.2'!#REF!</f>
        <v>#REF!</v>
      </c>
      <c r="X476" s="12" t="e">
        <f>L476-'Прил.2'!#REF!</f>
        <v>#REF!</v>
      </c>
      <c r="Y476" s="12">
        <f>M476-'Прил.2'!O205</f>
        <v>0</v>
      </c>
      <c r="Z476" s="12">
        <f>N476-'Прил.2'!P205</f>
        <v>0</v>
      </c>
      <c r="AA476" s="12">
        <f>O476-'Прил.2'!Q205</f>
        <v>0</v>
      </c>
      <c r="AB476" s="12"/>
      <c r="AC476" s="12"/>
      <c r="AD476" s="12"/>
      <c r="AE476" s="12"/>
      <c r="AF476" s="12"/>
      <c r="AG476" s="12"/>
      <c r="AH476" s="12"/>
    </row>
    <row r="477" spans="1:34" ht="15">
      <c r="A477" s="359"/>
      <c r="B477" s="343"/>
      <c r="C477" s="364"/>
      <c r="D477" s="67" t="s">
        <v>27</v>
      </c>
      <c r="E477" s="81">
        <f>SUM(E83+E404+E465)</f>
        <v>418520.86</v>
      </c>
      <c r="F477" s="9">
        <f>F465+F404+F83</f>
        <v>316801.80000000005</v>
      </c>
      <c r="G477" s="81">
        <f>SUM(G83+G404+G465)</f>
        <v>319396.86</v>
      </c>
      <c r="H477" s="9">
        <f>H465+H404+H83</f>
        <v>265049.30000000005</v>
      </c>
      <c r="I477" s="10"/>
      <c r="J477" s="10"/>
      <c r="K477" s="79">
        <f>SUM(K296+K320)</f>
        <v>99124</v>
      </c>
      <c r="L477" s="10">
        <f>SUM(L296+L320)</f>
        <v>51752.5</v>
      </c>
      <c r="M477" s="71"/>
      <c r="N477" s="71"/>
      <c r="O477" s="336"/>
      <c r="Q477" s="12" t="e">
        <f>E477-'Прил.2'!#REF!</f>
        <v>#REF!</v>
      </c>
      <c r="R477" s="12" t="e">
        <f>F477-'Прил.2'!#REF!</f>
        <v>#REF!</v>
      </c>
      <c r="S477" s="12" t="e">
        <f>G477-'Прил.2'!#REF!</f>
        <v>#REF!</v>
      </c>
      <c r="T477" s="12" t="e">
        <f>H477-'Прил.2'!#REF!</f>
        <v>#REF!</v>
      </c>
      <c r="U477" s="12" t="e">
        <f>I477-'Прил.2'!#REF!</f>
        <v>#REF!</v>
      </c>
      <c r="V477" s="12" t="e">
        <f>J477-'Прил.2'!#REF!</f>
        <v>#REF!</v>
      </c>
      <c r="W477" s="12" t="e">
        <f>K477-'Прил.2'!#REF!</f>
        <v>#REF!</v>
      </c>
      <c r="X477" s="12" t="e">
        <f>L477-'Прил.2'!#REF!</f>
        <v>#REF!</v>
      </c>
      <c r="Y477" s="12">
        <f>M477-'Прил.2'!O206</f>
        <v>0</v>
      </c>
      <c r="Z477" s="12">
        <f>N477-'Прил.2'!P206</f>
        <v>0</v>
      </c>
      <c r="AA477" s="12">
        <f>O477-'Прил.2'!Q206</f>
        <v>0</v>
      </c>
      <c r="AB477" s="12"/>
      <c r="AC477" s="12"/>
      <c r="AD477" s="12"/>
      <c r="AE477" s="12"/>
      <c r="AF477" s="12"/>
      <c r="AG477" s="12"/>
      <c r="AH477" s="12"/>
    </row>
    <row r="478" spans="1:34" ht="15">
      <c r="A478" s="359"/>
      <c r="B478" s="343"/>
      <c r="C478" s="364"/>
      <c r="D478" s="26" t="s">
        <v>28</v>
      </c>
      <c r="E478" s="81">
        <f>SUM(E84+E405+E466)</f>
        <v>354817.19999999995</v>
      </c>
      <c r="F478" s="9">
        <f>F466+F405+F84</f>
        <v>294832.69999999995</v>
      </c>
      <c r="G478" s="81">
        <f>SUM(G84+G405+G466)</f>
        <v>307643.79999999993</v>
      </c>
      <c r="H478" s="9">
        <f>H466+H405+H84</f>
        <v>255592.69999999998</v>
      </c>
      <c r="I478" s="10"/>
      <c r="J478" s="10"/>
      <c r="K478" s="79">
        <f aca="true" t="shared" si="12" ref="K478:L486">SUM(K297+K321+K369)</f>
        <v>47173.4</v>
      </c>
      <c r="L478" s="10">
        <f t="shared" si="12"/>
        <v>39240</v>
      </c>
      <c r="M478" s="71"/>
      <c r="N478" s="71"/>
      <c r="O478" s="336"/>
      <c r="Q478" s="12">
        <f>E478-'Прил.2'!G207</f>
        <v>33155.70000000001</v>
      </c>
      <c r="R478" s="12">
        <f>F478-'Прил.2'!H207</f>
        <v>294832.69999999995</v>
      </c>
      <c r="S478" s="12">
        <f>G478-'Прил.2'!I207</f>
        <v>-14017.700000000012</v>
      </c>
      <c r="T478" s="12">
        <f>H478-'Прил.2'!J207</f>
        <v>255592.69999999998</v>
      </c>
      <c r="U478" s="12">
        <f>I478-'Прил.2'!K207</f>
        <v>0</v>
      </c>
      <c r="V478" s="12">
        <f>J478-'Прил.2'!L207</f>
        <v>0</v>
      </c>
      <c r="W478" s="12">
        <f>K478-'Прил.2'!M207</f>
        <v>47173.4</v>
      </c>
      <c r="X478" s="12">
        <f>L478-'Прил.2'!N207</f>
        <v>39240</v>
      </c>
      <c r="Y478" s="12">
        <f>M478-'Прил.2'!O207</f>
        <v>0</v>
      </c>
      <c r="Z478" s="12">
        <f>N478-'Прил.2'!P207</f>
        <v>0</v>
      </c>
      <c r="AA478" s="12">
        <f>O478-'Прил.2'!Q207</f>
        <v>0</v>
      </c>
      <c r="AB478" s="12"/>
      <c r="AC478" s="12"/>
      <c r="AD478" s="12"/>
      <c r="AE478" s="12"/>
      <c r="AF478" s="12"/>
      <c r="AG478" s="12"/>
      <c r="AH478" s="12"/>
    </row>
    <row r="479" spans="1:34" ht="15">
      <c r="A479" s="359"/>
      <c r="B479" s="343"/>
      <c r="C479" s="364"/>
      <c r="D479" s="26" t="s">
        <v>29</v>
      </c>
      <c r="E479" s="81">
        <f>G479+K479</f>
        <v>340140.5</v>
      </c>
      <c r="F479" s="9">
        <f>H479+L479</f>
        <v>311019.7</v>
      </c>
      <c r="G479" s="81">
        <f>SUM(G85+G406+G467)</f>
        <v>292967.1</v>
      </c>
      <c r="H479" s="9">
        <f>H85+H406+H467</f>
        <v>263895.7</v>
      </c>
      <c r="I479" s="10"/>
      <c r="J479" s="10"/>
      <c r="K479" s="79">
        <f t="shared" si="12"/>
        <v>47173.4</v>
      </c>
      <c r="L479" s="10">
        <f t="shared" si="12"/>
        <v>47124</v>
      </c>
      <c r="M479" s="71"/>
      <c r="N479" s="71"/>
      <c r="O479" s="336"/>
      <c r="Q479" s="12">
        <f>E479-'Прил.2'!G208</f>
        <v>18479.00000000006</v>
      </c>
      <c r="R479" s="12">
        <f>F479-'Прил.2'!H208</f>
        <v>311019.7</v>
      </c>
      <c r="S479" s="12">
        <f>G479-'Прил.2'!I208</f>
        <v>-28694.399999999965</v>
      </c>
      <c r="T479" s="12">
        <f>H479-'Прил.2'!J208</f>
        <v>263895.7</v>
      </c>
      <c r="U479" s="12">
        <f>I479-'Прил.2'!K208</f>
        <v>0</v>
      </c>
      <c r="V479" s="12">
        <f>J479-'Прил.2'!L208</f>
        <v>0</v>
      </c>
      <c r="W479" s="12">
        <f>K479-'Прил.2'!M208</f>
        <v>47173.4</v>
      </c>
      <c r="X479" s="12">
        <f>L479-'Прил.2'!N208</f>
        <v>47124</v>
      </c>
      <c r="Y479" s="12">
        <f>M479-'Прил.2'!O208</f>
        <v>0</v>
      </c>
      <c r="Z479" s="12">
        <f>N479-'Прил.2'!P208</f>
        <v>0</v>
      </c>
      <c r="AA479" s="12">
        <f>O479-'Прил.2'!Q208</f>
        <v>0</v>
      </c>
      <c r="AB479" s="12"/>
      <c r="AC479" s="12"/>
      <c r="AD479" s="12"/>
      <c r="AE479" s="12"/>
      <c r="AF479" s="12"/>
      <c r="AG479" s="12"/>
      <c r="AH479" s="12"/>
    </row>
    <row r="480" spans="1:34" ht="30" customHeight="1">
      <c r="A480" s="359"/>
      <c r="B480" s="343"/>
      <c r="C480" s="364"/>
      <c r="D480" s="26" t="s">
        <v>30</v>
      </c>
      <c r="E480" s="81">
        <f aca="true" t="shared" si="13" ref="E480:H486">SUM(E86+E407+E468)</f>
        <v>341471.00000000006</v>
      </c>
      <c r="F480" s="9">
        <f>F468+F407+F86</f>
        <v>293256.6</v>
      </c>
      <c r="G480" s="81">
        <f>G86+G407+G468</f>
        <v>282309.60000000003</v>
      </c>
      <c r="H480" s="9">
        <f>H86+H407+H468</f>
        <v>243720.6</v>
      </c>
      <c r="I480" s="10"/>
      <c r="J480" s="10"/>
      <c r="K480" s="79">
        <f>SUM(K299+K323+K371)</f>
        <v>59161.4</v>
      </c>
      <c r="L480" s="10">
        <f t="shared" si="12"/>
        <v>49536</v>
      </c>
      <c r="M480" s="71"/>
      <c r="N480" s="71"/>
      <c r="O480" s="336"/>
      <c r="P480" s="11"/>
      <c r="Q480" s="12">
        <f>E480-'Прил.2'!G209</f>
        <v>19809.500000000116</v>
      </c>
      <c r="R480" s="12">
        <f>F480-'Прил.2'!H209</f>
        <v>293256.6</v>
      </c>
      <c r="S480" s="12">
        <f>G480-'Прил.2'!I209</f>
        <v>-39351.89999999991</v>
      </c>
      <c r="T480" s="12">
        <f>H480-'Прил.2'!J209</f>
        <v>243720.6</v>
      </c>
      <c r="U480" s="12">
        <f>I480-'Прил.2'!K209</f>
        <v>0</v>
      </c>
      <c r="V480" s="12">
        <f>J480-'Прил.2'!L209</f>
        <v>0</v>
      </c>
      <c r="W480" s="12">
        <f>K480-'Прил.2'!M209</f>
        <v>59161.4</v>
      </c>
      <c r="X480" s="12">
        <f>L480-'Прил.2'!N209</f>
        <v>49536</v>
      </c>
      <c r="Y480" s="12">
        <f>M480-'Прил.2'!O209</f>
        <v>0</v>
      </c>
      <c r="Z480" s="12">
        <f>N480-'Прил.2'!P209</f>
        <v>0</v>
      </c>
      <c r="AA480" s="12">
        <f>O480-'Прил.2'!Q209</f>
        <v>0</v>
      </c>
      <c r="AB480" s="12"/>
      <c r="AC480" s="12"/>
      <c r="AD480" s="12"/>
      <c r="AE480" s="12"/>
      <c r="AF480" s="12"/>
      <c r="AG480" s="12"/>
      <c r="AH480" s="12"/>
    </row>
    <row r="481" spans="1:34" ht="15">
      <c r="A481" s="359"/>
      <c r="B481" s="343"/>
      <c r="C481" s="364"/>
      <c r="D481" s="67" t="s">
        <v>97</v>
      </c>
      <c r="E481" s="81">
        <f t="shared" si="13"/>
        <v>383967.50000000006</v>
      </c>
      <c r="F481" s="9">
        <f t="shared" si="13"/>
        <v>366517.80000000005</v>
      </c>
      <c r="G481" s="81">
        <f>G87+G408+G469</f>
        <v>296318.10000000003</v>
      </c>
      <c r="H481" s="9">
        <f>H87+H408+H469</f>
        <v>287461.80000000005</v>
      </c>
      <c r="I481" s="10"/>
      <c r="J481" s="10"/>
      <c r="K481" s="79">
        <f>SUM(K300+K324+K372)</f>
        <v>87649.4</v>
      </c>
      <c r="L481" s="10">
        <f t="shared" si="12"/>
        <v>79056</v>
      </c>
      <c r="M481" s="71"/>
      <c r="N481" s="71"/>
      <c r="O481" s="336"/>
      <c r="P481" s="11"/>
      <c r="Q481" s="12">
        <f>E481-'Прил.2'!G210</f>
        <v>62306.00000000012</v>
      </c>
      <c r="R481" s="12">
        <f>F481-'Прил.2'!H210</f>
        <v>366517.80000000005</v>
      </c>
      <c r="S481" s="12">
        <f>G481-'Прил.2'!I210</f>
        <v>-25343.399999999907</v>
      </c>
      <c r="T481" s="12">
        <f>H481-'Прил.2'!J210</f>
        <v>287461.80000000005</v>
      </c>
      <c r="U481" s="12">
        <f>I481-'Прил.2'!K210</f>
        <v>0</v>
      </c>
      <c r="V481" s="12">
        <f>J481-'Прил.2'!L210</f>
        <v>0</v>
      </c>
      <c r="W481" s="12">
        <f>K481-'Прил.2'!M210</f>
        <v>87649.4</v>
      </c>
      <c r="X481" s="12">
        <f>L481-'Прил.2'!N210</f>
        <v>79056</v>
      </c>
      <c r="Y481" s="12">
        <f>M481-'Прил.2'!O210</f>
        <v>0</v>
      </c>
      <c r="Z481" s="12">
        <f>N481-'Прил.2'!P210</f>
        <v>0</v>
      </c>
      <c r="AA481" s="12">
        <f>O481-'Прил.2'!Q210</f>
        <v>0</v>
      </c>
      <c r="AB481" s="12"/>
      <c r="AC481" s="12"/>
      <c r="AD481" s="12"/>
      <c r="AE481" s="12"/>
      <c r="AF481" s="12"/>
      <c r="AG481" s="12"/>
      <c r="AH481" s="12"/>
    </row>
    <row r="482" spans="1:34" ht="15">
      <c r="A482" s="359"/>
      <c r="B482" s="343"/>
      <c r="C482" s="364"/>
      <c r="D482" s="67" t="s">
        <v>114</v>
      </c>
      <c r="E482" s="81">
        <f t="shared" si="13"/>
        <v>369362.8</v>
      </c>
      <c r="F482" s="9">
        <f t="shared" si="13"/>
        <v>338064.8</v>
      </c>
      <c r="G482" s="81">
        <f>G88+G409+G470</f>
        <v>303625.39999999997</v>
      </c>
      <c r="H482" s="9">
        <f>H88+H409+H470</f>
        <v>272376.8</v>
      </c>
      <c r="I482" s="10"/>
      <c r="J482" s="10"/>
      <c r="K482" s="79">
        <f>SUM(K301+K325+K373)</f>
        <v>65737.4</v>
      </c>
      <c r="L482" s="10">
        <f t="shared" si="12"/>
        <v>65688</v>
      </c>
      <c r="M482" s="71"/>
      <c r="N482" s="71"/>
      <c r="O482" s="336"/>
      <c r="Q482" s="12" t="e">
        <f>E482-'Прил.2'!#REF!</f>
        <v>#REF!</v>
      </c>
      <c r="R482" s="12" t="e">
        <f>F482-'Прил.2'!#REF!</f>
        <v>#REF!</v>
      </c>
      <c r="S482" s="12" t="e">
        <f>G482-'Прил.2'!#REF!</f>
        <v>#REF!</v>
      </c>
      <c r="T482" s="12" t="e">
        <f>H482-'Прил.2'!#REF!</f>
        <v>#REF!</v>
      </c>
      <c r="U482" s="12" t="e">
        <f>I482-'Прил.2'!#REF!</f>
        <v>#REF!</v>
      </c>
      <c r="V482" s="12" t="e">
        <f>J482-'Прил.2'!#REF!</f>
        <v>#REF!</v>
      </c>
      <c r="W482" s="12" t="e">
        <f>K482-'Прил.2'!#REF!</f>
        <v>#REF!</v>
      </c>
      <c r="X482" s="12" t="e">
        <f>L482-'Прил.2'!#REF!</f>
        <v>#REF!</v>
      </c>
      <c r="Y482" s="12" t="e">
        <f>M482-'Прил.2'!#REF!</f>
        <v>#REF!</v>
      </c>
      <c r="Z482" s="12" t="e">
        <f>N482-'Прил.2'!#REF!</f>
        <v>#REF!</v>
      </c>
      <c r="AA482" s="12" t="e">
        <f>O482-'Прил.2'!#REF!</f>
        <v>#REF!</v>
      </c>
      <c r="AB482" s="12"/>
      <c r="AC482" s="12"/>
      <c r="AD482" s="12"/>
      <c r="AE482" s="12"/>
      <c r="AF482" s="12"/>
      <c r="AG482" s="12"/>
      <c r="AH482" s="12"/>
    </row>
    <row r="483" spans="1:34" ht="15">
      <c r="A483" s="359"/>
      <c r="B483" s="343"/>
      <c r="C483" s="364"/>
      <c r="D483" s="67" t="s">
        <v>115</v>
      </c>
      <c r="E483" s="81">
        <f t="shared" si="13"/>
        <v>373992</v>
      </c>
      <c r="F483" s="9">
        <f t="shared" si="13"/>
        <v>338064.79999999993</v>
      </c>
      <c r="G483" s="81">
        <f t="shared" si="13"/>
        <v>308254.6</v>
      </c>
      <c r="H483" s="9">
        <f t="shared" si="13"/>
        <v>272376.8</v>
      </c>
      <c r="I483" s="10"/>
      <c r="J483" s="10"/>
      <c r="K483" s="79">
        <f>SUM(K302+K326+K374)</f>
        <v>65737.4</v>
      </c>
      <c r="L483" s="10">
        <f t="shared" si="12"/>
        <v>65688</v>
      </c>
      <c r="M483" s="71"/>
      <c r="N483" s="71"/>
      <c r="O483" s="336"/>
      <c r="Q483" s="12" t="e">
        <f>E483-'Прил.2'!#REF!</f>
        <v>#REF!</v>
      </c>
      <c r="R483" s="12" t="e">
        <f>F483-'Прил.2'!#REF!</f>
        <v>#REF!</v>
      </c>
      <c r="S483" s="12" t="e">
        <f>G483-'Прил.2'!#REF!</f>
        <v>#REF!</v>
      </c>
      <c r="T483" s="12" t="e">
        <f>H483-'Прил.2'!#REF!</f>
        <v>#REF!</v>
      </c>
      <c r="U483" s="12" t="e">
        <f>I483-'Прил.2'!#REF!</f>
        <v>#REF!</v>
      </c>
      <c r="V483" s="12" t="e">
        <f>J483-'Прил.2'!#REF!</f>
        <v>#REF!</v>
      </c>
      <c r="W483" s="12" t="e">
        <f>K483-'Прил.2'!#REF!</f>
        <v>#REF!</v>
      </c>
      <c r="X483" s="12" t="e">
        <f>L483-'Прил.2'!#REF!</f>
        <v>#REF!</v>
      </c>
      <c r="Y483" s="12" t="e">
        <f>M483-'Прил.2'!#REF!</f>
        <v>#REF!</v>
      </c>
      <c r="Z483" s="12" t="e">
        <f>N483-'Прил.2'!#REF!</f>
        <v>#REF!</v>
      </c>
      <c r="AA483" s="12" t="e">
        <f>O483-'Прил.2'!#REF!</f>
        <v>#REF!</v>
      </c>
      <c r="AB483" s="12"/>
      <c r="AC483" s="12"/>
      <c r="AD483" s="12"/>
      <c r="AE483" s="12"/>
      <c r="AF483" s="12"/>
      <c r="AG483" s="12"/>
      <c r="AH483" s="12"/>
    </row>
    <row r="484" spans="1:34" ht="15">
      <c r="A484" s="359"/>
      <c r="B484" s="343"/>
      <c r="C484" s="364"/>
      <c r="D484" s="67" t="s">
        <v>116</v>
      </c>
      <c r="E484" s="81">
        <f t="shared" si="13"/>
        <v>313069</v>
      </c>
      <c r="F484" s="9">
        <f t="shared" si="13"/>
        <v>262511.69999999995</v>
      </c>
      <c r="G484" s="81">
        <f t="shared" si="13"/>
        <v>313069</v>
      </c>
      <c r="H484" s="9">
        <f t="shared" si="13"/>
        <v>262511.69999999995</v>
      </c>
      <c r="I484" s="10"/>
      <c r="J484" s="10"/>
      <c r="K484" s="79">
        <f>SUM(K303+K327)</f>
        <v>0</v>
      </c>
      <c r="L484" s="10">
        <f t="shared" si="12"/>
        <v>0</v>
      </c>
      <c r="M484" s="71"/>
      <c r="N484" s="71"/>
      <c r="O484" s="336"/>
      <c r="Q484" s="12" t="e">
        <f>E484-'Прил.2'!#REF!</f>
        <v>#REF!</v>
      </c>
      <c r="R484" s="12" t="e">
        <f>F484-'Прил.2'!#REF!</f>
        <v>#REF!</v>
      </c>
      <c r="S484" s="12" t="e">
        <f>G484-'Прил.2'!#REF!</f>
        <v>#REF!</v>
      </c>
      <c r="T484" s="12" t="e">
        <f>H484-'Прил.2'!#REF!</f>
        <v>#REF!</v>
      </c>
      <c r="U484" s="12" t="e">
        <f>I484-'Прил.2'!#REF!</f>
        <v>#REF!</v>
      </c>
      <c r="V484" s="12" t="e">
        <f>J484-'Прил.2'!#REF!</f>
        <v>#REF!</v>
      </c>
      <c r="W484" s="12" t="e">
        <f>K484-'Прил.2'!#REF!</f>
        <v>#REF!</v>
      </c>
      <c r="X484" s="12" t="e">
        <f>L484-'Прил.2'!#REF!</f>
        <v>#REF!</v>
      </c>
      <c r="Y484" s="12" t="e">
        <f>M484-'Прил.2'!#REF!</f>
        <v>#REF!</v>
      </c>
      <c r="Z484" s="12" t="e">
        <f>N484-'Прил.2'!#REF!</f>
        <v>#REF!</v>
      </c>
      <c r="AA484" s="12" t="e">
        <f>O484-'Прил.2'!#REF!</f>
        <v>#REF!</v>
      </c>
      <c r="AB484" s="12"/>
      <c r="AC484" s="12"/>
      <c r="AD484" s="12"/>
      <c r="AE484" s="12"/>
      <c r="AF484" s="12"/>
      <c r="AG484" s="12"/>
      <c r="AH484" s="12"/>
    </row>
    <row r="485" spans="1:34" ht="15">
      <c r="A485" s="359"/>
      <c r="B485" s="343"/>
      <c r="C485" s="364"/>
      <c r="D485" s="67" t="s">
        <v>117</v>
      </c>
      <c r="E485" s="81">
        <f t="shared" si="13"/>
        <v>314266</v>
      </c>
      <c r="F485" s="9">
        <f t="shared" si="13"/>
        <v>276990.2</v>
      </c>
      <c r="G485" s="81">
        <f t="shared" si="13"/>
        <v>314266</v>
      </c>
      <c r="H485" s="9">
        <f t="shared" si="13"/>
        <v>276990.2</v>
      </c>
      <c r="I485" s="10"/>
      <c r="J485" s="10"/>
      <c r="K485" s="79">
        <f>SUM(K304+K328)</f>
        <v>0</v>
      </c>
      <c r="L485" s="10">
        <f t="shared" si="12"/>
        <v>0</v>
      </c>
      <c r="M485" s="71"/>
      <c r="N485" s="71"/>
      <c r="O485" s="336"/>
      <c r="Q485" s="12">
        <f>E485-'Прил.2'!G205</f>
        <v>-57385</v>
      </c>
      <c r="R485" s="12">
        <f>F485-'Прил.2'!H205</f>
        <v>276990.2</v>
      </c>
      <c r="S485" s="12">
        <f>G485-'Прил.2'!I205</f>
        <v>22211</v>
      </c>
      <c r="T485" s="12">
        <f>H485-'Прил.2'!J205</f>
        <v>276990.2</v>
      </c>
      <c r="U485" s="12">
        <f>I485-'Прил.2'!K205</f>
        <v>0</v>
      </c>
      <c r="V485" s="12">
        <f>J485-'Прил.2'!L205</f>
        <v>0</v>
      </c>
      <c r="W485" s="12">
        <f>K485-'Прил.2'!M205</f>
        <v>-79596</v>
      </c>
      <c r="X485" s="12">
        <f>L485-'Прил.2'!N205</f>
        <v>0</v>
      </c>
      <c r="Y485" s="12" t="e">
        <f>M485-'Прил.2'!#REF!</f>
        <v>#REF!</v>
      </c>
      <c r="Z485" s="12" t="e">
        <f>N485-'Прил.2'!#REF!</f>
        <v>#REF!</v>
      </c>
      <c r="AA485" s="12" t="e">
        <f>O485-'Прил.2'!#REF!</f>
        <v>#REF!</v>
      </c>
      <c r="AB485" s="12"/>
      <c r="AC485" s="12"/>
      <c r="AD485" s="12"/>
      <c r="AE485" s="12"/>
      <c r="AF485" s="12"/>
      <c r="AG485" s="12"/>
      <c r="AH485" s="12"/>
    </row>
    <row r="486" spans="1:34" ht="15">
      <c r="A486" s="344"/>
      <c r="B486" s="362"/>
      <c r="C486" s="365"/>
      <c r="D486" s="67" t="s">
        <v>118</v>
      </c>
      <c r="E486" s="81">
        <f t="shared" si="13"/>
        <v>319556</v>
      </c>
      <c r="F486" s="9">
        <f t="shared" si="13"/>
        <v>292072.2</v>
      </c>
      <c r="G486" s="81">
        <f t="shared" si="13"/>
        <v>319556</v>
      </c>
      <c r="H486" s="9">
        <f t="shared" si="13"/>
        <v>292072.2</v>
      </c>
      <c r="I486" s="10"/>
      <c r="J486" s="10"/>
      <c r="K486" s="79">
        <f>SUM(K305+K329)</f>
        <v>0</v>
      </c>
      <c r="L486" s="10">
        <f t="shared" si="12"/>
        <v>0</v>
      </c>
      <c r="M486" s="71"/>
      <c r="N486" s="71"/>
      <c r="O486" s="337"/>
      <c r="Q486" s="12">
        <f>E486-'Прил.2'!G206</f>
        <v>-2105.499999999942</v>
      </c>
      <c r="R486" s="12">
        <f>F486-'Прил.2'!H206</f>
        <v>292072.2</v>
      </c>
      <c r="S486" s="12">
        <f>G486-'Прил.2'!I206</f>
        <v>-2105.499999999942</v>
      </c>
      <c r="T486" s="12">
        <f>H486-'Прил.2'!J206</f>
        <v>292072.2</v>
      </c>
      <c r="U486" s="12">
        <f>I486-'Прил.2'!K206</f>
        <v>0</v>
      </c>
      <c r="V486" s="12">
        <f>J486-'Прил.2'!L206</f>
        <v>0</v>
      </c>
      <c r="W486" s="12">
        <f>K486-'Прил.2'!M206</f>
        <v>0</v>
      </c>
      <c r="X486" s="12">
        <f>L486-'Прил.2'!N206</f>
        <v>0</v>
      </c>
      <c r="Y486" s="12" t="e">
        <f>M486-'Прил.2'!#REF!</f>
        <v>#REF!</v>
      </c>
      <c r="Z486" s="12" t="e">
        <f>N486-'Прил.2'!#REF!</f>
        <v>#REF!</v>
      </c>
      <c r="AA486" s="12" t="e">
        <f>O486-'Прил.2'!#REF!</f>
        <v>#REF!</v>
      </c>
      <c r="AB486" s="12"/>
      <c r="AC486" s="12"/>
      <c r="AD486" s="12"/>
      <c r="AE486" s="12"/>
      <c r="AF486" s="12"/>
      <c r="AG486" s="12"/>
      <c r="AH486" s="12"/>
    </row>
    <row r="487" spans="1:34" ht="15">
      <c r="A487" s="1"/>
      <c r="B487" s="54"/>
      <c r="C487" s="54"/>
      <c r="D487" s="55"/>
      <c r="E487" s="93"/>
      <c r="F487" s="57"/>
      <c r="G487" s="94"/>
      <c r="H487" s="58"/>
      <c r="I487" s="56"/>
      <c r="J487" s="56"/>
      <c r="K487" s="95"/>
      <c r="L487" s="59"/>
      <c r="M487" s="59"/>
      <c r="N487" s="59"/>
      <c r="O487" s="60"/>
      <c r="Q487" s="12" t="e">
        <f>SUM(Q476:Q486)</f>
        <v>#REF!</v>
      </c>
      <c r="R487" s="12" t="e">
        <f aca="true" t="shared" si="14" ref="R487:AA487">SUM(R476:R486)</f>
        <v>#REF!</v>
      </c>
      <c r="S487" s="12" t="e">
        <f t="shared" si="14"/>
        <v>#REF!</v>
      </c>
      <c r="T487" s="12" t="e">
        <f t="shared" si="14"/>
        <v>#REF!</v>
      </c>
      <c r="U487" s="12" t="e">
        <f t="shared" si="14"/>
        <v>#REF!</v>
      </c>
      <c r="V487" s="12" t="e">
        <f t="shared" si="14"/>
        <v>#REF!</v>
      </c>
      <c r="W487" s="12" t="e">
        <f t="shared" si="14"/>
        <v>#REF!</v>
      </c>
      <c r="X487" s="12" t="e">
        <f t="shared" si="14"/>
        <v>#REF!</v>
      </c>
      <c r="Y487" s="12" t="e">
        <f t="shared" si="14"/>
        <v>#REF!</v>
      </c>
      <c r="Z487" s="12" t="e">
        <f t="shared" si="14"/>
        <v>#REF!</v>
      </c>
      <c r="AA487" s="12" t="e">
        <f t="shared" si="14"/>
        <v>#REF!</v>
      </c>
      <c r="AB487" s="12"/>
      <c r="AC487" s="12"/>
      <c r="AD487" s="12"/>
      <c r="AE487" s="12"/>
      <c r="AF487" s="12"/>
      <c r="AG487" s="12"/>
      <c r="AH487" s="12"/>
    </row>
    <row r="488" spans="1:15" ht="15">
      <c r="A488" s="1"/>
      <c r="B488" s="54"/>
      <c r="C488" s="54"/>
      <c r="D488" s="61"/>
      <c r="E488" s="93"/>
      <c r="F488" s="57"/>
      <c r="G488" s="94"/>
      <c r="H488" s="58"/>
      <c r="I488" s="56"/>
      <c r="J488" s="56"/>
      <c r="K488" s="95"/>
      <c r="L488" s="59"/>
      <c r="M488" s="59"/>
      <c r="N488" s="59"/>
      <c r="O488" s="60"/>
    </row>
    <row r="489" spans="1:15" ht="15">
      <c r="A489" s="1"/>
      <c r="B489" s="54"/>
      <c r="C489" s="54"/>
      <c r="D489" s="54"/>
      <c r="E489" s="93"/>
      <c r="F489" s="57"/>
      <c r="G489" s="94"/>
      <c r="H489" s="58"/>
      <c r="I489" s="56"/>
      <c r="J489" s="56"/>
      <c r="K489" s="95"/>
      <c r="L489" s="59"/>
      <c r="M489" s="59"/>
      <c r="N489" s="59"/>
      <c r="O489" s="60"/>
    </row>
    <row r="490" spans="1:15" ht="15">
      <c r="A490" s="1"/>
      <c r="B490" s="54"/>
      <c r="C490" s="54"/>
      <c r="D490" s="54"/>
      <c r="E490" s="94"/>
      <c r="F490" s="56"/>
      <c r="G490" s="93"/>
      <c r="H490" s="58"/>
      <c r="I490" s="59"/>
      <c r="J490" s="59"/>
      <c r="K490" s="95"/>
      <c r="L490" s="59"/>
      <c r="M490" s="59"/>
      <c r="N490" s="59"/>
      <c r="O490" s="60"/>
    </row>
    <row r="491" spans="1:15" ht="15">
      <c r="A491" s="1"/>
      <c r="B491" s="54"/>
      <c r="C491" s="54"/>
      <c r="D491" s="54"/>
      <c r="E491" s="93"/>
      <c r="F491" s="56"/>
      <c r="G491" s="93"/>
      <c r="H491" s="58"/>
      <c r="I491" s="59"/>
      <c r="J491" s="59"/>
      <c r="K491" s="95"/>
      <c r="L491" s="59"/>
      <c r="M491" s="59"/>
      <c r="N491" s="59"/>
      <c r="O491" s="60"/>
    </row>
    <row r="492" spans="1:15" ht="15">
      <c r="A492" s="1"/>
      <c r="B492" s="54"/>
      <c r="C492" s="54"/>
      <c r="D492" s="54"/>
      <c r="E492" s="93"/>
      <c r="F492" s="56"/>
      <c r="G492" s="93"/>
      <c r="H492" s="58"/>
      <c r="I492" s="59"/>
      <c r="J492" s="59"/>
      <c r="K492" s="95"/>
      <c r="L492" s="59"/>
      <c r="M492" s="59"/>
      <c r="N492" s="59"/>
      <c r="O492" s="60"/>
    </row>
    <row r="493" spans="1:15" ht="15">
      <c r="A493" s="1"/>
      <c r="B493" s="54"/>
      <c r="C493" s="54"/>
      <c r="D493" s="54"/>
      <c r="E493" s="93"/>
      <c r="F493" s="56"/>
      <c r="G493" s="93"/>
      <c r="H493" s="58"/>
      <c r="I493" s="59"/>
      <c r="J493" s="59"/>
      <c r="K493" s="95"/>
      <c r="L493" s="59"/>
      <c r="M493" s="59"/>
      <c r="N493" s="59"/>
      <c r="O493" s="60"/>
    </row>
    <row r="494" spans="1:15" ht="15">
      <c r="A494" s="1"/>
      <c r="B494" s="54"/>
      <c r="C494" s="54"/>
      <c r="D494" s="54"/>
      <c r="E494" s="93"/>
      <c r="F494" s="56"/>
      <c r="G494" s="93"/>
      <c r="H494" s="58"/>
      <c r="I494" s="59"/>
      <c r="J494" s="59"/>
      <c r="K494" s="95"/>
      <c r="L494" s="59"/>
      <c r="M494" s="59"/>
      <c r="N494" s="59"/>
      <c r="O494" s="60"/>
    </row>
    <row r="495" spans="1:15" ht="15">
      <c r="A495" s="1"/>
      <c r="B495" s="54"/>
      <c r="C495" s="54"/>
      <c r="D495" s="54"/>
      <c r="E495" s="93"/>
      <c r="F495" s="56"/>
      <c r="G495" s="93"/>
      <c r="H495" s="58"/>
      <c r="I495" s="59"/>
      <c r="J495" s="59"/>
      <c r="K495" s="95"/>
      <c r="L495" s="59"/>
      <c r="M495" s="59"/>
      <c r="N495" s="59"/>
      <c r="O495" s="60"/>
    </row>
    <row r="496" spans="1:15" ht="15">
      <c r="A496" s="1"/>
      <c r="B496" s="54"/>
      <c r="C496" s="54"/>
      <c r="D496" s="54"/>
      <c r="E496" s="93"/>
      <c r="F496" s="56"/>
      <c r="G496" s="93"/>
      <c r="H496" s="58"/>
      <c r="I496" s="59"/>
      <c r="J496" s="59"/>
      <c r="K496" s="95"/>
      <c r="L496" s="59"/>
      <c r="M496" s="59"/>
      <c r="N496" s="59"/>
      <c r="O496" s="60"/>
    </row>
    <row r="497" spans="1:15" ht="15">
      <c r="A497" s="1"/>
      <c r="B497" s="54"/>
      <c r="C497" s="54"/>
      <c r="D497" s="54"/>
      <c r="E497" s="93"/>
      <c r="F497" s="56"/>
      <c r="G497" s="93"/>
      <c r="H497" s="58"/>
      <c r="I497" s="59"/>
      <c r="J497" s="59"/>
      <c r="K497" s="95"/>
      <c r="L497" s="59"/>
      <c r="M497" s="59"/>
      <c r="N497" s="59"/>
      <c r="O497" s="60"/>
    </row>
    <row r="498" spans="1:15" ht="15">
      <c r="A498" s="1"/>
      <c r="B498" s="54"/>
      <c r="C498" s="54"/>
      <c r="D498" s="54"/>
      <c r="E498" s="93"/>
      <c r="F498" s="56"/>
      <c r="G498" s="93"/>
      <c r="H498" s="58"/>
      <c r="I498" s="59"/>
      <c r="J498" s="59"/>
      <c r="K498" s="95"/>
      <c r="L498" s="59"/>
      <c r="M498" s="59"/>
      <c r="N498" s="59"/>
      <c r="O498" s="60"/>
    </row>
    <row r="499" spans="1:15" ht="15">
      <c r="A499" s="1"/>
      <c r="B499" s="54"/>
      <c r="C499" s="54"/>
      <c r="D499" s="54"/>
      <c r="E499" s="93"/>
      <c r="F499" s="56"/>
      <c r="G499" s="93"/>
      <c r="H499" s="58"/>
      <c r="I499" s="59"/>
      <c r="J499" s="59"/>
      <c r="K499" s="95"/>
      <c r="L499" s="59"/>
      <c r="M499" s="59"/>
      <c r="N499" s="59"/>
      <c r="O499" s="60"/>
    </row>
    <row r="500" spans="1:15" ht="15">
      <c r="A500" s="1"/>
      <c r="B500" s="54"/>
      <c r="C500" s="54"/>
      <c r="D500" s="54"/>
      <c r="E500" s="93"/>
      <c r="F500" s="56"/>
      <c r="G500" s="93"/>
      <c r="H500" s="58"/>
      <c r="I500" s="59"/>
      <c r="J500" s="59"/>
      <c r="K500" s="95"/>
      <c r="L500" s="59"/>
      <c r="M500" s="59"/>
      <c r="N500" s="59"/>
      <c r="O500" s="60"/>
    </row>
    <row r="501" spans="1:15" ht="15">
      <c r="A501" s="1"/>
      <c r="B501" s="54"/>
      <c r="C501" s="54"/>
      <c r="D501" s="54"/>
      <c r="E501" s="93"/>
      <c r="F501" s="56"/>
      <c r="G501" s="93"/>
      <c r="H501" s="58"/>
      <c r="I501" s="59"/>
      <c r="J501" s="59"/>
      <c r="K501" s="95"/>
      <c r="L501" s="59"/>
      <c r="M501" s="59"/>
      <c r="N501" s="59"/>
      <c r="O501" s="60"/>
    </row>
    <row r="502" spans="1:15" ht="15">
      <c r="A502" s="1"/>
      <c r="B502" s="54"/>
      <c r="C502" s="54"/>
      <c r="D502" s="54"/>
      <c r="E502" s="93"/>
      <c r="F502" s="56"/>
      <c r="G502" s="93"/>
      <c r="H502" s="58"/>
      <c r="I502" s="59"/>
      <c r="J502" s="59"/>
      <c r="K502" s="95"/>
      <c r="L502" s="59"/>
      <c r="M502" s="59"/>
      <c r="N502" s="59"/>
      <c r="O502" s="60"/>
    </row>
    <row r="503" spans="1:15" ht="15">
      <c r="A503" s="1"/>
      <c r="B503" s="54"/>
      <c r="C503" s="54"/>
      <c r="D503" s="54"/>
      <c r="E503" s="93"/>
      <c r="F503" s="56"/>
      <c r="G503" s="93"/>
      <c r="H503" s="58"/>
      <c r="I503" s="59"/>
      <c r="J503" s="59"/>
      <c r="K503" s="95"/>
      <c r="L503" s="59"/>
      <c r="M503" s="59"/>
      <c r="N503" s="59"/>
      <c r="O503" s="60"/>
    </row>
    <row r="504" spans="1:15" ht="15">
      <c r="A504" s="1"/>
      <c r="B504" s="54"/>
      <c r="C504" s="54"/>
      <c r="D504" s="54"/>
      <c r="E504" s="93"/>
      <c r="F504" s="56"/>
      <c r="G504" s="93"/>
      <c r="H504" s="58"/>
      <c r="I504" s="59"/>
      <c r="J504" s="59"/>
      <c r="K504" s="95"/>
      <c r="L504" s="59"/>
      <c r="M504" s="59"/>
      <c r="N504" s="59"/>
      <c r="O504" s="60"/>
    </row>
    <row r="505" spans="1:15" ht="15">
      <c r="A505" s="1"/>
      <c r="B505" s="54"/>
      <c r="C505" s="54"/>
      <c r="D505" s="54"/>
      <c r="E505" s="93"/>
      <c r="F505" s="56"/>
      <c r="G505" s="93"/>
      <c r="H505" s="58"/>
      <c r="I505" s="59"/>
      <c r="J505" s="59"/>
      <c r="K505" s="95"/>
      <c r="L505" s="59"/>
      <c r="M505" s="59"/>
      <c r="N505" s="59"/>
      <c r="O505" s="60"/>
    </row>
    <row r="506" spans="1:15" ht="15">
      <c r="A506" s="1"/>
      <c r="B506" s="54"/>
      <c r="C506" s="54"/>
      <c r="D506" s="54"/>
      <c r="E506" s="93"/>
      <c r="F506" s="56"/>
      <c r="G506" s="93"/>
      <c r="H506" s="58"/>
      <c r="I506" s="59"/>
      <c r="J506" s="59"/>
      <c r="K506" s="95"/>
      <c r="L506" s="59"/>
      <c r="M506" s="59"/>
      <c r="N506" s="59"/>
      <c r="O506" s="60"/>
    </row>
    <row r="507" spans="1:15" ht="15">
      <c r="A507" s="1"/>
      <c r="B507" s="54"/>
      <c r="C507" s="54"/>
      <c r="D507" s="54"/>
      <c r="E507" s="93"/>
      <c r="F507" s="56"/>
      <c r="G507" s="93"/>
      <c r="H507" s="58"/>
      <c r="I507" s="59"/>
      <c r="J507" s="59"/>
      <c r="K507" s="95"/>
      <c r="L507" s="59"/>
      <c r="M507" s="59"/>
      <c r="N507" s="59"/>
      <c r="O507" s="60"/>
    </row>
    <row r="508" spans="1:15" ht="15">
      <c r="A508" s="1"/>
      <c r="B508" s="54"/>
      <c r="C508" s="54"/>
      <c r="D508" s="54"/>
      <c r="E508" s="93"/>
      <c r="F508" s="56"/>
      <c r="G508" s="93"/>
      <c r="H508" s="58"/>
      <c r="I508" s="59"/>
      <c r="J508" s="59"/>
      <c r="K508" s="95"/>
      <c r="L508" s="59"/>
      <c r="M508" s="59"/>
      <c r="N508" s="59"/>
      <c r="O508" s="60"/>
    </row>
    <row r="509" spans="1:15" ht="15">
      <c r="A509" s="1"/>
      <c r="B509" s="54"/>
      <c r="C509" s="54"/>
      <c r="D509" s="54"/>
      <c r="E509" s="93"/>
      <c r="F509" s="56"/>
      <c r="G509" s="93"/>
      <c r="H509" s="58"/>
      <c r="I509" s="59"/>
      <c r="J509" s="59"/>
      <c r="K509" s="95"/>
      <c r="L509" s="59"/>
      <c r="M509" s="59"/>
      <c r="N509" s="59"/>
      <c r="O509" s="60"/>
    </row>
    <row r="510" spans="1:15" ht="15">
      <c r="A510" s="1"/>
      <c r="B510" s="54"/>
      <c r="C510" s="54"/>
      <c r="D510" s="54"/>
      <c r="E510" s="93"/>
      <c r="F510" s="56"/>
      <c r="G510" s="93"/>
      <c r="H510" s="58"/>
      <c r="I510" s="59"/>
      <c r="J510" s="59"/>
      <c r="K510" s="95"/>
      <c r="L510" s="59"/>
      <c r="M510" s="59"/>
      <c r="N510" s="59"/>
      <c r="O510" s="60"/>
    </row>
    <row r="511" spans="1:15" ht="15">
      <c r="A511" s="1"/>
      <c r="B511" s="54"/>
      <c r="C511" s="54"/>
      <c r="D511" s="54"/>
      <c r="E511" s="93"/>
      <c r="F511" s="56"/>
      <c r="G511" s="93"/>
      <c r="H511" s="58"/>
      <c r="I511" s="59"/>
      <c r="J511" s="59"/>
      <c r="K511" s="95"/>
      <c r="L511" s="59"/>
      <c r="M511" s="59"/>
      <c r="N511" s="59"/>
      <c r="O511" s="60"/>
    </row>
    <row r="512" spans="1:15" ht="15">
      <c r="A512" s="1"/>
      <c r="B512" s="54"/>
      <c r="C512" s="54"/>
      <c r="D512" s="54"/>
      <c r="E512" s="93"/>
      <c r="F512" s="56"/>
      <c r="G512" s="93"/>
      <c r="H512" s="58"/>
      <c r="I512" s="59"/>
      <c r="J512" s="59"/>
      <c r="K512" s="95"/>
      <c r="L512" s="59"/>
      <c r="M512" s="59"/>
      <c r="N512" s="59"/>
      <c r="O512" s="60"/>
    </row>
    <row r="513" spans="1:15" ht="15">
      <c r="A513" s="1"/>
      <c r="B513" s="54"/>
      <c r="C513" s="54"/>
      <c r="D513" s="54"/>
      <c r="E513" s="93"/>
      <c r="F513" s="56"/>
      <c r="G513" s="93"/>
      <c r="H513" s="58"/>
      <c r="I513" s="59"/>
      <c r="J513" s="59"/>
      <c r="K513" s="95"/>
      <c r="L513" s="59"/>
      <c r="M513" s="59"/>
      <c r="N513" s="59"/>
      <c r="O513" s="60"/>
    </row>
    <row r="514" spans="1:15" ht="15">
      <c r="A514" s="1"/>
      <c r="B514" s="54"/>
      <c r="C514" s="54"/>
      <c r="D514" s="54"/>
      <c r="E514" s="93"/>
      <c r="F514" s="56"/>
      <c r="G514" s="93"/>
      <c r="H514" s="58"/>
      <c r="I514" s="59"/>
      <c r="J514" s="59"/>
      <c r="K514" s="95"/>
      <c r="L514" s="59"/>
      <c r="M514" s="59"/>
      <c r="N514" s="59"/>
      <c r="O514" s="60"/>
    </row>
    <row r="515" spans="1:15" ht="15">
      <c r="A515" s="1"/>
      <c r="B515" s="54"/>
      <c r="C515" s="54"/>
      <c r="D515" s="54"/>
      <c r="E515" s="93"/>
      <c r="F515" s="56"/>
      <c r="G515" s="93"/>
      <c r="H515" s="58"/>
      <c r="I515" s="59"/>
      <c r="J515" s="59"/>
      <c r="K515" s="95"/>
      <c r="L515" s="59"/>
      <c r="M515" s="59"/>
      <c r="N515" s="59"/>
      <c r="O515" s="60"/>
    </row>
    <row r="516" spans="1:15" ht="15">
      <c r="A516" s="1"/>
      <c r="B516" s="54"/>
      <c r="C516" s="54"/>
      <c r="D516" s="54"/>
      <c r="E516" s="93"/>
      <c r="F516" s="56"/>
      <c r="G516" s="93"/>
      <c r="H516" s="58"/>
      <c r="I516" s="59"/>
      <c r="J516" s="59"/>
      <c r="K516" s="95"/>
      <c r="L516" s="59"/>
      <c r="M516" s="59"/>
      <c r="N516" s="59"/>
      <c r="O516" s="60"/>
    </row>
    <row r="517" spans="1:15" ht="15">
      <c r="A517" s="1"/>
      <c r="B517" s="54"/>
      <c r="C517" s="54"/>
      <c r="D517" s="54"/>
      <c r="E517" s="93"/>
      <c r="F517" s="56"/>
      <c r="G517" s="93"/>
      <c r="H517" s="58"/>
      <c r="I517" s="59"/>
      <c r="J517" s="59"/>
      <c r="K517" s="95"/>
      <c r="L517" s="59"/>
      <c r="M517" s="59"/>
      <c r="N517" s="59"/>
      <c r="O517" s="60"/>
    </row>
    <row r="518" spans="1:15" ht="15">
      <c r="A518" s="1"/>
      <c r="B518" s="54"/>
      <c r="C518" s="54"/>
      <c r="D518" s="54"/>
      <c r="E518" s="93"/>
      <c r="F518" s="56"/>
      <c r="G518" s="93"/>
      <c r="H518" s="58"/>
      <c r="I518" s="59"/>
      <c r="J518" s="59"/>
      <c r="K518" s="95"/>
      <c r="L518" s="59"/>
      <c r="M518" s="59"/>
      <c r="N518" s="59"/>
      <c r="O518" s="60"/>
    </row>
    <row r="519" spans="1:15" ht="15">
      <c r="A519" s="1"/>
      <c r="B519" s="54"/>
      <c r="C519" s="54"/>
      <c r="D519" s="54"/>
      <c r="E519" s="93"/>
      <c r="F519" s="56"/>
      <c r="G519" s="93"/>
      <c r="H519" s="58"/>
      <c r="I519" s="59"/>
      <c r="J519" s="59"/>
      <c r="K519" s="95"/>
      <c r="L519" s="59"/>
      <c r="M519" s="59"/>
      <c r="N519" s="59"/>
      <c r="O519" s="60"/>
    </row>
    <row r="520" spans="1:15" ht="15">
      <c r="A520" s="1"/>
      <c r="B520" s="54"/>
      <c r="C520" s="54"/>
      <c r="D520" s="54"/>
      <c r="E520" s="93"/>
      <c r="F520" s="56"/>
      <c r="G520" s="93"/>
      <c r="H520" s="58"/>
      <c r="I520" s="59"/>
      <c r="J520" s="59"/>
      <c r="K520" s="95"/>
      <c r="L520" s="59"/>
      <c r="M520" s="59"/>
      <c r="N520" s="59"/>
      <c r="O520" s="60"/>
    </row>
    <row r="521" spans="1:15" ht="15">
      <c r="A521" s="1"/>
      <c r="B521" s="54"/>
      <c r="C521" s="54"/>
      <c r="D521" s="54"/>
      <c r="E521" s="93"/>
      <c r="F521" s="56"/>
      <c r="G521" s="93"/>
      <c r="H521" s="58"/>
      <c r="I521" s="59"/>
      <c r="J521" s="59"/>
      <c r="K521" s="95"/>
      <c r="L521" s="59"/>
      <c r="M521" s="59"/>
      <c r="N521" s="59"/>
      <c r="O521" s="60"/>
    </row>
    <row r="522" spans="1:15" ht="15">
      <c r="A522" s="1"/>
      <c r="B522" s="54"/>
      <c r="C522" s="54"/>
      <c r="D522" s="54"/>
      <c r="E522" s="93"/>
      <c r="F522" s="56"/>
      <c r="G522" s="93"/>
      <c r="H522" s="58"/>
      <c r="I522" s="59"/>
      <c r="J522" s="59"/>
      <c r="K522" s="95"/>
      <c r="L522" s="59"/>
      <c r="M522" s="59"/>
      <c r="N522" s="59"/>
      <c r="O522" s="60"/>
    </row>
    <row r="523" spans="1:15" ht="15">
      <c r="A523" s="1"/>
      <c r="B523" s="54"/>
      <c r="C523" s="54"/>
      <c r="D523" s="54"/>
      <c r="E523" s="93"/>
      <c r="F523" s="56"/>
      <c r="G523" s="93"/>
      <c r="H523" s="58"/>
      <c r="I523" s="59"/>
      <c r="J523" s="59"/>
      <c r="K523" s="95"/>
      <c r="L523" s="59"/>
      <c r="M523" s="59"/>
      <c r="N523" s="59"/>
      <c r="O523" s="60"/>
    </row>
    <row r="524" spans="1:15" ht="15">
      <c r="A524" s="1"/>
      <c r="B524" s="54"/>
      <c r="C524" s="54"/>
      <c r="D524" s="54"/>
      <c r="E524" s="93"/>
      <c r="F524" s="56"/>
      <c r="G524" s="93"/>
      <c r="H524" s="58"/>
      <c r="I524" s="59"/>
      <c r="J524" s="59"/>
      <c r="K524" s="95"/>
      <c r="L524" s="59"/>
      <c r="M524" s="59"/>
      <c r="N524" s="59"/>
      <c r="O524" s="60"/>
    </row>
    <row r="525" spans="1:15" ht="15">
      <c r="A525" s="1"/>
      <c r="B525" s="54"/>
      <c r="C525" s="54"/>
      <c r="D525" s="54"/>
      <c r="E525" s="93"/>
      <c r="F525" s="56"/>
      <c r="G525" s="93"/>
      <c r="H525" s="58"/>
      <c r="I525" s="59"/>
      <c r="J525" s="59"/>
      <c r="K525" s="95"/>
      <c r="L525" s="59"/>
      <c r="M525" s="59"/>
      <c r="N525" s="59"/>
      <c r="O525" s="60"/>
    </row>
    <row r="526" spans="1:15" ht="15">
      <c r="A526" s="1"/>
      <c r="B526" s="54"/>
      <c r="C526" s="54"/>
      <c r="D526" s="54"/>
      <c r="E526" s="93"/>
      <c r="F526" s="56"/>
      <c r="G526" s="93"/>
      <c r="H526" s="58"/>
      <c r="I526" s="59"/>
      <c r="J526" s="59"/>
      <c r="K526" s="95"/>
      <c r="L526" s="59"/>
      <c r="M526" s="59"/>
      <c r="N526" s="59"/>
      <c r="O526" s="60"/>
    </row>
    <row r="527" spans="1:15" ht="15">
      <c r="A527" s="1"/>
      <c r="B527" s="54"/>
      <c r="C527" s="54"/>
      <c r="D527" s="54"/>
      <c r="E527" s="93"/>
      <c r="F527" s="56"/>
      <c r="G527" s="93"/>
      <c r="H527" s="58"/>
      <c r="I527" s="59"/>
      <c r="J527" s="59"/>
      <c r="K527" s="95"/>
      <c r="L527" s="59"/>
      <c r="M527" s="59"/>
      <c r="N527" s="59"/>
      <c r="O527" s="60"/>
    </row>
    <row r="528" spans="1:15" ht="15">
      <c r="A528" s="1"/>
      <c r="B528" s="54"/>
      <c r="C528" s="54"/>
      <c r="D528" s="54"/>
      <c r="E528" s="93"/>
      <c r="F528" s="56"/>
      <c r="G528" s="93"/>
      <c r="H528" s="58"/>
      <c r="I528" s="59"/>
      <c r="J528" s="59"/>
      <c r="K528" s="95"/>
      <c r="L528" s="59"/>
      <c r="M528" s="59"/>
      <c r="N528" s="59"/>
      <c r="O528" s="60"/>
    </row>
    <row r="529" spans="1:15" ht="15">
      <c r="A529" s="1"/>
      <c r="B529" s="54"/>
      <c r="C529" s="54"/>
      <c r="D529" s="54"/>
      <c r="E529" s="93"/>
      <c r="F529" s="56"/>
      <c r="G529" s="93"/>
      <c r="H529" s="58"/>
      <c r="I529" s="59"/>
      <c r="J529" s="59"/>
      <c r="K529" s="95"/>
      <c r="L529" s="59"/>
      <c r="M529" s="59"/>
      <c r="N529" s="59"/>
      <c r="O529" s="60"/>
    </row>
    <row r="530" spans="1:15" ht="15">
      <c r="A530" s="1"/>
      <c r="B530" s="54"/>
      <c r="C530" s="54"/>
      <c r="D530" s="54"/>
      <c r="E530" s="93"/>
      <c r="F530" s="56"/>
      <c r="G530" s="93"/>
      <c r="H530" s="58"/>
      <c r="I530" s="59"/>
      <c r="J530" s="59"/>
      <c r="K530" s="95"/>
      <c r="L530" s="59"/>
      <c r="M530" s="59"/>
      <c r="N530" s="59"/>
      <c r="O530" s="60"/>
    </row>
    <row r="531" spans="1:15" ht="15">
      <c r="A531" s="1"/>
      <c r="B531" s="54"/>
      <c r="C531" s="54"/>
      <c r="D531" s="54"/>
      <c r="E531" s="93"/>
      <c r="F531" s="56"/>
      <c r="G531" s="93"/>
      <c r="H531" s="58"/>
      <c r="I531" s="59"/>
      <c r="J531" s="59"/>
      <c r="K531" s="95"/>
      <c r="L531" s="59"/>
      <c r="M531" s="59"/>
      <c r="N531" s="59"/>
      <c r="O531" s="60"/>
    </row>
    <row r="532" spans="1:15" ht="15">
      <c r="A532" s="1"/>
      <c r="B532" s="54"/>
      <c r="C532" s="54"/>
      <c r="D532" s="54"/>
      <c r="E532" s="93"/>
      <c r="F532" s="56"/>
      <c r="G532" s="93"/>
      <c r="H532" s="58"/>
      <c r="I532" s="59"/>
      <c r="J532" s="59"/>
      <c r="K532" s="95"/>
      <c r="L532" s="59"/>
      <c r="M532" s="59"/>
      <c r="N532" s="59"/>
      <c r="O532" s="60"/>
    </row>
    <row r="533" spans="1:15" ht="15">
      <c r="A533" s="1"/>
      <c r="B533" s="54"/>
      <c r="C533" s="54"/>
      <c r="D533" s="54"/>
      <c r="E533" s="93"/>
      <c r="F533" s="56"/>
      <c r="G533" s="93"/>
      <c r="H533" s="58"/>
      <c r="I533" s="59"/>
      <c r="J533" s="59"/>
      <c r="K533" s="95"/>
      <c r="L533" s="59"/>
      <c r="M533" s="59"/>
      <c r="N533" s="59"/>
      <c r="O533" s="60"/>
    </row>
    <row r="534" spans="1:15" ht="15">
      <c r="A534" s="1"/>
      <c r="B534" s="54"/>
      <c r="C534" s="54"/>
      <c r="D534" s="54"/>
      <c r="E534" s="93"/>
      <c r="F534" s="56"/>
      <c r="G534" s="93"/>
      <c r="H534" s="58"/>
      <c r="I534" s="59"/>
      <c r="J534" s="59"/>
      <c r="K534" s="95"/>
      <c r="L534" s="59"/>
      <c r="M534" s="59"/>
      <c r="N534" s="59"/>
      <c r="O534" s="60"/>
    </row>
    <row r="535" spans="1:15" ht="15">
      <c r="A535" s="1"/>
      <c r="B535" s="54"/>
      <c r="C535" s="54"/>
      <c r="D535" s="54"/>
      <c r="E535" s="93"/>
      <c r="F535" s="56"/>
      <c r="G535" s="93"/>
      <c r="H535" s="58"/>
      <c r="I535" s="59"/>
      <c r="J535" s="59"/>
      <c r="K535" s="95"/>
      <c r="L535" s="59"/>
      <c r="M535" s="59"/>
      <c r="N535" s="59"/>
      <c r="O535" s="60"/>
    </row>
    <row r="536" spans="1:15" ht="15">
      <c r="A536" s="1"/>
      <c r="B536" s="65"/>
      <c r="C536" s="65"/>
      <c r="D536" s="62"/>
      <c r="E536" s="93"/>
      <c r="F536" s="56"/>
      <c r="G536" s="93"/>
      <c r="H536" s="58"/>
      <c r="I536" s="59"/>
      <c r="J536" s="59"/>
      <c r="K536" s="95"/>
      <c r="L536" s="59"/>
      <c r="M536" s="59"/>
      <c r="N536" s="59"/>
      <c r="O536" s="60"/>
    </row>
    <row r="537" spans="1:15" ht="15">
      <c r="A537" s="1"/>
      <c r="B537" s="65"/>
      <c r="C537" s="65"/>
      <c r="D537" s="62"/>
      <c r="E537" s="93"/>
      <c r="F537" s="56"/>
      <c r="G537" s="93"/>
      <c r="H537" s="58"/>
      <c r="I537" s="59"/>
      <c r="J537" s="59"/>
      <c r="K537" s="95"/>
      <c r="L537" s="59"/>
      <c r="M537" s="59"/>
      <c r="N537" s="59"/>
      <c r="O537" s="60"/>
    </row>
    <row r="538" spans="1:15" ht="15">
      <c r="A538" s="59"/>
      <c r="B538" s="63"/>
      <c r="C538" s="63"/>
      <c r="D538" s="59"/>
      <c r="E538" s="95"/>
      <c r="F538" s="59"/>
      <c r="G538" s="95"/>
      <c r="H538" s="58"/>
      <c r="I538" s="59"/>
      <c r="J538" s="59"/>
      <c r="K538" s="95"/>
      <c r="L538" s="59"/>
      <c r="M538" s="59"/>
      <c r="N538" s="59"/>
      <c r="O538" s="59"/>
    </row>
    <row r="539" spans="1:15" ht="15">
      <c r="A539" s="59"/>
      <c r="B539" s="63"/>
      <c r="C539" s="63"/>
      <c r="D539" s="59"/>
      <c r="E539" s="95"/>
      <c r="F539" s="59"/>
      <c r="G539" s="95"/>
      <c r="H539" s="58"/>
      <c r="I539" s="59"/>
      <c r="J539" s="59"/>
      <c r="K539" s="95"/>
      <c r="L539" s="59"/>
      <c r="M539" s="59"/>
      <c r="N539" s="59"/>
      <c r="O539" s="59"/>
    </row>
    <row r="540" spans="1:15" ht="15">
      <c r="A540" s="59"/>
      <c r="B540" s="63"/>
      <c r="C540" s="63"/>
      <c r="D540" s="59"/>
      <c r="E540" s="95"/>
      <c r="F540" s="59"/>
      <c r="G540" s="95"/>
      <c r="H540" s="58"/>
      <c r="I540" s="59"/>
      <c r="J540" s="59"/>
      <c r="K540" s="95"/>
      <c r="L540" s="59"/>
      <c r="M540" s="59"/>
      <c r="N540" s="59"/>
      <c r="O540" s="59"/>
    </row>
    <row r="541" spans="1:15" ht="15">
      <c r="A541" s="59"/>
      <c r="B541" s="63"/>
      <c r="C541" s="63"/>
      <c r="D541" s="59"/>
      <c r="E541" s="95"/>
      <c r="F541" s="59"/>
      <c r="G541" s="95"/>
      <c r="H541" s="58"/>
      <c r="I541" s="59"/>
      <c r="J541" s="59"/>
      <c r="K541" s="95"/>
      <c r="L541" s="59"/>
      <c r="M541" s="59"/>
      <c r="N541" s="59"/>
      <c r="O541" s="59"/>
    </row>
    <row r="542" spans="1:15" ht="15">
      <c r="A542" s="59"/>
      <c r="B542" s="59"/>
      <c r="C542" s="59"/>
      <c r="D542" s="59"/>
      <c r="E542" s="95"/>
      <c r="F542" s="59"/>
      <c r="G542" s="95"/>
      <c r="H542" s="58"/>
      <c r="I542" s="59"/>
      <c r="J542" s="59"/>
      <c r="K542" s="95"/>
      <c r="L542" s="59"/>
      <c r="M542" s="59"/>
      <c r="N542" s="59"/>
      <c r="O542" s="59"/>
    </row>
    <row r="543" spans="1:15" ht="15">
      <c r="A543" s="59"/>
      <c r="B543" s="59"/>
      <c r="C543" s="59"/>
      <c r="D543" s="59"/>
      <c r="E543" s="95"/>
      <c r="F543" s="59"/>
      <c r="G543" s="95"/>
      <c r="H543" s="58"/>
      <c r="I543" s="59"/>
      <c r="J543" s="59"/>
      <c r="K543" s="95"/>
      <c r="L543" s="59"/>
      <c r="M543" s="59"/>
      <c r="N543" s="59"/>
      <c r="O543" s="59"/>
    </row>
    <row r="544" spans="1:15" ht="15">
      <c r="A544" s="59"/>
      <c r="B544" s="59"/>
      <c r="C544" s="59"/>
      <c r="D544" s="59"/>
      <c r="E544" s="95"/>
      <c r="F544" s="59"/>
      <c r="G544" s="95"/>
      <c r="H544" s="58"/>
      <c r="I544" s="59"/>
      <c r="J544" s="59"/>
      <c r="K544" s="95"/>
      <c r="L544" s="59"/>
      <c r="M544" s="59"/>
      <c r="N544" s="59"/>
      <c r="O544" s="59"/>
    </row>
    <row r="545" spans="1:15" ht="15">
      <c r="A545" s="59"/>
      <c r="B545" s="59"/>
      <c r="C545" s="59"/>
      <c r="D545" s="59"/>
      <c r="E545" s="95"/>
      <c r="F545" s="59"/>
      <c r="G545" s="95"/>
      <c r="H545" s="58"/>
      <c r="I545" s="59"/>
      <c r="J545" s="59"/>
      <c r="K545" s="95"/>
      <c r="L545" s="59"/>
      <c r="M545" s="59"/>
      <c r="N545" s="59"/>
      <c r="O545" s="59"/>
    </row>
    <row r="546" spans="1:15" ht="15">
      <c r="A546" s="59"/>
      <c r="B546" s="59"/>
      <c r="C546" s="59"/>
      <c r="D546" s="59"/>
      <c r="E546" s="95"/>
      <c r="F546" s="59"/>
      <c r="G546" s="95"/>
      <c r="H546" s="58"/>
      <c r="I546" s="59"/>
      <c r="J546" s="59"/>
      <c r="K546" s="95"/>
      <c r="L546" s="59"/>
      <c r="M546" s="59"/>
      <c r="N546" s="59"/>
      <c r="O546" s="59"/>
    </row>
    <row r="547" spans="1:15" ht="15">
      <c r="A547" s="59"/>
      <c r="B547" s="59"/>
      <c r="C547" s="59"/>
      <c r="D547" s="59"/>
      <c r="E547" s="95"/>
      <c r="F547" s="59"/>
      <c r="G547" s="95"/>
      <c r="H547" s="58"/>
      <c r="I547" s="59"/>
      <c r="J547" s="59"/>
      <c r="K547" s="95"/>
      <c r="L547" s="59"/>
      <c r="M547" s="59"/>
      <c r="N547" s="59"/>
      <c r="O547" s="59"/>
    </row>
    <row r="548" spans="1:15" ht="15">
      <c r="A548" s="59"/>
      <c r="B548" s="59"/>
      <c r="C548" s="59"/>
      <c r="D548" s="59"/>
      <c r="E548" s="95"/>
      <c r="F548" s="59"/>
      <c r="G548" s="95"/>
      <c r="H548" s="58"/>
      <c r="I548" s="59"/>
      <c r="J548" s="59"/>
      <c r="K548" s="95"/>
      <c r="L548" s="59"/>
      <c r="M548" s="59"/>
      <c r="N548" s="59"/>
      <c r="O548" s="59"/>
    </row>
    <row r="549" spans="1:15" ht="15">
      <c r="A549" s="59"/>
      <c r="B549" s="59"/>
      <c r="C549" s="59"/>
      <c r="D549" s="59"/>
      <c r="E549" s="95"/>
      <c r="F549" s="59"/>
      <c r="G549" s="95"/>
      <c r="H549" s="58"/>
      <c r="I549" s="59"/>
      <c r="J549" s="59"/>
      <c r="K549" s="95"/>
      <c r="L549" s="59"/>
      <c r="M549" s="59"/>
      <c r="N549" s="59"/>
      <c r="O549" s="59"/>
    </row>
    <row r="550" spans="1:15" ht="15">
      <c r="A550" s="59"/>
      <c r="B550" s="59"/>
      <c r="C550" s="59"/>
      <c r="D550" s="59"/>
      <c r="E550" s="95"/>
      <c r="F550" s="59"/>
      <c r="G550" s="95"/>
      <c r="H550" s="58"/>
      <c r="I550" s="59"/>
      <c r="J550" s="59"/>
      <c r="K550" s="95"/>
      <c r="L550" s="59"/>
      <c r="M550" s="59"/>
      <c r="N550" s="59"/>
      <c r="O550" s="59"/>
    </row>
    <row r="551" spans="1:15" ht="15">
      <c r="A551" s="59"/>
      <c r="B551" s="59"/>
      <c r="C551" s="59"/>
      <c r="D551" s="59"/>
      <c r="E551" s="95"/>
      <c r="F551" s="59"/>
      <c r="G551" s="95"/>
      <c r="H551" s="58"/>
      <c r="I551" s="59"/>
      <c r="J551" s="59"/>
      <c r="K551" s="95"/>
      <c r="L551" s="59"/>
      <c r="M551" s="59"/>
      <c r="N551" s="59"/>
      <c r="O551" s="59"/>
    </row>
    <row r="552" spans="1:15" ht="15">
      <c r="A552" s="59"/>
      <c r="B552" s="59"/>
      <c r="C552" s="59"/>
      <c r="D552" s="59"/>
      <c r="E552" s="95"/>
      <c r="F552" s="59"/>
      <c r="G552" s="95"/>
      <c r="H552" s="58"/>
      <c r="I552" s="59"/>
      <c r="J552" s="59"/>
      <c r="K552" s="95"/>
      <c r="L552" s="59"/>
      <c r="M552" s="59"/>
      <c r="N552" s="59"/>
      <c r="O552" s="59"/>
    </row>
    <row r="553" spans="1:15" ht="15">
      <c r="A553" s="59"/>
      <c r="B553" s="59"/>
      <c r="C553" s="59"/>
      <c r="D553" s="59"/>
      <c r="E553" s="95"/>
      <c r="F553" s="59"/>
      <c r="G553" s="95"/>
      <c r="H553" s="58"/>
      <c r="I553" s="59"/>
      <c r="J553" s="59"/>
      <c r="K553" s="95"/>
      <c r="L553" s="59"/>
      <c r="M553" s="59"/>
      <c r="N553" s="59"/>
      <c r="O553" s="59"/>
    </row>
    <row r="554" spans="1:14" ht="15">
      <c r="A554" s="59"/>
      <c r="B554" s="59"/>
      <c r="C554" s="59"/>
      <c r="D554" s="59"/>
      <c r="E554" s="95"/>
      <c r="F554" s="59"/>
      <c r="G554" s="95"/>
      <c r="H554" s="58"/>
      <c r="I554" s="59"/>
      <c r="J554" s="59"/>
      <c r="K554" s="95"/>
      <c r="L554" s="59"/>
      <c r="M554" s="59"/>
      <c r="N554" s="59"/>
    </row>
    <row r="555" spans="1:14" ht="15">
      <c r="A555" s="59"/>
      <c r="B555" s="59"/>
      <c r="C555" s="59"/>
      <c r="D555" s="59"/>
      <c r="E555" s="95"/>
      <c r="F555" s="59"/>
      <c r="G555" s="95"/>
      <c r="H555" s="58"/>
      <c r="I555" s="59"/>
      <c r="J555" s="59"/>
      <c r="K555" s="95"/>
      <c r="L555" s="59"/>
      <c r="M555" s="59"/>
      <c r="N555" s="59"/>
    </row>
    <row r="556" spans="1:14" ht="15">
      <c r="A556" s="59"/>
      <c r="B556" s="59"/>
      <c r="C556" s="59"/>
      <c r="D556" s="59"/>
      <c r="E556" s="95"/>
      <c r="F556" s="59"/>
      <c r="G556" s="95"/>
      <c r="H556" s="58"/>
      <c r="I556" s="59"/>
      <c r="J556" s="59"/>
      <c r="K556" s="95"/>
      <c r="L556" s="59"/>
      <c r="M556" s="59"/>
      <c r="N556" s="59"/>
    </row>
    <row r="557" spans="1:14" ht="15">
      <c r="A557" s="59"/>
      <c r="B557" s="59"/>
      <c r="C557" s="59"/>
      <c r="D557" s="59"/>
      <c r="E557" s="95"/>
      <c r="F557" s="59"/>
      <c r="G557" s="95"/>
      <c r="H557" s="58"/>
      <c r="I557" s="59"/>
      <c r="J557" s="59"/>
      <c r="K557" s="95"/>
      <c r="L557" s="59"/>
      <c r="M557" s="59"/>
      <c r="N557" s="59"/>
    </row>
    <row r="558" spans="1:14" ht="15">
      <c r="A558" s="59"/>
      <c r="B558" s="59"/>
      <c r="C558" s="59"/>
      <c r="D558" s="59"/>
      <c r="E558" s="95"/>
      <c r="F558" s="59"/>
      <c r="G558" s="95"/>
      <c r="H558" s="58"/>
      <c r="I558" s="59"/>
      <c r="J558" s="59"/>
      <c r="K558" s="95"/>
      <c r="L558" s="59"/>
      <c r="M558" s="59"/>
      <c r="N558" s="59"/>
    </row>
    <row r="559" spans="1:14" ht="15">
      <c r="A559" s="59"/>
      <c r="B559" s="59"/>
      <c r="C559" s="59"/>
      <c r="D559" s="59"/>
      <c r="E559" s="95"/>
      <c r="F559" s="59"/>
      <c r="G559" s="95"/>
      <c r="H559" s="58"/>
      <c r="I559" s="59"/>
      <c r="J559" s="59"/>
      <c r="K559" s="95"/>
      <c r="L559" s="59"/>
      <c r="M559" s="59"/>
      <c r="N559" s="59"/>
    </row>
    <row r="560" spans="1:14" ht="15">
      <c r="A560" s="59"/>
      <c r="B560" s="59"/>
      <c r="C560" s="59"/>
      <c r="D560" s="59"/>
      <c r="E560" s="95"/>
      <c r="F560" s="59"/>
      <c r="G560" s="95"/>
      <c r="H560" s="58"/>
      <c r="I560" s="59"/>
      <c r="J560" s="59"/>
      <c r="K560" s="95"/>
      <c r="L560" s="59"/>
      <c r="M560" s="59"/>
      <c r="N560" s="59"/>
    </row>
    <row r="561" spans="1:14" ht="15">
      <c r="A561" s="59"/>
      <c r="B561" s="59"/>
      <c r="C561" s="59"/>
      <c r="D561" s="59"/>
      <c r="E561" s="95"/>
      <c r="F561" s="59"/>
      <c r="G561" s="95"/>
      <c r="H561" s="58"/>
      <c r="I561" s="59"/>
      <c r="J561" s="59"/>
      <c r="K561" s="95"/>
      <c r="L561" s="59"/>
      <c r="M561" s="59"/>
      <c r="N561" s="59"/>
    </row>
    <row r="562" spans="1:14" ht="15">
      <c r="A562" s="59"/>
      <c r="B562" s="59"/>
      <c r="C562" s="59"/>
      <c r="D562" s="59"/>
      <c r="E562" s="95"/>
      <c r="F562" s="59"/>
      <c r="G562" s="95"/>
      <c r="H562" s="58"/>
      <c r="I562" s="59"/>
      <c r="J562" s="59"/>
      <c r="K562" s="95"/>
      <c r="L562" s="59"/>
      <c r="M562" s="59"/>
      <c r="N562" s="59"/>
    </row>
    <row r="563" spans="1:14" ht="15">
      <c r="A563" s="59"/>
      <c r="B563" s="59"/>
      <c r="C563" s="59"/>
      <c r="D563" s="59"/>
      <c r="E563" s="95"/>
      <c r="F563" s="59"/>
      <c r="G563" s="95"/>
      <c r="H563" s="58"/>
      <c r="I563" s="59"/>
      <c r="J563" s="59"/>
      <c r="K563" s="95"/>
      <c r="L563" s="59"/>
      <c r="M563" s="59"/>
      <c r="N563" s="59"/>
    </row>
    <row r="564" spans="1:14" ht="15">
      <c r="A564" s="59"/>
      <c r="B564" s="59"/>
      <c r="C564" s="59"/>
      <c r="D564" s="59"/>
      <c r="E564" s="95"/>
      <c r="F564" s="59"/>
      <c r="G564" s="95"/>
      <c r="H564" s="58"/>
      <c r="I564" s="59"/>
      <c r="J564" s="59"/>
      <c r="K564" s="95"/>
      <c r="L564" s="59"/>
      <c r="M564" s="59"/>
      <c r="N564" s="59"/>
    </row>
    <row r="565" spans="1:14" ht="15">
      <c r="A565" s="59"/>
      <c r="B565" s="59"/>
      <c r="C565" s="59"/>
      <c r="D565" s="59"/>
      <c r="E565" s="95"/>
      <c r="F565" s="59"/>
      <c r="G565" s="95"/>
      <c r="H565" s="58"/>
      <c r="I565" s="59"/>
      <c r="J565" s="59"/>
      <c r="K565" s="95"/>
      <c r="L565" s="59"/>
      <c r="M565" s="59"/>
      <c r="N565" s="59"/>
    </row>
    <row r="566" spans="1:14" ht="15">
      <c r="A566" s="59"/>
      <c r="B566" s="59"/>
      <c r="C566" s="59"/>
      <c r="D566" s="59"/>
      <c r="E566" s="95"/>
      <c r="F566" s="59"/>
      <c r="G566" s="95"/>
      <c r="H566" s="58"/>
      <c r="I566" s="59"/>
      <c r="J566" s="59"/>
      <c r="K566" s="95"/>
      <c r="L566" s="59"/>
      <c r="M566" s="59"/>
      <c r="N566" s="59"/>
    </row>
    <row r="567" spans="1:14" ht="15">
      <c r="A567" s="59"/>
      <c r="B567" s="59"/>
      <c r="C567" s="59"/>
      <c r="D567" s="59"/>
      <c r="E567" s="95"/>
      <c r="F567" s="59"/>
      <c r="G567" s="95"/>
      <c r="H567" s="58"/>
      <c r="I567" s="59"/>
      <c r="J567" s="59"/>
      <c r="K567" s="95"/>
      <c r="L567" s="59"/>
      <c r="M567" s="59"/>
      <c r="N567" s="59"/>
    </row>
    <row r="568" spans="1:14" ht="15">
      <c r="A568" s="59"/>
      <c r="B568" s="59"/>
      <c r="C568" s="59"/>
      <c r="D568" s="59"/>
      <c r="E568" s="95"/>
      <c r="F568" s="59"/>
      <c r="G568" s="95"/>
      <c r="H568" s="58"/>
      <c r="I568" s="59"/>
      <c r="J568" s="59"/>
      <c r="K568" s="95"/>
      <c r="L568" s="59"/>
      <c r="M568" s="59"/>
      <c r="N568" s="59"/>
    </row>
    <row r="569" spans="1:14" ht="15">
      <c r="A569" s="59"/>
      <c r="B569" s="59"/>
      <c r="C569" s="59"/>
      <c r="D569" s="59"/>
      <c r="E569" s="95"/>
      <c r="F569" s="59"/>
      <c r="G569" s="95"/>
      <c r="H569" s="58"/>
      <c r="I569" s="59"/>
      <c r="J569" s="59"/>
      <c r="K569" s="95"/>
      <c r="L569" s="59"/>
      <c r="M569" s="59"/>
      <c r="N569" s="59"/>
    </row>
    <row r="570" spans="1:14" ht="15">
      <c r="A570" s="59"/>
      <c r="B570" s="59"/>
      <c r="C570" s="59"/>
      <c r="D570" s="59"/>
      <c r="E570" s="95"/>
      <c r="F570" s="59"/>
      <c r="G570" s="95"/>
      <c r="H570" s="58"/>
      <c r="I570" s="59"/>
      <c r="J570" s="59"/>
      <c r="K570" s="95"/>
      <c r="L570" s="59"/>
      <c r="M570" s="59"/>
      <c r="N570" s="59"/>
    </row>
    <row r="571" spans="1:14" ht="15">
      <c r="A571" s="59"/>
      <c r="B571" s="59"/>
      <c r="C571" s="59"/>
      <c r="D571" s="59"/>
      <c r="E571" s="95"/>
      <c r="F571" s="59"/>
      <c r="G571" s="95"/>
      <c r="H571" s="58"/>
      <c r="I571" s="59"/>
      <c r="J571" s="59"/>
      <c r="K571" s="95"/>
      <c r="L571" s="59"/>
      <c r="M571" s="59"/>
      <c r="N571" s="59"/>
    </row>
    <row r="572" spans="1:14" ht="15">
      <c r="A572" s="59"/>
      <c r="B572" s="59"/>
      <c r="C572" s="59"/>
      <c r="D572" s="59"/>
      <c r="E572" s="95"/>
      <c r="F572" s="59"/>
      <c r="G572" s="95"/>
      <c r="H572" s="58"/>
      <c r="I572" s="59"/>
      <c r="J572" s="59"/>
      <c r="K572" s="95"/>
      <c r="L572" s="59"/>
      <c r="M572" s="59"/>
      <c r="N572" s="59"/>
    </row>
    <row r="573" spans="1:14" ht="15">
      <c r="A573" s="59"/>
      <c r="B573" s="59"/>
      <c r="C573" s="59"/>
      <c r="D573" s="59"/>
      <c r="E573" s="95"/>
      <c r="F573" s="59"/>
      <c r="G573" s="95"/>
      <c r="H573" s="58"/>
      <c r="I573" s="59"/>
      <c r="J573" s="59"/>
      <c r="K573" s="95"/>
      <c r="L573" s="59"/>
      <c r="M573" s="59"/>
      <c r="N573" s="59"/>
    </row>
    <row r="574" spans="1:14" ht="15">
      <c r="A574" s="59"/>
      <c r="B574" s="59"/>
      <c r="C574" s="59"/>
      <c r="D574" s="59"/>
      <c r="E574" s="95"/>
      <c r="F574" s="59"/>
      <c r="G574" s="95"/>
      <c r="H574" s="58"/>
      <c r="I574" s="59"/>
      <c r="J574" s="59"/>
      <c r="K574" s="95"/>
      <c r="L574" s="59"/>
      <c r="M574" s="59"/>
      <c r="N574" s="59"/>
    </row>
    <row r="575" spans="1:14" ht="15">
      <c r="A575" s="59"/>
      <c r="B575" s="59"/>
      <c r="C575" s="59"/>
      <c r="D575" s="59"/>
      <c r="E575" s="95"/>
      <c r="F575" s="59"/>
      <c r="G575" s="95"/>
      <c r="H575" s="58"/>
      <c r="I575" s="59"/>
      <c r="J575" s="59"/>
      <c r="K575" s="95"/>
      <c r="L575" s="59"/>
      <c r="M575" s="59"/>
      <c r="N575" s="59"/>
    </row>
    <row r="576" spans="1:14" ht="15">
      <c r="A576" s="59"/>
      <c r="B576" s="59"/>
      <c r="C576" s="59"/>
      <c r="D576" s="59"/>
      <c r="E576" s="95"/>
      <c r="F576" s="59"/>
      <c r="G576" s="95"/>
      <c r="H576" s="58"/>
      <c r="I576" s="59"/>
      <c r="J576" s="59"/>
      <c r="K576" s="95"/>
      <c r="L576" s="59"/>
      <c r="M576" s="59"/>
      <c r="N576" s="59"/>
    </row>
    <row r="577" spans="1:14" ht="15">
      <c r="A577" s="59"/>
      <c r="B577" s="59"/>
      <c r="C577" s="59"/>
      <c r="D577" s="59"/>
      <c r="E577" s="95"/>
      <c r="F577" s="59"/>
      <c r="G577" s="95"/>
      <c r="H577" s="58"/>
      <c r="I577" s="59"/>
      <c r="J577" s="59"/>
      <c r="K577" s="95"/>
      <c r="L577" s="59"/>
      <c r="M577" s="59"/>
      <c r="N577" s="59"/>
    </row>
    <row r="578" spans="1:14" ht="15">
      <c r="A578" s="59"/>
      <c r="B578" s="59"/>
      <c r="C578" s="59"/>
      <c r="D578" s="59"/>
      <c r="E578" s="95"/>
      <c r="F578" s="59"/>
      <c r="G578" s="95"/>
      <c r="H578" s="58"/>
      <c r="I578" s="59"/>
      <c r="J578" s="59"/>
      <c r="K578" s="95"/>
      <c r="L578" s="59"/>
      <c r="M578" s="59"/>
      <c r="N578" s="59"/>
    </row>
    <row r="579" spans="1:14" ht="15">
      <c r="A579" s="59"/>
      <c r="B579" s="59"/>
      <c r="C579" s="59"/>
      <c r="D579" s="59"/>
      <c r="E579" s="95"/>
      <c r="F579" s="59"/>
      <c r="G579" s="95"/>
      <c r="H579" s="58"/>
      <c r="I579" s="59"/>
      <c r="J579" s="59"/>
      <c r="K579" s="95"/>
      <c r="L579" s="59"/>
      <c r="M579" s="59"/>
      <c r="N579" s="59"/>
    </row>
    <row r="580" spans="1:14" ht="15">
      <c r="A580" s="59"/>
      <c r="B580" s="59"/>
      <c r="C580" s="59"/>
      <c r="D580" s="59"/>
      <c r="E580" s="95"/>
      <c r="F580" s="59"/>
      <c r="G580" s="95"/>
      <c r="H580" s="58"/>
      <c r="I580" s="59"/>
      <c r="J580" s="59"/>
      <c r="K580" s="95"/>
      <c r="L580" s="59"/>
      <c r="M580" s="59"/>
      <c r="N580" s="59"/>
    </row>
    <row r="581" spans="1:14" ht="15">
      <c r="A581" s="59"/>
      <c r="B581" s="59"/>
      <c r="C581" s="59"/>
      <c r="D581" s="59"/>
      <c r="E581" s="95"/>
      <c r="F581" s="59"/>
      <c r="G581" s="95"/>
      <c r="H581" s="58"/>
      <c r="I581" s="59"/>
      <c r="J581" s="59"/>
      <c r="K581" s="95"/>
      <c r="L581" s="59"/>
      <c r="M581" s="59"/>
      <c r="N581" s="59"/>
    </row>
    <row r="582" spans="1:14" ht="15">
      <c r="A582" s="59"/>
      <c r="B582" s="59"/>
      <c r="C582" s="59"/>
      <c r="D582" s="59"/>
      <c r="E582" s="95"/>
      <c r="F582" s="59"/>
      <c r="G582" s="95"/>
      <c r="H582" s="58"/>
      <c r="I582" s="59"/>
      <c r="J582" s="59"/>
      <c r="K582" s="95"/>
      <c r="L582" s="59"/>
      <c r="M582" s="59"/>
      <c r="N582" s="59"/>
    </row>
    <row r="583" spans="1:14" ht="15">
      <c r="A583" s="59"/>
      <c r="B583" s="59"/>
      <c r="C583" s="59"/>
      <c r="D583" s="59"/>
      <c r="E583" s="95"/>
      <c r="F583" s="59"/>
      <c r="G583" s="95"/>
      <c r="H583" s="58"/>
      <c r="I583" s="59"/>
      <c r="J583" s="59"/>
      <c r="K583" s="95"/>
      <c r="L583" s="59"/>
      <c r="M583" s="59"/>
      <c r="N583" s="59"/>
    </row>
    <row r="584" spans="1:14" ht="15">
      <c r="A584" s="59"/>
      <c r="B584" s="59"/>
      <c r="C584" s="59"/>
      <c r="D584" s="59"/>
      <c r="E584" s="95"/>
      <c r="F584" s="59"/>
      <c r="G584" s="95"/>
      <c r="H584" s="58"/>
      <c r="I584" s="59"/>
      <c r="J584" s="59"/>
      <c r="K584" s="95"/>
      <c r="L584" s="59"/>
      <c r="M584" s="59"/>
      <c r="N584" s="59"/>
    </row>
    <row r="585" spans="1:14" ht="15">
      <c r="A585" s="59"/>
      <c r="B585" s="59"/>
      <c r="C585" s="59"/>
      <c r="D585" s="59"/>
      <c r="E585" s="95"/>
      <c r="F585" s="59"/>
      <c r="G585" s="95"/>
      <c r="H585" s="58"/>
      <c r="I585" s="59"/>
      <c r="J585" s="59"/>
      <c r="K585" s="95"/>
      <c r="L585" s="59"/>
      <c r="M585" s="59"/>
      <c r="N585" s="59"/>
    </row>
    <row r="586" spans="1:14" ht="15">
      <c r="A586" s="59"/>
      <c r="B586" s="59"/>
      <c r="C586" s="59"/>
      <c r="D586" s="59"/>
      <c r="E586" s="95"/>
      <c r="F586" s="59"/>
      <c r="G586" s="95"/>
      <c r="H586" s="58"/>
      <c r="I586" s="59"/>
      <c r="J586" s="59"/>
      <c r="K586" s="95"/>
      <c r="L586" s="59"/>
      <c r="M586" s="59"/>
      <c r="N586" s="59"/>
    </row>
    <row r="587" spans="1:14" ht="15">
      <c r="A587" s="59"/>
      <c r="B587" s="59"/>
      <c r="C587" s="59"/>
      <c r="D587" s="59"/>
      <c r="E587" s="95"/>
      <c r="F587" s="59"/>
      <c r="G587" s="95"/>
      <c r="H587" s="58"/>
      <c r="I587" s="59"/>
      <c r="J587" s="59"/>
      <c r="K587" s="95"/>
      <c r="L587" s="59"/>
      <c r="M587" s="59"/>
      <c r="N587" s="59"/>
    </row>
    <row r="588" spans="1:14" ht="15">
      <c r="A588" s="59"/>
      <c r="B588" s="59"/>
      <c r="C588" s="59"/>
      <c r="D588" s="59"/>
      <c r="E588" s="95"/>
      <c r="F588" s="59"/>
      <c r="G588" s="95"/>
      <c r="H588" s="58"/>
      <c r="I588" s="59"/>
      <c r="J588" s="59"/>
      <c r="K588" s="95"/>
      <c r="L588" s="59"/>
      <c r="M588" s="59"/>
      <c r="N588" s="59"/>
    </row>
    <row r="589" spans="1:14" ht="15">
      <c r="A589" s="59"/>
      <c r="B589" s="59"/>
      <c r="C589" s="59"/>
      <c r="D589" s="59"/>
      <c r="E589" s="95"/>
      <c r="F589" s="59"/>
      <c r="G589" s="95"/>
      <c r="H589" s="58"/>
      <c r="I589" s="59"/>
      <c r="J589" s="59"/>
      <c r="K589" s="95"/>
      <c r="L589" s="59"/>
      <c r="M589" s="59"/>
      <c r="N589" s="59"/>
    </row>
    <row r="590" spans="1:14" ht="15">
      <c r="A590" s="59"/>
      <c r="B590" s="59"/>
      <c r="C590" s="59"/>
      <c r="D590" s="59"/>
      <c r="E590" s="95"/>
      <c r="F590" s="59"/>
      <c r="G590" s="95"/>
      <c r="H590" s="58"/>
      <c r="I590" s="59"/>
      <c r="J590" s="59"/>
      <c r="K590" s="95"/>
      <c r="L590" s="59"/>
      <c r="M590" s="59"/>
      <c r="N590" s="59"/>
    </row>
    <row r="591" spans="1:14" ht="15">
      <c r="A591" s="59"/>
      <c r="B591" s="59"/>
      <c r="C591" s="59"/>
      <c r="D591" s="59"/>
      <c r="E591" s="95"/>
      <c r="F591" s="59"/>
      <c r="G591" s="95"/>
      <c r="H591" s="58"/>
      <c r="I591" s="59"/>
      <c r="J591" s="59"/>
      <c r="K591" s="95"/>
      <c r="L591" s="59"/>
      <c r="M591" s="59"/>
      <c r="N591" s="59"/>
    </row>
    <row r="592" spans="1:14" ht="15">
      <c r="A592" s="59"/>
      <c r="B592" s="59"/>
      <c r="C592" s="59"/>
      <c r="D592" s="59"/>
      <c r="E592" s="95"/>
      <c r="F592" s="59"/>
      <c r="G592" s="95"/>
      <c r="H592" s="58"/>
      <c r="I592" s="59"/>
      <c r="J592" s="59"/>
      <c r="K592" s="95"/>
      <c r="L592" s="59"/>
      <c r="M592" s="59"/>
      <c r="N592" s="59"/>
    </row>
    <row r="593" spans="1:14" ht="15">
      <c r="A593" s="59"/>
      <c r="B593" s="59"/>
      <c r="C593" s="59"/>
      <c r="D593" s="59"/>
      <c r="E593" s="95"/>
      <c r="F593" s="59"/>
      <c r="G593" s="95"/>
      <c r="H593" s="58"/>
      <c r="I593" s="59"/>
      <c r="J593" s="59"/>
      <c r="K593" s="95"/>
      <c r="L593" s="59"/>
      <c r="M593" s="59"/>
      <c r="N593" s="59"/>
    </row>
    <row r="594" spans="1:14" ht="15">
      <c r="A594" s="59"/>
      <c r="B594" s="59"/>
      <c r="C594" s="59"/>
      <c r="D594" s="59"/>
      <c r="E594" s="95"/>
      <c r="F594" s="59"/>
      <c r="G594" s="95"/>
      <c r="H594" s="58"/>
      <c r="I594" s="59"/>
      <c r="J594" s="59"/>
      <c r="K594" s="95"/>
      <c r="L594" s="59"/>
      <c r="M594" s="59"/>
      <c r="N594" s="59"/>
    </row>
    <row r="595" spans="1:14" ht="15">
      <c r="A595" s="59"/>
      <c r="B595" s="59"/>
      <c r="C595" s="59"/>
      <c r="D595" s="59"/>
      <c r="E595" s="95"/>
      <c r="F595" s="59"/>
      <c r="G595" s="95"/>
      <c r="H595" s="58"/>
      <c r="I595" s="59"/>
      <c r="J595" s="59"/>
      <c r="K595" s="95"/>
      <c r="L595" s="59"/>
      <c r="M595" s="59"/>
      <c r="N595" s="59"/>
    </row>
    <row r="596" spans="1:14" ht="15">
      <c r="A596" s="59"/>
      <c r="B596" s="59"/>
      <c r="C596" s="59"/>
      <c r="D596" s="59"/>
      <c r="E596" s="95"/>
      <c r="F596" s="59"/>
      <c r="G596" s="95"/>
      <c r="H596" s="58"/>
      <c r="I596" s="59"/>
      <c r="J596" s="59"/>
      <c r="K596" s="95"/>
      <c r="L596" s="59"/>
      <c r="M596" s="59"/>
      <c r="N596" s="59"/>
    </row>
    <row r="597" spans="1:14" ht="15">
      <c r="A597" s="59"/>
      <c r="B597" s="59"/>
      <c r="C597" s="59"/>
      <c r="D597" s="59"/>
      <c r="E597" s="95"/>
      <c r="F597" s="59"/>
      <c r="G597" s="95"/>
      <c r="H597" s="58"/>
      <c r="I597" s="59"/>
      <c r="J597" s="59"/>
      <c r="K597" s="95"/>
      <c r="L597" s="59"/>
      <c r="M597" s="59"/>
      <c r="N597" s="59"/>
    </row>
    <row r="598" spans="1:14" ht="15">
      <c r="A598" s="59"/>
      <c r="B598" s="59"/>
      <c r="C598" s="59"/>
      <c r="D598" s="59"/>
      <c r="E598" s="95"/>
      <c r="F598" s="59"/>
      <c r="G598" s="95"/>
      <c r="H598" s="58"/>
      <c r="I598" s="59"/>
      <c r="J598" s="59"/>
      <c r="K598" s="95"/>
      <c r="L598" s="59"/>
      <c r="M598" s="59"/>
      <c r="N598" s="59"/>
    </row>
    <row r="599" spans="1:14" ht="15">
      <c r="A599" s="59"/>
      <c r="B599" s="59"/>
      <c r="C599" s="59"/>
      <c r="D599" s="59"/>
      <c r="E599" s="95"/>
      <c r="F599" s="59"/>
      <c r="G599" s="95"/>
      <c r="H599" s="58"/>
      <c r="I599" s="59"/>
      <c r="J599" s="59"/>
      <c r="K599" s="95"/>
      <c r="L599" s="59"/>
      <c r="M599" s="59"/>
      <c r="N599" s="59"/>
    </row>
    <row r="600" spans="1:14" ht="15">
      <c r="A600" s="59"/>
      <c r="B600" s="59"/>
      <c r="C600" s="59"/>
      <c r="D600" s="59"/>
      <c r="E600" s="95"/>
      <c r="F600" s="59"/>
      <c r="G600" s="95"/>
      <c r="H600" s="58"/>
      <c r="I600" s="59"/>
      <c r="J600" s="59"/>
      <c r="K600" s="95"/>
      <c r="L600" s="59"/>
      <c r="M600" s="59"/>
      <c r="N600" s="59"/>
    </row>
    <row r="601" spans="1:14" ht="15">
      <c r="A601" s="59"/>
      <c r="B601" s="59"/>
      <c r="C601" s="59"/>
      <c r="D601" s="59"/>
      <c r="E601" s="95"/>
      <c r="F601" s="59"/>
      <c r="G601" s="95"/>
      <c r="H601" s="58"/>
      <c r="I601" s="59"/>
      <c r="J601" s="59"/>
      <c r="K601" s="95"/>
      <c r="L601" s="59"/>
      <c r="M601" s="59"/>
      <c r="N601" s="59"/>
    </row>
  </sheetData>
  <sheetProtection/>
  <mergeCells count="194">
    <mergeCell ref="Q472:R473"/>
    <mergeCell ref="S472:AA472"/>
    <mergeCell ref="S473:T473"/>
    <mergeCell ref="U473:V473"/>
    <mergeCell ref="W473:X473"/>
    <mergeCell ref="Y473:Z473"/>
    <mergeCell ref="A475:A486"/>
    <mergeCell ref="B475:B486"/>
    <mergeCell ref="C475:C486"/>
    <mergeCell ref="O475:O486"/>
    <mergeCell ref="A463:A474"/>
    <mergeCell ref="B463:B474"/>
    <mergeCell ref="C463:C474"/>
    <mergeCell ref="O463:O474"/>
    <mergeCell ref="A451:A462"/>
    <mergeCell ref="B451:B462"/>
    <mergeCell ref="C451:C462"/>
    <mergeCell ref="O451:O462"/>
    <mergeCell ref="A427:A438"/>
    <mergeCell ref="B427:B438"/>
    <mergeCell ref="C427:C438"/>
    <mergeCell ref="O427:O450"/>
    <mergeCell ref="A439:A450"/>
    <mergeCell ref="B439:B450"/>
    <mergeCell ref="C439:C450"/>
    <mergeCell ref="A414:A426"/>
    <mergeCell ref="B414:O414"/>
    <mergeCell ref="B415:B426"/>
    <mergeCell ref="C415:C426"/>
    <mergeCell ref="O415:O426"/>
    <mergeCell ref="A402:A413"/>
    <mergeCell ref="B402:B413"/>
    <mergeCell ref="C402:C413"/>
    <mergeCell ref="O402:O413"/>
    <mergeCell ref="P383:S387"/>
    <mergeCell ref="A390:A401"/>
    <mergeCell ref="B390:B401"/>
    <mergeCell ref="C390:C401"/>
    <mergeCell ref="O390:O401"/>
    <mergeCell ref="A378:A389"/>
    <mergeCell ref="B378:B389"/>
    <mergeCell ref="C378:C389"/>
    <mergeCell ref="O378:O389"/>
    <mergeCell ref="A366:A377"/>
    <mergeCell ref="B366:B377"/>
    <mergeCell ref="C366:C377"/>
    <mergeCell ref="O366:O377"/>
    <mergeCell ref="P346:S350"/>
    <mergeCell ref="A354:A365"/>
    <mergeCell ref="B354:B365"/>
    <mergeCell ref="C354:C365"/>
    <mergeCell ref="O354:O365"/>
    <mergeCell ref="P358:S361"/>
    <mergeCell ref="A342:A353"/>
    <mergeCell ref="B342:B353"/>
    <mergeCell ref="C342:C353"/>
    <mergeCell ref="O342:O353"/>
    <mergeCell ref="A318:A329"/>
    <mergeCell ref="B318:B329"/>
    <mergeCell ref="C318:C329"/>
    <mergeCell ref="O318:O341"/>
    <mergeCell ref="A330:A341"/>
    <mergeCell ref="B330:B341"/>
    <mergeCell ref="C330:C341"/>
    <mergeCell ref="P298:R303"/>
    <mergeCell ref="A306:A317"/>
    <mergeCell ref="B306:B317"/>
    <mergeCell ref="C306:C317"/>
    <mergeCell ref="A294:A305"/>
    <mergeCell ref="B294:B305"/>
    <mergeCell ref="C294:C305"/>
    <mergeCell ref="O294:O317"/>
    <mergeCell ref="P253:T258"/>
    <mergeCell ref="A261:A293"/>
    <mergeCell ref="O261:O293"/>
    <mergeCell ref="B262:B273"/>
    <mergeCell ref="C262:C273"/>
    <mergeCell ref="P262:Q279"/>
    <mergeCell ref="B274:B285"/>
    <mergeCell ref="C274:C285"/>
    <mergeCell ref="B286:B293"/>
    <mergeCell ref="C286:C293"/>
    <mergeCell ref="A249:A260"/>
    <mergeCell ref="B249:B260"/>
    <mergeCell ref="C249:C260"/>
    <mergeCell ref="O249:O260"/>
    <mergeCell ref="A237:A248"/>
    <mergeCell ref="B237:B248"/>
    <mergeCell ref="C237:C248"/>
    <mergeCell ref="O237:O248"/>
    <mergeCell ref="A225:A236"/>
    <mergeCell ref="B225:B236"/>
    <mergeCell ref="C225:C236"/>
    <mergeCell ref="O225:O236"/>
    <mergeCell ref="P189:W200"/>
    <mergeCell ref="A201:A212"/>
    <mergeCell ref="B201:B212"/>
    <mergeCell ref="C201:C212"/>
    <mergeCell ref="A189:A200"/>
    <mergeCell ref="B189:B200"/>
    <mergeCell ref="C189:C200"/>
    <mergeCell ref="O189:O224"/>
    <mergeCell ref="A213:A224"/>
    <mergeCell ref="B213:B224"/>
    <mergeCell ref="C213:C224"/>
    <mergeCell ref="P173:T184"/>
    <mergeCell ref="D175:D176"/>
    <mergeCell ref="D177:D178"/>
    <mergeCell ref="D179:D180"/>
    <mergeCell ref="D181:D182"/>
    <mergeCell ref="D183:D184"/>
    <mergeCell ref="A166:A188"/>
    <mergeCell ref="B166:B188"/>
    <mergeCell ref="C166:C188"/>
    <mergeCell ref="O166:O188"/>
    <mergeCell ref="D167:D168"/>
    <mergeCell ref="D169:D170"/>
    <mergeCell ref="D171:D172"/>
    <mergeCell ref="D173:D174"/>
    <mergeCell ref="D185:D186"/>
    <mergeCell ref="D187:D188"/>
    <mergeCell ref="P146:T152"/>
    <mergeCell ref="A154:A165"/>
    <mergeCell ref="B154:B165"/>
    <mergeCell ref="C154:C165"/>
    <mergeCell ref="O154:O165"/>
    <mergeCell ref="A142:A153"/>
    <mergeCell ref="B142:B153"/>
    <mergeCell ref="C142:C153"/>
    <mergeCell ref="O142:O153"/>
    <mergeCell ref="P118:Y129"/>
    <mergeCell ref="A130:A141"/>
    <mergeCell ref="B130:B141"/>
    <mergeCell ref="C130:C141"/>
    <mergeCell ref="O130:O141"/>
    <mergeCell ref="P131:T141"/>
    <mergeCell ref="A118:A129"/>
    <mergeCell ref="B118:B129"/>
    <mergeCell ref="C118:C129"/>
    <mergeCell ref="O118:O129"/>
    <mergeCell ref="A106:A117"/>
    <mergeCell ref="B106:B117"/>
    <mergeCell ref="C106:C117"/>
    <mergeCell ref="O106:O117"/>
    <mergeCell ref="A93:A105"/>
    <mergeCell ref="B93:O93"/>
    <mergeCell ref="B94:B105"/>
    <mergeCell ref="C94:C105"/>
    <mergeCell ref="O94:O105"/>
    <mergeCell ref="A81:A92"/>
    <mergeCell ref="B81:B92"/>
    <mergeCell ref="C81:C92"/>
    <mergeCell ref="O81:O92"/>
    <mergeCell ref="D71:D75"/>
    <mergeCell ref="P73:S74"/>
    <mergeCell ref="D76:D80"/>
    <mergeCell ref="P78:S79"/>
    <mergeCell ref="D61:D65"/>
    <mergeCell ref="P63:S64"/>
    <mergeCell ref="D66:D70"/>
    <mergeCell ref="P68:S69"/>
    <mergeCell ref="D51:D55"/>
    <mergeCell ref="P53:S54"/>
    <mergeCell ref="D56:D60"/>
    <mergeCell ref="P58:S59"/>
    <mergeCell ref="P13:R14"/>
    <mergeCell ref="A25:A80"/>
    <mergeCell ref="C25:C80"/>
    <mergeCell ref="O25:O80"/>
    <mergeCell ref="D26:D30"/>
    <mergeCell ref="D31:D35"/>
    <mergeCell ref="D36:D40"/>
    <mergeCell ref="D41:D45"/>
    <mergeCell ref="D46:D50"/>
    <mergeCell ref="P48:S49"/>
    <mergeCell ref="A12:A24"/>
    <mergeCell ref="B12:O12"/>
    <mergeCell ref="B13:B24"/>
    <mergeCell ref="C13:C24"/>
    <mergeCell ref="O13:O24"/>
    <mergeCell ref="E7:F8"/>
    <mergeCell ref="G7:O7"/>
    <mergeCell ref="G8:H8"/>
    <mergeCell ref="I8:J8"/>
    <mergeCell ref="K8:L8"/>
    <mergeCell ref="M8:N8"/>
    <mergeCell ref="A7:A9"/>
    <mergeCell ref="B7:B9"/>
    <mergeCell ref="C7:C9"/>
    <mergeCell ref="D7:D9"/>
    <mergeCell ref="K1:O1"/>
    <mergeCell ref="K2:O2"/>
    <mergeCell ref="B4:O4"/>
    <mergeCell ref="B5:O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2014-07-14T10:29:58Z</cp:lastPrinted>
  <dcterms:created xsi:type="dcterms:W3CDTF">2006-09-28T05:33:49Z</dcterms:created>
  <dcterms:modified xsi:type="dcterms:W3CDTF">2023-09-27T05:45:55Z</dcterms:modified>
  <cp:category/>
  <cp:version/>
  <cp:contentType/>
  <cp:contentStatus/>
</cp:coreProperties>
</file>