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30" windowWidth="15480" windowHeight="11640"/>
  </bookViews>
  <sheets>
    <sheet name="прил." sheetId="1" r:id="rId1"/>
  </sheets>
  <definedNames>
    <definedName name="_xlnm._FilterDatabase" localSheetId="0" hidden="1">прил.!$A$11:$T$506</definedName>
    <definedName name="_xlnm.Print_Titles" localSheetId="0">прил.!$11:$16</definedName>
    <definedName name="_xlnm.Print_Area" localSheetId="0">прил.!$A$1:$T$506</definedName>
  </definedNames>
  <calcPr calcId="125725"/>
</workbook>
</file>

<file path=xl/calcChain.xml><?xml version="1.0" encoding="utf-8"?>
<calcChain xmlns="http://schemas.openxmlformats.org/spreadsheetml/2006/main">
  <c r="M355" i="1"/>
  <c r="M469" s="1"/>
  <c r="M459" s="1"/>
  <c r="K52" l="1"/>
  <c r="K356"/>
  <c r="K346"/>
  <c r="K304"/>
  <c r="K307"/>
  <c r="K306"/>
  <c r="K305"/>
  <c r="K303"/>
  <c r="K301"/>
  <c r="K295" s="1"/>
  <c r="K302"/>
  <c r="L181"/>
  <c r="M181"/>
  <c r="N181"/>
  <c r="O181"/>
  <c r="P181"/>
  <c r="Q181"/>
  <c r="R181"/>
  <c r="L180"/>
  <c r="M180"/>
  <c r="N180"/>
  <c r="O180"/>
  <c r="P180"/>
  <c r="Q180"/>
  <c r="R180"/>
  <c r="L179"/>
  <c r="M179"/>
  <c r="N179"/>
  <c r="O179"/>
  <c r="P179"/>
  <c r="Q179"/>
  <c r="R179"/>
  <c r="L178"/>
  <c r="M178"/>
  <c r="N178"/>
  <c r="O178"/>
  <c r="P178"/>
  <c r="Q178"/>
  <c r="R178"/>
  <c r="L177"/>
  <c r="M177"/>
  <c r="N177"/>
  <c r="O177"/>
  <c r="P177"/>
  <c r="Q177"/>
  <c r="R177"/>
  <c r="K177"/>
  <c r="L176"/>
  <c r="M176"/>
  <c r="N176"/>
  <c r="O176"/>
  <c r="P176"/>
  <c r="Q176"/>
  <c r="R176"/>
  <c r="K176"/>
  <c r="L175"/>
  <c r="M175"/>
  <c r="N175"/>
  <c r="O175"/>
  <c r="P175"/>
  <c r="Q175"/>
  <c r="R175"/>
  <c r="K175"/>
  <c r="L186"/>
  <c r="L367" s="1"/>
  <c r="M186"/>
  <c r="N186"/>
  <c r="N367" s="1"/>
  <c r="O186"/>
  <c r="P186"/>
  <c r="P367" s="1"/>
  <c r="Q186"/>
  <c r="R186"/>
  <c r="R367" s="1"/>
  <c r="K186"/>
  <c r="L185"/>
  <c r="M185"/>
  <c r="N185"/>
  <c r="O185"/>
  <c r="P185"/>
  <c r="Q185"/>
  <c r="R185"/>
  <c r="K185"/>
  <c r="K231"/>
  <c r="K230"/>
  <c r="K229"/>
  <c r="K228"/>
  <c r="K227"/>
  <c r="K181" s="1"/>
  <c r="K220"/>
  <c r="K180" s="1"/>
  <c r="K215"/>
  <c r="K179" s="1"/>
  <c r="K224"/>
  <c r="K223"/>
  <c r="K222"/>
  <c r="K221"/>
  <c r="K216"/>
  <c r="K214"/>
  <c r="K213"/>
  <c r="K212"/>
  <c r="K211"/>
  <c r="K210"/>
  <c r="K209"/>
  <c r="K208"/>
  <c r="K207"/>
  <c r="K206"/>
  <c r="K205"/>
  <c r="K204"/>
  <c r="K203"/>
  <c r="K178" s="1"/>
  <c r="L58"/>
  <c r="M58"/>
  <c r="N58"/>
  <c r="O58"/>
  <c r="P58"/>
  <c r="Q58"/>
  <c r="R58"/>
  <c r="K58"/>
  <c r="L57"/>
  <c r="M57"/>
  <c r="N57"/>
  <c r="O57"/>
  <c r="P57"/>
  <c r="Q57"/>
  <c r="R57"/>
  <c r="L56"/>
  <c r="M56"/>
  <c r="N56"/>
  <c r="O56"/>
  <c r="P56"/>
  <c r="Q56"/>
  <c r="R56"/>
  <c r="L55"/>
  <c r="M55"/>
  <c r="N55"/>
  <c r="O55"/>
  <c r="P55"/>
  <c r="Q55"/>
  <c r="R55"/>
  <c r="L54"/>
  <c r="M54"/>
  <c r="N54"/>
  <c r="O54"/>
  <c r="P54"/>
  <c r="Q54"/>
  <c r="R54"/>
  <c r="K54"/>
  <c r="L52"/>
  <c r="M52"/>
  <c r="N52"/>
  <c r="O52"/>
  <c r="P52"/>
  <c r="Q52"/>
  <c r="R52"/>
  <c r="L53"/>
  <c r="M53"/>
  <c r="N53"/>
  <c r="O53"/>
  <c r="P53"/>
  <c r="Q53"/>
  <c r="R53"/>
  <c r="K53"/>
  <c r="L65"/>
  <c r="M65"/>
  <c r="N65"/>
  <c r="O65"/>
  <c r="P65"/>
  <c r="Q65"/>
  <c r="R65"/>
  <c r="L62"/>
  <c r="M62"/>
  <c r="N62"/>
  <c r="O62"/>
  <c r="P62"/>
  <c r="Q62"/>
  <c r="R62"/>
  <c r="L63"/>
  <c r="M63"/>
  <c r="N63"/>
  <c r="O63"/>
  <c r="P63"/>
  <c r="Q63"/>
  <c r="R63"/>
  <c r="K63"/>
  <c r="K62"/>
  <c r="K101"/>
  <c r="K100"/>
  <c r="K99"/>
  <c r="K57" s="1"/>
  <c r="K95"/>
  <c r="K94"/>
  <c r="K93"/>
  <c r="K89"/>
  <c r="K88"/>
  <c r="K92"/>
  <c r="K56" s="1"/>
  <c r="K87"/>
  <c r="K65" s="1"/>
  <c r="K85"/>
  <c r="K55" s="1"/>
  <c r="I198"/>
  <c r="J198"/>
  <c r="I76"/>
  <c r="J76"/>
  <c r="I77"/>
  <c r="J77"/>
  <c r="I81"/>
  <c r="J81"/>
  <c r="K371"/>
  <c r="K367"/>
  <c r="M367"/>
  <c r="O367"/>
  <c r="Q367"/>
  <c r="K369"/>
  <c r="L369"/>
  <c r="M369"/>
  <c r="N369"/>
  <c r="O369"/>
  <c r="P369"/>
  <c r="Q369"/>
  <c r="R369"/>
  <c r="K370"/>
  <c r="L370"/>
  <c r="M370"/>
  <c r="N370"/>
  <c r="O370"/>
  <c r="P370"/>
  <c r="Q370"/>
  <c r="R370"/>
  <c r="L371"/>
  <c r="M371"/>
  <c r="N371"/>
  <c r="O371"/>
  <c r="P371"/>
  <c r="Q371"/>
  <c r="R371"/>
  <c r="K372"/>
  <c r="L372"/>
  <c r="M372"/>
  <c r="N372"/>
  <c r="O372"/>
  <c r="P372"/>
  <c r="Q372"/>
  <c r="R372"/>
  <c r="L312"/>
  <c r="M312"/>
  <c r="N312"/>
  <c r="O312"/>
  <c r="P312"/>
  <c r="Q312"/>
  <c r="R312"/>
  <c r="L314"/>
  <c r="M314"/>
  <c r="N314"/>
  <c r="O314"/>
  <c r="P314"/>
  <c r="Q314"/>
  <c r="R314"/>
  <c r="L315"/>
  <c r="M315"/>
  <c r="N315"/>
  <c r="O315"/>
  <c r="P315"/>
  <c r="Q315"/>
  <c r="R315"/>
  <c r="L316"/>
  <c r="M316"/>
  <c r="N316"/>
  <c r="O316"/>
  <c r="P316"/>
  <c r="Q316"/>
  <c r="R316"/>
  <c r="L317"/>
  <c r="M317"/>
  <c r="N317"/>
  <c r="O317"/>
  <c r="P317"/>
  <c r="Q317"/>
  <c r="R317"/>
  <c r="K312"/>
  <c r="K314"/>
  <c r="K315"/>
  <c r="K316"/>
  <c r="K317"/>
  <c r="L331"/>
  <c r="L311" s="1"/>
  <c r="M331"/>
  <c r="M311" s="1"/>
  <c r="N331"/>
  <c r="O331"/>
  <c r="O311" s="1"/>
  <c r="P331"/>
  <c r="Q331"/>
  <c r="Q311" s="1"/>
  <c r="R331"/>
  <c r="K331"/>
  <c r="K311" s="1"/>
  <c r="J337"/>
  <c r="I337"/>
  <c r="S336"/>
  <c r="J336"/>
  <c r="I336"/>
  <c r="J335"/>
  <c r="I335"/>
  <c r="J334"/>
  <c r="I334"/>
  <c r="R333"/>
  <c r="R313" s="1"/>
  <c r="Q333"/>
  <c r="Q313" s="1"/>
  <c r="P333"/>
  <c r="P313" s="1"/>
  <c r="O333"/>
  <c r="O313" s="1"/>
  <c r="N333"/>
  <c r="N313" s="1"/>
  <c r="M333"/>
  <c r="M313" s="1"/>
  <c r="L333"/>
  <c r="L313" s="1"/>
  <c r="K333"/>
  <c r="K313" s="1"/>
  <c r="J333"/>
  <c r="I333"/>
  <c r="J332"/>
  <c r="I332"/>
  <c r="I331"/>
  <c r="J330"/>
  <c r="I330"/>
  <c r="J329"/>
  <c r="I329"/>
  <c r="M328"/>
  <c r="I342"/>
  <c r="J342"/>
  <c r="I340"/>
  <c r="J340"/>
  <c r="K254"/>
  <c r="K253"/>
  <c r="K252"/>
  <c r="L251"/>
  <c r="M251"/>
  <c r="N251"/>
  <c r="O251"/>
  <c r="P251"/>
  <c r="Q251"/>
  <c r="R251"/>
  <c r="L250"/>
  <c r="M250"/>
  <c r="N250"/>
  <c r="O250"/>
  <c r="P250"/>
  <c r="Q250"/>
  <c r="R250"/>
  <c r="K250"/>
  <c r="L249"/>
  <c r="M249"/>
  <c r="N249"/>
  <c r="O249"/>
  <c r="P249"/>
  <c r="Q249"/>
  <c r="R249"/>
  <c r="K249"/>
  <c r="K258"/>
  <c r="K257"/>
  <c r="K275"/>
  <c r="K274"/>
  <c r="K273"/>
  <c r="K276"/>
  <c r="J269"/>
  <c r="I269"/>
  <c r="L258"/>
  <c r="M258"/>
  <c r="N258"/>
  <c r="O258"/>
  <c r="P258"/>
  <c r="Q258"/>
  <c r="R258"/>
  <c r="K251" l="1"/>
  <c r="Q328"/>
  <c r="R328"/>
  <c r="P328"/>
  <c r="N328"/>
  <c r="K328"/>
  <c r="O328"/>
  <c r="R311"/>
  <c r="P311"/>
  <c r="N311"/>
  <c r="J331"/>
  <c r="L328"/>
  <c r="L247"/>
  <c r="N247"/>
  <c r="O247"/>
  <c r="P247"/>
  <c r="Q247"/>
  <c r="J328" l="1"/>
  <c r="I328"/>
  <c r="I267"/>
  <c r="J267"/>
  <c r="K247" s="1"/>
  <c r="I268"/>
  <c r="J268"/>
  <c r="N42"/>
  <c r="P134"/>
  <c r="R42"/>
  <c r="J73"/>
  <c r="I73"/>
  <c r="J72"/>
  <c r="I72"/>
  <c r="L320"/>
  <c r="M320"/>
  <c r="N320"/>
  <c r="N310" s="1"/>
  <c r="O320"/>
  <c r="P320"/>
  <c r="Q320"/>
  <c r="Q310" s="1"/>
  <c r="R320"/>
  <c r="R310" s="1"/>
  <c r="K320"/>
  <c r="M291"/>
  <c r="N291"/>
  <c r="N375" s="1"/>
  <c r="N499" s="1"/>
  <c r="O291"/>
  <c r="P291"/>
  <c r="P375" s="1"/>
  <c r="P499" s="1"/>
  <c r="Q291"/>
  <c r="R291"/>
  <c r="R375" s="1"/>
  <c r="R499" s="1"/>
  <c r="L300"/>
  <c r="J300" s="1"/>
  <c r="K300"/>
  <c r="K291" s="1"/>
  <c r="L358"/>
  <c r="P358"/>
  <c r="J230"/>
  <c r="I230"/>
  <c r="J229"/>
  <c r="I229"/>
  <c r="K238"/>
  <c r="J271"/>
  <c r="I271"/>
  <c r="M167"/>
  <c r="J228"/>
  <c r="I228"/>
  <c r="L257"/>
  <c r="M257"/>
  <c r="M237" s="1"/>
  <c r="N257"/>
  <c r="O257"/>
  <c r="P257"/>
  <c r="P237"/>
  <c r="Q257"/>
  <c r="R257"/>
  <c r="R255" s="1"/>
  <c r="R318"/>
  <c r="L309"/>
  <c r="M309"/>
  <c r="N309"/>
  <c r="O309"/>
  <c r="P309"/>
  <c r="P364" s="1"/>
  <c r="Q309"/>
  <c r="R309"/>
  <c r="I312"/>
  <c r="I313"/>
  <c r="I316"/>
  <c r="K309"/>
  <c r="K364" s="1"/>
  <c r="I327"/>
  <c r="J327"/>
  <c r="J326"/>
  <c r="I326"/>
  <c r="J325"/>
  <c r="I325"/>
  <c r="J324"/>
  <c r="I324"/>
  <c r="J323"/>
  <c r="I323"/>
  <c r="J322"/>
  <c r="I322"/>
  <c r="J321"/>
  <c r="I321"/>
  <c r="J319"/>
  <c r="I319"/>
  <c r="J341"/>
  <c r="I341"/>
  <c r="J339"/>
  <c r="I339"/>
  <c r="R237"/>
  <c r="J266"/>
  <c r="I266"/>
  <c r="K415"/>
  <c r="K396" s="1"/>
  <c r="L415"/>
  <c r="L396" s="1"/>
  <c r="K426"/>
  <c r="L426"/>
  <c r="L417" s="1"/>
  <c r="K414"/>
  <c r="L414"/>
  <c r="J414" s="1"/>
  <c r="M415"/>
  <c r="M396" s="1"/>
  <c r="N415"/>
  <c r="N396" s="1"/>
  <c r="O415"/>
  <c r="O396" s="1"/>
  <c r="P415"/>
  <c r="P396" s="1"/>
  <c r="M426"/>
  <c r="M417" s="1"/>
  <c r="M416" s="1"/>
  <c r="N426"/>
  <c r="N417" s="1"/>
  <c r="O426"/>
  <c r="O417" s="1"/>
  <c r="O416" s="1"/>
  <c r="P426"/>
  <c r="N414"/>
  <c r="N395" s="1"/>
  <c r="M414"/>
  <c r="M395" s="1"/>
  <c r="O414"/>
  <c r="O395" s="1"/>
  <c r="P414"/>
  <c r="P395" s="1"/>
  <c r="K265"/>
  <c r="K246" s="1"/>
  <c r="L265"/>
  <c r="L246" s="1"/>
  <c r="M246"/>
  <c r="M354" s="1"/>
  <c r="M344" s="1"/>
  <c r="N246"/>
  <c r="O246"/>
  <c r="O236" s="1"/>
  <c r="P246"/>
  <c r="Q246"/>
  <c r="R246"/>
  <c r="S246"/>
  <c r="N447"/>
  <c r="O447"/>
  <c r="P447"/>
  <c r="L447"/>
  <c r="K447"/>
  <c r="L441"/>
  <c r="M441"/>
  <c r="M431" s="1"/>
  <c r="M32" s="1"/>
  <c r="N441"/>
  <c r="N431"/>
  <c r="N32" s="1"/>
  <c r="O441"/>
  <c r="O431" s="1"/>
  <c r="O32" s="1"/>
  <c r="P441"/>
  <c r="P431" s="1"/>
  <c r="Q441"/>
  <c r="R441"/>
  <c r="L443"/>
  <c r="L433" s="1"/>
  <c r="L34" s="1"/>
  <c r="M443"/>
  <c r="M433" s="1"/>
  <c r="M34" s="1"/>
  <c r="N443"/>
  <c r="N433" s="1"/>
  <c r="N34" s="1"/>
  <c r="O443"/>
  <c r="O433" s="1"/>
  <c r="O34" s="1"/>
  <c r="P443"/>
  <c r="P433" s="1"/>
  <c r="P34" s="1"/>
  <c r="Q443"/>
  <c r="R443"/>
  <c r="L444"/>
  <c r="L434" s="1"/>
  <c r="L35" s="1"/>
  <c r="M444"/>
  <c r="M434" s="1"/>
  <c r="M35" s="1"/>
  <c r="N444"/>
  <c r="N434" s="1"/>
  <c r="N35" s="1"/>
  <c r="O444"/>
  <c r="O434" s="1"/>
  <c r="O35" s="1"/>
  <c r="P444"/>
  <c r="P434" s="1"/>
  <c r="P35" s="1"/>
  <c r="Q444"/>
  <c r="R444"/>
  <c r="L445"/>
  <c r="L435" s="1"/>
  <c r="L36" s="1"/>
  <c r="M445"/>
  <c r="M435" s="1"/>
  <c r="M36" s="1"/>
  <c r="N445"/>
  <c r="N435" s="1"/>
  <c r="N36" s="1"/>
  <c r="O445"/>
  <c r="O435" s="1"/>
  <c r="O36" s="1"/>
  <c r="P445"/>
  <c r="Q445"/>
  <c r="R445"/>
  <c r="L446"/>
  <c r="L436" s="1"/>
  <c r="L37" s="1"/>
  <c r="M446"/>
  <c r="M436" s="1"/>
  <c r="M37" s="1"/>
  <c r="N446"/>
  <c r="O446"/>
  <c r="O436" s="1"/>
  <c r="O37" s="1"/>
  <c r="P446"/>
  <c r="P436" s="1"/>
  <c r="P37" s="1"/>
  <c r="Q446"/>
  <c r="R446"/>
  <c r="K441"/>
  <c r="K431" s="1"/>
  <c r="K32" s="1"/>
  <c r="K443"/>
  <c r="K433" s="1"/>
  <c r="K34" s="1"/>
  <c r="K444"/>
  <c r="K445"/>
  <c r="K435" s="1"/>
  <c r="K36" s="1"/>
  <c r="K446"/>
  <c r="I119"/>
  <c r="I118"/>
  <c r="M290"/>
  <c r="M374" s="1"/>
  <c r="N290"/>
  <c r="O290"/>
  <c r="O374" s="1"/>
  <c r="P290"/>
  <c r="Q290"/>
  <c r="Q374" s="1"/>
  <c r="R290"/>
  <c r="R374" s="1"/>
  <c r="L378"/>
  <c r="N378"/>
  <c r="N502" s="1"/>
  <c r="O378"/>
  <c r="P378"/>
  <c r="P502" s="1"/>
  <c r="Q378"/>
  <c r="K134"/>
  <c r="L110"/>
  <c r="M110"/>
  <c r="M153" s="1"/>
  <c r="M489" s="1"/>
  <c r="N110"/>
  <c r="N153" s="1"/>
  <c r="P110"/>
  <c r="P108" s="1"/>
  <c r="Q110"/>
  <c r="Q108" s="1"/>
  <c r="R110"/>
  <c r="R108" s="1"/>
  <c r="S110"/>
  <c r="S108" s="1"/>
  <c r="K110"/>
  <c r="K153" s="1"/>
  <c r="M166"/>
  <c r="N166"/>
  <c r="P166"/>
  <c r="Q166"/>
  <c r="I176"/>
  <c r="M356"/>
  <c r="O356"/>
  <c r="P356"/>
  <c r="Q356"/>
  <c r="L355"/>
  <c r="M366"/>
  <c r="N366"/>
  <c r="P366"/>
  <c r="Q366"/>
  <c r="R366"/>
  <c r="L182"/>
  <c r="P164"/>
  <c r="Q182"/>
  <c r="R184"/>
  <c r="R164" s="1"/>
  <c r="O42"/>
  <c r="Q134"/>
  <c r="M43"/>
  <c r="N43"/>
  <c r="O135"/>
  <c r="P135"/>
  <c r="Q135"/>
  <c r="R135"/>
  <c r="M133"/>
  <c r="P133"/>
  <c r="Q133"/>
  <c r="L41"/>
  <c r="M143"/>
  <c r="P59"/>
  <c r="R59"/>
  <c r="M357"/>
  <c r="O239"/>
  <c r="P239"/>
  <c r="R239"/>
  <c r="N237"/>
  <c r="Q395"/>
  <c r="Q385" s="1"/>
  <c r="R395"/>
  <c r="Q396"/>
  <c r="R396"/>
  <c r="M404"/>
  <c r="N404"/>
  <c r="O404"/>
  <c r="P404"/>
  <c r="Q404"/>
  <c r="K404"/>
  <c r="J406"/>
  <c r="I415"/>
  <c r="J87"/>
  <c r="I87"/>
  <c r="J413"/>
  <c r="I413"/>
  <c r="S412"/>
  <c r="J412"/>
  <c r="I412"/>
  <c r="J411"/>
  <c r="I411"/>
  <c r="J410"/>
  <c r="I410"/>
  <c r="J409"/>
  <c r="I409"/>
  <c r="J408"/>
  <c r="I408"/>
  <c r="J407"/>
  <c r="I407"/>
  <c r="I406"/>
  <c r="K338"/>
  <c r="L338"/>
  <c r="J338" s="1"/>
  <c r="K299"/>
  <c r="K290" s="1"/>
  <c r="K374" s="1"/>
  <c r="K498" s="1"/>
  <c r="L299"/>
  <c r="J299" s="1"/>
  <c r="S174"/>
  <c r="J212"/>
  <c r="I212"/>
  <c r="L388"/>
  <c r="M388"/>
  <c r="N388"/>
  <c r="O388"/>
  <c r="P388"/>
  <c r="Q388"/>
  <c r="Q451" s="1"/>
  <c r="I451" s="1"/>
  <c r="R388"/>
  <c r="R451" s="1"/>
  <c r="L390"/>
  <c r="M390"/>
  <c r="N390"/>
  <c r="O390"/>
  <c r="P390"/>
  <c r="Q390"/>
  <c r="Q453" s="1"/>
  <c r="I453" s="1"/>
  <c r="R390"/>
  <c r="R453" s="1"/>
  <c r="J453" s="1"/>
  <c r="L391"/>
  <c r="M391"/>
  <c r="N391"/>
  <c r="O391"/>
  <c r="P391"/>
  <c r="Q391"/>
  <c r="Q454" s="1"/>
  <c r="R391"/>
  <c r="R454" s="1"/>
  <c r="L392"/>
  <c r="M392"/>
  <c r="N392"/>
  <c r="O392"/>
  <c r="P392"/>
  <c r="Q392"/>
  <c r="Q455" s="1"/>
  <c r="R392"/>
  <c r="R455" s="1"/>
  <c r="L393"/>
  <c r="M393"/>
  <c r="N393"/>
  <c r="O393"/>
  <c r="P393"/>
  <c r="Q393"/>
  <c r="Q456" s="1"/>
  <c r="R393"/>
  <c r="R456" s="1"/>
  <c r="K388"/>
  <c r="K390"/>
  <c r="K391"/>
  <c r="K392"/>
  <c r="K393"/>
  <c r="Q417"/>
  <c r="Q416" s="1"/>
  <c r="R417"/>
  <c r="R416" s="1"/>
  <c r="O364"/>
  <c r="J425"/>
  <c r="I425"/>
  <c r="J424"/>
  <c r="I424"/>
  <c r="J423"/>
  <c r="I423"/>
  <c r="J422"/>
  <c r="I422"/>
  <c r="J421"/>
  <c r="I421"/>
  <c r="J420"/>
  <c r="I420"/>
  <c r="J419"/>
  <c r="I419"/>
  <c r="J418"/>
  <c r="I418"/>
  <c r="J403"/>
  <c r="J393" s="1"/>
  <c r="I403"/>
  <c r="I393" s="1"/>
  <c r="S402"/>
  <c r="J402"/>
  <c r="J392" s="1"/>
  <c r="I402"/>
  <c r="I392" s="1"/>
  <c r="J401"/>
  <c r="J391" s="1"/>
  <c r="I401"/>
  <c r="I391" s="1"/>
  <c r="J400"/>
  <c r="J390" s="1"/>
  <c r="I400"/>
  <c r="I390" s="1"/>
  <c r="R399"/>
  <c r="R389" s="1"/>
  <c r="R452" s="1"/>
  <c r="Q399"/>
  <c r="Q389" s="1"/>
  <c r="Q452" s="1"/>
  <c r="P399"/>
  <c r="O399"/>
  <c r="O442" s="1"/>
  <c r="N399"/>
  <c r="N442" s="1"/>
  <c r="N432" s="1"/>
  <c r="N33" s="1"/>
  <c r="M399"/>
  <c r="L399"/>
  <c r="L389" s="1"/>
  <c r="K399"/>
  <c r="K442" s="1"/>
  <c r="J398"/>
  <c r="J388" s="1"/>
  <c r="I398"/>
  <c r="I388" s="1"/>
  <c r="R397"/>
  <c r="R387" s="1"/>
  <c r="R450" s="1"/>
  <c r="Q397"/>
  <c r="Q387" s="1"/>
  <c r="P397"/>
  <c r="O397"/>
  <c r="O387" s="1"/>
  <c r="N397"/>
  <c r="N440" s="1"/>
  <c r="M397"/>
  <c r="M440" s="1"/>
  <c r="M430" s="1"/>
  <c r="M31" s="1"/>
  <c r="L397"/>
  <c r="L440" s="1"/>
  <c r="K397"/>
  <c r="J196"/>
  <c r="I196"/>
  <c r="J223"/>
  <c r="I223"/>
  <c r="J222"/>
  <c r="I222"/>
  <c r="J71"/>
  <c r="I71"/>
  <c r="I89"/>
  <c r="J89"/>
  <c r="J95"/>
  <c r="I95"/>
  <c r="J221"/>
  <c r="I221"/>
  <c r="J199"/>
  <c r="I199"/>
  <c r="J316"/>
  <c r="N354"/>
  <c r="L168"/>
  <c r="M168"/>
  <c r="O168"/>
  <c r="P168"/>
  <c r="R168"/>
  <c r="K168"/>
  <c r="J206"/>
  <c r="I206"/>
  <c r="K45"/>
  <c r="R260"/>
  <c r="R368" s="1"/>
  <c r="Q260"/>
  <c r="Q368" s="1"/>
  <c r="Q363" s="1"/>
  <c r="Q238"/>
  <c r="P260"/>
  <c r="O260"/>
  <c r="N260"/>
  <c r="N368" s="1"/>
  <c r="N482" s="1"/>
  <c r="N238"/>
  <c r="M260"/>
  <c r="M368" s="1"/>
  <c r="L260"/>
  <c r="S263"/>
  <c r="K260"/>
  <c r="L254"/>
  <c r="L244" s="1"/>
  <c r="M254"/>
  <c r="N254"/>
  <c r="N244" s="1"/>
  <c r="O254"/>
  <c r="O244" s="1"/>
  <c r="P254"/>
  <c r="P244" s="1"/>
  <c r="Q254"/>
  <c r="Q244" s="1"/>
  <c r="R254"/>
  <c r="R244" s="1"/>
  <c r="K244"/>
  <c r="L253"/>
  <c r="L243" s="1"/>
  <c r="M253"/>
  <c r="N253"/>
  <c r="N243" s="1"/>
  <c r="O253"/>
  <c r="P253"/>
  <c r="P243" s="1"/>
  <c r="Q253"/>
  <c r="R253"/>
  <c r="R243" s="1"/>
  <c r="K243"/>
  <c r="L252"/>
  <c r="L360" s="1"/>
  <c r="L350" s="1"/>
  <c r="M252"/>
  <c r="N252"/>
  <c r="N245" s="1"/>
  <c r="O252"/>
  <c r="P252"/>
  <c r="P242" s="1"/>
  <c r="Q252"/>
  <c r="Q242" s="1"/>
  <c r="R252"/>
  <c r="R242" s="1"/>
  <c r="O359"/>
  <c r="P359"/>
  <c r="P241"/>
  <c r="K359"/>
  <c r="S249"/>
  <c r="L171"/>
  <c r="M171"/>
  <c r="N171"/>
  <c r="O171"/>
  <c r="Q171"/>
  <c r="K171"/>
  <c r="M361"/>
  <c r="P170"/>
  <c r="Q170"/>
  <c r="R170"/>
  <c r="L169"/>
  <c r="N169"/>
  <c r="R169"/>
  <c r="N358"/>
  <c r="R358"/>
  <c r="R348" s="1"/>
  <c r="M152"/>
  <c r="M488" s="1"/>
  <c r="N152"/>
  <c r="O152"/>
  <c r="O488" s="1"/>
  <c r="P152"/>
  <c r="P488" s="1"/>
  <c r="R152"/>
  <c r="K152"/>
  <c r="K488" s="1"/>
  <c r="M142"/>
  <c r="M140"/>
  <c r="O140"/>
  <c r="Q140"/>
  <c r="R48"/>
  <c r="L47"/>
  <c r="M47"/>
  <c r="Q47"/>
  <c r="R139"/>
  <c r="N46"/>
  <c r="P138"/>
  <c r="O45"/>
  <c r="R45"/>
  <c r="M136"/>
  <c r="M472" s="1"/>
  <c r="Q44"/>
  <c r="R136"/>
  <c r="L40"/>
  <c r="P132"/>
  <c r="P122" s="1"/>
  <c r="Q132"/>
  <c r="K132"/>
  <c r="J307"/>
  <c r="I307"/>
  <c r="J306"/>
  <c r="I306"/>
  <c r="J305"/>
  <c r="I305"/>
  <c r="J304"/>
  <c r="I304"/>
  <c r="J303"/>
  <c r="I303"/>
  <c r="J302"/>
  <c r="I302"/>
  <c r="J193"/>
  <c r="I193"/>
  <c r="J84"/>
  <c r="I84"/>
  <c r="J83"/>
  <c r="I83"/>
  <c r="J202"/>
  <c r="I202"/>
  <c r="J86"/>
  <c r="I86"/>
  <c r="J70"/>
  <c r="I70"/>
  <c r="J215"/>
  <c r="I215"/>
  <c r="J205"/>
  <c r="I205"/>
  <c r="J195"/>
  <c r="I195"/>
  <c r="L380"/>
  <c r="M380"/>
  <c r="N380"/>
  <c r="N504" s="1"/>
  <c r="O380"/>
  <c r="P380"/>
  <c r="P504" s="1"/>
  <c r="Q380"/>
  <c r="Q504" s="1"/>
  <c r="R380"/>
  <c r="R504" s="1"/>
  <c r="K380"/>
  <c r="I380" s="1"/>
  <c r="J105"/>
  <c r="I105"/>
  <c r="L149"/>
  <c r="M149"/>
  <c r="N149"/>
  <c r="N485" s="1"/>
  <c r="O149"/>
  <c r="P149"/>
  <c r="Q149"/>
  <c r="Q485" s="1"/>
  <c r="R149"/>
  <c r="R485" s="1"/>
  <c r="L150"/>
  <c r="J150" s="1"/>
  <c r="M150"/>
  <c r="N150"/>
  <c r="N486" s="1"/>
  <c r="O150"/>
  <c r="O486" s="1"/>
  <c r="P150"/>
  <c r="P486" s="1"/>
  <c r="Q150"/>
  <c r="Q486" s="1"/>
  <c r="R150"/>
  <c r="K149"/>
  <c r="K150"/>
  <c r="K486" s="1"/>
  <c r="L148"/>
  <c r="M148"/>
  <c r="I148" s="1"/>
  <c r="N148"/>
  <c r="O148"/>
  <c r="O484" s="1"/>
  <c r="P148"/>
  <c r="R148"/>
  <c r="R484" s="1"/>
  <c r="K148"/>
  <c r="K484" s="1"/>
  <c r="L147"/>
  <c r="J147" s="1"/>
  <c r="Q147"/>
  <c r="R147"/>
  <c r="I217"/>
  <c r="J217"/>
  <c r="J201"/>
  <c r="I201"/>
  <c r="J227"/>
  <c r="I227"/>
  <c r="I103"/>
  <c r="L379"/>
  <c r="J379" s="1"/>
  <c r="M147"/>
  <c r="N147"/>
  <c r="M379"/>
  <c r="M503" s="1"/>
  <c r="O379"/>
  <c r="O503" s="1"/>
  <c r="P379"/>
  <c r="Q379"/>
  <c r="Q503" s="1"/>
  <c r="R379"/>
  <c r="R503" s="1"/>
  <c r="K154"/>
  <c r="L154"/>
  <c r="L490" s="1"/>
  <c r="M154"/>
  <c r="N154"/>
  <c r="N490" s="1"/>
  <c r="O154"/>
  <c r="P154"/>
  <c r="P490" s="1"/>
  <c r="Q154"/>
  <c r="Q490" s="1"/>
  <c r="R154"/>
  <c r="R490" s="1"/>
  <c r="K155"/>
  <c r="K491" s="1"/>
  <c r="L155"/>
  <c r="M155"/>
  <c r="N155"/>
  <c r="N491" s="1"/>
  <c r="O155"/>
  <c r="O491" s="1"/>
  <c r="P155"/>
  <c r="P491" s="1"/>
  <c r="Q155"/>
  <c r="R155"/>
  <c r="R491" s="1"/>
  <c r="K156"/>
  <c r="L156"/>
  <c r="L492" s="1"/>
  <c r="M156"/>
  <c r="M492" s="1"/>
  <c r="N156"/>
  <c r="O156"/>
  <c r="O492" s="1"/>
  <c r="P156"/>
  <c r="P492" s="1"/>
  <c r="Q156"/>
  <c r="Q492" s="1"/>
  <c r="R156"/>
  <c r="R492" s="1"/>
  <c r="K157"/>
  <c r="K493" s="1"/>
  <c r="L157"/>
  <c r="M157"/>
  <c r="M493" s="1"/>
  <c r="N157"/>
  <c r="N493" s="1"/>
  <c r="O157"/>
  <c r="O493" s="1"/>
  <c r="P157"/>
  <c r="P493" s="1"/>
  <c r="Q157"/>
  <c r="Q493" s="1"/>
  <c r="R157"/>
  <c r="R493" s="1"/>
  <c r="K159"/>
  <c r="K495" s="1"/>
  <c r="L159"/>
  <c r="L495" s="1"/>
  <c r="M159"/>
  <c r="M495" s="1"/>
  <c r="N159"/>
  <c r="N495" s="1"/>
  <c r="O159"/>
  <c r="O495" s="1"/>
  <c r="P159"/>
  <c r="P495" s="1"/>
  <c r="Q159"/>
  <c r="Q495" s="1"/>
  <c r="R159"/>
  <c r="R495" s="1"/>
  <c r="K160"/>
  <c r="L160"/>
  <c r="M160"/>
  <c r="M496" s="1"/>
  <c r="N160"/>
  <c r="N496" s="1"/>
  <c r="O160"/>
  <c r="O496" s="1"/>
  <c r="P160"/>
  <c r="P496" s="1"/>
  <c r="Q160"/>
  <c r="Q496" s="1"/>
  <c r="R160"/>
  <c r="R496" s="1"/>
  <c r="N158"/>
  <c r="N494" s="1"/>
  <c r="Q158"/>
  <c r="Q494" s="1"/>
  <c r="R158"/>
  <c r="R494" s="1"/>
  <c r="J120"/>
  <c r="J119"/>
  <c r="J118"/>
  <c r="J117"/>
  <c r="I117"/>
  <c r="J116"/>
  <c r="I116"/>
  <c r="J114"/>
  <c r="I114"/>
  <c r="J113"/>
  <c r="I113"/>
  <c r="J112"/>
  <c r="I112"/>
  <c r="J301"/>
  <c r="I301"/>
  <c r="L381"/>
  <c r="L505" s="1"/>
  <c r="I187"/>
  <c r="L146"/>
  <c r="J194"/>
  <c r="I194"/>
  <c r="J98"/>
  <c r="I98"/>
  <c r="J97"/>
  <c r="I97"/>
  <c r="J274"/>
  <c r="I274"/>
  <c r="J275"/>
  <c r="I275"/>
  <c r="J288"/>
  <c r="I288"/>
  <c r="J287"/>
  <c r="I287"/>
  <c r="J286"/>
  <c r="I286"/>
  <c r="P147"/>
  <c r="M146"/>
  <c r="J207"/>
  <c r="I207"/>
  <c r="J220"/>
  <c r="I220"/>
  <c r="I210"/>
  <c r="J210"/>
  <c r="Q146"/>
  <c r="R146"/>
  <c r="J200"/>
  <c r="I200"/>
  <c r="J74"/>
  <c r="I74"/>
  <c r="J213"/>
  <c r="I213"/>
  <c r="J218"/>
  <c r="I218"/>
  <c r="O375"/>
  <c r="O499" s="1"/>
  <c r="L377"/>
  <c r="L501" s="1"/>
  <c r="M377"/>
  <c r="M501" s="1"/>
  <c r="N377"/>
  <c r="N501" s="1"/>
  <c r="O377"/>
  <c r="O501" s="1"/>
  <c r="P377"/>
  <c r="P501" s="1"/>
  <c r="Q377"/>
  <c r="Q501" s="1"/>
  <c r="R377"/>
  <c r="R501" s="1"/>
  <c r="L382"/>
  <c r="L506" s="1"/>
  <c r="M382"/>
  <c r="M506" s="1"/>
  <c r="N382"/>
  <c r="N506" s="1"/>
  <c r="O382"/>
  <c r="O506" s="1"/>
  <c r="P382"/>
  <c r="P506" s="1"/>
  <c r="Q382"/>
  <c r="Q506" s="1"/>
  <c r="R382"/>
  <c r="R506" s="1"/>
  <c r="K376"/>
  <c r="K500" s="1"/>
  <c r="K377"/>
  <c r="K382"/>
  <c r="K506" s="1"/>
  <c r="J298"/>
  <c r="I298"/>
  <c r="R381"/>
  <c r="R505" s="1"/>
  <c r="Q381"/>
  <c r="P381"/>
  <c r="P505" s="1"/>
  <c r="O381"/>
  <c r="O505" s="1"/>
  <c r="N381"/>
  <c r="N505" s="1"/>
  <c r="K381"/>
  <c r="J293"/>
  <c r="I293"/>
  <c r="P376"/>
  <c r="P500" s="1"/>
  <c r="O376"/>
  <c r="O500" s="1"/>
  <c r="N376"/>
  <c r="N500" s="1"/>
  <c r="M376"/>
  <c r="M500" s="1"/>
  <c r="L376"/>
  <c r="L500" s="1"/>
  <c r="J93"/>
  <c r="I93"/>
  <c r="J100"/>
  <c r="I100"/>
  <c r="J197"/>
  <c r="I197"/>
  <c r="J92"/>
  <c r="I92"/>
  <c r="J233"/>
  <c r="I233"/>
  <c r="J90"/>
  <c r="I90"/>
  <c r="J204"/>
  <c r="I204"/>
  <c r="J203"/>
  <c r="I203"/>
  <c r="R145"/>
  <c r="R481" s="1"/>
  <c r="Q145"/>
  <c r="P145"/>
  <c r="P481" s="1"/>
  <c r="O145"/>
  <c r="L145"/>
  <c r="L481" s="1"/>
  <c r="I270"/>
  <c r="J276"/>
  <c r="I276"/>
  <c r="J277"/>
  <c r="I277"/>
  <c r="J232"/>
  <c r="I232"/>
  <c r="J225"/>
  <c r="I225"/>
  <c r="J231"/>
  <c r="I231"/>
  <c r="J216"/>
  <c r="I216"/>
  <c r="J224"/>
  <c r="I224"/>
  <c r="J103"/>
  <c r="J75"/>
  <c r="I75"/>
  <c r="I273"/>
  <c r="J85"/>
  <c r="I85"/>
  <c r="M144"/>
  <c r="M141" s="1"/>
  <c r="N144"/>
  <c r="Q144"/>
  <c r="R144"/>
  <c r="J208"/>
  <c r="I208"/>
  <c r="J219"/>
  <c r="I219"/>
  <c r="J88"/>
  <c r="I88"/>
  <c r="J78"/>
  <c r="I78"/>
  <c r="J101"/>
  <c r="I101"/>
  <c r="J107"/>
  <c r="I107"/>
  <c r="J211"/>
  <c r="I211"/>
  <c r="J99"/>
  <c r="I99"/>
  <c r="J102"/>
  <c r="I102"/>
  <c r="J226"/>
  <c r="I226"/>
  <c r="J79"/>
  <c r="I79"/>
  <c r="J91"/>
  <c r="I91"/>
  <c r="J96"/>
  <c r="I96"/>
  <c r="J94"/>
  <c r="I94"/>
  <c r="J104"/>
  <c r="I104"/>
  <c r="J69"/>
  <c r="I69"/>
  <c r="J280"/>
  <c r="I280"/>
  <c r="J80"/>
  <c r="J270"/>
  <c r="J214"/>
  <c r="I214"/>
  <c r="J284"/>
  <c r="I284"/>
  <c r="J192"/>
  <c r="J209"/>
  <c r="I209"/>
  <c r="I82"/>
  <c r="J82"/>
  <c r="I106"/>
  <c r="J106"/>
  <c r="I234"/>
  <c r="J234"/>
  <c r="I281"/>
  <c r="J281"/>
  <c r="I272"/>
  <c r="J272"/>
  <c r="I283"/>
  <c r="J283"/>
  <c r="I285"/>
  <c r="J285"/>
  <c r="I278"/>
  <c r="J278"/>
  <c r="I282"/>
  <c r="J282"/>
  <c r="I279"/>
  <c r="J279"/>
  <c r="I192"/>
  <c r="J273"/>
  <c r="I80"/>
  <c r="J187"/>
  <c r="J250"/>
  <c r="I111"/>
  <c r="J111"/>
  <c r="L483"/>
  <c r="I190"/>
  <c r="I68"/>
  <c r="I261"/>
  <c r="J67"/>
  <c r="I67"/>
  <c r="J190"/>
  <c r="J261"/>
  <c r="P483"/>
  <c r="J188"/>
  <c r="N483"/>
  <c r="J68"/>
  <c r="I295"/>
  <c r="I188"/>
  <c r="M158"/>
  <c r="M494" s="1"/>
  <c r="L158"/>
  <c r="L494" s="1"/>
  <c r="I64"/>
  <c r="J186"/>
  <c r="I264"/>
  <c r="I262"/>
  <c r="I65"/>
  <c r="P146"/>
  <c r="J66"/>
  <c r="J297"/>
  <c r="J63"/>
  <c r="N146"/>
  <c r="J64"/>
  <c r="I263"/>
  <c r="J191"/>
  <c r="J115"/>
  <c r="P158"/>
  <c r="P494" s="1"/>
  <c r="O481"/>
  <c r="J264"/>
  <c r="O146"/>
  <c r="J262"/>
  <c r="I296"/>
  <c r="J65"/>
  <c r="O147"/>
  <c r="Q148"/>
  <c r="I66"/>
  <c r="M145"/>
  <c r="J296"/>
  <c r="I186"/>
  <c r="P144"/>
  <c r="I63"/>
  <c r="I189"/>
  <c r="M381"/>
  <c r="M505" s="1"/>
  <c r="I297"/>
  <c r="K147"/>
  <c r="M486"/>
  <c r="K145"/>
  <c r="O144"/>
  <c r="L486"/>
  <c r="J295"/>
  <c r="N379"/>
  <c r="N503" s="1"/>
  <c r="J371"/>
  <c r="J263"/>
  <c r="J189"/>
  <c r="I191"/>
  <c r="I115"/>
  <c r="O158"/>
  <c r="O494" s="1"/>
  <c r="K158"/>
  <c r="K494" s="1"/>
  <c r="K379"/>
  <c r="I379" s="1"/>
  <c r="Q376"/>
  <c r="Q500" s="1"/>
  <c r="J259"/>
  <c r="I259"/>
  <c r="K146"/>
  <c r="I146" s="1"/>
  <c r="N145"/>
  <c r="Q375"/>
  <c r="Q499" s="1"/>
  <c r="L144"/>
  <c r="J62"/>
  <c r="I62"/>
  <c r="K144"/>
  <c r="I144" s="1"/>
  <c r="I292"/>
  <c r="M375"/>
  <c r="M499" s="1"/>
  <c r="R376"/>
  <c r="J292"/>
  <c r="N236"/>
  <c r="N132"/>
  <c r="N122" s="1"/>
  <c r="Q142"/>
  <c r="L142"/>
  <c r="L152"/>
  <c r="O142"/>
  <c r="I142" s="1"/>
  <c r="J109"/>
  <c r="R238"/>
  <c r="K395"/>
  <c r="K385" s="1"/>
  <c r="N142"/>
  <c r="N141" s="1"/>
  <c r="K142"/>
  <c r="O40"/>
  <c r="R142"/>
  <c r="Q40"/>
  <c r="O163"/>
  <c r="N40"/>
  <c r="M163"/>
  <c r="Q163"/>
  <c r="J183"/>
  <c r="M240"/>
  <c r="I60"/>
  <c r="I338"/>
  <c r="M40"/>
  <c r="K40"/>
  <c r="I247"/>
  <c r="Q168"/>
  <c r="I178"/>
  <c r="J178"/>
  <c r="N168"/>
  <c r="J173"/>
  <c r="P163"/>
  <c r="K163"/>
  <c r="O132"/>
  <c r="Q152"/>
  <c r="Q488" s="1"/>
  <c r="I183"/>
  <c r="R236"/>
  <c r="I256"/>
  <c r="P142"/>
  <c r="I50"/>
  <c r="M132"/>
  <c r="I109"/>
  <c r="L163"/>
  <c r="K389"/>
  <c r="J256"/>
  <c r="P40"/>
  <c r="J247"/>
  <c r="R40"/>
  <c r="R132"/>
  <c r="J50"/>
  <c r="L132"/>
  <c r="N163"/>
  <c r="R133"/>
  <c r="R163"/>
  <c r="J60"/>
  <c r="J40" s="1"/>
  <c r="I173"/>
  <c r="K135"/>
  <c r="O48"/>
  <c r="Q153"/>
  <c r="R44"/>
  <c r="Q165"/>
  <c r="N365"/>
  <c r="Q42"/>
  <c r="N135"/>
  <c r="N125" s="1"/>
  <c r="R143"/>
  <c r="R137"/>
  <c r="R127" s="1"/>
  <c r="L45"/>
  <c r="Q41"/>
  <c r="Q239"/>
  <c r="Q43"/>
  <c r="I405"/>
  <c r="N364"/>
  <c r="P137"/>
  <c r="J381"/>
  <c r="L239"/>
  <c r="Q139"/>
  <c r="R364"/>
  <c r="M41"/>
  <c r="O134"/>
  <c r="I134" s="1"/>
  <c r="P45"/>
  <c r="P41"/>
  <c r="O43"/>
  <c r="M59"/>
  <c r="R140"/>
  <c r="I145"/>
  <c r="L504"/>
  <c r="J504" s="1"/>
  <c r="O44"/>
  <c r="K137"/>
  <c r="O137"/>
  <c r="P171"/>
  <c r="J448"/>
  <c r="P236"/>
  <c r="L237"/>
  <c r="L364"/>
  <c r="N134"/>
  <c r="Q505"/>
  <c r="P440"/>
  <c r="P430" s="1"/>
  <c r="P31" s="1"/>
  <c r="K143"/>
  <c r="K504"/>
  <c r="I399"/>
  <c r="I389" s="1"/>
  <c r="R134"/>
  <c r="R124" s="1"/>
  <c r="M46"/>
  <c r="M138"/>
  <c r="M128" s="1"/>
  <c r="Q442"/>
  <c r="L404"/>
  <c r="O143"/>
  <c r="K42"/>
  <c r="M447"/>
  <c r="I448"/>
  <c r="M48"/>
  <c r="Q289"/>
  <c r="M491"/>
  <c r="R404"/>
  <c r="O238"/>
  <c r="M172"/>
  <c r="J405"/>
  <c r="K503"/>
  <c r="R47"/>
  <c r="O169"/>
  <c r="L290"/>
  <c r="Q364"/>
  <c r="P153"/>
  <c r="P489" s="1"/>
  <c r="L431"/>
  <c r="L32" s="1"/>
  <c r="J185"/>
  <c r="P167"/>
  <c r="M358"/>
  <c r="J317"/>
  <c r="N355"/>
  <c r="N345" s="1"/>
  <c r="M164"/>
  <c r="L164"/>
  <c r="I252"/>
  <c r="J443"/>
  <c r="J433" s="1"/>
  <c r="J34" s="1"/>
  <c r="O490"/>
  <c r="N239"/>
  <c r="P143"/>
  <c r="O133"/>
  <c r="I317"/>
  <c r="J312"/>
  <c r="R308"/>
  <c r="P238"/>
  <c r="J177"/>
  <c r="J265"/>
  <c r="K394"/>
  <c r="N167"/>
  <c r="K166"/>
  <c r="O241"/>
  <c r="Q48"/>
  <c r="R354"/>
  <c r="R468" s="1"/>
  <c r="J370"/>
  <c r="J159"/>
  <c r="Q440"/>
  <c r="P165"/>
  <c r="L362"/>
  <c r="L352" s="1"/>
  <c r="P182"/>
  <c r="J315"/>
  <c r="J313"/>
  <c r="R355"/>
  <c r="L485"/>
  <c r="I250"/>
  <c r="P43"/>
  <c r="I315"/>
  <c r="I311"/>
  <c r="O355"/>
  <c r="N359"/>
  <c r="N357"/>
  <c r="I372"/>
  <c r="L43"/>
  <c r="L133"/>
  <c r="L469" s="1"/>
  <c r="L365"/>
  <c r="M135"/>
  <c r="M125" s="1"/>
  <c r="O167"/>
  <c r="O289"/>
  <c r="I299"/>
  <c r="Q438"/>
  <c r="Q478" s="1"/>
  <c r="N164"/>
  <c r="J441"/>
  <c r="J431" s="1"/>
  <c r="J32" s="1"/>
  <c r="P354"/>
  <c r="O362"/>
  <c r="O357"/>
  <c r="M318"/>
  <c r="J309"/>
  <c r="I314"/>
  <c r="N318"/>
  <c r="Q491"/>
  <c r="L503"/>
  <c r="L238"/>
  <c r="J258"/>
  <c r="R442"/>
  <c r="J415"/>
  <c r="O365"/>
  <c r="M504"/>
  <c r="P44"/>
  <c r="L136"/>
  <c r="L44"/>
  <c r="M45"/>
  <c r="J56"/>
  <c r="J46" s="1"/>
  <c r="K47"/>
  <c r="O47"/>
  <c r="O139"/>
  <c r="O129" s="1"/>
  <c r="K48"/>
  <c r="I58"/>
  <c r="K140"/>
  <c r="L387"/>
  <c r="R41"/>
  <c r="J52"/>
  <c r="P42"/>
  <c r="M134"/>
  <c r="M42"/>
  <c r="I52"/>
  <c r="I184"/>
  <c r="M108"/>
  <c r="Q483"/>
  <c r="I177"/>
  <c r="I167" s="1"/>
  <c r="L167"/>
  <c r="J181"/>
  <c r="R171"/>
  <c r="I445"/>
  <c r="I435" s="1"/>
  <c r="I36" s="1"/>
  <c r="I382"/>
  <c r="K44"/>
  <c r="M364"/>
  <c r="L395"/>
  <c r="L394" s="1"/>
  <c r="R500"/>
  <c r="K501"/>
  <c r="I377"/>
  <c r="I248"/>
  <c r="K241"/>
  <c r="I251"/>
  <c r="I241" s="1"/>
  <c r="M243"/>
  <c r="Q365"/>
  <c r="N481"/>
  <c r="N59"/>
  <c r="N143"/>
  <c r="J143" s="1"/>
  <c r="I175"/>
  <c r="N172"/>
  <c r="K378"/>
  <c r="K502" s="1"/>
  <c r="I367"/>
  <c r="N136"/>
  <c r="N44"/>
  <c r="M139"/>
  <c r="N488"/>
  <c r="L170"/>
  <c r="N242"/>
  <c r="O243"/>
  <c r="M238"/>
  <c r="I258"/>
  <c r="Q386"/>
  <c r="Q449" s="1"/>
  <c r="Q439"/>
  <c r="Q394"/>
  <c r="M239"/>
  <c r="R43"/>
  <c r="K182"/>
  <c r="R378"/>
  <c r="R502" s="1"/>
  <c r="J294"/>
  <c r="J184"/>
  <c r="J376"/>
  <c r="J382"/>
  <c r="R483"/>
  <c r="J369"/>
  <c r="Q136"/>
  <c r="L139"/>
  <c r="J58"/>
  <c r="J48" s="1"/>
  <c r="J253"/>
  <c r="J243" s="1"/>
  <c r="M490"/>
  <c r="R167"/>
  <c r="R172"/>
  <c r="L143"/>
  <c r="J61"/>
  <c r="M165"/>
  <c r="Q164"/>
  <c r="O166"/>
  <c r="I120"/>
  <c r="O110"/>
  <c r="N436"/>
  <c r="N37" s="1"/>
  <c r="I443"/>
  <c r="I433" s="1"/>
  <c r="I34" s="1"/>
  <c r="M236"/>
  <c r="J372"/>
  <c r="K108"/>
  <c r="J175"/>
  <c r="N182"/>
  <c r="I441"/>
  <c r="I431" s="1"/>
  <c r="I32" s="1"/>
  <c r="R488"/>
  <c r="N484"/>
  <c r="I414"/>
  <c r="I174"/>
  <c r="Q237"/>
  <c r="P365"/>
  <c r="I257"/>
  <c r="I237" s="1"/>
  <c r="K237"/>
  <c r="R469"/>
  <c r="O347"/>
  <c r="R433"/>
  <c r="R34" s="1"/>
  <c r="L385"/>
  <c r="I320"/>
  <c r="K355"/>
  <c r="J142"/>
  <c r="Q45"/>
  <c r="Q137"/>
  <c r="Q49"/>
  <c r="K46"/>
  <c r="I56"/>
  <c r="I46" s="1"/>
  <c r="K138"/>
  <c r="K49"/>
  <c r="L242"/>
  <c r="Q124"/>
  <c r="J367"/>
  <c r="J158"/>
  <c r="K127"/>
  <c r="J154"/>
  <c r="J490" s="1"/>
  <c r="K169"/>
  <c r="I369"/>
  <c r="O153"/>
  <c r="O123" s="1"/>
  <c r="M49"/>
  <c r="M39" s="1"/>
  <c r="M44"/>
  <c r="O46"/>
  <c r="O138"/>
  <c r="J57"/>
  <c r="J47" s="1"/>
  <c r="P473"/>
  <c r="P360"/>
  <c r="P350" s="1"/>
  <c r="P125"/>
  <c r="N363"/>
  <c r="P172"/>
  <c r="P162" s="1"/>
  <c r="O170"/>
  <c r="K362"/>
  <c r="K476" s="1"/>
  <c r="I181"/>
  <c r="R359"/>
  <c r="R473" s="1"/>
  <c r="R241"/>
  <c r="I159"/>
  <c r="O504"/>
  <c r="I504" s="1"/>
  <c r="P46"/>
  <c r="Q169"/>
  <c r="Q240"/>
  <c r="O440"/>
  <c r="R440"/>
  <c r="R430" s="1"/>
  <c r="R31" s="1"/>
  <c r="K496"/>
  <c r="K492"/>
  <c r="O136"/>
  <c r="O126" s="1"/>
  <c r="M137"/>
  <c r="I55"/>
  <c r="I45" s="1"/>
  <c r="Q138"/>
  <c r="Q46"/>
  <c r="M170"/>
  <c r="M241"/>
  <c r="M359"/>
  <c r="R360"/>
  <c r="N361"/>
  <c r="P362"/>
  <c r="P352" s="1"/>
  <c r="N387"/>
  <c r="M475"/>
  <c r="J165"/>
  <c r="L49"/>
  <c r="I149"/>
  <c r="R129"/>
  <c r="N360"/>
  <c r="N474" s="1"/>
  <c r="N464" s="1"/>
  <c r="R486"/>
  <c r="L359"/>
  <c r="J359" s="1"/>
  <c r="J349" s="1"/>
  <c r="J251"/>
  <c r="J241" s="1"/>
  <c r="Q360"/>
  <c r="Q350" s="1"/>
  <c r="J260"/>
  <c r="J240" s="1"/>
  <c r="I370"/>
  <c r="L496"/>
  <c r="J496" s="1"/>
  <c r="I157"/>
  <c r="I493" s="1"/>
  <c r="K490"/>
  <c r="P49"/>
  <c r="P39" s="1"/>
  <c r="P136"/>
  <c r="P472" s="1"/>
  <c r="J54"/>
  <c r="J44" s="1"/>
  <c r="R49"/>
  <c r="N138"/>
  <c r="K139"/>
  <c r="I57"/>
  <c r="I47" s="1"/>
  <c r="N170"/>
  <c r="J180"/>
  <c r="Q359"/>
  <c r="Q241"/>
  <c r="Q245"/>
  <c r="N241"/>
  <c r="K360"/>
  <c r="K350" s="1"/>
  <c r="K242"/>
  <c r="O360"/>
  <c r="O474" s="1"/>
  <c r="R240"/>
  <c r="K387"/>
  <c r="J404"/>
  <c r="K483"/>
  <c r="Q480"/>
  <c r="L241"/>
  <c r="I371"/>
  <c r="L484"/>
  <c r="Q481"/>
  <c r="J144"/>
  <c r="J156"/>
  <c r="J492" s="1"/>
  <c r="I150"/>
  <c r="P361"/>
  <c r="P351" s="1"/>
  <c r="P355"/>
  <c r="J355" s="1"/>
  <c r="L291"/>
  <c r="J291" s="1"/>
  <c r="O389"/>
  <c r="P417"/>
  <c r="P438" s="1"/>
  <c r="P428" s="1"/>
  <c r="P29" s="1"/>
  <c r="I290"/>
  <c r="J174"/>
  <c r="N351"/>
  <c r="R480"/>
  <c r="K352"/>
  <c r="R482"/>
  <c r="O350"/>
  <c r="Q473"/>
  <c r="I139"/>
  <c r="L349"/>
  <c r="R350"/>
  <c r="O430"/>
  <c r="O31" s="1"/>
  <c r="O489"/>
  <c r="K474"/>
  <c r="R349"/>
  <c r="K128"/>
  <c r="N128"/>
  <c r="P416"/>
  <c r="P469"/>
  <c r="Q474"/>
  <c r="N350"/>
  <c r="M473"/>
  <c r="M349"/>
  <c r="P474"/>
  <c r="I137"/>
  <c r="J136"/>
  <c r="M124"/>
  <c r="K124"/>
  <c r="K464" l="1"/>
  <c r="N124"/>
  <c r="R24"/>
  <c r="I129"/>
  <c r="Q431"/>
  <c r="Q32" s="1"/>
  <c r="P151"/>
  <c r="L129"/>
  <c r="R153"/>
  <c r="P127"/>
  <c r="L122"/>
  <c r="I160"/>
  <c r="I156"/>
  <c r="I492" s="1"/>
  <c r="M151"/>
  <c r="I154"/>
  <c r="I490" s="1"/>
  <c r="R126"/>
  <c r="R125"/>
  <c r="J110"/>
  <c r="L430"/>
  <c r="L31" s="1"/>
  <c r="J440"/>
  <c r="J430" s="1"/>
  <c r="J31" s="1"/>
  <c r="N480"/>
  <c r="N430"/>
  <c r="N31" s="1"/>
  <c r="Q435"/>
  <c r="Q36" s="1"/>
  <c r="I455"/>
  <c r="O439"/>
  <c r="O429" s="1"/>
  <c r="O30" s="1"/>
  <c r="O394"/>
  <c r="O386"/>
  <c r="P439"/>
  <c r="P429" s="1"/>
  <c r="P30" s="1"/>
  <c r="P386"/>
  <c r="N386"/>
  <c r="N439"/>
  <c r="N429" s="1"/>
  <c r="N30" s="1"/>
  <c r="L386"/>
  <c r="L384" s="1"/>
  <c r="J396"/>
  <c r="J386" s="1"/>
  <c r="L439"/>
  <c r="L429" s="1"/>
  <c r="L30" s="1"/>
  <c r="R23"/>
  <c r="N479"/>
  <c r="R162"/>
  <c r="O151"/>
  <c r="P345"/>
  <c r="I138"/>
  <c r="K129"/>
  <c r="Q349"/>
  <c r="J164"/>
  <c r="Q255"/>
  <c r="M484"/>
  <c r="N240"/>
  <c r="R245"/>
  <c r="R235" s="1"/>
  <c r="J254"/>
  <c r="Q128"/>
  <c r="M127"/>
  <c r="O373"/>
  <c r="I171"/>
  <c r="I158"/>
  <c r="P245"/>
  <c r="I152"/>
  <c r="I488" s="1"/>
  <c r="O130"/>
  <c r="O128"/>
  <c r="O25" s="1"/>
  <c r="J252"/>
  <c r="J377"/>
  <c r="K130"/>
  <c r="K27" s="1"/>
  <c r="N162"/>
  <c r="J446"/>
  <c r="J436" s="1"/>
  <c r="J37" s="1"/>
  <c r="L141"/>
  <c r="Q126"/>
  <c r="N349"/>
  <c r="M129"/>
  <c r="J444"/>
  <c r="J434" s="1"/>
  <c r="J35" s="1"/>
  <c r="J42"/>
  <c r="O479"/>
  <c r="I155"/>
  <c r="I491" s="1"/>
  <c r="P468"/>
  <c r="L361"/>
  <c r="L351" s="1"/>
  <c r="J167"/>
  <c r="N362"/>
  <c r="N352" s="1"/>
  <c r="N108"/>
  <c r="I242"/>
  <c r="N255"/>
  <c r="N235" s="1"/>
  <c r="R182"/>
  <c r="O127"/>
  <c r="R130"/>
  <c r="Q129"/>
  <c r="I163"/>
  <c r="O354"/>
  <c r="J132"/>
  <c r="I168"/>
  <c r="M483"/>
  <c r="P484"/>
  <c r="J484" s="1"/>
  <c r="K485"/>
  <c r="Q355"/>
  <c r="Q345" s="1"/>
  <c r="I265"/>
  <c r="J426"/>
  <c r="Q318"/>
  <c r="Q308"/>
  <c r="J360"/>
  <c r="L375"/>
  <c r="L289"/>
  <c r="K357"/>
  <c r="K353" s="1"/>
  <c r="Q357"/>
  <c r="Q471" s="1"/>
  <c r="Q461" s="1"/>
  <c r="L345"/>
  <c r="I404"/>
  <c r="O469"/>
  <c r="O459" s="1"/>
  <c r="P478"/>
  <c r="J364"/>
  <c r="L236"/>
  <c r="L245"/>
  <c r="J245" s="1"/>
  <c r="M385"/>
  <c r="M438"/>
  <c r="M428" s="1"/>
  <c r="M29" s="1"/>
  <c r="K354"/>
  <c r="K245"/>
  <c r="N385"/>
  <c r="N394"/>
  <c r="P141"/>
  <c r="Q482"/>
  <c r="O49"/>
  <c r="I49" s="1"/>
  <c r="M126"/>
  <c r="M387"/>
  <c r="M351"/>
  <c r="M26" s="1"/>
  <c r="O108"/>
  <c r="I110"/>
  <c r="M122"/>
  <c r="M19" s="1"/>
  <c r="I132"/>
  <c r="I122" s="1"/>
  <c r="O122"/>
  <c r="O468"/>
  <c r="R122"/>
  <c r="R141"/>
  <c r="K141"/>
  <c r="K122"/>
  <c r="L488"/>
  <c r="J152"/>
  <c r="J122" s="1"/>
  <c r="L493"/>
  <c r="J157"/>
  <c r="J493" s="1"/>
  <c r="N492"/>
  <c r="N126"/>
  <c r="L491"/>
  <c r="J155"/>
  <c r="J491" s="1"/>
  <c r="P503"/>
  <c r="P463" s="1"/>
  <c r="P349"/>
  <c r="P24" s="1"/>
  <c r="N45"/>
  <c r="N137"/>
  <c r="L137"/>
  <c r="J55"/>
  <c r="J45" s="1"/>
  <c r="R46"/>
  <c r="R138"/>
  <c r="L46"/>
  <c r="L138"/>
  <c r="P139"/>
  <c r="P47"/>
  <c r="N47"/>
  <c r="N139"/>
  <c r="P48"/>
  <c r="P140"/>
  <c r="P131" s="1"/>
  <c r="N48"/>
  <c r="N140"/>
  <c r="L140"/>
  <c r="L476" s="1"/>
  <c r="L48"/>
  <c r="N468"/>
  <c r="K440"/>
  <c r="I397"/>
  <c r="I387" s="1"/>
  <c r="P387"/>
  <c r="J397"/>
  <c r="J387" s="1"/>
  <c r="L442"/>
  <c r="J399"/>
  <c r="J389" s="1"/>
  <c r="P442"/>
  <c r="P432" s="1"/>
  <c r="P33" s="1"/>
  <c r="P389"/>
  <c r="R386"/>
  <c r="R439"/>
  <c r="R385"/>
  <c r="R384" s="1"/>
  <c r="R438"/>
  <c r="R394"/>
  <c r="I61"/>
  <c r="K59"/>
  <c r="I59" s="1"/>
  <c r="I39" s="1"/>
  <c r="Q143"/>
  <c r="Q479" s="1"/>
  <c r="Q59"/>
  <c r="Q39" s="1"/>
  <c r="O41"/>
  <c r="O59"/>
  <c r="K133"/>
  <c r="I133" s="1"/>
  <c r="K41"/>
  <c r="I51"/>
  <c r="I41" s="1"/>
  <c r="L135"/>
  <c r="J135" s="1"/>
  <c r="J53"/>
  <c r="J43" s="1"/>
  <c r="R356"/>
  <c r="R470" s="1"/>
  <c r="R460" s="1"/>
  <c r="R165"/>
  <c r="N356"/>
  <c r="N470" s="1"/>
  <c r="N460" s="1"/>
  <c r="N165"/>
  <c r="L356"/>
  <c r="L172"/>
  <c r="J172" s="1"/>
  <c r="R166"/>
  <c r="R357"/>
  <c r="R347" s="1"/>
  <c r="L166"/>
  <c r="L357"/>
  <c r="L347" s="1"/>
  <c r="J176"/>
  <c r="J166" s="1"/>
  <c r="L153"/>
  <c r="L151" s="1"/>
  <c r="L108"/>
  <c r="J108" s="1"/>
  <c r="K43"/>
  <c r="I53"/>
  <c r="I43" s="1"/>
  <c r="Q236"/>
  <c r="Q354"/>
  <c r="Q344" s="1"/>
  <c r="L354"/>
  <c r="J246"/>
  <c r="J236" s="1"/>
  <c r="K236"/>
  <c r="I246"/>
  <c r="I236" s="1"/>
  <c r="K417"/>
  <c r="I426"/>
  <c r="K439"/>
  <c r="K386"/>
  <c r="K384" s="1"/>
  <c r="L310"/>
  <c r="L308" s="1"/>
  <c r="L318"/>
  <c r="J320"/>
  <c r="L134"/>
  <c r="J134" s="1"/>
  <c r="J124" s="1"/>
  <c r="L42"/>
  <c r="K39"/>
  <c r="L475"/>
  <c r="L465" s="1"/>
  <c r="I143"/>
  <c r="R123"/>
  <c r="M468"/>
  <c r="P480"/>
  <c r="J160"/>
  <c r="J148"/>
  <c r="J149"/>
  <c r="J380"/>
  <c r="J350" s="1"/>
  <c r="P128"/>
  <c r="P25" s="1"/>
  <c r="M123"/>
  <c r="Q433"/>
  <c r="Q34" s="1"/>
  <c r="I309"/>
  <c r="P124"/>
  <c r="O352"/>
  <c r="O27" s="1"/>
  <c r="O476"/>
  <c r="O466" s="1"/>
  <c r="Q428"/>
  <c r="Q29" s="1"/>
  <c r="Q437"/>
  <c r="N471"/>
  <c r="N347"/>
  <c r="N22" s="1"/>
  <c r="J290"/>
  <c r="L374"/>
  <c r="Q489"/>
  <c r="Q151"/>
  <c r="K505"/>
  <c r="I381"/>
  <c r="P169"/>
  <c r="J179"/>
  <c r="J169" s="1"/>
  <c r="M169"/>
  <c r="I179"/>
  <c r="I169" s="1"/>
  <c r="K170"/>
  <c r="K361"/>
  <c r="I180"/>
  <c r="I170" s="1"/>
  <c r="O245"/>
  <c r="O242"/>
  <c r="M242"/>
  <c r="M245"/>
  <c r="M244"/>
  <c r="I254"/>
  <c r="I244" s="1"/>
  <c r="K240"/>
  <c r="I260"/>
  <c r="I240" s="1"/>
  <c r="L368"/>
  <c r="L482" s="1"/>
  <c r="L462" s="1"/>
  <c r="L255"/>
  <c r="O368"/>
  <c r="O482" s="1"/>
  <c r="O240"/>
  <c r="K136"/>
  <c r="I54"/>
  <c r="I44" s="1"/>
  <c r="M442"/>
  <c r="M432" s="1"/>
  <c r="M33" s="1"/>
  <c r="M389"/>
  <c r="Q436"/>
  <c r="Q37" s="1"/>
  <c r="I456"/>
  <c r="N133"/>
  <c r="N123" s="1"/>
  <c r="N20" s="1"/>
  <c r="N41"/>
  <c r="J51"/>
  <c r="K164"/>
  <c r="K365"/>
  <c r="O164"/>
  <c r="O182"/>
  <c r="M365"/>
  <c r="M363" s="1"/>
  <c r="M182"/>
  <c r="K366"/>
  <c r="K165"/>
  <c r="I185"/>
  <c r="I165" s="1"/>
  <c r="O366"/>
  <c r="O346" s="1"/>
  <c r="O165"/>
  <c r="M378"/>
  <c r="I378" s="1"/>
  <c r="M289"/>
  <c r="P374"/>
  <c r="P498" s="1"/>
  <c r="P289"/>
  <c r="N289"/>
  <c r="N374"/>
  <c r="K436"/>
  <c r="K37" s="1"/>
  <c r="I446"/>
  <c r="I436" s="1"/>
  <c r="I37" s="1"/>
  <c r="K434"/>
  <c r="K35" s="1"/>
  <c r="I444"/>
  <c r="I434" s="1"/>
  <c r="I35" s="1"/>
  <c r="P435"/>
  <c r="P36" s="1"/>
  <c r="J445"/>
  <c r="J435" s="1"/>
  <c r="J36" s="1"/>
  <c r="J257"/>
  <c r="J237" s="1"/>
  <c r="R365"/>
  <c r="J365" s="1"/>
  <c r="J345" s="1"/>
  <c r="O255"/>
  <c r="O237"/>
  <c r="K358"/>
  <c r="K472" s="1"/>
  <c r="K167"/>
  <c r="K172"/>
  <c r="Q358"/>
  <c r="Q472" s="1"/>
  <c r="Q167"/>
  <c r="Q172"/>
  <c r="Q162" s="1"/>
  <c r="O358"/>
  <c r="O172"/>
  <c r="K310"/>
  <c r="K318"/>
  <c r="O310"/>
  <c r="O308" s="1"/>
  <c r="O318"/>
  <c r="M310"/>
  <c r="M308" s="1"/>
  <c r="M345"/>
  <c r="J145"/>
  <c r="N348"/>
  <c r="O473"/>
  <c r="I253"/>
  <c r="I243" s="1"/>
  <c r="P357"/>
  <c r="P353" s="1"/>
  <c r="P123"/>
  <c r="M480"/>
  <c r="I294"/>
  <c r="J170"/>
  <c r="J486"/>
  <c r="J244"/>
  <c r="J494"/>
  <c r="J242"/>
  <c r="Q127"/>
  <c r="Q24" s="1"/>
  <c r="I164"/>
  <c r="J41"/>
  <c r="N472"/>
  <c r="J171"/>
  <c r="I42"/>
  <c r="I48"/>
  <c r="L126"/>
  <c r="O124"/>
  <c r="I40"/>
  <c r="J163"/>
  <c r="J168"/>
  <c r="K481"/>
  <c r="M481"/>
  <c r="M485"/>
  <c r="M465" s="1"/>
  <c r="R289"/>
  <c r="K466"/>
  <c r="N25"/>
  <c r="J439"/>
  <c r="J429" s="1"/>
  <c r="J30" s="1"/>
  <c r="I449"/>
  <c r="Q429"/>
  <c r="Q30" s="1"/>
  <c r="N489"/>
  <c r="N151"/>
  <c r="J501"/>
  <c r="I503"/>
  <c r="I501"/>
  <c r="J503"/>
  <c r="J505"/>
  <c r="L479"/>
  <c r="P479"/>
  <c r="P459" s="1"/>
  <c r="Q122"/>
  <c r="Q141"/>
  <c r="R472"/>
  <c r="R462" s="1"/>
  <c r="L240"/>
  <c r="M255"/>
  <c r="Q131"/>
  <c r="J495"/>
  <c r="K255"/>
  <c r="K368"/>
  <c r="P240"/>
  <c r="P368"/>
  <c r="L165"/>
  <c r="L366"/>
  <c r="L346" s="1"/>
  <c r="P318"/>
  <c r="P310"/>
  <c r="M463"/>
  <c r="R39"/>
  <c r="Q487"/>
  <c r="L472"/>
  <c r="R463"/>
  <c r="Q463"/>
  <c r="I496"/>
  <c r="P487"/>
  <c r="I147"/>
  <c r="I127" s="1"/>
  <c r="I505"/>
  <c r="J146"/>
  <c r="J126" s="1"/>
  <c r="M487"/>
  <c r="M130"/>
  <c r="R362"/>
  <c r="R352" s="1"/>
  <c r="R27" s="1"/>
  <c r="P255"/>
  <c r="K21"/>
  <c r="O345"/>
  <c r="O20"/>
  <c r="K25"/>
  <c r="I452"/>
  <c r="Q432"/>
  <c r="Q33" s="1"/>
  <c r="K429"/>
  <c r="K30" s="1"/>
  <c r="O125"/>
  <c r="O22" s="1"/>
  <c r="O131"/>
  <c r="K470"/>
  <c r="I356"/>
  <c r="Q346"/>
  <c r="Q21" s="1"/>
  <c r="Q470"/>
  <c r="O470"/>
  <c r="M470"/>
  <c r="M460" s="1"/>
  <c r="M346"/>
  <c r="M21" s="1"/>
  <c r="K489"/>
  <c r="K487" s="1"/>
  <c r="K151"/>
  <c r="I153"/>
  <c r="R498"/>
  <c r="R373"/>
  <c r="R344"/>
  <c r="Q348"/>
  <c r="Q23" s="1"/>
  <c r="I291"/>
  <c r="K375"/>
  <c r="O487"/>
  <c r="J452"/>
  <c r="R432"/>
  <c r="R33" s="1"/>
  <c r="L130"/>
  <c r="L27" s="1"/>
  <c r="J140"/>
  <c r="M482"/>
  <c r="J442"/>
  <c r="J432" s="1"/>
  <c r="J33" s="1"/>
  <c r="R449"/>
  <c r="R447" s="1"/>
  <c r="J447" s="1"/>
  <c r="R346"/>
  <c r="R21" s="1"/>
  <c r="P470"/>
  <c r="P460" s="1"/>
  <c r="P346"/>
  <c r="N346"/>
  <c r="N21" s="1"/>
  <c r="J356"/>
  <c r="Q498"/>
  <c r="P32"/>
  <c r="N438"/>
  <c r="N416"/>
  <c r="J417"/>
  <c r="M439"/>
  <c r="M386"/>
  <c r="M384" s="1"/>
  <c r="I396"/>
  <c r="I386" s="1"/>
  <c r="P464"/>
  <c r="M24"/>
  <c r="Q25"/>
  <c r="I494"/>
  <c r="O471"/>
  <c r="O461" s="1"/>
  <c r="J500"/>
  <c r="O485"/>
  <c r="Q361"/>
  <c r="O361"/>
  <c r="N389"/>
  <c r="I166"/>
  <c r="M394"/>
  <c r="I394" s="1"/>
  <c r="J314"/>
  <c r="J248"/>
  <c r="O464"/>
  <c r="P126"/>
  <c r="I108"/>
  <c r="N353"/>
  <c r="I135"/>
  <c r="I125" s="1"/>
  <c r="Q484"/>
  <c r="Q464" s="1"/>
  <c r="J481"/>
  <c r="J483"/>
  <c r="O483"/>
  <c r="I483" s="1"/>
  <c r="I495"/>
  <c r="P485"/>
  <c r="Q130"/>
  <c r="O349"/>
  <c r="M360"/>
  <c r="I360" s="1"/>
  <c r="I350" s="1"/>
  <c r="R361"/>
  <c r="Q362"/>
  <c r="M362"/>
  <c r="K289"/>
  <c r="I289" s="1"/>
  <c r="J249"/>
  <c r="J239" s="1"/>
  <c r="K123"/>
  <c r="Q125"/>
  <c r="L125"/>
  <c r="I417"/>
  <c r="N308"/>
  <c r="I300"/>
  <c r="I249"/>
  <c r="I239" s="1"/>
  <c r="K349"/>
  <c r="K24" s="1"/>
  <c r="K473"/>
  <c r="I359"/>
  <c r="I349" s="1"/>
  <c r="I238"/>
  <c r="J450"/>
  <c r="L432"/>
  <c r="L33" s="1"/>
  <c r="O432"/>
  <c r="O33" s="1"/>
  <c r="J456"/>
  <c r="R436"/>
  <c r="R37" s="1"/>
  <c r="J455"/>
  <c r="R435"/>
  <c r="R36" s="1"/>
  <c r="I454"/>
  <c r="Q434"/>
  <c r="Q35" s="1"/>
  <c r="J451"/>
  <c r="R431"/>
  <c r="R32" s="1"/>
  <c r="M347"/>
  <c r="M22" s="1"/>
  <c r="M471"/>
  <c r="M461" s="1"/>
  <c r="M479"/>
  <c r="O502"/>
  <c r="L502"/>
  <c r="J378"/>
  <c r="L348"/>
  <c r="O498"/>
  <c r="O344"/>
  <c r="O19" s="1"/>
  <c r="M498"/>
  <c r="I374"/>
  <c r="P385"/>
  <c r="P394"/>
  <c r="J394" s="1"/>
  <c r="J395"/>
  <c r="J385" s="1"/>
  <c r="L416"/>
  <c r="J416" s="1"/>
  <c r="L438"/>
  <c r="I364"/>
  <c r="I500"/>
  <c r="I506"/>
  <c r="I140"/>
  <c r="I130" s="1"/>
  <c r="R351"/>
  <c r="R26" s="1"/>
  <c r="Q384"/>
  <c r="Q450"/>
  <c r="K432"/>
  <c r="I442"/>
  <c r="I432" s="1"/>
  <c r="I33" s="1"/>
  <c r="R434"/>
  <c r="J454"/>
  <c r="K347"/>
  <c r="Q347"/>
  <c r="J357"/>
  <c r="J347" s="1"/>
  <c r="Q123"/>
  <c r="J182"/>
  <c r="L489"/>
  <c r="L487" s="1"/>
  <c r="L123"/>
  <c r="L20" s="1"/>
  <c r="Q502"/>
  <c r="Q373"/>
  <c r="P373"/>
  <c r="J374"/>
  <c r="O438"/>
  <c r="O385"/>
  <c r="O384" s="1"/>
  <c r="I395"/>
  <c r="I385" s="1"/>
  <c r="P348"/>
  <c r="J358"/>
  <c r="M131"/>
  <c r="I486"/>
  <c r="J506"/>
  <c r="R497"/>
  <c r="J485"/>
  <c r="K239"/>
  <c r="N49"/>
  <c r="J238"/>
  <c r="L26"/>
  <c r="O141"/>
  <c r="K125"/>
  <c r="I376"/>
  <c r="Q243"/>
  <c r="L59"/>
  <c r="J59" s="1"/>
  <c r="J311"/>
  <c r="Q235"/>
  <c r="Q460"/>
  <c r="N461"/>
  <c r="R35"/>
  <c r="N469"/>
  <c r="R489" l="1"/>
  <c r="R487" s="1"/>
  <c r="R151"/>
  <c r="Q121"/>
  <c r="I124"/>
  <c r="P23"/>
  <c r="L23"/>
  <c r="J488"/>
  <c r="J130"/>
  <c r="J151"/>
  <c r="R22"/>
  <c r="Q469"/>
  <c r="Q459" s="1"/>
  <c r="P344"/>
  <c r="P19" s="1"/>
  <c r="Q20"/>
  <c r="K471"/>
  <c r="K461" s="1"/>
  <c r="O24"/>
  <c r="I24" s="1"/>
  <c r="L124"/>
  <c r="L21" s="1"/>
  <c r="O353"/>
  <c r="I485"/>
  <c r="P21"/>
  <c r="P437"/>
  <c r="I358"/>
  <c r="I355"/>
  <c r="J318"/>
  <c r="I255"/>
  <c r="P20"/>
  <c r="N23"/>
  <c r="K363"/>
  <c r="L235"/>
  <c r="M478"/>
  <c r="M477" s="1"/>
  <c r="L353"/>
  <c r="J353" s="1"/>
  <c r="Q477"/>
  <c r="L131"/>
  <c r="L121" s="1"/>
  <c r="P458"/>
  <c r="I128"/>
  <c r="J289"/>
  <c r="J472"/>
  <c r="R471"/>
  <c r="R461" s="1"/>
  <c r="K479"/>
  <c r="N462"/>
  <c r="K469"/>
  <c r="I384"/>
  <c r="Q497"/>
  <c r="J153"/>
  <c r="J489" s="1"/>
  <c r="J487" s="1"/>
  <c r="L162"/>
  <c r="L471"/>
  <c r="L461" s="1"/>
  <c r="M350"/>
  <c r="M25" s="1"/>
  <c r="I25" s="1"/>
  <c r="J384"/>
  <c r="P384"/>
  <c r="M458"/>
  <c r="I365"/>
  <c r="I345" s="1"/>
  <c r="O351"/>
  <c r="O26" s="1"/>
  <c r="I473"/>
  <c r="R353"/>
  <c r="N384"/>
  <c r="R19"/>
  <c r="O21"/>
  <c r="J255"/>
  <c r="J235" s="1"/>
  <c r="M235"/>
  <c r="N487"/>
  <c r="R345"/>
  <c r="R20" s="1"/>
  <c r="O39"/>
  <c r="J141"/>
  <c r="K235"/>
  <c r="L499"/>
  <c r="J499" s="1"/>
  <c r="J375"/>
  <c r="Q462"/>
  <c r="I471"/>
  <c r="I21"/>
  <c r="I357"/>
  <c r="I347" s="1"/>
  <c r="L22"/>
  <c r="M474"/>
  <c r="I474" s="1"/>
  <c r="O475"/>
  <c r="O467" s="1"/>
  <c r="R476"/>
  <c r="R466" s="1"/>
  <c r="O162"/>
  <c r="I481"/>
  <c r="I245"/>
  <c r="I461"/>
  <c r="K344"/>
  <c r="K19" s="1"/>
  <c r="K468"/>
  <c r="P347"/>
  <c r="P22" s="1"/>
  <c r="P471"/>
  <c r="K308"/>
  <c r="I308" s="1"/>
  <c r="I310"/>
  <c r="O348"/>
  <c r="O23" s="1"/>
  <c r="O472"/>
  <c r="O462" s="1"/>
  <c r="I172"/>
  <c r="K162"/>
  <c r="M502"/>
  <c r="M462" s="1"/>
  <c r="M348"/>
  <c r="M23" s="1"/>
  <c r="M373"/>
  <c r="O363"/>
  <c r="O480"/>
  <c r="O460" s="1"/>
  <c r="I182"/>
  <c r="M162"/>
  <c r="J133"/>
  <c r="N131"/>
  <c r="N121" s="1"/>
  <c r="K126"/>
  <c r="I136"/>
  <c r="I126" s="1"/>
  <c r="K351"/>
  <c r="K26" s="1"/>
  <c r="K475"/>
  <c r="L498"/>
  <c r="L373"/>
  <c r="K416"/>
  <c r="I416" s="1"/>
  <c r="K438"/>
  <c r="I438" s="1"/>
  <c r="I428" s="1"/>
  <c r="J354"/>
  <c r="J344" s="1"/>
  <c r="L344"/>
  <c r="L19" s="1"/>
  <c r="L18" s="1"/>
  <c r="L468"/>
  <c r="R428"/>
  <c r="R29" s="1"/>
  <c r="R437"/>
  <c r="N476"/>
  <c r="N466" s="1"/>
  <c r="N130"/>
  <c r="N27" s="1"/>
  <c r="P130"/>
  <c r="P27" s="1"/>
  <c r="J27" s="1"/>
  <c r="P476"/>
  <c r="P466" s="1"/>
  <c r="N129"/>
  <c r="N26" s="1"/>
  <c r="N475"/>
  <c r="N465" s="1"/>
  <c r="J139"/>
  <c r="J129" s="1"/>
  <c r="L128"/>
  <c r="L25" s="1"/>
  <c r="J138"/>
  <c r="J128" s="1"/>
  <c r="L474"/>
  <c r="R128"/>
  <c r="R25" s="1"/>
  <c r="J25" s="1"/>
  <c r="R474"/>
  <c r="R464" s="1"/>
  <c r="R131"/>
  <c r="R121" s="1"/>
  <c r="N127"/>
  <c r="N24" s="1"/>
  <c r="N473"/>
  <c r="N463" s="1"/>
  <c r="O343"/>
  <c r="I472"/>
  <c r="O235"/>
  <c r="K131"/>
  <c r="K121" s="1"/>
  <c r="R478"/>
  <c r="R458" s="1"/>
  <c r="R479"/>
  <c r="R459" s="1"/>
  <c r="R363"/>
  <c r="N373"/>
  <c r="N343" s="1"/>
  <c r="N498"/>
  <c r="N497" s="1"/>
  <c r="Q468"/>
  <c r="Q458" s="1"/>
  <c r="I354"/>
  <c r="I344" s="1"/>
  <c r="K480"/>
  <c r="K430"/>
  <c r="K31" s="1"/>
  <c r="I440"/>
  <c r="I430" s="1"/>
  <c r="I31" s="1"/>
  <c r="P475"/>
  <c r="P129"/>
  <c r="P26" s="1"/>
  <c r="P18" s="1"/>
  <c r="L127"/>
  <c r="L24" s="1"/>
  <c r="J137"/>
  <c r="J127" s="1"/>
  <c r="L473"/>
  <c r="J22"/>
  <c r="I318"/>
  <c r="I366"/>
  <c r="I346" s="1"/>
  <c r="M20"/>
  <c r="L470"/>
  <c r="J470" s="1"/>
  <c r="J125"/>
  <c r="N344"/>
  <c r="N19" s="1"/>
  <c r="Q22"/>
  <c r="I361"/>
  <c r="I351" s="1"/>
  <c r="J471"/>
  <c r="J461" s="1"/>
  <c r="R18"/>
  <c r="K463"/>
  <c r="J162"/>
  <c r="R475"/>
  <c r="Q353"/>
  <c r="Q343" s="1"/>
  <c r="P28"/>
  <c r="Q19"/>
  <c r="I19" s="1"/>
  <c r="J362"/>
  <c r="J352" s="1"/>
  <c r="I470"/>
  <c r="J310"/>
  <c r="P308"/>
  <c r="J308" s="1"/>
  <c r="L480"/>
  <c r="L363"/>
  <c r="J366"/>
  <c r="J346" s="1"/>
  <c r="P482"/>
  <c r="P462" s="1"/>
  <c r="P363"/>
  <c r="J368"/>
  <c r="J348" s="1"/>
  <c r="K482"/>
  <c r="I482" s="1"/>
  <c r="K348"/>
  <c r="K23" s="1"/>
  <c r="I368"/>
  <c r="J482"/>
  <c r="I348"/>
  <c r="P235"/>
  <c r="I484"/>
  <c r="I463"/>
  <c r="Q352"/>
  <c r="Q27" s="1"/>
  <c r="Q476"/>
  <c r="Q466" s="1"/>
  <c r="M429"/>
  <c r="M437"/>
  <c r="R429"/>
  <c r="J449"/>
  <c r="I151"/>
  <c r="L459"/>
  <c r="M353"/>
  <c r="J361"/>
  <c r="J351" s="1"/>
  <c r="P427"/>
  <c r="M352"/>
  <c r="M27" s="1"/>
  <c r="I362"/>
  <c r="I352" s="1"/>
  <c r="M476"/>
  <c r="Q351"/>
  <c r="Q26" s="1"/>
  <c r="Q18" s="1"/>
  <c r="Q475"/>
  <c r="Q465" s="1"/>
  <c r="N428"/>
  <c r="N478"/>
  <c r="N437"/>
  <c r="L466"/>
  <c r="J476"/>
  <c r="J466" s="1"/>
  <c r="K499"/>
  <c r="K373"/>
  <c r="I373" s="1"/>
  <c r="K345"/>
  <c r="K20" s="1"/>
  <c r="I375"/>
  <c r="I489"/>
  <c r="I487" s="1"/>
  <c r="I123"/>
  <c r="O463"/>
  <c r="P465"/>
  <c r="I439"/>
  <c r="I429" s="1"/>
  <c r="I30" s="1"/>
  <c r="J20"/>
  <c r="O121"/>
  <c r="I141"/>
  <c r="M121"/>
  <c r="O478"/>
  <c r="O428"/>
  <c r="O437"/>
  <c r="P497"/>
  <c r="J498"/>
  <c r="K33"/>
  <c r="I363"/>
  <c r="L428"/>
  <c r="L437"/>
  <c r="L478"/>
  <c r="J438"/>
  <c r="J428" s="1"/>
  <c r="M497"/>
  <c r="I498"/>
  <c r="I469"/>
  <c r="I502"/>
  <c r="O497"/>
  <c r="L39"/>
  <c r="N39"/>
  <c r="J49"/>
  <c r="J39" s="1"/>
  <c r="P343"/>
  <c r="I450"/>
  <c r="Q430"/>
  <c r="Q447"/>
  <c r="I447" s="1"/>
  <c r="R465"/>
  <c r="J475"/>
  <c r="J465" s="1"/>
  <c r="M464"/>
  <c r="P121"/>
  <c r="J502"/>
  <c r="J462" s="1"/>
  <c r="L497"/>
  <c r="J26"/>
  <c r="K22"/>
  <c r="I479"/>
  <c r="N459"/>
  <c r="J469"/>
  <c r="I235" l="1"/>
  <c r="O465"/>
  <c r="I20"/>
  <c r="I464"/>
  <c r="J23"/>
  <c r="J21"/>
  <c r="J373"/>
  <c r="N467"/>
  <c r="J467" s="1"/>
  <c r="Q467"/>
  <c r="Q457" s="1"/>
  <c r="J131"/>
  <c r="J121" s="1"/>
  <c r="J123"/>
  <c r="J437"/>
  <c r="I131"/>
  <c r="I121" s="1"/>
  <c r="R467"/>
  <c r="N18"/>
  <c r="R343"/>
  <c r="I23"/>
  <c r="O18"/>
  <c r="I468"/>
  <c r="I475"/>
  <c r="I465" s="1"/>
  <c r="K343"/>
  <c r="P477"/>
  <c r="J18"/>
  <c r="I480"/>
  <c r="I460" s="1"/>
  <c r="K460"/>
  <c r="K428"/>
  <c r="K478"/>
  <c r="K458" s="1"/>
  <c r="K437"/>
  <c r="K465"/>
  <c r="K467"/>
  <c r="J19"/>
  <c r="J479"/>
  <c r="J459" s="1"/>
  <c r="I162"/>
  <c r="J473"/>
  <c r="J463" s="1"/>
  <c r="L463"/>
  <c r="L464"/>
  <c r="J474"/>
  <c r="J464" s="1"/>
  <c r="J468"/>
  <c r="L467"/>
  <c r="P461"/>
  <c r="P467"/>
  <c r="I437"/>
  <c r="R477"/>
  <c r="J24"/>
  <c r="I462"/>
  <c r="K477"/>
  <c r="K462"/>
  <c r="L460"/>
  <c r="J480"/>
  <c r="J460" s="1"/>
  <c r="J363"/>
  <c r="J343" s="1"/>
  <c r="L343"/>
  <c r="I499"/>
  <c r="K459"/>
  <c r="K497"/>
  <c r="K457" s="1"/>
  <c r="N477"/>
  <c r="N458"/>
  <c r="M466"/>
  <c r="I476"/>
  <c r="I466" s="1"/>
  <c r="M467"/>
  <c r="I27"/>
  <c r="M18"/>
  <c r="R30"/>
  <c r="R28" s="1"/>
  <c r="R427"/>
  <c r="M30"/>
  <c r="M28" s="1"/>
  <c r="M427"/>
  <c r="I26"/>
  <c r="N427"/>
  <c r="N29"/>
  <c r="N28" s="1"/>
  <c r="I353"/>
  <c r="M343"/>
  <c r="I343"/>
  <c r="Q31"/>
  <c r="Q28" s="1"/>
  <c r="Q427"/>
  <c r="J478"/>
  <c r="J458" s="1"/>
  <c r="L477"/>
  <c r="L458"/>
  <c r="L29"/>
  <c r="L28" s="1"/>
  <c r="L427"/>
  <c r="I478"/>
  <c r="O477"/>
  <c r="O457" s="1"/>
  <c r="O458"/>
  <c r="I459"/>
  <c r="I22"/>
  <c r="K18"/>
  <c r="J29"/>
  <c r="J427"/>
  <c r="I29"/>
  <c r="I427"/>
  <c r="O427"/>
  <c r="O29"/>
  <c r="O28" s="1"/>
  <c r="I497"/>
  <c r="J497"/>
  <c r="N457" l="1"/>
  <c r="R457"/>
  <c r="P457"/>
  <c r="I18"/>
  <c r="K29"/>
  <c r="K28" s="1"/>
  <c r="I28" s="1"/>
  <c r="K427"/>
  <c r="J28"/>
  <c r="M457"/>
  <c r="I467"/>
  <c r="I458"/>
  <c r="I477"/>
  <c r="J477"/>
  <c r="J457" s="1"/>
  <c r="L457"/>
  <c r="I457" l="1"/>
</calcChain>
</file>

<file path=xl/comments1.xml><?xml version="1.0" encoding="utf-8"?>
<comments xmlns="http://schemas.openxmlformats.org/spreadsheetml/2006/main">
  <authors>
    <author>Zhilko</author>
  </authors>
  <commentList>
    <comment ref="C72" authorId="0">
      <text>
        <r>
          <rPr>
            <b/>
            <sz val="14"/>
            <color indexed="81"/>
            <rFont val="Tahoma"/>
            <family val="2"/>
            <charset val="204"/>
          </rPr>
          <t>Zhilko:</t>
        </r>
        <r>
          <rPr>
            <sz val="14"/>
            <color indexed="81"/>
            <rFont val="Tahoma"/>
            <family val="2"/>
            <charset val="204"/>
          </rPr>
          <t xml:space="preserve">
Протяженность объекта указана на основании положительного заключения государственной экспертизы ФАУ «Главгосэкспертиза России» от 01.08.2013 № 615-13/ГГЭ-8623/04</t>
        </r>
      </text>
    </comment>
  </commentList>
</comments>
</file>

<file path=xl/sharedStrings.xml><?xml version="1.0" encoding="utf-8"?>
<sst xmlns="http://schemas.openxmlformats.org/spreadsheetml/2006/main" count="829" uniqueCount="335">
  <si>
    <t>№ п/п</t>
  </si>
  <si>
    <t>Вид работ</t>
  </si>
  <si>
    <t>ПИР</t>
  </si>
  <si>
    <t>СМР</t>
  </si>
  <si>
    <t>Примечание</t>
  </si>
  <si>
    <t>Стоимость строительно-монтажных работ будет определена после получения положительного заключения государственной экспертизы</t>
  </si>
  <si>
    <t>Стоимость строительно-монтажных работ будет определена после получения заключения о достоверности определения сметной стоимости</t>
  </si>
  <si>
    <t>Протяженность, км</t>
  </si>
  <si>
    <t>Строительство автодорожного моста  через р.Ушайка с подходами по ул. Петропавловская.</t>
  </si>
  <si>
    <t>Реконструкция ул. Герасименко от ул. Беринга до ул. Бирюкова</t>
  </si>
  <si>
    <t>Капитальный ремонт ул. Амурской, пер. Камский</t>
  </si>
  <si>
    <t>Капитальный ремонт ул. С. Щедрина</t>
  </si>
  <si>
    <t>Капитальный ремонт ул. Никитина от пр. Комсомольского до ул. С. Разина</t>
  </si>
  <si>
    <t>Капитальный ремонт пер. Курский</t>
  </si>
  <si>
    <t>Капитальный ремонт ул. Черемуховая, ул Поляночная, ул. Урманская, пер. Урочинский</t>
  </si>
  <si>
    <t>Капитальный ремонт ул. Дружбы, ул. Депутатской</t>
  </si>
  <si>
    <t>Капитальный ремонт ул. Героев Чубаровцев</t>
  </si>
  <si>
    <t>Срок исполнения</t>
  </si>
  <si>
    <t>потребность</t>
  </si>
  <si>
    <t>утверждено</t>
  </si>
  <si>
    <t>Объем финансирования 
(тыс. рублей)</t>
  </si>
  <si>
    <t>местного бюджета</t>
  </si>
  <si>
    <t>областного бюджета</t>
  </si>
  <si>
    <t>федерального бюджета</t>
  </si>
  <si>
    <t>внебюджетных источников</t>
  </si>
  <si>
    <t>1.1.</t>
  </si>
  <si>
    <t>Всего</t>
  </si>
  <si>
    <t>Строительство объектов улично-дорожной сети, в том числе:</t>
  </si>
  <si>
    <t>1.1.21</t>
  </si>
  <si>
    <t>1.1.22</t>
  </si>
  <si>
    <t>1.1.24</t>
  </si>
  <si>
    <t>1.1.1</t>
  </si>
  <si>
    <t>1.1.2</t>
  </si>
  <si>
    <t>1.1.4</t>
  </si>
  <si>
    <t>1.1.5</t>
  </si>
  <si>
    <t>1.1.6</t>
  </si>
  <si>
    <t>1.1.7</t>
  </si>
  <si>
    <t>ИТОГО по задаче 1, в том числе:</t>
  </si>
  <si>
    <t>Строительно-монтажные работы</t>
  </si>
  <si>
    <t>В том числе, за счет средств</t>
  </si>
  <si>
    <t>Наименование целей, задач, мероприятий  подпрограммы</t>
  </si>
  <si>
    <t>1.1.3</t>
  </si>
  <si>
    <t>Задача 2 подпрограммы: Приведение улично-дорожной сети  в нормативное состояние</t>
  </si>
  <si>
    <t xml:space="preserve">Задача 1 подпрограммы: Развитие улично-дорожной сети </t>
  </si>
  <si>
    <t>Капитальный ремонт тротуаров вдоль линий жилой застройки около школы № 66 по адресам: г. Томск, ул. Сплавная, 56, д. Эушта, ул. Школьная, 3</t>
  </si>
  <si>
    <t>1.1.11</t>
  </si>
  <si>
    <t>1.1.14</t>
  </si>
  <si>
    <t>1.1.15</t>
  </si>
  <si>
    <t>1.1.18</t>
  </si>
  <si>
    <t>ПЕРЕЧЕНЬ МЕРОПРИЯТИЙ И РЕСУРСНОЕ ОБЕСПЕЧЕНИЕ ПОДПРОГРАММЫ 
"Развитие улично-дорожной сети"</t>
  </si>
  <si>
    <t>ИТОГО по задаче 2, в том числе:</t>
  </si>
  <si>
    <t>2.2.1</t>
  </si>
  <si>
    <t>2</t>
  </si>
  <si>
    <t>Стоимость строительно-монтажных работ будет уточнена после получения положительного заключения о достоверности определения сметной стоимости</t>
  </si>
  <si>
    <t>Капитальный ремонт ул. Бакунина</t>
  </si>
  <si>
    <t>Капитальный ремонт объектов улично-дорожной сети в мкр. Каменка</t>
  </si>
  <si>
    <t>Разработка проектной и изыскательской документации</t>
  </si>
  <si>
    <t>Капитальный ремонт объектов улично-дорожной сети в пос. 2-ой ЛПК</t>
  </si>
  <si>
    <t>1.1.8</t>
  </si>
  <si>
    <t>1.1.13</t>
  </si>
  <si>
    <t>Реконструкция моста длиной 35.1 м через р. Ушайка в п. Заварзино по ул. Мостовая в г. Томске со строительством подходов к мосту, устройством освещения</t>
  </si>
  <si>
    <t>Строительство автомобильной дороги по 
пер. Еловый в с. Дзержинское</t>
  </si>
  <si>
    <t>1.1.10</t>
  </si>
  <si>
    <t>Строительство улиц в ж/д Копылово</t>
  </si>
  <si>
    <t>1.1.25</t>
  </si>
  <si>
    <t>1.1.26</t>
  </si>
  <si>
    <t>1.1.27</t>
  </si>
  <si>
    <t>Строительсвто автомобильной дороги по 
ул. Бутакова от ул. Добровидова до 
ул. Большакова в г. Томске</t>
  </si>
  <si>
    <t>Строительство объектов улично-дорожной сети в 
д. Киргизка</t>
  </si>
  <si>
    <t>2.1.2</t>
  </si>
  <si>
    <t>Код бюджетной классификации
(КЦСР, КВР)</t>
  </si>
  <si>
    <t>2.1.</t>
  </si>
  <si>
    <t>2.1.3</t>
  </si>
  <si>
    <t>2.1.5</t>
  </si>
  <si>
    <t>2.1.9</t>
  </si>
  <si>
    <t>2.1.10</t>
  </si>
  <si>
    <t>2.1.13</t>
  </si>
  <si>
    <t>2.1.14</t>
  </si>
  <si>
    <t>2.1.15</t>
  </si>
  <si>
    <t>2.2.</t>
  </si>
  <si>
    <t>2.2.3</t>
  </si>
  <si>
    <t>2.2.4</t>
  </si>
  <si>
    <t>2.2.5</t>
  </si>
  <si>
    <t>2.2.6</t>
  </si>
  <si>
    <t>2.2.7</t>
  </si>
  <si>
    <t>2.2.8</t>
  </si>
  <si>
    <t>2.2.9</t>
  </si>
  <si>
    <t>2.2.10</t>
  </si>
  <si>
    <t>2.2.12</t>
  </si>
  <si>
    <t>2.2.11</t>
  </si>
  <si>
    <t>2.3</t>
  </si>
  <si>
    <t>2.3.1</t>
  </si>
  <si>
    <t>1.2</t>
  </si>
  <si>
    <t>1.2.1</t>
  </si>
  <si>
    <t xml:space="preserve">Положительное заключение государственной экспертизы № 70-1-5-0236-14 от 24.10.2014 г. </t>
  </si>
  <si>
    <t>Строительство ул. Пастера в г. Томске</t>
  </si>
  <si>
    <t>Ответственный исполнитель, соисполнители</t>
  </si>
  <si>
    <t>Департамент капитального строительства администрации Города Томска</t>
  </si>
  <si>
    <t>Реконструкция ул. Травяная, ул. Тенистая, ул. Приветливая (п. Степановка)</t>
  </si>
  <si>
    <t>1.1.20</t>
  </si>
  <si>
    <t>1.1.28</t>
  </si>
  <si>
    <t>2.1.12</t>
  </si>
  <si>
    <t>2.1.4</t>
  </si>
  <si>
    <t>2.2.14</t>
  </si>
  <si>
    <t>1.1.30</t>
  </si>
  <si>
    <t>2.1.11</t>
  </si>
  <si>
    <t>Реконструкция моста через р. Басандайка в п. Аникино</t>
  </si>
  <si>
    <t>2.1.16</t>
  </si>
  <si>
    <t>Стоимость строительно-монтажных работ будет определена после получения положительного заключения государственной экспертизы
(Обращение главы администрации Октябрьского района от 24.07.2017 № 2118/1430 )</t>
  </si>
  <si>
    <t>Реконструкция ул. Мечникова в г. Томске</t>
  </si>
  <si>
    <t>2.1.17</t>
  </si>
  <si>
    <t>2.1.18</t>
  </si>
  <si>
    <t>Строительство ул. Нарочанская в мкр. Наука г. Томска</t>
  </si>
  <si>
    <t>Стоимость строительно-монтажных работ будет определена после получения заключения о достоверности определения сметной стоимости
(Обращение гражданки Утешевой Т.Г.)</t>
  </si>
  <si>
    <t>Строительство ул. Вьюжная в мкр. Наука г. Томска</t>
  </si>
  <si>
    <t>Стоимость строительно-монтажных работ будет определена после получения заключения о достоверности определения сметной стоимости
(Обращение гражданина Гоглова А.С.)</t>
  </si>
  <si>
    <t>2.2.13</t>
  </si>
  <si>
    <t>2.2.15</t>
  </si>
  <si>
    <t>2.2.16</t>
  </si>
  <si>
    <t>Реконструкция автомобильной дороги по ул. Вилюйская в г. Томске</t>
  </si>
  <si>
    <t>Поручение заместителя Мэра Города Томска - Руководителя аппарата администрации Города А.И. Цымбалюка, в соответствии с предписаниями Отдела ГИБДД УМВД России по городу Томску</t>
  </si>
  <si>
    <t>Реконструкция автомобильной дороги по ул. Макарова в г. Томске</t>
  </si>
  <si>
    <t>2.1.19</t>
  </si>
  <si>
    <t>2.1.20</t>
  </si>
  <si>
    <t>2.1.21</t>
  </si>
  <si>
    <t>Строительство дороги по пер. 1-ый Басандайский г. Томска</t>
  </si>
  <si>
    <t>Обращение департамента архитектуры и градостроительства администрации Города Томска</t>
  </si>
  <si>
    <t>Строительство улиц в мкр. пос. Светлый г. Томска</t>
  </si>
  <si>
    <t>Обращения граждан</t>
  </si>
  <si>
    <t>По результатам отчета ООО "ЗАПСИБ-МОСТ" даны рекомендации о необходимости демонтажа искусственного сооружения (моста), не отвечающего действующим нормативным требованиям по надежности и безопасности</t>
  </si>
  <si>
    <t>Строительство улиц в пос. Озерки в г. Томске 
(вблизи пос. Росинка)</t>
  </si>
  <si>
    <t>Реконструкция автомобильной дороги по ул. Чапаева в г. Томске</t>
  </si>
  <si>
    <t>Обращение Правления Томской региональной организации "Российский Союз ветеранов Афганистана"</t>
  </si>
  <si>
    <t>Строительство искусственного сооружения (моста) по ул. Облепиховая в пос. Заварзино г. Томска</t>
  </si>
  <si>
    <t>Реконструкция пер. Зырянский в г. Томске</t>
  </si>
  <si>
    <t>Капитальный ремонт коммунального моста через р. Томь в г. Томске</t>
  </si>
  <si>
    <t>Реконструкция ул. Кутузова, ул. Асиновская, 
ул. Алеутская</t>
  </si>
  <si>
    <t>1.1.9</t>
  </si>
  <si>
    <t>план</t>
  </si>
  <si>
    <t>1.1.16</t>
  </si>
  <si>
    <t>1.1.29</t>
  </si>
  <si>
    <t>2.1.6</t>
  </si>
  <si>
    <t>2.1.7</t>
  </si>
  <si>
    <t>2.1.8</t>
  </si>
  <si>
    <t>Реконструкция участка автомобильной дороги от 
ул. Д. Бедного до п. Родионово</t>
  </si>
  <si>
    <t>Стоимость строительно-монтажных работ будет определена после получения положительного заключения государственной экспертизы
( Коллективные обращения жителей п. Родионово )</t>
  </si>
  <si>
    <t>Стоимость строительно-монтажных работ будет определена после получения заключения о достоверности определения сметной стоимости
(Коллективные обращения жителей п. Родионово)</t>
  </si>
  <si>
    <t>Строительство участка автомобильной дороги от моста через р. Малая Ушайка до п. Родионово</t>
  </si>
  <si>
    <t>Реконструкция ул. Любы Шевцовой в г. Томске</t>
  </si>
  <si>
    <t>2.1.22</t>
  </si>
  <si>
    <t>Обращение заместителя начальника департамента архитектуры и градостроительства администрации Города Томска от 06.03.2018 № 01-01-21/1134</t>
  </si>
  <si>
    <t>Строительство ул. Шахова в мкр. Наука г. Томска</t>
  </si>
  <si>
    <t>Обращение главы советского района от 10.05.2018 № 2136</t>
  </si>
  <si>
    <t>В целях выделения средств на реализацию  мероприятий по данному объекту, департаментом капитального строительства администрации Города Томска в адрес Департамента архитектуры и строительства Томской области была нправлена бюджетная заявка на финансирование из областного бюджета объектов капитального строительства.</t>
  </si>
  <si>
    <t>2.1.23</t>
  </si>
  <si>
    <t>Реконструкция ул. Ижевская</t>
  </si>
  <si>
    <t>Реконструкция ул. Строевая</t>
  </si>
  <si>
    <t>Реконструкция пер. Карский</t>
  </si>
  <si>
    <t>Капитальный ремонт ул. О. Кошевого</t>
  </si>
  <si>
    <t>Капитальный ремонт ул. 5-ой Армии</t>
  </si>
  <si>
    <t>Приложение 2
к подпрограмме
"Развитие улично-дорожной сети"</t>
  </si>
  <si>
    <t>2.1.24</t>
  </si>
  <si>
    <t>2.1.25</t>
  </si>
  <si>
    <t>Реконструкция ул. Стрелочная в г. Томске</t>
  </si>
  <si>
    <t>Стоимость строительно-монтажных работ будет определена после получения положительного заключения государственной экспертизы.
Обращения жителей мкр. Каштак</t>
  </si>
  <si>
    <t>2.1.26</t>
  </si>
  <si>
    <t>2.1.27</t>
  </si>
  <si>
    <t>Строительство моста, расположенного по адресу: г. Томск, пос. Степановка, ул. Богдана Хмельницкого, в районе д. 60/3</t>
  </si>
  <si>
    <t>Стоимость строительно-монтажных работ будет определена после получения положительного заключения государственной экспертизы
Обращение департамента дорожной деятельности и благоустройства администрации Города Томска</t>
  </si>
  <si>
    <t>Реконструкция ул. Тимакова на участке от ул. Ленина до ул. Карпова</t>
  </si>
  <si>
    <t>Стоимость строительно-монтажных работ будет определена после получения положительного заключения государственной экспертизы.
Обращения Томского политехнического университета</t>
  </si>
  <si>
    <t>2.1.28</t>
  </si>
  <si>
    <t>Обращение главы администрации Города Томска Кировского района В.А. Денисович, в связи с обращением жителя с. Дзержинское Исаханян А.З. в прокуратуру Кировского района Города Томска</t>
  </si>
  <si>
    <t>Реконструкция ул. Демьяна Бедного в г. Томске</t>
  </si>
  <si>
    <t>2.1.29</t>
  </si>
  <si>
    <t>Строительство ул. Вешняя в мкр. Наука г. Томска</t>
  </si>
  <si>
    <t>Строительство автомобильной дороги по ул. Светлая в с. Дзержинское</t>
  </si>
  <si>
    <t>Строительство автомобильной дороги по пер. Полынный в с. Дзержинское</t>
  </si>
  <si>
    <t>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Автомобильные дороги" (ПИР). Софинансирование.</t>
  </si>
  <si>
    <t xml:space="preserve">Реконструкция ул. Нефтяная в г. Томске </t>
  </si>
  <si>
    <t>Обследование</t>
  </si>
  <si>
    <t>Проведение обследования (исследования) объектов улично-дорожной сети, мостовых сооружений, оценка земельных участков и объектов недвижимости</t>
  </si>
  <si>
    <t>Реконструкция ул. Карпова в г. Томске на участке от ул. Учебная до ул. Савиных</t>
  </si>
  <si>
    <t>2.1.30</t>
  </si>
  <si>
    <t>Стоимость строительно-монтажных работ будет определена после получения положительного заключения государственной экспертизы
(Обращение жителей ул. Карпова)</t>
  </si>
  <si>
    <t>2.1.31</t>
  </si>
  <si>
    <t>Стоимость строительно-монтажных работ будет определена после получения положительного заключения государственной экспертизы
(Обращение жителей ул. Мичурина)</t>
  </si>
  <si>
    <t>В 2020 году будет подана бюджетная заявка на финансирование объекта в 2021 году за счет средств областного бюджета.</t>
  </si>
  <si>
    <t>Реконструкция ул. Лебедева в г. Томске</t>
  </si>
  <si>
    <t>1.1.12</t>
  </si>
  <si>
    <t>1.1.17</t>
  </si>
  <si>
    <t>1.1.23</t>
  </si>
  <si>
    <t>2.1.32</t>
  </si>
  <si>
    <t>Капитальный ремонт ул. Нижне - Складская в 
пос. Нижний склад г. Томска</t>
  </si>
  <si>
    <t>Капитальный ремонт ул. Левобережная в пос. Нижний склад г. Томска</t>
  </si>
  <si>
    <t>Капитальный ремонт ул. Сплавная в пос. Нижний склад г. Томска</t>
  </si>
  <si>
    <t>решение комиссии Думы Города Томска по дорожному хозяйству и благоустройству от 22.02.2019 г.</t>
  </si>
  <si>
    <t>Капитальный ремонт ул. Петровская в с. Дзержинское г. Томска</t>
  </si>
  <si>
    <t>Капитальный ремонт ул. Дзержинская в 
с. Дзержинское г. Томска</t>
  </si>
  <si>
    <t>Обращение жетеля мкр. Наука, обращение председателя Думы Города Томска С.Ю. Панова</t>
  </si>
  <si>
    <t>Строительство ул. Спасская в мкр. Наука г. Томска</t>
  </si>
  <si>
    <t>Обращение председателя Думы Города Томска С.Ю. Панова</t>
  </si>
  <si>
    <t>Строительство ул. Красные зори и 
ул. Преображенская в мкр. Наука г. Томска</t>
  </si>
  <si>
    <t>протокольное поручение Мэра Города Томска И.Г. Кляйн (ЭДО № 198162 от 21.05.2019 г.).</t>
  </si>
  <si>
    <t>ПРЕДПИСАНИЕ Центра дорожного, технического надзора и пропаганды безопасности дорожного движения УМВД России по Томской области от 22.10.2019 № 243/о
Обращение главы администрации Октябрьского района Города Томска</t>
  </si>
  <si>
    <t>Технико-экономическое обоснование реконструкции, с целью приведения в нрмативное состояние подходов к мосту, расположенному по адресу: г. Томск, пос. Степановка, ул. Короленко</t>
  </si>
  <si>
    <t>Разработка проектной документации (стадия предпроектная) для обоснования инвестиционного проекта по объекту:  "Реконструкция железнодорожного переезда в пос. Степановка в районе ул. Шевченко в г. Томске"</t>
  </si>
  <si>
    <t>Приобретение объектов улично-дорожнй сети</t>
  </si>
  <si>
    <t>Жилая улица № 1 в жилом микрорайоне по ул. Береговая, 2д в г. Томске. Корректировка (1 этап)</t>
  </si>
  <si>
    <t>Приобретение</t>
  </si>
  <si>
    <t>Жилая улица № 1 в жилом микрорайоне по ул. Береговая, 2д в г. Томске. Корректировка (2 этап)</t>
  </si>
  <si>
    <t>Переулок Речной в г. Томске Томской области</t>
  </si>
  <si>
    <t>Реконструкция ул. Советская (от пр. Кирова до пр. Фрунзе)</t>
  </si>
  <si>
    <t>1.1.19</t>
  </si>
  <si>
    <t>Уровень приоритетности мероприятий</t>
  </si>
  <si>
    <t>Критерий уровня приоритетности мероприятий</t>
  </si>
  <si>
    <t>I</t>
  </si>
  <si>
    <t>В</t>
  </si>
  <si>
    <t>II</t>
  </si>
  <si>
    <t>III</t>
  </si>
  <si>
    <t>Б</t>
  </si>
  <si>
    <t>А</t>
  </si>
  <si>
    <t>Г</t>
  </si>
  <si>
    <t>Строительство автомобильной дороги по пер. Ореховый пос. Росинка г. Томска</t>
  </si>
  <si>
    <t>Реконструкция ул. Барнаульская в г. Томске</t>
  </si>
  <si>
    <t>Реконструкция ул. Парковая в г. Томске</t>
  </si>
  <si>
    <t>Департамент дорожной деятельности и благоустройства администрации Города Томска</t>
  </si>
  <si>
    <t>Реконструкция ул. Школьная от пер. Школьный до дома по ул. Школьная, 42 в г. Томске</t>
  </si>
  <si>
    <t>Строительство проезда по ул. Ковалева в микрорайоне № 13 жилого района "Восточный" в г. Томске</t>
  </si>
  <si>
    <t>Строительство левобережной объездной автодороги г. Томска в Томской области (вторая очередь строительства. Корректировка. 1 этап). Путепроводы на 2-х уровневых транспортных развязках ПК 35+90, ПК 123+51 (2 этап)</t>
  </si>
  <si>
    <t>Строительство ул. Петра Федоровского, ул. Андрея Крячкого в г. Томске</t>
  </si>
  <si>
    <t>Реконструкция ул. Высоцкого (от ул. Иркутский тракт до ул. Ивановского), ул. Ивановского 
(от ул. Высоцкого до ул. Демьяна Бедного), ул. Демьяна Бедного (от ул. Ивановского 
до ул. Энтузиастов) ул. Энтузиастов (от ул. Демьяна Бедного до ул. Клюева) в г. Томске</t>
  </si>
  <si>
    <t>Реконструкция ул. Ивановского, ул. Гамалеи ул. Баумана в г. Томске</t>
  </si>
  <si>
    <t>Реконструкция ул. Тургенева в г. Томске</t>
  </si>
  <si>
    <t>Строительство магистральной улицы общегородского значения - проспект Новаторов (от ул. Клюева до ул. Юрия Ковалева и от ул. Юрия Ковалева до ул. Ивановского) в г. Томске</t>
  </si>
  <si>
    <t>Строительство ул. Николая Рукавишникова в г. Томске</t>
  </si>
  <si>
    <t>Реконструкция ул. Гоголя от ул. Никитина до ул. Алтайской в г. Томске</t>
  </si>
  <si>
    <t>Обследование моста через р. Ушайку по ул. Красноармейской</t>
  </si>
  <si>
    <t>Обследование моста через р. Ушайку по ул. Мостовой в пос. Заварзино в г. Томске</t>
  </si>
  <si>
    <t>Обследование трубы на оз. Керепеть на ул. Трудовая</t>
  </si>
  <si>
    <t>Обследование моста-трубы в псо. Свечном по ул. Смирнова в г. Томске</t>
  </si>
  <si>
    <t>Обследование моста-трубы на р. Ушайка по пр. Комсомольскому в г. Томске</t>
  </si>
  <si>
    <t>Обследование моста-трубы на р. Ушайка по пр. Ленина у магазина "1000 мелочей" в г. Томске</t>
  </si>
  <si>
    <t>1.2.2</t>
  </si>
  <si>
    <t>1.2.3</t>
  </si>
  <si>
    <t>2.1.1</t>
  </si>
  <si>
    <t>2.2.17</t>
  </si>
  <si>
    <t>2.2.18</t>
  </si>
  <si>
    <t>2.2.19</t>
  </si>
  <si>
    <t>2.3.2</t>
  </si>
  <si>
    <t>2.3.3</t>
  </si>
  <si>
    <t>2.3.4</t>
  </si>
  <si>
    <t>2.3.5</t>
  </si>
  <si>
    <t>2.3.6</t>
  </si>
  <si>
    <t>2.3.7</t>
  </si>
  <si>
    <t>2.3.8</t>
  </si>
  <si>
    <t>Реконструкция ул. Центральная в г. Томске</t>
  </si>
  <si>
    <t>2.1.33</t>
  </si>
  <si>
    <t>2.4</t>
  </si>
  <si>
    <t>2.4.1</t>
  </si>
  <si>
    <t xml:space="preserve">Ремонт участка автомобильной дороги - путепровода, протяженностью 89,55 м, по адресу: г. Томск, ул. Мичурина, 98а (решение судов) </t>
  </si>
  <si>
    <t>2.1.38</t>
  </si>
  <si>
    <t>Реконструкция ул. Челюскинцев в г. Томске</t>
  </si>
  <si>
    <t>Реконструкция ул. Олега Кошевого в г. Томске</t>
  </si>
  <si>
    <t>Строительство ул. Приозерная в г. Томске (участок от д. 20 а до д. 72)</t>
  </si>
  <si>
    <t>Строительство ул. Солнечная мкр. Каменка в г. Томске</t>
  </si>
  <si>
    <t>Реконструкция ул. Мичурина от ул. Рабочей до ул. Торговой в г. Томске</t>
  </si>
  <si>
    <t>Реконструкция ул. Интернационалистов в г. Томске</t>
  </si>
  <si>
    <t>Реконструкция ул. Маяковского в г. Томске</t>
  </si>
  <si>
    <t>Реконструкция пер. Сергея Лазо в г. Томске</t>
  </si>
  <si>
    <t>1.1.31</t>
  </si>
  <si>
    <t>1.1.32</t>
  </si>
  <si>
    <t>1.1.33</t>
  </si>
  <si>
    <t>2.1.34</t>
  </si>
  <si>
    <t>2.1.35</t>
  </si>
  <si>
    <t>2.1.36</t>
  </si>
  <si>
    <t>2.1.37</t>
  </si>
  <si>
    <t>2.1.39</t>
  </si>
  <si>
    <t>10 1 R1 53940 243</t>
  </si>
  <si>
    <t>ИТОГО по задаче 3, в том числе:</t>
  </si>
  <si>
    <t>3.1.</t>
  </si>
  <si>
    <t>3.1.1</t>
  </si>
  <si>
    <t>3.2</t>
  </si>
  <si>
    <t>3.2.1</t>
  </si>
  <si>
    <t>ИТОГО по задачам 1, 2, 3 в том числе:</t>
  </si>
  <si>
    <t>Приобретение объектов улично-дорожной сети</t>
  </si>
  <si>
    <t>Задача 3 подпрограммы: Приведение улично-дорожной сети  в нормативное состояние, в рамках реализации национального проекта</t>
  </si>
  <si>
    <t>Основное мероприятие: Реализация регионального проекта "Региональная и местная дорожная сеть" национального проекта "Безопасные качественные дороги"
(решается в рамках задачи 3)</t>
  </si>
  <si>
    <t>Основное мероприятие: Повышение доступности и безопасности улично-дорожной сети
(решается в рамках задачи 1-2)</t>
  </si>
  <si>
    <t>Реконструкция проезда Проектируемого в г. Томске</t>
  </si>
  <si>
    <t>2.1.40</t>
  </si>
  <si>
    <t>10 1 01 40010 414</t>
  </si>
  <si>
    <t>Цель подпрограммы: Повышение доступности и безопасности улично-дорожной сети муниципального образования «Город Томск»</t>
  </si>
  <si>
    <t>10 1 01 99990 244</t>
  </si>
  <si>
    <t>10 1 R1 53940 244</t>
  </si>
  <si>
    <t>Проектно-изыскательские работы</t>
  </si>
  <si>
    <t xml:space="preserve">Реконструкция ул. Континентальная и ул. Степановская в г. Томске </t>
  </si>
  <si>
    <t>2.2.2</t>
  </si>
  <si>
    <t>10 1 01 20420 243</t>
  </si>
  <si>
    <t>Реконструкция  объектов улично-дорожной сети муниципального образования «Город Томск», в том числе:</t>
  </si>
  <si>
    <t>Капитальный ремонт объектов улично-дорожной сети муниципального образования «Город Томск», в том числе:</t>
  </si>
  <si>
    <t>Ремонт  объектов улично-дорожной сети муниципального образования «Город Томск», в том числе:</t>
  </si>
  <si>
    <t>Капитальный ремонт объектов улично-дорожной сети г. Томска в рамках реализации национального проекта, в том числе:</t>
  </si>
  <si>
    <t>Ремонт объектов улично-дорожной сети г. Томска в рамках реализации национального проекта, в том числе:</t>
  </si>
  <si>
    <t>3</t>
  </si>
  <si>
    <t>Капитальный ремонт ул. Демьяна Бедного на участке от ул. Баумана до ул. Тургенева в  г. Томске</t>
  </si>
  <si>
    <t>2.2.20</t>
  </si>
  <si>
    <t>Капитальный ремонт ул. Демьяна Бедного на участке от ул. Баумана до ул. Тургенева в г. Томске. Устройство тротуаров</t>
  </si>
  <si>
    <t>2.4.2</t>
  </si>
  <si>
    <t>2.4.3</t>
  </si>
  <si>
    <t>Ремонт моста через реку Ушайка, расположенного по адресу: г. Томск, ул. Красноармейская, 2а</t>
  </si>
  <si>
    <t xml:space="preserve">Ремонт моста через реку Ушайка, расположенного по адресу: г. Томск, Аптекарский переулок, 17 </t>
  </si>
  <si>
    <t>Реконструкция ул. Иркутский тракт в г. Томске (на участке от ДШИ № 3 до поворота на п. Светлый)</t>
  </si>
  <si>
    <t>Капитальный ремонт ул. Степановской в г. Томске</t>
  </si>
  <si>
    <t>Реконструкция ул. Ленина д. Лоскутово в г. Томске</t>
  </si>
  <si>
    <t>Реконструкция ул. Земляничная п. Росинка в г. Томске</t>
  </si>
  <si>
    <t>2.1.41</t>
  </si>
  <si>
    <t>2.1.42</t>
  </si>
  <si>
    <t>1.1.34</t>
  </si>
  <si>
    <t>Строительство третьего моста через р. Томь в г. Томске</t>
  </si>
  <si>
    <t>1.1.35</t>
  </si>
  <si>
    <t>10 1 01 0П050 414
10 1 01 40010 414</t>
  </si>
  <si>
    <t>Капитальный ремонт ул. Бориса Пастернака 
п. Апрель в г. Томске. Устройство тротуаров (решение судов),</t>
  </si>
  <si>
    <t>A</t>
  </si>
  <si>
    <t>2.2.21</t>
  </si>
  <si>
    <t>Капитальный ремонт  ул. В. Высоцкого  на участке от автобусной остановки «Спорткомплекс «Кедр» до автобусной остановки «Высоцкого 16» в г. Томске. Устройство тротуаров</t>
  </si>
  <si>
    <t>2.2.22</t>
  </si>
  <si>
    <t>Строительство ул. Петра Федоровского, ул. Андрея Крячкого в г. Томске (ПИР)</t>
  </si>
  <si>
    <t xml:space="preserve"> Строительство магистральной улицы общегородского значения - ул. Юрия Ковалева (от ул. Иркутский тракт до ул. Энтузиастов) в г. Томске</t>
  </si>
  <si>
    <t>Строительство объекта "Территории (площадки) в районе Кузовлевского тракта, предназначенные для предоставления гражданам в целях индивидуального жилищного строительства. Автомобильные дороги (решение судов)"</t>
  </si>
  <si>
    <t>Строительство ул. Урманская в г. Томске (решение судов)</t>
  </si>
  <si>
    <t>Реконструкция ул. Заречная 1-я, ул. Новоселов, пр. Малиновый в г. Томске (решение судов)</t>
  </si>
  <si>
    <t>Строительство ул. Маршала Жукова в пос. Родионово (решение судов)</t>
  </si>
  <si>
    <t>Строительство улиц в пос. Родионово
(ул. Заварзинская, ул. Российская, ул. 1000 лет Руси, ул. Окружная) (решение судов)</t>
  </si>
  <si>
    <t>Строительство ул. Радуница в пос. Родионово (решение судов)</t>
  </si>
</sst>
</file>

<file path=xl/styles.xml><?xml version="1.0" encoding="utf-8"?>
<styleSheet xmlns="http://schemas.openxmlformats.org/spreadsheetml/2006/main">
  <numFmts count="6">
    <numFmt numFmtId="164" formatCode="_-* #,##0.00_р_._-;\-* #,##0.00_р_._-;_-* &quot;-&quot;??_р_._-;_-@_-"/>
    <numFmt numFmtId="165" formatCode="#,##0.000"/>
    <numFmt numFmtId="166" formatCode="#,##0.0"/>
    <numFmt numFmtId="167" formatCode="#,##0.00_ ;\-#,##0.00\ "/>
    <numFmt numFmtId="168" formatCode="#,##0.0_ ;\-#,##0.0\ "/>
    <numFmt numFmtId="169" formatCode="0.0"/>
  </numFmts>
  <fonts count="10">
    <font>
      <sz val="10"/>
      <name val="Arial Cyr"/>
      <charset val="204"/>
    </font>
    <font>
      <sz val="10"/>
      <name val="Arial Cyr"/>
      <charset val="204"/>
    </font>
    <font>
      <sz val="8"/>
      <name val="Arial Cyr"/>
      <charset val="204"/>
    </font>
    <font>
      <sz val="10"/>
      <name val="Arial"/>
      <family val="2"/>
      <charset val="204"/>
    </font>
    <font>
      <sz val="10"/>
      <name val="Times New Roman"/>
      <family val="1"/>
      <charset val="204"/>
    </font>
    <font>
      <b/>
      <sz val="14"/>
      <color indexed="81"/>
      <name val="Tahoma"/>
      <family val="2"/>
      <charset val="204"/>
    </font>
    <font>
      <sz val="14"/>
      <color indexed="81"/>
      <name val="Tahoma"/>
      <family val="2"/>
      <charset val="204"/>
    </font>
    <font>
      <b/>
      <sz val="10"/>
      <name val="Times New Roman"/>
      <family val="1"/>
      <charset val="204"/>
    </font>
    <font>
      <sz val="10"/>
      <color rgb="FFFF0000"/>
      <name val="Times New Roman"/>
      <family val="1"/>
      <charset val="204"/>
    </font>
    <font>
      <b/>
      <sz val="10"/>
      <color rgb="FFFF0000"/>
      <name val="Times New Roman"/>
      <family val="1"/>
      <charset val="204"/>
    </font>
  </fonts>
  <fills count="4">
    <fill>
      <patternFill patternType="none"/>
    </fill>
    <fill>
      <patternFill patternType="gray125"/>
    </fill>
    <fill>
      <patternFill patternType="solid">
        <fgColor rgb="FF92D050"/>
        <bgColor indexed="64"/>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3" fillId="0" borderId="0"/>
    <xf numFmtId="164" fontId="1" fillId="0" borderId="0" applyFont="0" applyFill="0" applyBorder="0" applyAlignment="0" applyProtection="0"/>
  </cellStyleXfs>
  <cellXfs count="150">
    <xf numFmtId="0" fontId="0" fillId="0" borderId="0" xfId="0"/>
    <xf numFmtId="0" fontId="4" fillId="0" borderId="1"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0" xfId="0" applyFont="1" applyFill="1"/>
    <xf numFmtId="168" fontId="4" fillId="0" borderId="0" xfId="0" applyNumberFormat="1" applyFont="1" applyFill="1"/>
    <xf numFmtId="0" fontId="4" fillId="0" borderId="0" xfId="0" applyFont="1" applyFill="1" applyBorder="1"/>
    <xf numFmtId="4" fontId="4" fillId="0" borderId="0" xfId="0" applyNumberFormat="1" applyFont="1" applyFill="1" applyBorder="1" applyAlignment="1">
      <alignment horizontal="center" vertical="center" wrapText="1"/>
    </xf>
    <xf numFmtId="3" fontId="4" fillId="0" borderId="0" xfId="0" applyNumberFormat="1" applyFont="1" applyFill="1" applyBorder="1" applyAlignment="1">
      <alignment vertical="center" wrapText="1"/>
    </xf>
    <xf numFmtId="168" fontId="4" fillId="0" borderId="0" xfId="0" applyNumberFormat="1" applyFont="1" applyFill="1" applyBorder="1"/>
    <xf numFmtId="165" fontId="4" fillId="0" borderId="0" xfId="0" applyNumberFormat="1" applyFont="1" applyFill="1"/>
    <xf numFmtId="0" fontId="4" fillId="0" borderId="0" xfId="0" applyFont="1" applyFill="1" applyAlignment="1">
      <alignment horizontal="right" wrapText="1"/>
    </xf>
    <xf numFmtId="165" fontId="4" fillId="0" borderId="0" xfId="0" applyNumberFormat="1" applyFont="1" applyFill="1" applyBorder="1"/>
    <xf numFmtId="3" fontId="4" fillId="0" borderId="0" xfId="0" applyNumberFormat="1" applyFont="1" applyFill="1" applyBorder="1" applyAlignment="1"/>
    <xf numFmtId="4" fontId="4" fillId="0" borderId="0" xfId="0" applyNumberFormat="1" applyFont="1" applyFill="1" applyBorder="1"/>
    <xf numFmtId="0" fontId="4" fillId="0" borderId="0" xfId="0" applyFont="1" applyFill="1" applyAlignment="1">
      <alignment horizontal="centerContinuous"/>
    </xf>
    <xf numFmtId="0" fontId="4" fillId="0" borderId="0" xfId="0" applyFont="1" applyFill="1" applyAlignment="1">
      <alignment horizontal="centerContinuous" wrapText="1"/>
    </xf>
    <xf numFmtId="4" fontId="4" fillId="0" borderId="1"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4" fontId="4" fillId="0" borderId="6"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4" fontId="4" fillId="0" borderId="3"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xf>
    <xf numFmtId="1" fontId="4" fillId="0" borderId="1" xfId="0" applyNumberFormat="1" applyFont="1" applyFill="1" applyBorder="1" applyAlignment="1">
      <alignment horizontal="left" vertical="center" wrapText="1"/>
    </xf>
    <xf numFmtId="167" fontId="4" fillId="0" borderId="1" xfId="3" applyNumberFormat="1" applyFont="1" applyFill="1" applyBorder="1" applyAlignment="1">
      <alignment horizontal="center" vertical="center" wrapText="1"/>
    </xf>
    <xf numFmtId="0" fontId="4" fillId="0" borderId="2" xfId="0" applyFont="1" applyFill="1" applyBorder="1" applyAlignment="1">
      <alignment horizontal="center" vertical="top" wrapText="1"/>
    </xf>
    <xf numFmtId="49" fontId="4" fillId="0" borderId="2" xfId="0" applyNumberFormat="1" applyFont="1" applyFill="1" applyBorder="1" applyAlignment="1">
      <alignment horizontal="center" vertical="center" wrapText="1"/>
    </xf>
    <xf numFmtId="1" fontId="4" fillId="0" borderId="8" xfId="0" applyNumberFormat="1" applyFont="1" applyFill="1" applyBorder="1" applyAlignment="1">
      <alignment horizontal="center" vertical="center" wrapText="1"/>
    </xf>
    <xf numFmtId="1" fontId="4" fillId="0" borderId="9"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168" fontId="7" fillId="0" borderId="1" xfId="3" applyNumberFormat="1" applyFont="1" applyFill="1" applyBorder="1" applyAlignment="1">
      <alignment horizontal="center" vertical="center" wrapText="1"/>
    </xf>
    <xf numFmtId="0" fontId="4" fillId="0" borderId="6" xfId="0" applyFont="1" applyFill="1" applyBorder="1" applyAlignment="1">
      <alignment horizontal="center" vertical="top" wrapText="1"/>
    </xf>
    <xf numFmtId="49" fontId="4" fillId="0" borderId="6" xfId="0" applyNumberFormat="1" applyFont="1" applyFill="1" applyBorder="1" applyAlignment="1">
      <alignment horizontal="center" vertical="center" wrapText="1"/>
    </xf>
    <xf numFmtId="1" fontId="4" fillId="0" borderId="4" xfId="0" applyNumberFormat="1" applyFont="1" applyFill="1" applyBorder="1" applyAlignment="1">
      <alignment horizontal="center" vertical="center" wrapText="1"/>
    </xf>
    <xf numFmtId="1" fontId="4" fillId="0" borderId="0" xfId="0" applyNumberFormat="1" applyFont="1" applyFill="1" applyBorder="1" applyAlignment="1">
      <alignment horizontal="center" vertical="center" wrapText="1"/>
    </xf>
    <xf numFmtId="1" fontId="4" fillId="0" borderId="5" xfId="0" applyNumberFormat="1" applyFont="1" applyFill="1" applyBorder="1" applyAlignment="1">
      <alignment horizontal="center" vertical="center" wrapText="1"/>
    </xf>
    <xf numFmtId="168" fontId="4" fillId="0" borderId="1" xfId="3" applyNumberFormat="1" applyFont="1" applyFill="1" applyBorder="1" applyAlignment="1">
      <alignment horizontal="center" vertical="center" wrapText="1"/>
    </xf>
    <xf numFmtId="168" fontId="4" fillId="2" borderId="1" xfId="3" applyNumberFormat="1" applyFont="1" applyFill="1" applyBorder="1" applyAlignment="1">
      <alignment horizontal="center" vertical="center" wrapText="1"/>
    </xf>
    <xf numFmtId="0" fontId="4" fillId="0" borderId="6" xfId="0" applyFont="1" applyFill="1" applyBorder="1" applyAlignment="1">
      <alignment vertical="top" wrapText="1"/>
    </xf>
    <xf numFmtId="1" fontId="4" fillId="0" borderId="4" xfId="0" applyNumberFormat="1" applyFont="1" applyFill="1" applyBorder="1" applyAlignment="1">
      <alignment horizontal="center" vertical="center" wrapText="1"/>
    </xf>
    <xf numFmtId="1" fontId="4" fillId="0" borderId="0" xfId="0" applyNumberFormat="1" applyFont="1" applyFill="1" applyBorder="1" applyAlignment="1">
      <alignment horizontal="center" vertical="center" wrapText="1"/>
    </xf>
    <xf numFmtId="1" fontId="4" fillId="0" borderId="5" xfId="0" applyNumberFormat="1" applyFont="1" applyFill="1" applyBorder="1" applyAlignment="1">
      <alignment horizontal="center" vertical="center" wrapText="1"/>
    </xf>
    <xf numFmtId="1" fontId="4" fillId="0" borderId="2" xfId="0" applyNumberFormat="1" applyFont="1" applyFill="1" applyBorder="1" applyAlignment="1">
      <alignment horizontal="center" vertical="center" wrapText="1"/>
    </xf>
    <xf numFmtId="1" fontId="4" fillId="0" borderId="6" xfId="0" applyNumberFormat="1" applyFont="1" applyFill="1" applyBorder="1" applyAlignment="1">
      <alignment horizontal="center" vertical="center" wrapText="1"/>
    </xf>
    <xf numFmtId="166" fontId="4" fillId="0" borderId="1" xfId="3"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168" fontId="4" fillId="3" borderId="1" xfId="3" applyNumberFormat="1" applyFont="1" applyFill="1" applyBorder="1" applyAlignment="1">
      <alignment horizontal="center" vertical="center" wrapText="1"/>
    </xf>
    <xf numFmtId="166" fontId="8" fillId="3" borderId="1" xfId="0" applyNumberFormat="1" applyFont="1" applyFill="1" applyBorder="1" applyAlignment="1">
      <alignment horizontal="center" vertical="center" wrapText="1"/>
    </xf>
    <xf numFmtId="166" fontId="4" fillId="3" borderId="1" xfId="0" applyNumberFormat="1" applyFont="1" applyFill="1" applyBorder="1" applyAlignment="1">
      <alignment horizontal="center" vertical="center" wrapText="1"/>
    </xf>
    <xf numFmtId="0" fontId="4" fillId="3" borderId="6" xfId="0" applyFont="1" applyFill="1" applyBorder="1" applyAlignment="1">
      <alignment vertical="top" wrapText="1"/>
    </xf>
    <xf numFmtId="0" fontId="4" fillId="3" borderId="0" xfId="0" applyFont="1" applyFill="1" applyBorder="1"/>
    <xf numFmtId="0" fontId="4" fillId="3" borderId="0" xfId="0" applyFont="1" applyFill="1"/>
    <xf numFmtId="0" fontId="4" fillId="3" borderId="2" xfId="0" applyFont="1" applyFill="1" applyBorder="1" applyAlignment="1">
      <alignment horizontal="center" vertical="center" wrapText="1"/>
    </xf>
    <xf numFmtId="0" fontId="4" fillId="3" borderId="1" xfId="0" applyFont="1" applyFill="1" applyBorder="1" applyAlignment="1">
      <alignment vertical="top" wrapText="1"/>
    </xf>
    <xf numFmtId="49" fontId="4" fillId="3" borderId="2" xfId="0" applyNumberFormat="1" applyFont="1" applyFill="1" applyBorder="1" applyAlignment="1">
      <alignment horizontal="center" vertical="center" wrapText="1"/>
    </xf>
    <xf numFmtId="49" fontId="4" fillId="3" borderId="6"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49" fontId="4" fillId="3" borderId="3"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166" fontId="4" fillId="0" borderId="1" xfId="0" applyNumberFormat="1" applyFont="1" applyFill="1" applyBorder="1" applyAlignment="1">
      <alignment horizontal="center" vertical="center" wrapText="1"/>
    </xf>
    <xf numFmtId="0" fontId="4" fillId="0" borderId="1" xfId="0" applyFont="1" applyFill="1" applyBorder="1" applyAlignment="1">
      <alignment vertical="top" wrapText="1"/>
    </xf>
    <xf numFmtId="49" fontId="4" fillId="0" borderId="3" xfId="0" applyNumberFormat="1" applyFont="1" applyFill="1" applyBorder="1" applyAlignment="1">
      <alignment horizontal="center" vertical="center" wrapText="1"/>
    </xf>
    <xf numFmtId="0" fontId="8" fillId="3" borderId="2"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66" fontId="8" fillId="0" borderId="1"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168" fontId="4" fillId="0" borderId="3" xfId="3" applyNumberFormat="1" applyFont="1" applyFill="1" applyBorder="1" applyAlignment="1">
      <alignment horizontal="center" vertical="center" wrapText="1"/>
    </xf>
    <xf numFmtId="166" fontId="4" fillId="0" borderId="3" xfId="0" applyNumberFormat="1" applyFont="1" applyFill="1" applyBorder="1" applyAlignment="1">
      <alignment horizontal="center" vertical="center" wrapText="1"/>
    </xf>
    <xf numFmtId="1" fontId="4" fillId="0" borderId="2" xfId="0" applyNumberFormat="1" applyFont="1" applyFill="1" applyBorder="1" applyAlignment="1">
      <alignment horizontal="center" vertical="center" wrapText="1"/>
    </xf>
    <xf numFmtId="1" fontId="4" fillId="0" borderId="6" xfId="0" applyNumberFormat="1" applyFont="1" applyFill="1" applyBorder="1" applyAlignment="1">
      <alignment horizontal="center" vertical="center" wrapText="1"/>
    </xf>
    <xf numFmtId="0" fontId="4" fillId="0" borderId="3" xfId="0" applyFont="1" applyFill="1" applyBorder="1" applyAlignment="1">
      <alignment horizontal="center" vertical="top" wrapText="1"/>
    </xf>
    <xf numFmtId="1" fontId="4" fillId="0" borderId="0" xfId="0" applyNumberFormat="1" applyFont="1" applyFill="1" applyBorder="1" applyAlignment="1">
      <alignment vertical="center" wrapText="1"/>
    </xf>
    <xf numFmtId="1" fontId="7" fillId="0" borderId="0" xfId="0" applyNumberFormat="1" applyFont="1" applyFill="1" applyBorder="1" applyAlignment="1">
      <alignment horizontal="center" vertical="center" wrapText="1"/>
    </xf>
    <xf numFmtId="167" fontId="7" fillId="0" borderId="0" xfId="3"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167" fontId="4" fillId="0" borderId="0" xfId="3" applyNumberFormat="1" applyFont="1" applyFill="1" applyBorder="1" applyAlignment="1">
      <alignment horizontal="center" vertical="center" wrapText="1"/>
    </xf>
    <xf numFmtId="166" fontId="4" fillId="0" borderId="0" xfId="0" applyNumberFormat="1" applyFont="1" applyFill="1" applyBorder="1" applyAlignment="1">
      <alignment vertical="center" wrapText="1"/>
    </xf>
    <xf numFmtId="168" fontId="4" fillId="0" borderId="0" xfId="3" applyNumberFormat="1" applyFont="1" applyFill="1" applyBorder="1" applyAlignment="1">
      <alignment horizontal="center" vertical="center" wrapText="1"/>
    </xf>
    <xf numFmtId="168" fontId="7" fillId="0" borderId="0" xfId="3" applyNumberFormat="1" applyFont="1" applyFill="1" applyBorder="1" applyAlignment="1">
      <alignment horizontal="center" vertical="center" wrapText="1"/>
    </xf>
    <xf numFmtId="169" fontId="4" fillId="0" borderId="0"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0" borderId="6" xfId="0" applyFont="1" applyFill="1" applyBorder="1"/>
    <xf numFmtId="0" fontId="7" fillId="0" borderId="2" xfId="0" applyFont="1" applyFill="1" applyBorder="1" applyAlignment="1">
      <alignment horizontal="left" vertical="center" wrapText="1"/>
    </xf>
    <xf numFmtId="49" fontId="4" fillId="2" borderId="2"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66" fontId="4" fillId="2" borderId="1" xfId="0" applyNumberFormat="1" applyFont="1" applyFill="1" applyBorder="1" applyAlignment="1">
      <alignment horizontal="center" vertical="center" wrapText="1"/>
    </xf>
    <xf numFmtId="0" fontId="4" fillId="2" borderId="6" xfId="0" applyFont="1" applyFill="1" applyBorder="1" applyAlignment="1">
      <alignment vertical="top" wrapText="1"/>
    </xf>
    <xf numFmtId="0" fontId="4" fillId="2" borderId="0" xfId="0" applyFont="1" applyFill="1" applyBorder="1"/>
    <xf numFmtId="0" fontId="4" fillId="2" borderId="0" xfId="0" applyFont="1" applyFill="1"/>
    <xf numFmtId="49" fontId="4" fillId="2" borderId="3" xfId="0" applyNumberFormat="1" applyFont="1" applyFill="1" applyBorder="1" applyAlignment="1">
      <alignment horizontal="center" vertical="center" wrapText="1"/>
    </xf>
    <xf numFmtId="49" fontId="4" fillId="3" borderId="3"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1" fontId="4" fillId="0" borderId="2" xfId="2" applyNumberFormat="1" applyFont="1" applyFill="1" applyBorder="1" applyAlignment="1" applyProtection="1">
      <alignment horizontal="center" vertical="center" wrapText="1"/>
      <protection locked="0"/>
    </xf>
    <xf numFmtId="1" fontId="4" fillId="0" borderId="3" xfId="2" applyNumberFormat="1" applyFont="1" applyFill="1" applyBorder="1" applyAlignment="1" applyProtection="1">
      <alignment horizontal="center" vertical="center" wrapText="1"/>
      <protection locked="0"/>
    </xf>
    <xf numFmtId="168" fontId="8" fillId="0" borderId="1" xfId="3"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vertical="center" wrapText="1"/>
    </xf>
    <xf numFmtId="168" fontId="7" fillId="0" borderId="7" xfId="3" applyNumberFormat="1" applyFont="1" applyFill="1" applyBorder="1" applyAlignment="1">
      <alignment horizontal="center" vertical="center" wrapText="1"/>
    </xf>
    <xf numFmtId="168" fontId="4" fillId="0" borderId="7" xfId="3" applyNumberFormat="1" applyFont="1" applyFill="1" applyBorder="1" applyAlignment="1">
      <alignment horizontal="center" vertical="center" wrapText="1"/>
    </xf>
    <xf numFmtId="49" fontId="8" fillId="0" borderId="6" xfId="0" applyNumberFormat="1" applyFont="1" applyFill="1" applyBorder="1" applyAlignment="1">
      <alignment horizontal="center" vertical="center" wrapText="1"/>
    </xf>
    <xf numFmtId="1" fontId="8" fillId="0" borderId="8" xfId="0" applyNumberFormat="1" applyFont="1" applyFill="1" applyBorder="1" applyAlignment="1">
      <alignment horizontal="center" vertical="center" wrapText="1"/>
    </xf>
    <xf numFmtId="1" fontId="8" fillId="0" borderId="9" xfId="0" applyNumberFormat="1" applyFont="1" applyFill="1" applyBorder="1" applyAlignment="1">
      <alignment horizontal="center" vertical="center" wrapText="1"/>
    </xf>
    <xf numFmtId="1" fontId="8" fillId="0" borderId="10"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168" fontId="9" fillId="0" borderId="1" xfId="3"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6" xfId="0" applyFont="1" applyFill="1" applyBorder="1" applyAlignment="1">
      <alignment vertical="top" wrapText="1"/>
    </xf>
    <xf numFmtId="0" fontId="8" fillId="0" borderId="0" xfId="0" applyFont="1" applyFill="1" applyBorder="1"/>
    <xf numFmtId="0" fontId="8" fillId="0" borderId="0" xfId="0" applyFont="1" applyFill="1"/>
    <xf numFmtId="1" fontId="8" fillId="0" borderId="4" xfId="0" applyNumberFormat="1" applyFont="1" applyFill="1" applyBorder="1" applyAlignment="1">
      <alignment horizontal="center" vertical="center" wrapText="1"/>
    </xf>
    <xf numFmtId="1" fontId="8" fillId="0" borderId="0" xfId="0" applyNumberFormat="1" applyFont="1" applyFill="1" applyBorder="1" applyAlignment="1">
      <alignment horizontal="center" vertical="center" wrapText="1"/>
    </xf>
    <xf numFmtId="1" fontId="8" fillId="0" borderId="5" xfId="0" applyNumberFormat="1" applyFont="1" applyFill="1" applyBorder="1" applyAlignment="1">
      <alignment horizontal="center" vertical="center" wrapText="1"/>
    </xf>
    <xf numFmtId="1" fontId="8" fillId="0" borderId="0" xfId="0" applyNumberFormat="1" applyFont="1" applyFill="1" applyBorder="1" applyAlignment="1">
      <alignment horizontal="center" vertical="center" wrapText="1"/>
    </xf>
    <xf numFmtId="1" fontId="8"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1" fontId="4" fillId="0" borderId="2" xfId="2" applyNumberFormat="1" applyFont="1" applyFill="1" applyBorder="1" applyAlignment="1" applyProtection="1">
      <alignment horizontal="center" vertical="center" wrapText="1"/>
      <protection locked="0"/>
    </xf>
    <xf numFmtId="1" fontId="4" fillId="3" borderId="2" xfId="2" applyNumberFormat="1" applyFont="1" applyFill="1" applyBorder="1" applyAlignment="1" applyProtection="1">
      <alignment horizontal="center" vertical="center" wrapText="1"/>
      <protection locked="0"/>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0" fillId="0" borderId="6" xfId="0" applyFont="1" applyFill="1" applyBorder="1"/>
    <xf numFmtId="0" fontId="0" fillId="0" borderId="3" xfId="0" applyFont="1" applyFill="1" applyBorder="1"/>
    <xf numFmtId="1" fontId="4" fillId="0" borderId="11" xfId="0" applyNumberFormat="1" applyFont="1" applyFill="1" applyBorder="1" applyAlignment="1">
      <alignment horizontal="center" vertical="center" wrapText="1"/>
    </xf>
    <xf numFmtId="1" fontId="4" fillId="0" borderId="12" xfId="0" applyNumberFormat="1" applyFont="1" applyFill="1" applyBorder="1" applyAlignment="1">
      <alignment horizontal="center" vertical="center" wrapText="1"/>
    </xf>
    <xf numFmtId="1" fontId="4" fillId="0" borderId="13" xfId="0" applyNumberFormat="1" applyFont="1" applyFill="1" applyBorder="1" applyAlignment="1">
      <alignment horizontal="center" vertical="center" wrapText="1"/>
    </xf>
    <xf numFmtId="0" fontId="4" fillId="0" borderId="3" xfId="0" applyFont="1" applyFill="1" applyBorder="1" applyAlignment="1">
      <alignment vertical="top" wrapText="1"/>
    </xf>
    <xf numFmtId="49" fontId="4" fillId="0" borderId="0" xfId="0" applyNumberFormat="1" applyFont="1" applyFill="1" applyAlignment="1">
      <alignment horizontal="center" vertical="center" wrapText="1"/>
    </xf>
    <xf numFmtId="0" fontId="4" fillId="0" borderId="0" xfId="0" applyFont="1" applyFill="1" applyAlignment="1">
      <alignment horizontal="center" vertical="center" wrapText="1"/>
    </xf>
    <xf numFmtId="165" fontId="4" fillId="0" borderId="0" xfId="0" applyNumberFormat="1" applyFont="1" applyFill="1" applyAlignment="1">
      <alignment horizontal="center" vertical="center" wrapText="1"/>
    </xf>
    <xf numFmtId="49" fontId="4" fillId="0" borderId="0" xfId="0" applyNumberFormat="1" applyFont="1" applyFill="1"/>
    <xf numFmtId="2" fontId="4" fillId="0" borderId="0" xfId="0" applyNumberFormat="1" applyFont="1" applyFill="1"/>
    <xf numFmtId="166" fontId="4" fillId="0" borderId="0" xfId="0" applyNumberFormat="1" applyFont="1" applyFill="1"/>
  </cellXfs>
  <cellStyles count="4">
    <cellStyle name="Обычный" xfId="0" builtinId="0"/>
    <cellStyle name="Обычный 3" xfId="1"/>
    <cellStyle name="Обычный_Pril_6_6_1111_1" xfId="2"/>
    <cellStyle name="Финансовый" xfId="3"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V593"/>
  <sheetViews>
    <sheetView tabSelected="1" zoomScale="70" zoomScaleNormal="70" zoomScaleSheetLayoutView="50" workbookViewId="0">
      <pane xSplit="2" ySplit="15" topLeftCell="E455" activePane="bottomRight" state="frozen"/>
      <selection pane="topRight" activeCell="C1" sqref="C1"/>
      <selection pane="bottomLeft" activeCell="A16" sqref="A16"/>
      <selection pane="bottomRight" activeCell="N462" sqref="N462"/>
    </sheetView>
  </sheetViews>
  <sheetFormatPr defaultRowHeight="12.75"/>
  <cols>
    <col min="1" max="1" width="12.5703125" style="11" bestFit="1" customWidth="1"/>
    <col min="2" max="2" width="54.42578125" style="11" customWidth="1"/>
    <col min="3" max="3" width="11" style="11" hidden="1" customWidth="1"/>
    <col min="4" max="4" width="18.140625" style="11" hidden="1" customWidth="1"/>
    <col min="5" max="5" width="22.140625" style="11" customWidth="1"/>
    <col min="6" max="6" width="17.28515625" style="11" customWidth="1"/>
    <col min="7" max="7" width="18.85546875" style="11" customWidth="1"/>
    <col min="8" max="8" width="14.5703125" style="11" customWidth="1"/>
    <col min="9" max="9" width="19.7109375" style="11" customWidth="1"/>
    <col min="10" max="10" width="19" style="11" customWidth="1"/>
    <col min="11" max="12" width="23.140625" style="11" customWidth="1"/>
    <col min="13" max="13" width="21.85546875" style="11" customWidth="1"/>
    <col min="14" max="14" width="21.28515625" style="11" customWidth="1"/>
    <col min="15" max="15" width="21.85546875" style="11" customWidth="1"/>
    <col min="16" max="16" width="21.28515625" style="11" customWidth="1"/>
    <col min="17" max="18" width="15.5703125" style="11" customWidth="1"/>
    <col min="19" max="19" width="47.7109375" style="11" hidden="1" customWidth="1"/>
    <col min="20" max="20" width="19" style="11" customWidth="1"/>
    <col min="21" max="21" width="21.42578125" style="13" customWidth="1"/>
    <col min="22" max="110" width="9.140625" style="13"/>
    <col min="111" max="16384" width="9.140625" style="11"/>
  </cols>
  <sheetData>
    <row r="1" spans="1:20">
      <c r="K1" s="12"/>
      <c r="L1" s="12"/>
    </row>
    <row r="2" spans="1:20" ht="43.5" customHeight="1">
      <c r="C2" s="13"/>
      <c r="D2" s="14"/>
      <c r="E2" s="15"/>
      <c r="F2" s="14"/>
      <c r="G2" s="14"/>
      <c r="H2" s="16"/>
      <c r="I2" s="16"/>
      <c r="J2" s="16"/>
      <c r="K2" s="17"/>
      <c r="L2" s="17"/>
      <c r="M2" s="12"/>
      <c r="O2" s="12"/>
      <c r="P2" s="12"/>
      <c r="Q2" s="18" t="s">
        <v>160</v>
      </c>
      <c r="R2" s="18"/>
      <c r="S2" s="18"/>
      <c r="T2" s="18"/>
    </row>
    <row r="3" spans="1:20">
      <c r="C3" s="13"/>
      <c r="D3" s="19"/>
      <c r="E3" s="20"/>
      <c r="F3" s="14"/>
      <c r="G3" s="14"/>
      <c r="H3" s="16"/>
      <c r="I3" s="16"/>
      <c r="J3" s="16"/>
    </row>
    <row r="4" spans="1:20">
      <c r="C4" s="13"/>
      <c r="D4" s="21"/>
      <c r="E4" s="20"/>
      <c r="F4" s="14"/>
      <c r="G4" s="14"/>
      <c r="H4" s="16"/>
      <c r="I4" s="16"/>
      <c r="J4" s="16"/>
    </row>
    <row r="5" spans="1:20">
      <c r="C5" s="13"/>
      <c r="D5" s="13"/>
      <c r="E5" s="13"/>
      <c r="F5" s="13"/>
      <c r="G5" s="13"/>
      <c r="H5" s="13"/>
      <c r="I5" s="13"/>
    </row>
    <row r="6" spans="1:20">
      <c r="C6" s="13"/>
      <c r="D6" s="13"/>
      <c r="E6" s="13"/>
      <c r="F6" s="13"/>
      <c r="G6" s="13"/>
      <c r="H6" s="13"/>
      <c r="I6" s="13"/>
    </row>
    <row r="7" spans="1:20">
      <c r="A7" s="22"/>
      <c r="B7" s="22"/>
      <c r="C7" s="22"/>
      <c r="D7" s="22"/>
      <c r="E7" s="22"/>
      <c r="F7" s="22"/>
      <c r="G7" s="22"/>
      <c r="H7" s="22"/>
      <c r="I7" s="22"/>
      <c r="J7" s="22"/>
      <c r="K7" s="22"/>
      <c r="L7" s="22"/>
      <c r="M7" s="22"/>
      <c r="N7" s="22"/>
      <c r="O7" s="22"/>
      <c r="P7" s="22"/>
      <c r="Q7" s="22"/>
      <c r="R7" s="22"/>
      <c r="S7" s="22"/>
    </row>
    <row r="8" spans="1:20" ht="25.5">
      <c r="A8" s="23" t="s">
        <v>49</v>
      </c>
      <c r="B8" s="22"/>
      <c r="C8" s="22"/>
      <c r="D8" s="22"/>
      <c r="E8" s="22"/>
      <c r="F8" s="22"/>
      <c r="G8" s="22"/>
      <c r="H8" s="22"/>
      <c r="I8" s="22"/>
      <c r="J8" s="22"/>
      <c r="K8" s="22"/>
      <c r="L8" s="22"/>
      <c r="M8" s="22"/>
      <c r="N8" s="22"/>
      <c r="O8" s="22"/>
      <c r="P8" s="22"/>
      <c r="Q8" s="22"/>
      <c r="R8" s="22"/>
      <c r="S8" s="22"/>
    </row>
    <row r="11" spans="1:20" ht="15.75" customHeight="1">
      <c r="A11" s="24" t="s">
        <v>0</v>
      </c>
      <c r="B11" s="24" t="s">
        <v>40</v>
      </c>
      <c r="C11" s="24" t="s">
        <v>7</v>
      </c>
      <c r="D11" s="24" t="s">
        <v>1</v>
      </c>
      <c r="E11" s="25" t="s">
        <v>70</v>
      </c>
      <c r="F11" s="25" t="s">
        <v>214</v>
      </c>
      <c r="G11" s="25" t="s">
        <v>215</v>
      </c>
      <c r="H11" s="24" t="s">
        <v>17</v>
      </c>
      <c r="I11" s="24" t="s">
        <v>20</v>
      </c>
      <c r="J11" s="24"/>
      <c r="K11" s="26" t="s">
        <v>39</v>
      </c>
      <c r="L11" s="26"/>
      <c r="M11" s="26"/>
      <c r="N11" s="26"/>
      <c r="O11" s="26"/>
      <c r="P11" s="26"/>
      <c r="Q11" s="26"/>
      <c r="R11" s="26"/>
      <c r="S11" s="27" t="s">
        <v>4</v>
      </c>
      <c r="T11" s="27" t="s">
        <v>96</v>
      </c>
    </row>
    <row r="12" spans="1:20" ht="14.25" customHeight="1">
      <c r="A12" s="24"/>
      <c r="B12" s="24"/>
      <c r="C12" s="24"/>
      <c r="D12" s="24"/>
      <c r="E12" s="28"/>
      <c r="F12" s="28"/>
      <c r="G12" s="28"/>
      <c r="H12" s="24"/>
      <c r="I12" s="24"/>
      <c r="J12" s="24"/>
      <c r="K12" s="26"/>
      <c r="L12" s="26"/>
      <c r="M12" s="26"/>
      <c r="N12" s="26"/>
      <c r="O12" s="26"/>
      <c r="P12" s="26"/>
      <c r="Q12" s="26"/>
      <c r="R12" s="26"/>
      <c r="S12" s="29"/>
      <c r="T12" s="29"/>
    </row>
    <row r="13" spans="1:20" ht="29.25" customHeight="1">
      <c r="A13" s="24"/>
      <c r="B13" s="24"/>
      <c r="C13" s="24"/>
      <c r="D13" s="24"/>
      <c r="E13" s="28"/>
      <c r="F13" s="28"/>
      <c r="G13" s="28"/>
      <c r="H13" s="24"/>
      <c r="I13" s="24"/>
      <c r="J13" s="24"/>
      <c r="K13" s="26" t="s">
        <v>21</v>
      </c>
      <c r="L13" s="26"/>
      <c r="M13" s="26" t="s">
        <v>23</v>
      </c>
      <c r="N13" s="26"/>
      <c r="O13" s="26" t="s">
        <v>22</v>
      </c>
      <c r="P13" s="26"/>
      <c r="Q13" s="26" t="s">
        <v>24</v>
      </c>
      <c r="R13" s="26"/>
      <c r="S13" s="29"/>
      <c r="T13" s="29"/>
    </row>
    <row r="14" spans="1:20" ht="3" customHeight="1">
      <c r="A14" s="24"/>
      <c r="B14" s="24"/>
      <c r="C14" s="24"/>
      <c r="D14" s="24"/>
      <c r="E14" s="28"/>
      <c r="F14" s="28"/>
      <c r="G14" s="28"/>
      <c r="H14" s="24"/>
      <c r="I14" s="24"/>
      <c r="J14" s="24"/>
      <c r="K14" s="26"/>
      <c r="L14" s="26"/>
      <c r="M14" s="26"/>
      <c r="N14" s="26"/>
      <c r="O14" s="26"/>
      <c r="P14" s="26"/>
      <c r="Q14" s="26"/>
      <c r="R14" s="26"/>
      <c r="S14" s="29"/>
      <c r="T14" s="29"/>
    </row>
    <row r="15" spans="1:20" ht="51.75" customHeight="1">
      <c r="A15" s="24"/>
      <c r="B15" s="24"/>
      <c r="C15" s="24"/>
      <c r="D15" s="24"/>
      <c r="E15" s="30"/>
      <c r="F15" s="30"/>
      <c r="G15" s="30"/>
      <c r="H15" s="24"/>
      <c r="I15" s="31" t="s">
        <v>18</v>
      </c>
      <c r="J15" s="31" t="s">
        <v>19</v>
      </c>
      <c r="K15" s="31" t="s">
        <v>18</v>
      </c>
      <c r="L15" s="31" t="s">
        <v>19</v>
      </c>
      <c r="M15" s="31" t="s">
        <v>18</v>
      </c>
      <c r="N15" s="31" t="s">
        <v>19</v>
      </c>
      <c r="O15" s="31" t="s">
        <v>18</v>
      </c>
      <c r="P15" s="31" t="s">
        <v>19</v>
      </c>
      <c r="Q15" s="31" t="s">
        <v>18</v>
      </c>
      <c r="R15" s="31" t="s">
        <v>138</v>
      </c>
      <c r="S15" s="32"/>
      <c r="T15" s="32"/>
    </row>
    <row r="16" spans="1:20" ht="15.75" customHeight="1">
      <c r="A16" s="33">
        <v>1</v>
      </c>
      <c r="B16" s="33">
        <v>2</v>
      </c>
      <c r="C16" s="33"/>
      <c r="D16" s="33"/>
      <c r="E16" s="33">
        <v>3</v>
      </c>
      <c r="F16" s="33">
        <v>4</v>
      </c>
      <c r="G16" s="33">
        <v>5</v>
      </c>
      <c r="H16" s="33">
        <v>6</v>
      </c>
      <c r="I16" s="33">
        <v>7</v>
      </c>
      <c r="J16" s="33">
        <v>8</v>
      </c>
      <c r="K16" s="33">
        <v>9</v>
      </c>
      <c r="L16" s="33">
        <v>10</v>
      </c>
      <c r="M16" s="33">
        <v>11</v>
      </c>
      <c r="N16" s="33">
        <v>12</v>
      </c>
      <c r="O16" s="33">
        <v>13</v>
      </c>
      <c r="P16" s="33">
        <v>14</v>
      </c>
      <c r="Q16" s="33">
        <v>15</v>
      </c>
      <c r="R16" s="33">
        <v>16</v>
      </c>
      <c r="S16" s="34"/>
      <c r="T16" s="35">
        <v>15</v>
      </c>
    </row>
    <row r="17" spans="1:20" ht="72" customHeight="1">
      <c r="A17" s="36" t="s">
        <v>292</v>
      </c>
      <c r="B17" s="36"/>
      <c r="C17" s="36"/>
      <c r="D17" s="36"/>
      <c r="E17" s="36"/>
      <c r="F17" s="36"/>
      <c r="G17" s="36"/>
      <c r="H17" s="36"/>
      <c r="I17" s="37"/>
      <c r="J17" s="37"/>
      <c r="K17" s="33"/>
      <c r="L17" s="33"/>
      <c r="M17" s="33"/>
      <c r="N17" s="33"/>
      <c r="O17" s="33"/>
      <c r="P17" s="33"/>
      <c r="Q17" s="33"/>
      <c r="R17" s="33"/>
      <c r="S17" s="1"/>
      <c r="T17" s="38" t="s">
        <v>97</v>
      </c>
    </row>
    <row r="18" spans="1:20" ht="27" customHeight="1">
      <c r="A18" s="39"/>
      <c r="B18" s="40" t="s">
        <v>288</v>
      </c>
      <c r="C18" s="41"/>
      <c r="D18" s="42"/>
      <c r="E18" s="33"/>
      <c r="F18" s="33"/>
      <c r="G18" s="33"/>
      <c r="H18" s="43" t="s">
        <v>26</v>
      </c>
      <c r="I18" s="44">
        <f>K18+M18+O18+Q18</f>
        <v>4140972.8994749514</v>
      </c>
      <c r="J18" s="44">
        <f t="shared" ref="I18:J24" si="0">L18+N18+P18+R18</f>
        <v>255557.5</v>
      </c>
      <c r="K18" s="44">
        <f>K19+K20+K21+K22+K23+K24+K25+K26+K27</f>
        <v>2329024.2994749513</v>
      </c>
      <c r="L18" s="44">
        <f t="shared" ref="L18:R18" si="1">L19+L20+L21+L22+L23+L24+L25+L26+L27</f>
        <v>90557.5</v>
      </c>
      <c r="M18" s="44">
        <f t="shared" si="1"/>
        <v>0</v>
      </c>
      <c r="N18" s="44">
        <f t="shared" si="1"/>
        <v>0</v>
      </c>
      <c r="O18" s="44">
        <f t="shared" si="1"/>
        <v>1811948.5999999999</v>
      </c>
      <c r="P18" s="44">
        <f t="shared" si="1"/>
        <v>165000</v>
      </c>
      <c r="Q18" s="44">
        <f t="shared" si="1"/>
        <v>0</v>
      </c>
      <c r="R18" s="44">
        <f t="shared" si="1"/>
        <v>0</v>
      </c>
      <c r="S18" s="1"/>
      <c r="T18" s="45"/>
    </row>
    <row r="19" spans="1:20" ht="27" customHeight="1">
      <c r="A19" s="46"/>
      <c r="B19" s="47"/>
      <c r="C19" s="48"/>
      <c r="D19" s="49"/>
      <c r="E19" s="33"/>
      <c r="F19" s="33"/>
      <c r="G19" s="33"/>
      <c r="H19" s="33">
        <v>2022</v>
      </c>
      <c r="I19" s="50">
        <f t="shared" si="0"/>
        <v>6634.0999999999995</v>
      </c>
      <c r="J19" s="50">
        <f t="shared" si="0"/>
        <v>6634.0999999999995</v>
      </c>
      <c r="K19" s="50">
        <f t="shared" ref="K19:R27" si="2">K122+K344</f>
        <v>6634.0999999999995</v>
      </c>
      <c r="L19" s="50">
        <f t="shared" si="2"/>
        <v>6634.0999999999995</v>
      </c>
      <c r="M19" s="50">
        <f t="shared" si="2"/>
        <v>0</v>
      </c>
      <c r="N19" s="50">
        <f t="shared" si="2"/>
        <v>0</v>
      </c>
      <c r="O19" s="50">
        <f t="shared" si="2"/>
        <v>0</v>
      </c>
      <c r="P19" s="50">
        <f t="shared" si="2"/>
        <v>0</v>
      </c>
      <c r="Q19" s="50">
        <f t="shared" si="2"/>
        <v>0</v>
      </c>
      <c r="R19" s="50">
        <f t="shared" si="2"/>
        <v>0</v>
      </c>
      <c r="S19" s="1"/>
      <c r="T19" s="45"/>
    </row>
    <row r="20" spans="1:20" ht="27" customHeight="1">
      <c r="A20" s="46"/>
      <c r="B20" s="47"/>
      <c r="C20" s="48"/>
      <c r="D20" s="49"/>
      <c r="E20" s="33"/>
      <c r="F20" s="33"/>
      <c r="G20" s="33"/>
      <c r="H20" s="33">
        <v>2023</v>
      </c>
      <c r="I20" s="50">
        <f t="shared" si="0"/>
        <v>13566.8</v>
      </c>
      <c r="J20" s="50">
        <f t="shared" si="0"/>
        <v>13566.8</v>
      </c>
      <c r="K20" s="50">
        <f t="shared" si="2"/>
        <v>13566.8</v>
      </c>
      <c r="L20" s="51">
        <f t="shared" si="2"/>
        <v>13566.8</v>
      </c>
      <c r="M20" s="50">
        <f t="shared" si="2"/>
        <v>0</v>
      </c>
      <c r="N20" s="50">
        <f t="shared" si="2"/>
        <v>0</v>
      </c>
      <c r="O20" s="50">
        <f t="shared" si="2"/>
        <v>0</v>
      </c>
      <c r="P20" s="50">
        <f t="shared" si="2"/>
        <v>0</v>
      </c>
      <c r="Q20" s="50">
        <f t="shared" si="2"/>
        <v>0</v>
      </c>
      <c r="R20" s="50">
        <f t="shared" si="2"/>
        <v>0</v>
      </c>
      <c r="S20" s="1"/>
      <c r="T20" s="45"/>
    </row>
    <row r="21" spans="1:20" ht="27" customHeight="1">
      <c r="A21" s="46"/>
      <c r="B21" s="47"/>
      <c r="C21" s="48"/>
      <c r="D21" s="49"/>
      <c r="E21" s="33"/>
      <c r="F21" s="33"/>
      <c r="G21" s="33"/>
      <c r="H21" s="33">
        <v>2024</v>
      </c>
      <c r="I21" s="50">
        <f t="shared" si="0"/>
        <v>1063610.5</v>
      </c>
      <c r="J21" s="50">
        <f>L21+N21+P21+R21</f>
        <v>235356.6</v>
      </c>
      <c r="K21" s="50">
        <f t="shared" si="2"/>
        <v>421847.1</v>
      </c>
      <c r="L21" s="51">
        <f t="shared" si="2"/>
        <v>70356.600000000006</v>
      </c>
      <c r="M21" s="50">
        <f t="shared" si="2"/>
        <v>0</v>
      </c>
      <c r="N21" s="50">
        <f t="shared" si="2"/>
        <v>0</v>
      </c>
      <c r="O21" s="50">
        <f t="shared" si="2"/>
        <v>641763.39999999991</v>
      </c>
      <c r="P21" s="51">
        <f t="shared" si="2"/>
        <v>165000</v>
      </c>
      <c r="Q21" s="50">
        <f t="shared" si="2"/>
        <v>0</v>
      </c>
      <c r="R21" s="50">
        <f t="shared" si="2"/>
        <v>0</v>
      </c>
      <c r="S21" s="1"/>
      <c r="T21" s="52"/>
    </row>
    <row r="22" spans="1:20" ht="27" customHeight="1">
      <c r="A22" s="46"/>
      <c r="B22" s="47"/>
      <c r="C22" s="48"/>
      <c r="D22" s="49"/>
      <c r="E22" s="33"/>
      <c r="F22" s="33"/>
      <c r="G22" s="33"/>
      <c r="H22" s="33">
        <v>2025</v>
      </c>
      <c r="I22" s="50">
        <f t="shared" si="0"/>
        <v>899735.39999999991</v>
      </c>
      <c r="J22" s="50">
        <f t="shared" si="0"/>
        <v>0</v>
      </c>
      <c r="K22" s="50">
        <f t="shared" si="2"/>
        <v>302594.7</v>
      </c>
      <c r="L22" s="50">
        <f t="shared" si="2"/>
        <v>0</v>
      </c>
      <c r="M22" s="50">
        <f t="shared" si="2"/>
        <v>0</v>
      </c>
      <c r="N22" s="50">
        <f t="shared" si="2"/>
        <v>0</v>
      </c>
      <c r="O22" s="50">
        <f t="shared" si="2"/>
        <v>597140.69999999995</v>
      </c>
      <c r="P22" s="50">
        <f t="shared" si="2"/>
        <v>0</v>
      </c>
      <c r="Q22" s="50">
        <f t="shared" si="2"/>
        <v>0</v>
      </c>
      <c r="R22" s="50">
        <f t="shared" si="2"/>
        <v>0</v>
      </c>
      <c r="S22" s="1"/>
      <c r="T22" s="52"/>
    </row>
    <row r="23" spans="1:20" ht="27" customHeight="1">
      <c r="A23" s="46"/>
      <c r="B23" s="47"/>
      <c r="C23" s="48"/>
      <c r="D23" s="49"/>
      <c r="E23" s="33"/>
      <c r="F23" s="33"/>
      <c r="G23" s="33"/>
      <c r="H23" s="33">
        <v>2026</v>
      </c>
      <c r="I23" s="50">
        <f t="shared" si="0"/>
        <v>775376.6</v>
      </c>
      <c r="J23" s="50">
        <f t="shared" si="0"/>
        <v>0</v>
      </c>
      <c r="K23" s="50">
        <f t="shared" si="2"/>
        <v>202332.09999999998</v>
      </c>
      <c r="L23" s="50">
        <f t="shared" si="2"/>
        <v>0</v>
      </c>
      <c r="M23" s="50">
        <f t="shared" si="2"/>
        <v>0</v>
      </c>
      <c r="N23" s="50">
        <f t="shared" si="2"/>
        <v>0</v>
      </c>
      <c r="O23" s="50">
        <f t="shared" si="2"/>
        <v>573044.5</v>
      </c>
      <c r="P23" s="50">
        <f t="shared" si="2"/>
        <v>0</v>
      </c>
      <c r="Q23" s="50">
        <f t="shared" si="2"/>
        <v>0</v>
      </c>
      <c r="R23" s="50">
        <f t="shared" si="2"/>
        <v>0</v>
      </c>
      <c r="S23" s="1"/>
      <c r="T23" s="52"/>
    </row>
    <row r="24" spans="1:20" ht="27" customHeight="1">
      <c r="A24" s="46"/>
      <c r="B24" s="47"/>
      <c r="C24" s="48"/>
      <c r="D24" s="49"/>
      <c r="E24" s="33"/>
      <c r="F24" s="33"/>
      <c r="G24" s="33"/>
      <c r="H24" s="33">
        <v>2027</v>
      </c>
      <c r="I24" s="50">
        <f t="shared" si="0"/>
        <v>611224.81997905532</v>
      </c>
      <c r="J24" s="50">
        <f t="shared" si="0"/>
        <v>0</v>
      </c>
      <c r="K24" s="50">
        <f t="shared" si="2"/>
        <v>611224.81997905532</v>
      </c>
      <c r="L24" s="50">
        <f t="shared" si="2"/>
        <v>0</v>
      </c>
      <c r="M24" s="50">
        <f t="shared" si="2"/>
        <v>0</v>
      </c>
      <c r="N24" s="50">
        <f t="shared" si="2"/>
        <v>0</v>
      </c>
      <c r="O24" s="50">
        <f t="shared" si="2"/>
        <v>0</v>
      </c>
      <c r="P24" s="50">
        <f t="shared" si="2"/>
        <v>0</v>
      </c>
      <c r="Q24" s="50">
        <f t="shared" si="2"/>
        <v>0</v>
      </c>
      <c r="R24" s="50">
        <f t="shared" si="2"/>
        <v>0</v>
      </c>
      <c r="S24" s="1"/>
      <c r="T24" s="52"/>
    </row>
    <row r="25" spans="1:20" ht="27" customHeight="1">
      <c r="A25" s="46"/>
      <c r="B25" s="53"/>
      <c r="C25" s="54"/>
      <c r="D25" s="55"/>
      <c r="E25" s="33"/>
      <c r="F25" s="33"/>
      <c r="G25" s="33"/>
      <c r="H25" s="33">
        <v>2028</v>
      </c>
      <c r="I25" s="50">
        <f t="shared" ref="I25:J28" si="3">K25+M25+O25+Q25</f>
        <v>199612.64730293211</v>
      </c>
      <c r="J25" s="50">
        <f t="shared" si="3"/>
        <v>0</v>
      </c>
      <c r="K25" s="50">
        <f t="shared" si="2"/>
        <v>199612.64730293211</v>
      </c>
      <c r="L25" s="50">
        <f t="shared" si="2"/>
        <v>0</v>
      </c>
      <c r="M25" s="50">
        <f t="shared" si="2"/>
        <v>0</v>
      </c>
      <c r="N25" s="50">
        <f t="shared" si="2"/>
        <v>0</v>
      </c>
      <c r="O25" s="50">
        <f t="shared" si="2"/>
        <v>0</v>
      </c>
      <c r="P25" s="50">
        <f t="shared" si="2"/>
        <v>0</v>
      </c>
      <c r="Q25" s="50">
        <f t="shared" si="2"/>
        <v>0</v>
      </c>
      <c r="R25" s="50">
        <f t="shared" si="2"/>
        <v>0</v>
      </c>
      <c r="S25" s="1"/>
      <c r="T25" s="52"/>
    </row>
    <row r="26" spans="1:20" ht="27" customHeight="1">
      <c r="A26" s="46"/>
      <c r="B26" s="53"/>
      <c r="C26" s="54"/>
      <c r="D26" s="55"/>
      <c r="E26" s="33"/>
      <c r="F26" s="33"/>
      <c r="G26" s="33"/>
      <c r="H26" s="33">
        <v>2029</v>
      </c>
      <c r="I26" s="50">
        <f t="shared" si="3"/>
        <v>294698.30822480901</v>
      </c>
      <c r="J26" s="50">
        <f t="shared" si="3"/>
        <v>0</v>
      </c>
      <c r="K26" s="50">
        <f t="shared" si="2"/>
        <v>294698.30822480901</v>
      </c>
      <c r="L26" s="50">
        <f t="shared" si="2"/>
        <v>0</v>
      </c>
      <c r="M26" s="50">
        <f t="shared" si="2"/>
        <v>0</v>
      </c>
      <c r="N26" s="50">
        <f t="shared" si="2"/>
        <v>0</v>
      </c>
      <c r="O26" s="50">
        <f t="shared" si="2"/>
        <v>0</v>
      </c>
      <c r="P26" s="50">
        <f t="shared" si="2"/>
        <v>0</v>
      </c>
      <c r="Q26" s="50">
        <f t="shared" si="2"/>
        <v>0</v>
      </c>
      <c r="R26" s="50">
        <f t="shared" si="2"/>
        <v>0</v>
      </c>
      <c r="S26" s="1"/>
      <c r="T26" s="52"/>
    </row>
    <row r="27" spans="1:20" ht="27" customHeight="1">
      <c r="A27" s="46"/>
      <c r="B27" s="53"/>
      <c r="C27" s="54"/>
      <c r="D27" s="55"/>
      <c r="E27" s="33"/>
      <c r="F27" s="33"/>
      <c r="G27" s="33"/>
      <c r="H27" s="33">
        <v>2030</v>
      </c>
      <c r="I27" s="50">
        <f t="shared" si="3"/>
        <v>276513.72396815527</v>
      </c>
      <c r="J27" s="50">
        <f t="shared" si="3"/>
        <v>0</v>
      </c>
      <c r="K27" s="50">
        <f t="shared" si="2"/>
        <v>276513.72396815527</v>
      </c>
      <c r="L27" s="50">
        <f t="shared" si="2"/>
        <v>0</v>
      </c>
      <c r="M27" s="50">
        <f t="shared" si="2"/>
        <v>0</v>
      </c>
      <c r="N27" s="50">
        <f t="shared" si="2"/>
        <v>0</v>
      </c>
      <c r="O27" s="50">
        <f t="shared" si="2"/>
        <v>0</v>
      </c>
      <c r="P27" s="50">
        <f t="shared" si="2"/>
        <v>0</v>
      </c>
      <c r="Q27" s="50">
        <f t="shared" si="2"/>
        <v>0</v>
      </c>
      <c r="R27" s="50">
        <f t="shared" si="2"/>
        <v>0</v>
      </c>
      <c r="S27" s="1"/>
      <c r="T27" s="52"/>
    </row>
    <row r="28" spans="1:20" ht="27.75" customHeight="1">
      <c r="A28" s="39"/>
      <c r="B28" s="40" t="s">
        <v>287</v>
      </c>
      <c r="C28" s="41"/>
      <c r="D28" s="42"/>
      <c r="E28" s="33"/>
      <c r="F28" s="33"/>
      <c r="G28" s="33"/>
      <c r="H28" s="43" t="s">
        <v>26</v>
      </c>
      <c r="I28" s="44">
        <f>K28+M28+O28+Q28</f>
        <v>1250138.0999999999</v>
      </c>
      <c r="J28" s="44">
        <f t="shared" si="3"/>
        <v>1250138.0999999999</v>
      </c>
      <c r="K28" s="44">
        <f>K29+K30+K31+K32+K33+K34+K35+K36+K37</f>
        <v>375.2</v>
      </c>
      <c r="L28" s="44">
        <f t="shared" ref="L28:R28" si="4">L29+L30+L31+L32+L33+L34+L35+L36+L37</f>
        <v>375.2</v>
      </c>
      <c r="M28" s="44">
        <f t="shared" si="4"/>
        <v>1212270</v>
      </c>
      <c r="N28" s="44">
        <f t="shared" si="4"/>
        <v>1212270</v>
      </c>
      <c r="O28" s="44">
        <f t="shared" si="4"/>
        <v>37492.899999999994</v>
      </c>
      <c r="P28" s="44">
        <f t="shared" si="4"/>
        <v>37492.899999999994</v>
      </c>
      <c r="Q28" s="44">
        <f t="shared" si="4"/>
        <v>0</v>
      </c>
      <c r="R28" s="44">
        <f t="shared" si="4"/>
        <v>0</v>
      </c>
      <c r="S28" s="1"/>
      <c r="T28" s="52"/>
    </row>
    <row r="29" spans="1:20" ht="27.75" customHeight="1">
      <c r="A29" s="46"/>
      <c r="B29" s="47"/>
      <c r="C29" s="48"/>
      <c r="D29" s="49"/>
      <c r="E29" s="33"/>
      <c r="F29" s="33"/>
      <c r="G29" s="33"/>
      <c r="H29" s="33">
        <v>2022</v>
      </c>
      <c r="I29" s="50">
        <f>I428</f>
        <v>406360.19999999995</v>
      </c>
      <c r="J29" s="50">
        <f t="shared" ref="J29:R29" si="5">J428</f>
        <v>406360.19999999995</v>
      </c>
      <c r="K29" s="50">
        <f>K428</f>
        <v>121.99999999999999</v>
      </c>
      <c r="L29" s="50">
        <f t="shared" si="5"/>
        <v>121.99999999999999</v>
      </c>
      <c r="M29" s="50">
        <f t="shared" si="5"/>
        <v>394051.1</v>
      </c>
      <c r="N29" s="50">
        <f t="shared" si="5"/>
        <v>394051.1</v>
      </c>
      <c r="O29" s="50">
        <f t="shared" si="5"/>
        <v>12187.099999999999</v>
      </c>
      <c r="P29" s="50">
        <f t="shared" si="5"/>
        <v>12187.099999999999</v>
      </c>
      <c r="Q29" s="50">
        <f t="shared" si="5"/>
        <v>0</v>
      </c>
      <c r="R29" s="50">
        <f t="shared" si="5"/>
        <v>0</v>
      </c>
      <c r="S29" s="1"/>
      <c r="T29" s="52"/>
    </row>
    <row r="30" spans="1:20" ht="27.75" customHeight="1">
      <c r="A30" s="46"/>
      <c r="B30" s="47"/>
      <c r="C30" s="48"/>
      <c r="D30" s="49"/>
      <c r="E30" s="33"/>
      <c r="F30" s="33"/>
      <c r="G30" s="33"/>
      <c r="H30" s="33">
        <v>2023</v>
      </c>
      <c r="I30" s="50">
        <f t="shared" ref="I30:R37" si="6">I429</f>
        <v>843777.9</v>
      </c>
      <c r="J30" s="50">
        <f t="shared" si="6"/>
        <v>843777.9</v>
      </c>
      <c r="K30" s="50">
        <f t="shared" si="6"/>
        <v>253.20000000000002</v>
      </c>
      <c r="L30" s="50">
        <f t="shared" si="6"/>
        <v>253.20000000000002</v>
      </c>
      <c r="M30" s="50">
        <f t="shared" si="6"/>
        <v>818218.9</v>
      </c>
      <c r="N30" s="50">
        <f t="shared" si="6"/>
        <v>818218.9</v>
      </c>
      <c r="O30" s="50">
        <f t="shared" si="6"/>
        <v>25305.8</v>
      </c>
      <c r="P30" s="50">
        <f t="shared" si="6"/>
        <v>25305.8</v>
      </c>
      <c r="Q30" s="50">
        <f t="shared" si="6"/>
        <v>0</v>
      </c>
      <c r="R30" s="50">
        <f t="shared" si="6"/>
        <v>0</v>
      </c>
      <c r="S30" s="1"/>
      <c r="T30" s="52"/>
    </row>
    <row r="31" spans="1:20" ht="27.75" customHeight="1">
      <c r="A31" s="46"/>
      <c r="B31" s="47"/>
      <c r="C31" s="48"/>
      <c r="D31" s="49"/>
      <c r="E31" s="33"/>
      <c r="F31" s="33"/>
      <c r="G31" s="33"/>
      <c r="H31" s="33">
        <v>2024</v>
      </c>
      <c r="I31" s="50">
        <f t="shared" si="6"/>
        <v>0</v>
      </c>
      <c r="J31" s="50">
        <f t="shared" si="6"/>
        <v>0</v>
      </c>
      <c r="K31" s="50">
        <f t="shared" si="6"/>
        <v>0</v>
      </c>
      <c r="L31" s="50">
        <f t="shared" si="6"/>
        <v>0</v>
      </c>
      <c r="M31" s="50">
        <f t="shared" si="6"/>
        <v>0</v>
      </c>
      <c r="N31" s="50">
        <f t="shared" si="6"/>
        <v>0</v>
      </c>
      <c r="O31" s="50">
        <f t="shared" si="6"/>
        <v>0</v>
      </c>
      <c r="P31" s="50">
        <f t="shared" si="6"/>
        <v>0</v>
      </c>
      <c r="Q31" s="50">
        <f t="shared" si="6"/>
        <v>0</v>
      </c>
      <c r="R31" s="50">
        <f t="shared" si="6"/>
        <v>0</v>
      </c>
      <c r="S31" s="1"/>
      <c r="T31" s="52"/>
    </row>
    <row r="32" spans="1:20" ht="27.75" customHeight="1">
      <c r="A32" s="46"/>
      <c r="B32" s="47"/>
      <c r="C32" s="48"/>
      <c r="D32" s="49"/>
      <c r="E32" s="33"/>
      <c r="F32" s="33"/>
      <c r="G32" s="33"/>
      <c r="H32" s="33">
        <v>2025</v>
      </c>
      <c r="I32" s="50">
        <f t="shared" si="6"/>
        <v>0</v>
      </c>
      <c r="J32" s="50">
        <f t="shared" si="6"/>
        <v>0</v>
      </c>
      <c r="K32" s="50">
        <f t="shared" si="6"/>
        <v>0</v>
      </c>
      <c r="L32" s="50">
        <f t="shared" si="6"/>
        <v>0</v>
      </c>
      <c r="M32" s="50">
        <f t="shared" si="6"/>
        <v>0</v>
      </c>
      <c r="N32" s="50">
        <f t="shared" si="6"/>
        <v>0</v>
      </c>
      <c r="O32" s="50">
        <f t="shared" si="6"/>
        <v>0</v>
      </c>
      <c r="P32" s="50">
        <f t="shared" si="6"/>
        <v>0</v>
      </c>
      <c r="Q32" s="50">
        <f t="shared" si="6"/>
        <v>0</v>
      </c>
      <c r="R32" s="50">
        <f t="shared" si="6"/>
        <v>0</v>
      </c>
      <c r="S32" s="1"/>
      <c r="T32" s="52"/>
    </row>
    <row r="33" spans="1:20" ht="27.75" customHeight="1">
      <c r="A33" s="46"/>
      <c r="B33" s="47"/>
      <c r="C33" s="48"/>
      <c r="D33" s="49"/>
      <c r="E33" s="33"/>
      <c r="F33" s="33"/>
      <c r="G33" s="33"/>
      <c r="H33" s="33">
        <v>2026</v>
      </c>
      <c r="I33" s="50">
        <f t="shared" si="6"/>
        <v>0</v>
      </c>
      <c r="J33" s="50">
        <f t="shared" si="6"/>
        <v>0</v>
      </c>
      <c r="K33" s="50">
        <f t="shared" si="6"/>
        <v>0</v>
      </c>
      <c r="L33" s="50">
        <f t="shared" si="6"/>
        <v>0</v>
      </c>
      <c r="M33" s="50">
        <f t="shared" si="6"/>
        <v>0</v>
      </c>
      <c r="N33" s="50">
        <f t="shared" si="6"/>
        <v>0</v>
      </c>
      <c r="O33" s="50">
        <f t="shared" si="6"/>
        <v>0</v>
      </c>
      <c r="P33" s="50">
        <f t="shared" si="6"/>
        <v>0</v>
      </c>
      <c r="Q33" s="50">
        <f t="shared" si="6"/>
        <v>0</v>
      </c>
      <c r="R33" s="50">
        <f t="shared" si="6"/>
        <v>0</v>
      </c>
      <c r="S33" s="1"/>
      <c r="T33" s="52"/>
    </row>
    <row r="34" spans="1:20" ht="27.75" customHeight="1">
      <c r="A34" s="46"/>
      <c r="B34" s="47"/>
      <c r="C34" s="48"/>
      <c r="D34" s="49"/>
      <c r="E34" s="33"/>
      <c r="F34" s="33"/>
      <c r="G34" s="33"/>
      <c r="H34" s="33">
        <v>2027</v>
      </c>
      <c r="I34" s="50">
        <f t="shared" si="6"/>
        <v>0</v>
      </c>
      <c r="J34" s="50">
        <f t="shared" si="6"/>
        <v>0</v>
      </c>
      <c r="K34" s="50">
        <f t="shared" si="6"/>
        <v>0</v>
      </c>
      <c r="L34" s="50">
        <f t="shared" si="6"/>
        <v>0</v>
      </c>
      <c r="M34" s="50">
        <f t="shared" si="6"/>
        <v>0</v>
      </c>
      <c r="N34" s="50">
        <f t="shared" si="6"/>
        <v>0</v>
      </c>
      <c r="O34" s="50">
        <f t="shared" si="6"/>
        <v>0</v>
      </c>
      <c r="P34" s="50">
        <f t="shared" si="6"/>
        <v>0</v>
      </c>
      <c r="Q34" s="50">
        <f t="shared" si="6"/>
        <v>0</v>
      </c>
      <c r="R34" s="50">
        <f t="shared" si="6"/>
        <v>0</v>
      </c>
      <c r="S34" s="1"/>
      <c r="T34" s="52"/>
    </row>
    <row r="35" spans="1:20" ht="27.75" customHeight="1">
      <c r="A35" s="46"/>
      <c r="B35" s="53"/>
      <c r="C35" s="54"/>
      <c r="D35" s="55"/>
      <c r="E35" s="33"/>
      <c r="F35" s="33"/>
      <c r="G35" s="33"/>
      <c r="H35" s="33">
        <v>2028</v>
      </c>
      <c r="I35" s="50">
        <f t="shared" si="6"/>
        <v>0</v>
      </c>
      <c r="J35" s="50">
        <f t="shared" si="6"/>
        <v>0</v>
      </c>
      <c r="K35" s="50">
        <f t="shared" si="6"/>
        <v>0</v>
      </c>
      <c r="L35" s="50">
        <f t="shared" si="6"/>
        <v>0</v>
      </c>
      <c r="M35" s="50">
        <f t="shared" si="6"/>
        <v>0</v>
      </c>
      <c r="N35" s="50">
        <f t="shared" si="6"/>
        <v>0</v>
      </c>
      <c r="O35" s="50">
        <f t="shared" si="6"/>
        <v>0</v>
      </c>
      <c r="P35" s="50">
        <f t="shared" si="6"/>
        <v>0</v>
      </c>
      <c r="Q35" s="50">
        <f t="shared" si="6"/>
        <v>0</v>
      </c>
      <c r="R35" s="50">
        <f t="shared" si="6"/>
        <v>0</v>
      </c>
      <c r="S35" s="1"/>
      <c r="T35" s="52"/>
    </row>
    <row r="36" spans="1:20" ht="27.75" customHeight="1">
      <c r="A36" s="46"/>
      <c r="B36" s="53"/>
      <c r="C36" s="54"/>
      <c r="D36" s="55"/>
      <c r="E36" s="33"/>
      <c r="F36" s="33"/>
      <c r="G36" s="33"/>
      <c r="H36" s="33">
        <v>2029</v>
      </c>
      <c r="I36" s="50">
        <f t="shared" si="6"/>
        <v>0</v>
      </c>
      <c r="J36" s="50">
        <f t="shared" si="6"/>
        <v>0</v>
      </c>
      <c r="K36" s="50">
        <f t="shared" si="6"/>
        <v>0</v>
      </c>
      <c r="L36" s="50">
        <f t="shared" si="6"/>
        <v>0</v>
      </c>
      <c r="M36" s="50">
        <f t="shared" si="6"/>
        <v>0</v>
      </c>
      <c r="N36" s="50">
        <f t="shared" si="6"/>
        <v>0</v>
      </c>
      <c r="O36" s="50">
        <f t="shared" si="6"/>
        <v>0</v>
      </c>
      <c r="P36" s="50">
        <f t="shared" si="6"/>
        <v>0</v>
      </c>
      <c r="Q36" s="50">
        <f t="shared" si="6"/>
        <v>0</v>
      </c>
      <c r="R36" s="50">
        <f t="shared" si="6"/>
        <v>0</v>
      </c>
      <c r="S36" s="1"/>
      <c r="T36" s="52"/>
    </row>
    <row r="37" spans="1:20" ht="27.75" customHeight="1">
      <c r="A37" s="46"/>
      <c r="B37" s="53"/>
      <c r="C37" s="54"/>
      <c r="D37" s="55"/>
      <c r="E37" s="33"/>
      <c r="F37" s="33"/>
      <c r="G37" s="33"/>
      <c r="H37" s="33">
        <v>2030</v>
      </c>
      <c r="I37" s="50">
        <f t="shared" si="6"/>
        <v>0</v>
      </c>
      <c r="J37" s="50">
        <f t="shared" si="6"/>
        <v>0</v>
      </c>
      <c r="K37" s="50">
        <f t="shared" si="6"/>
        <v>0</v>
      </c>
      <c r="L37" s="50">
        <f t="shared" si="6"/>
        <v>0</v>
      </c>
      <c r="M37" s="50">
        <f t="shared" si="6"/>
        <v>0</v>
      </c>
      <c r="N37" s="50">
        <f t="shared" si="6"/>
        <v>0</v>
      </c>
      <c r="O37" s="50">
        <f t="shared" si="6"/>
        <v>0</v>
      </c>
      <c r="P37" s="50">
        <f t="shared" si="6"/>
        <v>0</v>
      </c>
      <c r="Q37" s="50">
        <f t="shared" si="6"/>
        <v>0</v>
      </c>
      <c r="R37" s="50">
        <f t="shared" si="6"/>
        <v>0</v>
      </c>
      <c r="S37" s="1"/>
      <c r="T37" s="52"/>
    </row>
    <row r="38" spans="1:20" ht="57" customHeight="1">
      <c r="A38" s="36" t="s">
        <v>43</v>
      </c>
      <c r="B38" s="36"/>
      <c r="C38" s="36"/>
      <c r="D38" s="36"/>
      <c r="E38" s="36"/>
      <c r="F38" s="36"/>
      <c r="G38" s="36"/>
      <c r="H38" s="36"/>
      <c r="I38" s="37"/>
      <c r="J38" s="37"/>
      <c r="K38" s="33"/>
      <c r="L38" s="33"/>
      <c r="M38" s="33"/>
      <c r="N38" s="33"/>
      <c r="O38" s="33"/>
      <c r="P38" s="33"/>
      <c r="Q38" s="33"/>
      <c r="R38" s="33"/>
      <c r="S38" s="1"/>
      <c r="T38" s="52"/>
    </row>
    <row r="39" spans="1:20" ht="26.25" customHeight="1">
      <c r="A39" s="56" t="s">
        <v>25</v>
      </c>
      <c r="B39" s="40" t="s">
        <v>27</v>
      </c>
      <c r="C39" s="41"/>
      <c r="D39" s="42"/>
      <c r="E39" s="33"/>
      <c r="F39" s="33"/>
      <c r="G39" s="33"/>
      <c r="H39" s="43" t="s">
        <v>26</v>
      </c>
      <c r="I39" s="44">
        <f t="shared" ref="I39:R39" si="7">I49+I59</f>
        <v>2121869.2392484676</v>
      </c>
      <c r="J39" s="44">
        <f t="shared" si="7"/>
        <v>185035.8</v>
      </c>
      <c r="K39" s="44">
        <f t="shared" si="7"/>
        <v>898674.33924846759</v>
      </c>
      <c r="L39" s="44">
        <f t="shared" si="7"/>
        <v>20035.8</v>
      </c>
      <c r="M39" s="44">
        <f t="shared" si="7"/>
        <v>0</v>
      </c>
      <c r="N39" s="44">
        <f t="shared" si="7"/>
        <v>0</v>
      </c>
      <c r="O39" s="44">
        <f t="shared" si="7"/>
        <v>1223194.8999999999</v>
      </c>
      <c r="P39" s="44">
        <f t="shared" si="7"/>
        <v>165000</v>
      </c>
      <c r="Q39" s="44">
        <f t="shared" si="7"/>
        <v>0</v>
      </c>
      <c r="R39" s="44">
        <f t="shared" si="7"/>
        <v>0</v>
      </c>
      <c r="S39" s="1"/>
      <c r="T39" s="52"/>
    </row>
    <row r="40" spans="1:20" ht="26.25" customHeight="1">
      <c r="A40" s="57"/>
      <c r="B40" s="47"/>
      <c r="C40" s="48"/>
      <c r="D40" s="49"/>
      <c r="E40" s="33"/>
      <c r="F40" s="33"/>
      <c r="G40" s="33"/>
      <c r="H40" s="33">
        <v>2022</v>
      </c>
      <c r="I40" s="50">
        <f t="shared" ref="I40:R40" si="8">I50+I60</f>
        <v>0</v>
      </c>
      <c r="J40" s="50">
        <f t="shared" si="8"/>
        <v>0</v>
      </c>
      <c r="K40" s="50">
        <f t="shared" si="8"/>
        <v>0</v>
      </c>
      <c r="L40" s="50">
        <f t="shared" si="8"/>
        <v>0</v>
      </c>
      <c r="M40" s="50">
        <f t="shared" si="8"/>
        <v>0</v>
      </c>
      <c r="N40" s="50">
        <f t="shared" si="8"/>
        <v>0</v>
      </c>
      <c r="O40" s="50">
        <f t="shared" si="8"/>
        <v>0</v>
      </c>
      <c r="P40" s="50">
        <f t="shared" si="8"/>
        <v>0</v>
      </c>
      <c r="Q40" s="50">
        <f t="shared" si="8"/>
        <v>0</v>
      </c>
      <c r="R40" s="50">
        <f t="shared" si="8"/>
        <v>0</v>
      </c>
      <c r="S40" s="1"/>
      <c r="T40" s="52"/>
    </row>
    <row r="41" spans="1:20" ht="26.25" customHeight="1">
      <c r="A41" s="57"/>
      <c r="B41" s="47"/>
      <c r="C41" s="48"/>
      <c r="D41" s="49"/>
      <c r="E41" s="33"/>
      <c r="F41" s="33"/>
      <c r="G41" s="33"/>
      <c r="H41" s="33">
        <v>2023</v>
      </c>
      <c r="I41" s="50">
        <f t="shared" ref="I41:R41" si="9">I51+I61</f>
        <v>0</v>
      </c>
      <c r="J41" s="50">
        <f t="shared" si="9"/>
        <v>0</v>
      </c>
      <c r="K41" s="50">
        <f t="shared" si="9"/>
        <v>0</v>
      </c>
      <c r="L41" s="50">
        <f t="shared" si="9"/>
        <v>0</v>
      </c>
      <c r="M41" s="50">
        <f t="shared" si="9"/>
        <v>0</v>
      </c>
      <c r="N41" s="50">
        <f t="shared" si="9"/>
        <v>0</v>
      </c>
      <c r="O41" s="50">
        <f t="shared" si="9"/>
        <v>0</v>
      </c>
      <c r="P41" s="50">
        <f t="shared" si="9"/>
        <v>0</v>
      </c>
      <c r="Q41" s="50">
        <f t="shared" si="9"/>
        <v>0</v>
      </c>
      <c r="R41" s="50">
        <f t="shared" si="9"/>
        <v>0</v>
      </c>
      <c r="S41" s="1"/>
      <c r="T41" s="52"/>
    </row>
    <row r="42" spans="1:20" ht="26.25" customHeight="1">
      <c r="A42" s="57"/>
      <c r="B42" s="47"/>
      <c r="C42" s="48"/>
      <c r="D42" s="49"/>
      <c r="E42" s="33"/>
      <c r="F42" s="33"/>
      <c r="G42" s="33"/>
      <c r="H42" s="33">
        <v>2024</v>
      </c>
      <c r="I42" s="50">
        <f t="shared" ref="I42:R42" si="10">I52+I62</f>
        <v>551232.69999999995</v>
      </c>
      <c r="J42" s="50">
        <f t="shared" si="10"/>
        <v>185035.8</v>
      </c>
      <c r="K42" s="50">
        <f t="shared" si="10"/>
        <v>154782.6</v>
      </c>
      <c r="L42" s="50">
        <f t="shared" si="10"/>
        <v>20035.8</v>
      </c>
      <c r="M42" s="50">
        <f t="shared" si="10"/>
        <v>0</v>
      </c>
      <c r="N42" s="50">
        <f t="shared" si="10"/>
        <v>0</v>
      </c>
      <c r="O42" s="50">
        <f t="shared" si="10"/>
        <v>396450.1</v>
      </c>
      <c r="P42" s="50">
        <f t="shared" si="10"/>
        <v>165000</v>
      </c>
      <c r="Q42" s="50">
        <f t="shared" si="10"/>
        <v>0</v>
      </c>
      <c r="R42" s="50">
        <f t="shared" si="10"/>
        <v>0</v>
      </c>
      <c r="S42" s="1"/>
      <c r="T42" s="52"/>
    </row>
    <row r="43" spans="1:20" ht="26.25" customHeight="1">
      <c r="A43" s="57"/>
      <c r="B43" s="47"/>
      <c r="C43" s="48"/>
      <c r="D43" s="49"/>
      <c r="E43" s="33"/>
      <c r="F43" s="33"/>
      <c r="G43" s="33"/>
      <c r="H43" s="33">
        <v>2025</v>
      </c>
      <c r="I43" s="50">
        <f t="shared" ref="I43:R43" si="11">I53+I63</f>
        <v>410552.19999999995</v>
      </c>
      <c r="J43" s="50">
        <f t="shared" si="11"/>
        <v>0</v>
      </c>
      <c r="K43" s="50">
        <f t="shared" si="11"/>
        <v>122128.70000000001</v>
      </c>
      <c r="L43" s="50">
        <f t="shared" si="11"/>
        <v>0</v>
      </c>
      <c r="M43" s="50">
        <f t="shared" si="11"/>
        <v>0</v>
      </c>
      <c r="N43" s="50">
        <f t="shared" si="11"/>
        <v>0</v>
      </c>
      <c r="O43" s="50">
        <f t="shared" si="11"/>
        <v>288423.5</v>
      </c>
      <c r="P43" s="50">
        <f t="shared" si="11"/>
        <v>0</v>
      </c>
      <c r="Q43" s="50">
        <f t="shared" si="11"/>
        <v>0</v>
      </c>
      <c r="R43" s="50">
        <f t="shared" si="11"/>
        <v>0</v>
      </c>
      <c r="S43" s="1"/>
      <c r="T43" s="52"/>
    </row>
    <row r="44" spans="1:20" ht="26.25" customHeight="1">
      <c r="A44" s="57"/>
      <c r="B44" s="47"/>
      <c r="C44" s="48"/>
      <c r="D44" s="49"/>
      <c r="E44" s="33"/>
      <c r="F44" s="33"/>
      <c r="G44" s="33"/>
      <c r="H44" s="33">
        <v>2026</v>
      </c>
      <c r="I44" s="50">
        <f t="shared" ref="I44:R44" si="12">I54+I64</f>
        <v>717761.70000000007</v>
      </c>
      <c r="J44" s="50">
        <f t="shared" si="12"/>
        <v>0</v>
      </c>
      <c r="K44" s="50">
        <f t="shared" si="12"/>
        <v>179440.4</v>
      </c>
      <c r="L44" s="50">
        <f t="shared" si="12"/>
        <v>0</v>
      </c>
      <c r="M44" s="50">
        <f t="shared" si="12"/>
        <v>0</v>
      </c>
      <c r="N44" s="50">
        <f t="shared" si="12"/>
        <v>0</v>
      </c>
      <c r="O44" s="50">
        <f t="shared" si="12"/>
        <v>538321.30000000005</v>
      </c>
      <c r="P44" s="50">
        <f t="shared" si="12"/>
        <v>0</v>
      </c>
      <c r="Q44" s="50">
        <f t="shared" si="12"/>
        <v>0</v>
      </c>
      <c r="R44" s="50">
        <f t="shared" si="12"/>
        <v>0</v>
      </c>
      <c r="S44" s="1"/>
      <c r="T44" s="52"/>
    </row>
    <row r="45" spans="1:20" ht="26.25" customHeight="1">
      <c r="A45" s="57"/>
      <c r="B45" s="47"/>
      <c r="C45" s="48"/>
      <c r="D45" s="49"/>
      <c r="E45" s="33"/>
      <c r="F45" s="33"/>
      <c r="G45" s="33"/>
      <c r="H45" s="33">
        <v>2027</v>
      </c>
      <c r="I45" s="50">
        <f t="shared" ref="I45:R45" si="13">I55+I65</f>
        <v>270368.24552461482</v>
      </c>
      <c r="J45" s="50">
        <f t="shared" si="13"/>
        <v>0</v>
      </c>
      <c r="K45" s="50">
        <f t="shared" si="13"/>
        <v>270368.24552461482</v>
      </c>
      <c r="L45" s="50">
        <f t="shared" si="13"/>
        <v>0</v>
      </c>
      <c r="M45" s="50">
        <f t="shared" si="13"/>
        <v>0</v>
      </c>
      <c r="N45" s="50">
        <f t="shared" si="13"/>
        <v>0</v>
      </c>
      <c r="O45" s="50">
        <f t="shared" si="13"/>
        <v>0</v>
      </c>
      <c r="P45" s="50">
        <f t="shared" si="13"/>
        <v>0</v>
      </c>
      <c r="Q45" s="50">
        <f t="shared" si="13"/>
        <v>0</v>
      </c>
      <c r="R45" s="50">
        <f t="shared" si="13"/>
        <v>0</v>
      </c>
      <c r="S45" s="1"/>
      <c r="T45" s="52"/>
    </row>
    <row r="46" spans="1:20" ht="26.25" customHeight="1">
      <c r="A46" s="57"/>
      <c r="B46" s="47"/>
      <c r="C46" s="48"/>
      <c r="D46" s="49"/>
      <c r="E46" s="33"/>
      <c r="F46" s="33"/>
      <c r="G46" s="33"/>
      <c r="H46" s="33">
        <v>2028</v>
      </c>
      <c r="I46" s="50">
        <f t="shared" ref="I46:R46" si="14">I56+I66</f>
        <v>71199.379876454404</v>
      </c>
      <c r="J46" s="50">
        <f t="shared" si="14"/>
        <v>0</v>
      </c>
      <c r="K46" s="50">
        <f t="shared" si="14"/>
        <v>71199.379876454404</v>
      </c>
      <c r="L46" s="50">
        <f t="shared" si="14"/>
        <v>0</v>
      </c>
      <c r="M46" s="50">
        <f t="shared" si="14"/>
        <v>0</v>
      </c>
      <c r="N46" s="50">
        <f t="shared" si="14"/>
        <v>0</v>
      </c>
      <c r="O46" s="50">
        <f t="shared" si="14"/>
        <v>0</v>
      </c>
      <c r="P46" s="50">
        <f t="shared" si="14"/>
        <v>0</v>
      </c>
      <c r="Q46" s="50">
        <f t="shared" si="14"/>
        <v>0</v>
      </c>
      <c r="R46" s="50">
        <f t="shared" si="14"/>
        <v>0</v>
      </c>
      <c r="S46" s="1"/>
      <c r="T46" s="52"/>
    </row>
    <row r="47" spans="1:20" ht="26.25" customHeight="1">
      <c r="A47" s="57"/>
      <c r="B47" s="47"/>
      <c r="C47" s="48"/>
      <c r="D47" s="49"/>
      <c r="E47" s="33"/>
      <c r="F47" s="33"/>
      <c r="G47" s="33"/>
      <c r="H47" s="33">
        <v>2029</v>
      </c>
      <c r="I47" s="50">
        <f t="shared" ref="I47:R47" si="15">I57+I67</f>
        <v>77776.013847398412</v>
      </c>
      <c r="J47" s="50">
        <f t="shared" si="15"/>
        <v>0</v>
      </c>
      <c r="K47" s="50">
        <f t="shared" si="15"/>
        <v>77776.013847398412</v>
      </c>
      <c r="L47" s="50">
        <f t="shared" si="15"/>
        <v>0</v>
      </c>
      <c r="M47" s="50">
        <f t="shared" si="15"/>
        <v>0</v>
      </c>
      <c r="N47" s="50">
        <f t="shared" si="15"/>
        <v>0</v>
      </c>
      <c r="O47" s="50">
        <f t="shared" si="15"/>
        <v>0</v>
      </c>
      <c r="P47" s="50">
        <f t="shared" si="15"/>
        <v>0</v>
      </c>
      <c r="Q47" s="50">
        <f t="shared" si="15"/>
        <v>0</v>
      </c>
      <c r="R47" s="50">
        <f t="shared" si="15"/>
        <v>0</v>
      </c>
      <c r="S47" s="1"/>
      <c r="T47" s="52"/>
    </row>
    <row r="48" spans="1:20" ht="26.25" customHeight="1">
      <c r="A48" s="57"/>
      <c r="B48" s="47"/>
      <c r="C48" s="48"/>
      <c r="D48" s="49"/>
      <c r="E48" s="33"/>
      <c r="F48" s="33"/>
      <c r="G48" s="33"/>
      <c r="H48" s="33">
        <v>2030</v>
      </c>
      <c r="I48" s="50">
        <f t="shared" ref="I48:R48" si="16">I58+I68</f>
        <v>22979</v>
      </c>
      <c r="J48" s="50">
        <f t="shared" si="16"/>
        <v>0</v>
      </c>
      <c r="K48" s="50">
        <f t="shared" si="16"/>
        <v>22979</v>
      </c>
      <c r="L48" s="50">
        <f t="shared" si="16"/>
        <v>0</v>
      </c>
      <c r="M48" s="50">
        <f t="shared" si="16"/>
        <v>0</v>
      </c>
      <c r="N48" s="50">
        <f t="shared" si="16"/>
        <v>0</v>
      </c>
      <c r="O48" s="50">
        <f t="shared" si="16"/>
        <v>0</v>
      </c>
      <c r="P48" s="50">
        <f t="shared" si="16"/>
        <v>0</v>
      </c>
      <c r="Q48" s="50">
        <f t="shared" si="16"/>
        <v>0</v>
      </c>
      <c r="R48" s="50">
        <f t="shared" si="16"/>
        <v>0</v>
      </c>
      <c r="S48" s="1"/>
      <c r="T48" s="52"/>
    </row>
    <row r="49" spans="1:20" ht="26.25" customHeight="1">
      <c r="A49" s="57"/>
      <c r="B49" s="40" t="s">
        <v>56</v>
      </c>
      <c r="C49" s="41"/>
      <c r="D49" s="42"/>
      <c r="E49" s="33"/>
      <c r="F49" s="33"/>
      <c r="G49" s="33"/>
      <c r="H49" s="43" t="s">
        <v>26</v>
      </c>
      <c r="I49" s="44">
        <f>K49+M49+O49+Q49</f>
        <v>1380551.5820133388</v>
      </c>
      <c r="J49" s="44">
        <f>L49+N49+P49+R49</f>
        <v>185035.8</v>
      </c>
      <c r="K49" s="44">
        <f t="shared" ref="K49:R49" si="17">SUM(K50:K58)</f>
        <v>569390.18201333878</v>
      </c>
      <c r="L49" s="44">
        <f t="shared" si="17"/>
        <v>20035.8</v>
      </c>
      <c r="M49" s="44">
        <f t="shared" si="17"/>
        <v>0</v>
      </c>
      <c r="N49" s="44">
        <f t="shared" si="17"/>
        <v>0</v>
      </c>
      <c r="O49" s="44">
        <f t="shared" si="17"/>
        <v>811161.4</v>
      </c>
      <c r="P49" s="44">
        <f t="shared" si="17"/>
        <v>165000</v>
      </c>
      <c r="Q49" s="44">
        <f t="shared" si="17"/>
        <v>0</v>
      </c>
      <c r="R49" s="44">
        <f t="shared" si="17"/>
        <v>0</v>
      </c>
      <c r="S49" s="1"/>
      <c r="T49" s="52"/>
    </row>
    <row r="50" spans="1:20" ht="26.25" customHeight="1">
      <c r="A50" s="57"/>
      <c r="B50" s="47"/>
      <c r="C50" s="48"/>
      <c r="D50" s="49"/>
      <c r="E50" s="33"/>
      <c r="F50" s="33"/>
      <c r="G50" s="33"/>
      <c r="H50" s="33">
        <v>2022</v>
      </c>
      <c r="I50" s="50">
        <f>K50+M50+O50+Q50</f>
        <v>0</v>
      </c>
      <c r="J50" s="50">
        <f t="shared" ref="J50:J59" si="18">L50+N50+P50+R50</f>
        <v>0</v>
      </c>
      <c r="K50" s="50">
        <v>0</v>
      </c>
      <c r="L50" s="50">
        <v>0</v>
      </c>
      <c r="M50" s="50">
        <v>0</v>
      </c>
      <c r="N50" s="50">
        <v>0</v>
      </c>
      <c r="O50" s="50">
        <v>0</v>
      </c>
      <c r="P50" s="50">
        <v>0</v>
      </c>
      <c r="Q50" s="50">
        <v>0</v>
      </c>
      <c r="R50" s="50">
        <v>0</v>
      </c>
      <c r="S50" s="1"/>
      <c r="T50" s="52"/>
    </row>
    <row r="51" spans="1:20" ht="26.25" customHeight="1">
      <c r="A51" s="57"/>
      <c r="B51" s="47"/>
      <c r="C51" s="48"/>
      <c r="D51" s="49"/>
      <c r="E51" s="33"/>
      <c r="F51" s="33"/>
      <c r="G51" s="33"/>
      <c r="H51" s="33">
        <v>2023</v>
      </c>
      <c r="I51" s="50">
        <f>K51+M51+O51+Q51</f>
        <v>0</v>
      </c>
      <c r="J51" s="50">
        <f t="shared" si="18"/>
        <v>0</v>
      </c>
      <c r="K51" s="50">
        <v>0</v>
      </c>
      <c r="L51" s="50">
        <v>0</v>
      </c>
      <c r="M51" s="50">
        <v>0</v>
      </c>
      <c r="N51" s="50">
        <v>0</v>
      </c>
      <c r="O51" s="50">
        <v>0</v>
      </c>
      <c r="P51" s="50">
        <v>0</v>
      </c>
      <c r="Q51" s="50">
        <v>0</v>
      </c>
      <c r="R51" s="50">
        <v>0</v>
      </c>
      <c r="S51" s="1"/>
      <c r="T51" s="52"/>
    </row>
    <row r="52" spans="1:20" ht="26.25" customHeight="1">
      <c r="A52" s="57"/>
      <c r="B52" s="47"/>
      <c r="C52" s="48"/>
      <c r="D52" s="49"/>
      <c r="E52" s="33"/>
      <c r="F52" s="33"/>
      <c r="G52" s="33"/>
      <c r="H52" s="33">
        <v>2024</v>
      </c>
      <c r="I52" s="50">
        <f>K52+M52+O52+Q52</f>
        <v>386419.3</v>
      </c>
      <c r="J52" s="50">
        <f t="shared" si="18"/>
        <v>185035.8</v>
      </c>
      <c r="K52" s="50">
        <f>K69+K70+K71+K72+K73+K74+K75+K80</f>
        <v>113579.2</v>
      </c>
      <c r="L52" s="50">
        <f t="shared" ref="L52:R52" si="19">L69+L70+L71+L72+L73+L74+L75+L80</f>
        <v>20035.8</v>
      </c>
      <c r="M52" s="50">
        <f t="shared" si="19"/>
        <v>0</v>
      </c>
      <c r="N52" s="50">
        <f t="shared" si="19"/>
        <v>0</v>
      </c>
      <c r="O52" s="50">
        <f t="shared" si="19"/>
        <v>272840.09999999998</v>
      </c>
      <c r="P52" s="50">
        <f t="shared" si="19"/>
        <v>165000</v>
      </c>
      <c r="Q52" s="50">
        <f t="shared" si="19"/>
        <v>0</v>
      </c>
      <c r="R52" s="50">
        <f t="shared" si="19"/>
        <v>0</v>
      </c>
      <c r="S52" s="1"/>
      <c r="T52" s="52"/>
    </row>
    <row r="53" spans="1:20" ht="26.25" customHeight="1">
      <c r="A53" s="57"/>
      <c r="B53" s="47"/>
      <c r="C53" s="48"/>
      <c r="D53" s="49"/>
      <c r="E53" s="33"/>
      <c r="F53" s="33"/>
      <c r="G53" s="33"/>
      <c r="H53" s="33">
        <v>2025</v>
      </c>
      <c r="I53" s="50">
        <f t="shared" ref="I53:I58" si="20">K53+M53+O53+Q53</f>
        <v>25987.599999999999</v>
      </c>
      <c r="J53" s="50">
        <f t="shared" si="18"/>
        <v>0</v>
      </c>
      <c r="K53" s="50">
        <f>K78+K79</f>
        <v>25987.599999999999</v>
      </c>
      <c r="L53" s="50">
        <f t="shared" ref="L53:R53" si="21">L78+L79</f>
        <v>0</v>
      </c>
      <c r="M53" s="50">
        <f t="shared" si="21"/>
        <v>0</v>
      </c>
      <c r="N53" s="50">
        <f t="shared" si="21"/>
        <v>0</v>
      </c>
      <c r="O53" s="50">
        <f t="shared" si="21"/>
        <v>0</v>
      </c>
      <c r="P53" s="50">
        <f t="shared" si="21"/>
        <v>0</v>
      </c>
      <c r="Q53" s="50">
        <f t="shared" si="21"/>
        <v>0</v>
      </c>
      <c r="R53" s="50">
        <f t="shared" si="21"/>
        <v>0</v>
      </c>
      <c r="S53" s="1"/>
      <c r="T53" s="52"/>
    </row>
    <row r="54" spans="1:20" ht="26.25" customHeight="1">
      <c r="A54" s="57"/>
      <c r="B54" s="47"/>
      <c r="C54" s="48"/>
      <c r="D54" s="49"/>
      <c r="E54" s="33"/>
      <c r="F54" s="33"/>
      <c r="G54" s="33"/>
      <c r="H54" s="33">
        <v>2026</v>
      </c>
      <c r="I54" s="50">
        <f t="shared" si="20"/>
        <v>717761.70000000007</v>
      </c>
      <c r="J54" s="50">
        <f t="shared" si="18"/>
        <v>0</v>
      </c>
      <c r="K54" s="50">
        <f>K81+K82+K83+K84</f>
        <v>179440.4</v>
      </c>
      <c r="L54" s="50">
        <f t="shared" ref="L54:R54" si="22">L81+L82+L83+L84</f>
        <v>0</v>
      </c>
      <c r="M54" s="50">
        <f t="shared" si="22"/>
        <v>0</v>
      </c>
      <c r="N54" s="50">
        <f t="shared" si="22"/>
        <v>0</v>
      </c>
      <c r="O54" s="50">
        <f t="shared" si="22"/>
        <v>538321.30000000005</v>
      </c>
      <c r="P54" s="50">
        <f t="shared" si="22"/>
        <v>0</v>
      </c>
      <c r="Q54" s="50">
        <f t="shared" si="22"/>
        <v>0</v>
      </c>
      <c r="R54" s="50">
        <f t="shared" si="22"/>
        <v>0</v>
      </c>
      <c r="S54" s="1"/>
      <c r="T54" s="52"/>
    </row>
    <row r="55" spans="1:20" ht="26.25" customHeight="1">
      <c r="A55" s="57"/>
      <c r="B55" s="47"/>
      <c r="C55" s="48"/>
      <c r="D55" s="49"/>
      <c r="E55" s="33"/>
      <c r="F55" s="33"/>
      <c r="G55" s="33"/>
      <c r="H55" s="33">
        <v>2027</v>
      </c>
      <c r="I55" s="50">
        <f t="shared" si="20"/>
        <v>78428.588289486026</v>
      </c>
      <c r="J55" s="50">
        <f t="shared" si="18"/>
        <v>0</v>
      </c>
      <c r="K55" s="50">
        <f>K85+K86+K88+K89+K90+K91</f>
        <v>78428.588289486026</v>
      </c>
      <c r="L55" s="50">
        <f t="shared" ref="L55:R55" si="23">L85+L86+L88+L89+L90+L91</f>
        <v>0</v>
      </c>
      <c r="M55" s="50">
        <f t="shared" si="23"/>
        <v>0</v>
      </c>
      <c r="N55" s="50">
        <f t="shared" si="23"/>
        <v>0</v>
      </c>
      <c r="O55" s="50">
        <f t="shared" si="23"/>
        <v>0</v>
      </c>
      <c r="P55" s="50">
        <f t="shared" si="23"/>
        <v>0</v>
      </c>
      <c r="Q55" s="50">
        <f t="shared" si="23"/>
        <v>0</v>
      </c>
      <c r="R55" s="50">
        <f t="shared" si="23"/>
        <v>0</v>
      </c>
      <c r="S55" s="1"/>
      <c r="T55" s="52"/>
    </row>
    <row r="56" spans="1:20" ht="26.25" customHeight="1">
      <c r="A56" s="57"/>
      <c r="B56" s="47"/>
      <c r="C56" s="48"/>
      <c r="D56" s="49"/>
      <c r="E56" s="33"/>
      <c r="F56" s="33"/>
      <c r="G56" s="33"/>
      <c r="H56" s="33">
        <v>2028</v>
      </c>
      <c r="I56" s="50">
        <f>K56+M56+O56+Q56</f>
        <v>71199.379876454404</v>
      </c>
      <c r="J56" s="50">
        <f t="shared" si="18"/>
        <v>0</v>
      </c>
      <c r="K56" s="50">
        <f>K92+K93+K94+K95+K96+K97+K98</f>
        <v>71199.379876454404</v>
      </c>
      <c r="L56" s="50">
        <f t="shared" ref="L56:R56" si="24">L92+L93+L94+L95+L96+L97+L98</f>
        <v>0</v>
      </c>
      <c r="M56" s="50">
        <f t="shared" si="24"/>
        <v>0</v>
      </c>
      <c r="N56" s="50">
        <f t="shared" si="24"/>
        <v>0</v>
      </c>
      <c r="O56" s="50">
        <f t="shared" si="24"/>
        <v>0</v>
      </c>
      <c r="P56" s="50">
        <f t="shared" si="24"/>
        <v>0</v>
      </c>
      <c r="Q56" s="50">
        <f t="shared" si="24"/>
        <v>0</v>
      </c>
      <c r="R56" s="50">
        <f t="shared" si="24"/>
        <v>0</v>
      </c>
      <c r="S56" s="1"/>
      <c r="T56" s="52"/>
    </row>
    <row r="57" spans="1:20" ht="26.25" customHeight="1">
      <c r="A57" s="57"/>
      <c r="B57" s="47"/>
      <c r="C57" s="48"/>
      <c r="D57" s="49"/>
      <c r="E57" s="33"/>
      <c r="F57" s="33"/>
      <c r="G57" s="33"/>
      <c r="H57" s="33">
        <v>2029</v>
      </c>
      <c r="I57" s="50">
        <f t="shared" si="20"/>
        <v>77776.013847398412</v>
      </c>
      <c r="J57" s="50">
        <f t="shared" si="18"/>
        <v>0</v>
      </c>
      <c r="K57" s="50">
        <f>K99+K100+K101+K102+K103</f>
        <v>77776.013847398412</v>
      </c>
      <c r="L57" s="50">
        <f t="shared" ref="L57:R57" si="25">L99+L100+L101+L102+L103</f>
        <v>0</v>
      </c>
      <c r="M57" s="50">
        <f t="shared" si="25"/>
        <v>0</v>
      </c>
      <c r="N57" s="50">
        <f t="shared" si="25"/>
        <v>0</v>
      </c>
      <c r="O57" s="50">
        <f t="shared" si="25"/>
        <v>0</v>
      </c>
      <c r="P57" s="50">
        <f t="shared" si="25"/>
        <v>0</v>
      </c>
      <c r="Q57" s="50">
        <f t="shared" si="25"/>
        <v>0</v>
      </c>
      <c r="R57" s="50">
        <f t="shared" si="25"/>
        <v>0</v>
      </c>
      <c r="S57" s="1"/>
      <c r="T57" s="52"/>
    </row>
    <row r="58" spans="1:20" ht="26.25" customHeight="1">
      <c r="A58" s="57"/>
      <c r="B58" s="47"/>
      <c r="C58" s="48"/>
      <c r="D58" s="49"/>
      <c r="E58" s="33"/>
      <c r="F58" s="33"/>
      <c r="G58" s="33"/>
      <c r="H58" s="33">
        <v>2030</v>
      </c>
      <c r="I58" s="50">
        <f t="shared" si="20"/>
        <v>22979</v>
      </c>
      <c r="J58" s="50">
        <f t="shared" si="18"/>
        <v>0</v>
      </c>
      <c r="K58" s="50">
        <f>K104+K105+K106+K107</f>
        <v>22979</v>
      </c>
      <c r="L58" s="50">
        <f t="shared" ref="L58:R58" si="26">L104+L105+L106+L107</f>
        <v>0</v>
      </c>
      <c r="M58" s="50">
        <f t="shared" si="26"/>
        <v>0</v>
      </c>
      <c r="N58" s="50">
        <f t="shared" si="26"/>
        <v>0</v>
      </c>
      <c r="O58" s="50">
        <f t="shared" si="26"/>
        <v>0</v>
      </c>
      <c r="P58" s="50">
        <f t="shared" si="26"/>
        <v>0</v>
      </c>
      <c r="Q58" s="50">
        <f t="shared" si="26"/>
        <v>0</v>
      </c>
      <c r="R58" s="50">
        <f t="shared" si="26"/>
        <v>0</v>
      </c>
      <c r="S58" s="1"/>
      <c r="T58" s="52"/>
    </row>
    <row r="59" spans="1:20" ht="26.25" customHeight="1">
      <c r="A59" s="57"/>
      <c r="B59" s="40" t="s">
        <v>38</v>
      </c>
      <c r="C59" s="41"/>
      <c r="D59" s="42"/>
      <c r="E59" s="33"/>
      <c r="F59" s="33"/>
      <c r="G59" s="33"/>
      <c r="H59" s="43" t="s">
        <v>26</v>
      </c>
      <c r="I59" s="44">
        <f t="shared" ref="I59:I64" si="27">K59+M59+O59+Q59</f>
        <v>741317.65723512881</v>
      </c>
      <c r="J59" s="44">
        <f t="shared" si="18"/>
        <v>0</v>
      </c>
      <c r="K59" s="44">
        <f t="shared" ref="K59:R59" si="28">SUM(K60:K68)</f>
        <v>329284.15723512881</v>
      </c>
      <c r="L59" s="44">
        <f t="shared" si="28"/>
        <v>0</v>
      </c>
      <c r="M59" s="44">
        <f t="shared" si="28"/>
        <v>0</v>
      </c>
      <c r="N59" s="44">
        <f t="shared" si="28"/>
        <v>0</v>
      </c>
      <c r="O59" s="44">
        <f t="shared" si="28"/>
        <v>412033.5</v>
      </c>
      <c r="P59" s="44">
        <f t="shared" si="28"/>
        <v>0</v>
      </c>
      <c r="Q59" s="44">
        <f t="shared" si="28"/>
        <v>0</v>
      </c>
      <c r="R59" s="44">
        <f t="shared" si="28"/>
        <v>0</v>
      </c>
      <c r="S59" s="1"/>
      <c r="T59" s="52"/>
    </row>
    <row r="60" spans="1:20" ht="26.25" customHeight="1">
      <c r="A60" s="57"/>
      <c r="B60" s="47"/>
      <c r="C60" s="48"/>
      <c r="D60" s="49"/>
      <c r="E60" s="33"/>
      <c r="F60" s="33"/>
      <c r="G60" s="33"/>
      <c r="H60" s="33">
        <v>2022</v>
      </c>
      <c r="I60" s="58">
        <f t="shared" si="27"/>
        <v>0</v>
      </c>
      <c r="J60" s="58">
        <f>L60+N60+P60+R60</f>
        <v>0</v>
      </c>
      <c r="K60" s="58">
        <v>0</v>
      </c>
      <c r="L60" s="58">
        <v>0</v>
      </c>
      <c r="M60" s="58">
        <v>0</v>
      </c>
      <c r="N60" s="58">
        <v>0</v>
      </c>
      <c r="O60" s="58">
        <v>0</v>
      </c>
      <c r="P60" s="58">
        <v>0</v>
      </c>
      <c r="Q60" s="58">
        <v>0</v>
      </c>
      <c r="R60" s="58">
        <v>0</v>
      </c>
      <c r="S60" s="1"/>
      <c r="T60" s="52"/>
    </row>
    <row r="61" spans="1:20" ht="26.25" customHeight="1">
      <c r="A61" s="57"/>
      <c r="B61" s="47"/>
      <c r="C61" s="48"/>
      <c r="D61" s="49"/>
      <c r="E61" s="33"/>
      <c r="F61" s="33"/>
      <c r="G61" s="33"/>
      <c r="H61" s="33">
        <v>2023</v>
      </c>
      <c r="I61" s="58">
        <f t="shared" si="27"/>
        <v>0</v>
      </c>
      <c r="J61" s="58">
        <f>L61+N61+P61+R61</f>
        <v>0</v>
      </c>
      <c r="K61" s="58">
        <v>0</v>
      </c>
      <c r="L61" s="58">
        <v>0</v>
      </c>
      <c r="M61" s="58">
        <v>0</v>
      </c>
      <c r="N61" s="58">
        <v>0</v>
      </c>
      <c r="O61" s="58">
        <v>0</v>
      </c>
      <c r="P61" s="58">
        <v>0</v>
      </c>
      <c r="Q61" s="58">
        <v>0</v>
      </c>
      <c r="R61" s="58">
        <v>0</v>
      </c>
      <c r="S61" s="1"/>
      <c r="T61" s="52"/>
    </row>
    <row r="62" spans="1:20" ht="26.25" customHeight="1">
      <c r="A62" s="57"/>
      <c r="B62" s="47"/>
      <c r="C62" s="48"/>
      <c r="D62" s="49"/>
      <c r="E62" s="33"/>
      <c r="F62" s="33"/>
      <c r="G62" s="33"/>
      <c r="H62" s="33">
        <v>2024</v>
      </c>
      <c r="I62" s="58">
        <f t="shared" si="27"/>
        <v>164813.4</v>
      </c>
      <c r="J62" s="58">
        <f>L62+N62+P62+R62</f>
        <v>0</v>
      </c>
      <c r="K62" s="58">
        <f>K76</f>
        <v>41203.4</v>
      </c>
      <c r="L62" s="58">
        <f t="shared" ref="L62:R62" si="29">L76</f>
        <v>0</v>
      </c>
      <c r="M62" s="58">
        <f t="shared" si="29"/>
        <v>0</v>
      </c>
      <c r="N62" s="58">
        <f t="shared" si="29"/>
        <v>0</v>
      </c>
      <c r="O62" s="58">
        <f t="shared" si="29"/>
        <v>123610</v>
      </c>
      <c r="P62" s="58">
        <f t="shared" si="29"/>
        <v>0</v>
      </c>
      <c r="Q62" s="58">
        <f t="shared" si="29"/>
        <v>0</v>
      </c>
      <c r="R62" s="58">
        <f t="shared" si="29"/>
        <v>0</v>
      </c>
      <c r="S62" s="1"/>
      <c r="T62" s="52"/>
    </row>
    <row r="63" spans="1:20" ht="26.25" customHeight="1">
      <c r="A63" s="57"/>
      <c r="B63" s="47"/>
      <c r="C63" s="48"/>
      <c r="D63" s="49"/>
      <c r="E63" s="33"/>
      <c r="F63" s="33"/>
      <c r="G63" s="33"/>
      <c r="H63" s="33">
        <v>2025</v>
      </c>
      <c r="I63" s="58">
        <f t="shared" si="27"/>
        <v>384564.6</v>
      </c>
      <c r="J63" s="58">
        <f>L63+N63+P63+R63</f>
        <v>0</v>
      </c>
      <c r="K63" s="58">
        <f>K77</f>
        <v>96141.1</v>
      </c>
      <c r="L63" s="58">
        <f t="shared" ref="L63:R63" si="30">L77</f>
        <v>0</v>
      </c>
      <c r="M63" s="58">
        <f t="shared" si="30"/>
        <v>0</v>
      </c>
      <c r="N63" s="58">
        <f t="shared" si="30"/>
        <v>0</v>
      </c>
      <c r="O63" s="58">
        <f t="shared" si="30"/>
        <v>288423.5</v>
      </c>
      <c r="P63" s="58">
        <f t="shared" si="30"/>
        <v>0</v>
      </c>
      <c r="Q63" s="58">
        <f t="shared" si="30"/>
        <v>0</v>
      </c>
      <c r="R63" s="58">
        <f t="shared" si="30"/>
        <v>0</v>
      </c>
      <c r="S63" s="1"/>
      <c r="T63" s="52"/>
    </row>
    <row r="64" spans="1:20" ht="26.25" customHeight="1">
      <c r="A64" s="57"/>
      <c r="B64" s="47"/>
      <c r="C64" s="48"/>
      <c r="D64" s="49"/>
      <c r="E64" s="33"/>
      <c r="F64" s="33"/>
      <c r="G64" s="33"/>
      <c r="H64" s="33">
        <v>2026</v>
      </c>
      <c r="I64" s="58">
        <f t="shared" si="27"/>
        <v>0</v>
      </c>
      <c r="J64" s="58">
        <f t="shared" ref="I64:J68" si="31">L64+N64+P64+R64</f>
        <v>0</v>
      </c>
      <c r="K64" s="58">
        <v>0</v>
      </c>
      <c r="L64" s="58">
        <v>0</v>
      </c>
      <c r="M64" s="58">
        <v>0</v>
      </c>
      <c r="N64" s="58">
        <v>0</v>
      </c>
      <c r="O64" s="58">
        <v>0</v>
      </c>
      <c r="P64" s="58">
        <v>0</v>
      </c>
      <c r="Q64" s="58">
        <v>0</v>
      </c>
      <c r="R64" s="58">
        <v>0</v>
      </c>
      <c r="S64" s="1"/>
      <c r="T64" s="52"/>
    </row>
    <row r="65" spans="1:110" ht="26.25" customHeight="1">
      <c r="A65" s="57"/>
      <c r="B65" s="47"/>
      <c r="C65" s="48"/>
      <c r="D65" s="49"/>
      <c r="E65" s="33"/>
      <c r="F65" s="33"/>
      <c r="G65" s="33"/>
      <c r="H65" s="33">
        <v>2027</v>
      </c>
      <c r="I65" s="58">
        <f t="shared" si="31"/>
        <v>191939.65723512878</v>
      </c>
      <c r="J65" s="58">
        <f>L65+N65+P65+R65</f>
        <v>0</v>
      </c>
      <c r="K65" s="58">
        <f>K87</f>
        <v>191939.65723512878</v>
      </c>
      <c r="L65" s="58">
        <f t="shared" ref="L65:R65" si="32">L87</f>
        <v>0</v>
      </c>
      <c r="M65" s="58">
        <f t="shared" si="32"/>
        <v>0</v>
      </c>
      <c r="N65" s="58">
        <f t="shared" si="32"/>
        <v>0</v>
      </c>
      <c r="O65" s="58">
        <f t="shared" si="32"/>
        <v>0</v>
      </c>
      <c r="P65" s="58">
        <f t="shared" si="32"/>
        <v>0</v>
      </c>
      <c r="Q65" s="58">
        <f t="shared" si="32"/>
        <v>0</v>
      </c>
      <c r="R65" s="58">
        <f t="shared" si="32"/>
        <v>0</v>
      </c>
      <c r="S65" s="1"/>
      <c r="T65" s="52"/>
    </row>
    <row r="66" spans="1:110" ht="26.25" customHeight="1">
      <c r="A66" s="57"/>
      <c r="B66" s="47"/>
      <c r="C66" s="48"/>
      <c r="D66" s="49"/>
      <c r="E66" s="33"/>
      <c r="F66" s="33"/>
      <c r="G66" s="33"/>
      <c r="H66" s="33">
        <v>2028</v>
      </c>
      <c r="I66" s="58">
        <f t="shared" si="31"/>
        <v>0</v>
      </c>
      <c r="J66" s="58">
        <f t="shared" si="31"/>
        <v>0</v>
      </c>
      <c r="K66" s="58">
        <v>0</v>
      </c>
      <c r="L66" s="58">
        <v>0</v>
      </c>
      <c r="M66" s="58">
        <v>0</v>
      </c>
      <c r="N66" s="58">
        <v>0</v>
      </c>
      <c r="O66" s="58">
        <v>0</v>
      </c>
      <c r="P66" s="58">
        <v>0</v>
      </c>
      <c r="Q66" s="58">
        <v>0</v>
      </c>
      <c r="R66" s="58">
        <v>0</v>
      </c>
      <c r="S66" s="1"/>
      <c r="T66" s="52"/>
    </row>
    <row r="67" spans="1:110" ht="26.25" customHeight="1">
      <c r="A67" s="57"/>
      <c r="B67" s="47"/>
      <c r="C67" s="48"/>
      <c r="D67" s="49"/>
      <c r="E67" s="33"/>
      <c r="F67" s="33"/>
      <c r="G67" s="33"/>
      <c r="H67" s="33">
        <v>2029</v>
      </c>
      <c r="I67" s="58">
        <f t="shared" si="31"/>
        <v>0</v>
      </c>
      <c r="J67" s="58">
        <f t="shared" si="31"/>
        <v>0</v>
      </c>
      <c r="K67" s="58">
        <v>0</v>
      </c>
      <c r="L67" s="58">
        <v>0</v>
      </c>
      <c r="M67" s="58">
        <v>0</v>
      </c>
      <c r="N67" s="58">
        <v>0</v>
      </c>
      <c r="O67" s="58">
        <v>0</v>
      </c>
      <c r="P67" s="58">
        <v>0</v>
      </c>
      <c r="Q67" s="58">
        <v>0</v>
      </c>
      <c r="R67" s="58">
        <v>0</v>
      </c>
      <c r="S67" s="1"/>
      <c r="T67" s="52"/>
    </row>
    <row r="68" spans="1:110" ht="26.25" customHeight="1">
      <c r="A68" s="57"/>
      <c r="B68" s="47"/>
      <c r="C68" s="48"/>
      <c r="D68" s="49"/>
      <c r="E68" s="33"/>
      <c r="F68" s="33"/>
      <c r="G68" s="33"/>
      <c r="H68" s="33">
        <v>2030</v>
      </c>
      <c r="I68" s="58">
        <f t="shared" si="31"/>
        <v>0</v>
      </c>
      <c r="J68" s="58">
        <f t="shared" si="31"/>
        <v>0</v>
      </c>
      <c r="K68" s="58">
        <v>0</v>
      </c>
      <c r="L68" s="58">
        <v>0</v>
      </c>
      <c r="M68" s="58">
        <v>0</v>
      </c>
      <c r="N68" s="58">
        <v>0</v>
      </c>
      <c r="O68" s="58">
        <v>0</v>
      </c>
      <c r="P68" s="58">
        <v>0</v>
      </c>
      <c r="Q68" s="58">
        <v>0</v>
      </c>
      <c r="R68" s="58">
        <v>0</v>
      </c>
      <c r="S68" s="1"/>
      <c r="T68" s="52"/>
    </row>
    <row r="69" spans="1:110" s="67" customFormat="1" ht="51" customHeight="1">
      <c r="A69" s="59" t="s">
        <v>31</v>
      </c>
      <c r="B69" s="60" t="s">
        <v>333</v>
      </c>
      <c r="C69" s="60">
        <v>3.3</v>
      </c>
      <c r="D69" s="60" t="s">
        <v>2</v>
      </c>
      <c r="E69" s="60"/>
      <c r="F69" s="61" t="s">
        <v>216</v>
      </c>
      <c r="G69" s="61" t="s">
        <v>221</v>
      </c>
      <c r="H69" s="61">
        <v>2024</v>
      </c>
      <c r="I69" s="62">
        <f t="shared" ref="I69:I101" si="33">K69+M69+O69+Q69</f>
        <v>23014.5</v>
      </c>
      <c r="J69" s="62">
        <f t="shared" ref="J69:J101" si="34">L69+N69+P69+R69</f>
        <v>0</v>
      </c>
      <c r="K69" s="63">
        <v>23014.5</v>
      </c>
      <c r="L69" s="64">
        <v>0</v>
      </c>
      <c r="M69" s="64">
        <v>0</v>
      </c>
      <c r="N69" s="64">
        <v>0</v>
      </c>
      <c r="O69" s="64">
        <v>0</v>
      </c>
      <c r="P69" s="64">
        <v>0</v>
      </c>
      <c r="Q69" s="64">
        <v>0</v>
      </c>
      <c r="R69" s="64">
        <v>0</v>
      </c>
      <c r="S69" s="4" t="s">
        <v>5</v>
      </c>
      <c r="T69" s="65"/>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c r="BI69" s="66"/>
      <c r="BJ69" s="66"/>
      <c r="BK69" s="66"/>
      <c r="BL69" s="66"/>
      <c r="BM69" s="66"/>
      <c r="BN69" s="66"/>
      <c r="BO69" s="66"/>
      <c r="BP69" s="66"/>
      <c r="BQ69" s="66"/>
      <c r="BR69" s="66"/>
      <c r="BS69" s="66"/>
      <c r="BT69" s="66"/>
      <c r="BU69" s="66"/>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row>
    <row r="70" spans="1:110" s="67" customFormat="1" ht="66" customHeight="1">
      <c r="A70" s="59" t="s">
        <v>32</v>
      </c>
      <c r="B70" s="60" t="s">
        <v>332</v>
      </c>
      <c r="C70" s="60">
        <v>1.17</v>
      </c>
      <c r="D70" s="60" t="s">
        <v>2</v>
      </c>
      <c r="E70" s="60"/>
      <c r="F70" s="61" t="s">
        <v>216</v>
      </c>
      <c r="G70" s="61" t="s">
        <v>221</v>
      </c>
      <c r="H70" s="61">
        <v>2024</v>
      </c>
      <c r="I70" s="64">
        <f>K70+M70+O70+Q70</f>
        <v>13611.4</v>
      </c>
      <c r="J70" s="64">
        <f>L70+N70+P70+R70</f>
        <v>0</v>
      </c>
      <c r="K70" s="64">
        <v>13611.4</v>
      </c>
      <c r="L70" s="64">
        <v>0</v>
      </c>
      <c r="M70" s="64">
        <v>0</v>
      </c>
      <c r="N70" s="64">
        <v>0</v>
      </c>
      <c r="O70" s="64">
        <v>0</v>
      </c>
      <c r="P70" s="64">
        <v>0</v>
      </c>
      <c r="Q70" s="64">
        <v>0</v>
      </c>
      <c r="R70" s="64">
        <v>0</v>
      </c>
      <c r="S70" s="4" t="s">
        <v>146</v>
      </c>
      <c r="T70" s="65"/>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row>
    <row r="71" spans="1:110" s="67" customFormat="1" ht="40.5" customHeight="1">
      <c r="A71" s="59" t="s">
        <v>41</v>
      </c>
      <c r="B71" s="60" t="s">
        <v>334</v>
      </c>
      <c r="C71" s="64">
        <v>0.83</v>
      </c>
      <c r="D71" s="60" t="s">
        <v>2</v>
      </c>
      <c r="E71" s="60"/>
      <c r="F71" s="60" t="s">
        <v>216</v>
      </c>
      <c r="G71" s="60" t="s">
        <v>221</v>
      </c>
      <c r="H71" s="61">
        <v>2024</v>
      </c>
      <c r="I71" s="62">
        <f>K71+M71+O71+Q71</f>
        <v>10959.8</v>
      </c>
      <c r="J71" s="62">
        <f>L71+N71+P71+R71</f>
        <v>0</v>
      </c>
      <c r="K71" s="63">
        <v>10959.8</v>
      </c>
      <c r="L71" s="64">
        <v>0</v>
      </c>
      <c r="M71" s="64">
        <v>0</v>
      </c>
      <c r="N71" s="64">
        <v>0</v>
      </c>
      <c r="O71" s="64">
        <v>0</v>
      </c>
      <c r="P71" s="64">
        <v>0</v>
      </c>
      <c r="Q71" s="64">
        <v>0</v>
      </c>
      <c r="R71" s="64">
        <v>0</v>
      </c>
      <c r="S71" s="4" t="s">
        <v>5</v>
      </c>
      <c r="T71" s="65"/>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6"/>
      <c r="BH71" s="66"/>
      <c r="BI71" s="66"/>
      <c r="BJ71" s="66"/>
      <c r="BK71" s="66"/>
      <c r="BL71" s="66"/>
      <c r="BM71" s="66"/>
      <c r="BN71" s="66"/>
      <c r="BO71" s="66"/>
      <c r="BP71" s="66"/>
      <c r="BQ71" s="66"/>
      <c r="BR71" s="66"/>
      <c r="BS71" s="66"/>
      <c r="BT71" s="66"/>
      <c r="BU71" s="66"/>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row>
    <row r="72" spans="1:110" s="67" customFormat="1" ht="59.25" customHeight="1">
      <c r="A72" s="59" t="s">
        <v>33</v>
      </c>
      <c r="B72" s="68" t="s">
        <v>319</v>
      </c>
      <c r="C72" s="68">
        <v>12.67</v>
      </c>
      <c r="D72" s="60" t="s">
        <v>2</v>
      </c>
      <c r="E72" s="60" t="s">
        <v>321</v>
      </c>
      <c r="F72" s="60" t="s">
        <v>216</v>
      </c>
      <c r="G72" s="60" t="s">
        <v>217</v>
      </c>
      <c r="H72" s="60">
        <v>2024</v>
      </c>
      <c r="I72" s="62">
        <f t="shared" ref="I72:J73" si="35">K72+M72+O72+Q72</f>
        <v>165016.5</v>
      </c>
      <c r="J72" s="62">
        <f t="shared" si="35"/>
        <v>165016.5</v>
      </c>
      <c r="K72" s="64">
        <v>16.5</v>
      </c>
      <c r="L72" s="64">
        <v>16.5</v>
      </c>
      <c r="M72" s="64">
        <v>0</v>
      </c>
      <c r="N72" s="64">
        <v>0</v>
      </c>
      <c r="O72" s="64">
        <v>165000</v>
      </c>
      <c r="P72" s="64">
        <v>165000</v>
      </c>
      <c r="Q72" s="64">
        <v>0</v>
      </c>
      <c r="R72" s="64">
        <v>0</v>
      </c>
      <c r="S72" s="6" t="s">
        <v>153</v>
      </c>
      <c r="T72" s="69"/>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c r="BH72" s="66"/>
      <c r="BI72" s="66"/>
      <c r="BJ72" s="66"/>
      <c r="BK72" s="66"/>
      <c r="BL72" s="66"/>
      <c r="BM72" s="66"/>
      <c r="BN72" s="66"/>
      <c r="BO72" s="66"/>
      <c r="BP72" s="66"/>
      <c r="BQ72" s="66"/>
      <c r="BR72" s="66"/>
      <c r="BS72" s="66"/>
      <c r="BT72" s="66"/>
      <c r="BU72" s="66"/>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row>
    <row r="73" spans="1:110" s="67" customFormat="1" ht="39.75" customHeight="1">
      <c r="A73" s="59" t="s">
        <v>34</v>
      </c>
      <c r="B73" s="68" t="s">
        <v>330</v>
      </c>
      <c r="C73" s="68">
        <v>0.85</v>
      </c>
      <c r="D73" s="60" t="s">
        <v>2</v>
      </c>
      <c r="E73" s="60"/>
      <c r="F73" s="60" t="s">
        <v>216</v>
      </c>
      <c r="G73" s="60" t="s">
        <v>221</v>
      </c>
      <c r="H73" s="60">
        <v>2024</v>
      </c>
      <c r="I73" s="62">
        <f t="shared" si="35"/>
        <v>10011</v>
      </c>
      <c r="J73" s="62">
        <f t="shared" si="35"/>
        <v>0</v>
      </c>
      <c r="K73" s="63">
        <v>10011</v>
      </c>
      <c r="L73" s="64">
        <v>0</v>
      </c>
      <c r="M73" s="64">
        <v>0</v>
      </c>
      <c r="N73" s="64">
        <v>0</v>
      </c>
      <c r="O73" s="64">
        <v>0</v>
      </c>
      <c r="P73" s="64">
        <v>0</v>
      </c>
      <c r="Q73" s="64">
        <v>0</v>
      </c>
      <c r="R73" s="64">
        <v>0</v>
      </c>
      <c r="S73" s="6" t="s">
        <v>153</v>
      </c>
      <c r="T73" s="69"/>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6"/>
      <c r="BS73" s="66"/>
      <c r="BT73" s="66"/>
      <c r="BU73" s="66"/>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row>
    <row r="74" spans="1:110" s="67" customFormat="1" ht="101.25" customHeight="1">
      <c r="A74" s="59" t="s">
        <v>35</v>
      </c>
      <c r="B74" s="60" t="s">
        <v>229</v>
      </c>
      <c r="C74" s="68">
        <v>11.47</v>
      </c>
      <c r="D74" s="68" t="s">
        <v>2</v>
      </c>
      <c r="E74" s="68"/>
      <c r="F74" s="60" t="s">
        <v>219</v>
      </c>
      <c r="G74" s="60" t="s">
        <v>220</v>
      </c>
      <c r="H74" s="61">
        <v>2024</v>
      </c>
      <c r="I74" s="62">
        <f>K74+M74+O74+Q74</f>
        <v>116317.9</v>
      </c>
      <c r="J74" s="62">
        <f>L74+N74+P74+R74</f>
        <v>0</v>
      </c>
      <c r="K74" s="63">
        <v>29079.5</v>
      </c>
      <c r="L74" s="64">
        <v>0</v>
      </c>
      <c r="M74" s="64">
        <v>0</v>
      </c>
      <c r="N74" s="64">
        <v>0</v>
      </c>
      <c r="O74" s="63">
        <v>87238.399999999994</v>
      </c>
      <c r="P74" s="64">
        <v>0</v>
      </c>
      <c r="Q74" s="64">
        <v>0</v>
      </c>
      <c r="R74" s="64">
        <v>0</v>
      </c>
      <c r="S74" s="5"/>
      <c r="T74" s="65"/>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row>
    <row r="75" spans="1:110" s="67" customFormat="1" ht="45.75" customHeight="1">
      <c r="A75" s="70" t="s">
        <v>36</v>
      </c>
      <c r="B75" s="60" t="s">
        <v>327</v>
      </c>
      <c r="C75" s="60">
        <v>2.4</v>
      </c>
      <c r="D75" s="60" t="s">
        <v>2</v>
      </c>
      <c r="E75" s="60"/>
      <c r="F75" s="60" t="s">
        <v>219</v>
      </c>
      <c r="G75" s="60" t="s">
        <v>220</v>
      </c>
      <c r="H75" s="61">
        <v>2024</v>
      </c>
      <c r="I75" s="64">
        <f t="shared" si="33"/>
        <v>27468.9</v>
      </c>
      <c r="J75" s="64">
        <f t="shared" si="34"/>
        <v>0</v>
      </c>
      <c r="K75" s="63">
        <v>6867.2</v>
      </c>
      <c r="L75" s="64">
        <v>0</v>
      </c>
      <c r="M75" s="64">
        <v>0</v>
      </c>
      <c r="N75" s="64">
        <v>0</v>
      </c>
      <c r="O75" s="63">
        <v>20601.7</v>
      </c>
      <c r="P75" s="64">
        <v>0</v>
      </c>
      <c r="Q75" s="64">
        <v>0</v>
      </c>
      <c r="R75" s="64">
        <v>0</v>
      </c>
      <c r="S75" s="4" t="s">
        <v>150</v>
      </c>
      <c r="T75" s="65"/>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6"/>
      <c r="BU75" s="66"/>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row>
    <row r="76" spans="1:110" s="67" customFormat="1" ht="45.75" customHeight="1">
      <c r="A76" s="71"/>
      <c r="B76" s="60" t="s">
        <v>230</v>
      </c>
      <c r="C76" s="60"/>
      <c r="D76" s="60"/>
      <c r="E76" s="60"/>
      <c r="F76" s="72" t="s">
        <v>218</v>
      </c>
      <c r="G76" s="60" t="s">
        <v>221</v>
      </c>
      <c r="H76" s="61">
        <v>2024</v>
      </c>
      <c r="I76" s="64">
        <f t="shared" ref="I76:I77" si="36">K76+M76+O76+Q76</f>
        <v>164813.4</v>
      </c>
      <c r="J76" s="64">
        <f t="shared" ref="J76:J77" si="37">L76+N76+P76+R76</f>
        <v>0</v>
      </c>
      <c r="K76" s="63">
        <v>41203.4</v>
      </c>
      <c r="L76" s="64">
        <v>0</v>
      </c>
      <c r="M76" s="64">
        <v>0</v>
      </c>
      <c r="N76" s="64">
        <v>0</v>
      </c>
      <c r="O76" s="63">
        <v>123610</v>
      </c>
      <c r="P76" s="64">
        <v>0</v>
      </c>
      <c r="Q76" s="64">
        <v>0</v>
      </c>
      <c r="R76" s="64">
        <v>0</v>
      </c>
      <c r="S76" s="4"/>
      <c r="T76" s="65"/>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c r="BM76" s="66"/>
      <c r="BN76" s="66"/>
      <c r="BO76" s="66"/>
      <c r="BP76" s="66"/>
      <c r="BQ76" s="66"/>
      <c r="BR76" s="66"/>
      <c r="BS76" s="66"/>
      <c r="BT76" s="66"/>
      <c r="BU76" s="66"/>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row>
    <row r="77" spans="1:110" s="67" customFormat="1" ht="45.75" customHeight="1">
      <c r="A77" s="73"/>
      <c r="B77" s="60" t="s">
        <v>230</v>
      </c>
      <c r="C77" s="60"/>
      <c r="D77" s="60"/>
      <c r="E77" s="60"/>
      <c r="F77" s="72" t="s">
        <v>218</v>
      </c>
      <c r="G77" s="60" t="s">
        <v>221</v>
      </c>
      <c r="H77" s="61">
        <v>2025</v>
      </c>
      <c r="I77" s="64">
        <f t="shared" si="36"/>
        <v>384564.6</v>
      </c>
      <c r="J77" s="64">
        <f t="shared" si="37"/>
        <v>0</v>
      </c>
      <c r="K77" s="63">
        <v>96141.1</v>
      </c>
      <c r="L77" s="64">
        <v>0</v>
      </c>
      <c r="M77" s="64">
        <v>0</v>
      </c>
      <c r="N77" s="64">
        <v>0</v>
      </c>
      <c r="O77" s="63">
        <v>288423.5</v>
      </c>
      <c r="P77" s="64">
        <v>0</v>
      </c>
      <c r="Q77" s="64">
        <v>0</v>
      </c>
      <c r="R77" s="64">
        <v>0</v>
      </c>
      <c r="S77" s="4"/>
      <c r="T77" s="65"/>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c r="BP77" s="66"/>
      <c r="BQ77" s="66"/>
      <c r="BR77" s="66"/>
      <c r="BS77" s="66"/>
      <c r="BT77" s="66"/>
      <c r="BU77" s="66"/>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row>
    <row r="78" spans="1:110" s="67" customFormat="1" ht="66" customHeight="1">
      <c r="A78" s="59" t="s">
        <v>58</v>
      </c>
      <c r="B78" s="60" t="s">
        <v>133</v>
      </c>
      <c r="C78" s="60">
        <v>1.992E-2</v>
      </c>
      <c r="D78" s="60" t="s">
        <v>2</v>
      </c>
      <c r="E78" s="60"/>
      <c r="F78" s="60" t="s">
        <v>219</v>
      </c>
      <c r="G78" s="60" t="s">
        <v>220</v>
      </c>
      <c r="H78" s="61">
        <v>2025</v>
      </c>
      <c r="I78" s="64">
        <f t="shared" si="33"/>
        <v>12461.2</v>
      </c>
      <c r="J78" s="64">
        <f t="shared" si="34"/>
        <v>0</v>
      </c>
      <c r="K78" s="63">
        <v>12461.2</v>
      </c>
      <c r="L78" s="64">
        <v>0</v>
      </c>
      <c r="M78" s="64">
        <v>0</v>
      </c>
      <c r="N78" s="64">
        <v>0</v>
      </c>
      <c r="O78" s="64">
        <v>0</v>
      </c>
      <c r="P78" s="64">
        <v>0</v>
      </c>
      <c r="Q78" s="64">
        <v>0</v>
      </c>
      <c r="R78" s="64">
        <v>0</v>
      </c>
      <c r="S78" s="4" t="s">
        <v>129</v>
      </c>
      <c r="T78" s="65"/>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6"/>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row>
    <row r="79" spans="1:110" s="67" customFormat="1" ht="40.5" customHeight="1">
      <c r="A79" s="59" t="s">
        <v>137</v>
      </c>
      <c r="B79" s="60" t="s">
        <v>95</v>
      </c>
      <c r="C79" s="64">
        <v>1</v>
      </c>
      <c r="D79" s="60" t="s">
        <v>2</v>
      </c>
      <c r="E79" s="60"/>
      <c r="F79" s="60" t="s">
        <v>219</v>
      </c>
      <c r="G79" s="60" t="s">
        <v>220</v>
      </c>
      <c r="H79" s="61">
        <v>2025</v>
      </c>
      <c r="I79" s="62">
        <f>K79+M79+O79+Q79</f>
        <v>13526.4</v>
      </c>
      <c r="J79" s="62">
        <f>L79+N79+P79+R79</f>
        <v>0</v>
      </c>
      <c r="K79" s="63">
        <v>13526.4</v>
      </c>
      <c r="L79" s="64">
        <v>0</v>
      </c>
      <c r="M79" s="64">
        <v>0</v>
      </c>
      <c r="N79" s="64">
        <v>0</v>
      </c>
      <c r="O79" s="64">
        <v>0</v>
      </c>
      <c r="P79" s="64">
        <v>0</v>
      </c>
      <c r="Q79" s="64">
        <v>0</v>
      </c>
      <c r="R79" s="64">
        <v>0</v>
      </c>
      <c r="S79" s="4" t="s">
        <v>5</v>
      </c>
      <c r="T79" s="65"/>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c r="BK79" s="66"/>
      <c r="BL79" s="66"/>
      <c r="BM79" s="66"/>
      <c r="BN79" s="66"/>
      <c r="BO79" s="66"/>
      <c r="BP79" s="66"/>
      <c r="BQ79" s="66"/>
      <c r="BR79" s="66"/>
      <c r="BS79" s="66"/>
      <c r="BT79" s="66"/>
      <c r="BU79" s="66"/>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row>
    <row r="80" spans="1:110" ht="105.75" customHeight="1">
      <c r="A80" s="39" t="s">
        <v>62</v>
      </c>
      <c r="B80" s="74" t="s">
        <v>178</v>
      </c>
      <c r="C80" s="74">
        <v>28.6</v>
      </c>
      <c r="D80" s="34" t="s">
        <v>2</v>
      </c>
      <c r="E80" s="34" t="s">
        <v>291</v>
      </c>
      <c r="F80" s="34" t="s">
        <v>216</v>
      </c>
      <c r="G80" s="34" t="s">
        <v>217</v>
      </c>
      <c r="H80" s="34">
        <v>2024</v>
      </c>
      <c r="I80" s="50">
        <f>K80+M80+O80+Q80</f>
        <v>20019.3</v>
      </c>
      <c r="J80" s="50">
        <f>L80+N80+P80+R80</f>
        <v>20019.3</v>
      </c>
      <c r="K80" s="75">
        <v>20019.3</v>
      </c>
      <c r="L80" s="75">
        <v>20019.3</v>
      </c>
      <c r="M80" s="75">
        <v>0</v>
      </c>
      <c r="N80" s="75">
        <v>0</v>
      </c>
      <c r="O80" s="75">
        <v>0</v>
      </c>
      <c r="P80" s="75">
        <v>0</v>
      </c>
      <c r="Q80" s="75">
        <v>0</v>
      </c>
      <c r="R80" s="75">
        <v>0</v>
      </c>
      <c r="S80" s="7" t="s">
        <v>153</v>
      </c>
      <c r="T80" s="76"/>
    </row>
    <row r="81" spans="1:110" s="67" customFormat="1" ht="105.75" customHeight="1">
      <c r="A81" s="77"/>
      <c r="B81" s="78" t="s">
        <v>329</v>
      </c>
      <c r="C81" s="68"/>
      <c r="D81" s="60"/>
      <c r="E81" s="60"/>
      <c r="F81" s="60" t="s">
        <v>216</v>
      </c>
      <c r="G81" s="60" t="s">
        <v>221</v>
      </c>
      <c r="H81" s="61">
        <v>2026</v>
      </c>
      <c r="I81" s="62">
        <f t="shared" ref="I81" si="38">K81+M81+O81+Q81</f>
        <v>100865.40000000001</v>
      </c>
      <c r="J81" s="62">
        <f t="shared" ref="J81" si="39">L81+N81+P81+R81</f>
        <v>0</v>
      </c>
      <c r="K81" s="63">
        <v>25216.3</v>
      </c>
      <c r="L81" s="64">
        <v>0</v>
      </c>
      <c r="M81" s="64">
        <v>0</v>
      </c>
      <c r="N81" s="64">
        <v>0</v>
      </c>
      <c r="O81" s="63">
        <v>75649.100000000006</v>
      </c>
      <c r="P81" s="64">
        <v>0</v>
      </c>
      <c r="Q81" s="64">
        <v>0</v>
      </c>
      <c r="R81" s="64">
        <v>0</v>
      </c>
      <c r="S81" s="6"/>
      <c r="T81" s="65"/>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c r="BL81" s="66"/>
      <c r="BM81" s="66"/>
      <c r="BN81" s="66"/>
      <c r="BO81" s="66"/>
      <c r="BP81" s="66"/>
      <c r="BQ81" s="66"/>
      <c r="BR81" s="66"/>
      <c r="BS81" s="66"/>
      <c r="BT81" s="66"/>
      <c r="BU81" s="66"/>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row>
    <row r="82" spans="1:110" s="67" customFormat="1" ht="60" customHeight="1">
      <c r="A82" s="59" t="s">
        <v>45</v>
      </c>
      <c r="B82" s="72" t="s">
        <v>328</v>
      </c>
      <c r="C82" s="72">
        <v>2.4</v>
      </c>
      <c r="D82" s="72" t="s">
        <v>2</v>
      </c>
      <c r="E82" s="72"/>
      <c r="F82" s="72" t="s">
        <v>218</v>
      </c>
      <c r="G82" s="72" t="s">
        <v>217</v>
      </c>
      <c r="H82" s="61">
        <v>2026</v>
      </c>
      <c r="I82" s="62">
        <f t="shared" ref="I82:J84" si="40">K82+M82+O82+Q82</f>
        <v>279893.69999999995</v>
      </c>
      <c r="J82" s="62">
        <f t="shared" si="40"/>
        <v>0</v>
      </c>
      <c r="K82" s="63">
        <v>69973.399999999994</v>
      </c>
      <c r="L82" s="64">
        <v>0</v>
      </c>
      <c r="M82" s="64">
        <v>0</v>
      </c>
      <c r="N82" s="64">
        <v>0</v>
      </c>
      <c r="O82" s="63">
        <v>209920.3</v>
      </c>
      <c r="P82" s="64">
        <v>0</v>
      </c>
      <c r="Q82" s="64">
        <v>0</v>
      </c>
      <c r="R82" s="64">
        <v>0</v>
      </c>
      <c r="S82" s="6" t="s">
        <v>5</v>
      </c>
      <c r="T82" s="65"/>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row>
    <row r="83" spans="1:110" s="67" customFormat="1" ht="72" customHeight="1">
      <c r="A83" s="59" t="s">
        <v>189</v>
      </c>
      <c r="B83" s="72" t="s">
        <v>234</v>
      </c>
      <c r="C83" s="72">
        <v>4</v>
      </c>
      <c r="D83" s="72" t="s">
        <v>2</v>
      </c>
      <c r="E83" s="72"/>
      <c r="F83" s="72" t="s">
        <v>218</v>
      </c>
      <c r="G83" s="72" t="s">
        <v>217</v>
      </c>
      <c r="H83" s="61">
        <v>2026</v>
      </c>
      <c r="I83" s="62">
        <f t="shared" si="40"/>
        <v>317769.2</v>
      </c>
      <c r="J83" s="62">
        <f t="shared" si="40"/>
        <v>0</v>
      </c>
      <c r="K83" s="63">
        <v>79442.3</v>
      </c>
      <c r="L83" s="64">
        <v>0</v>
      </c>
      <c r="M83" s="64">
        <v>0</v>
      </c>
      <c r="N83" s="64">
        <v>0</v>
      </c>
      <c r="O83" s="63">
        <v>238326.9</v>
      </c>
      <c r="P83" s="64">
        <v>0</v>
      </c>
      <c r="Q83" s="64">
        <v>0</v>
      </c>
      <c r="R83" s="64">
        <v>0</v>
      </c>
      <c r="S83" s="6" t="s">
        <v>5</v>
      </c>
      <c r="T83" s="65"/>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c r="BL83" s="66"/>
      <c r="BM83" s="66"/>
      <c r="BN83" s="66"/>
      <c r="BO83" s="66"/>
      <c r="BP83" s="66"/>
      <c r="BQ83" s="66"/>
      <c r="BR83" s="66"/>
      <c r="BS83" s="66"/>
      <c r="BT83" s="66"/>
      <c r="BU83" s="66"/>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row>
    <row r="84" spans="1:110" s="67" customFormat="1" ht="72" customHeight="1">
      <c r="A84" s="59" t="s">
        <v>59</v>
      </c>
      <c r="B84" s="72" t="s">
        <v>235</v>
      </c>
      <c r="C84" s="72">
        <v>0.65</v>
      </c>
      <c r="D84" s="72" t="s">
        <v>2</v>
      </c>
      <c r="E84" s="72"/>
      <c r="F84" s="72" t="s">
        <v>218</v>
      </c>
      <c r="G84" s="72" t="s">
        <v>217</v>
      </c>
      <c r="H84" s="61">
        <v>2026</v>
      </c>
      <c r="I84" s="62">
        <f t="shared" si="40"/>
        <v>19233.400000000001</v>
      </c>
      <c r="J84" s="62">
        <f t="shared" si="40"/>
        <v>0</v>
      </c>
      <c r="K84" s="63">
        <v>4808.3999999999996</v>
      </c>
      <c r="L84" s="64">
        <v>0</v>
      </c>
      <c r="M84" s="64">
        <v>0</v>
      </c>
      <c r="N84" s="64">
        <v>0</v>
      </c>
      <c r="O84" s="63">
        <v>14425</v>
      </c>
      <c r="P84" s="64">
        <v>0</v>
      </c>
      <c r="Q84" s="64">
        <v>0</v>
      </c>
      <c r="R84" s="64">
        <v>0</v>
      </c>
      <c r="S84" s="6" t="s">
        <v>5</v>
      </c>
      <c r="T84" s="65"/>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66"/>
      <c r="BG84" s="66"/>
      <c r="BH84" s="66"/>
      <c r="BI84" s="66"/>
      <c r="BJ84" s="66"/>
      <c r="BK84" s="66"/>
      <c r="BL84" s="66"/>
      <c r="BM84" s="66"/>
      <c r="BN84" s="66"/>
      <c r="BO84" s="66"/>
      <c r="BP84" s="66"/>
      <c r="BQ84" s="66"/>
      <c r="BR84" s="66"/>
      <c r="BS84" s="66"/>
      <c r="BT84" s="66"/>
      <c r="BU84" s="66"/>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row>
    <row r="85" spans="1:110" ht="66" customHeight="1">
      <c r="A85" s="79" t="s">
        <v>46</v>
      </c>
      <c r="B85" s="34" t="s">
        <v>147</v>
      </c>
      <c r="C85" s="34">
        <v>0.43</v>
      </c>
      <c r="D85" s="34" t="s">
        <v>2</v>
      </c>
      <c r="E85" s="34"/>
      <c r="F85" s="34" t="s">
        <v>219</v>
      </c>
      <c r="G85" s="34" t="s">
        <v>220</v>
      </c>
      <c r="H85" s="80">
        <v>2027</v>
      </c>
      <c r="I85" s="75">
        <f t="shared" si="33"/>
        <v>9311.5729517580312</v>
      </c>
      <c r="J85" s="75">
        <f t="shared" si="34"/>
        <v>0</v>
      </c>
      <c r="K85" s="81">
        <f>7719.3*1.048*1.048*1.048*1.048</f>
        <v>9311.5729517580312</v>
      </c>
      <c r="L85" s="75">
        <v>0</v>
      </c>
      <c r="M85" s="75">
        <v>0</v>
      </c>
      <c r="N85" s="75">
        <v>0</v>
      </c>
      <c r="O85" s="75">
        <v>0</v>
      </c>
      <c r="P85" s="75">
        <v>0</v>
      </c>
      <c r="Q85" s="75">
        <v>0</v>
      </c>
      <c r="R85" s="75">
        <v>0</v>
      </c>
      <c r="S85" s="1" t="s">
        <v>146</v>
      </c>
      <c r="T85" s="52"/>
    </row>
    <row r="86" spans="1:110" ht="66" customHeight="1">
      <c r="A86" s="39" t="s">
        <v>47</v>
      </c>
      <c r="B86" s="27" t="s">
        <v>228</v>
      </c>
      <c r="C86" s="27">
        <v>0.65681</v>
      </c>
      <c r="D86" s="34" t="s">
        <v>2</v>
      </c>
      <c r="E86" s="34"/>
      <c r="F86" s="31" t="s">
        <v>218</v>
      </c>
      <c r="G86" s="34" t="s">
        <v>221</v>
      </c>
      <c r="H86" s="80">
        <v>2027</v>
      </c>
      <c r="I86" s="75">
        <f t="shared" si="33"/>
        <v>2779.8</v>
      </c>
      <c r="J86" s="75">
        <f t="shared" si="34"/>
        <v>0</v>
      </c>
      <c r="K86" s="81">
        <v>2779.8</v>
      </c>
      <c r="L86" s="75">
        <v>0</v>
      </c>
      <c r="M86" s="75">
        <v>0</v>
      </c>
      <c r="N86" s="75">
        <v>0</v>
      </c>
      <c r="O86" s="81">
        <v>0</v>
      </c>
      <c r="P86" s="75">
        <v>0</v>
      </c>
      <c r="Q86" s="75">
        <v>0</v>
      </c>
      <c r="R86" s="75">
        <v>0</v>
      </c>
      <c r="S86" s="1" t="s">
        <v>146</v>
      </c>
      <c r="T86" s="52"/>
    </row>
    <row r="87" spans="1:110" ht="66" customHeight="1">
      <c r="A87" s="77"/>
      <c r="B87" s="32"/>
      <c r="C87" s="32"/>
      <c r="D87" s="34" t="s">
        <v>3</v>
      </c>
      <c r="E87" s="34"/>
      <c r="F87" s="31" t="s">
        <v>218</v>
      </c>
      <c r="G87" s="34" t="s">
        <v>221</v>
      </c>
      <c r="H87" s="80">
        <v>2027</v>
      </c>
      <c r="I87" s="75">
        <f t="shared" ref="I87:J91" si="41">K87+M87+O87+Q87</f>
        <v>191939.65723512878</v>
      </c>
      <c r="J87" s="75">
        <f t="shared" si="41"/>
        <v>0</v>
      </c>
      <c r="K87" s="81">
        <f>159118.1*1.048*1.048*1.048*1.048</f>
        <v>191939.65723512878</v>
      </c>
      <c r="L87" s="75">
        <v>0</v>
      </c>
      <c r="M87" s="75">
        <v>0</v>
      </c>
      <c r="N87" s="75">
        <v>0</v>
      </c>
      <c r="O87" s="81">
        <v>0</v>
      </c>
      <c r="P87" s="75">
        <v>0</v>
      </c>
      <c r="Q87" s="75">
        <v>0</v>
      </c>
      <c r="R87" s="75">
        <v>0</v>
      </c>
      <c r="S87" s="1"/>
      <c r="T87" s="52"/>
    </row>
    <row r="88" spans="1:110" ht="101.25" customHeight="1">
      <c r="A88" s="79" t="s">
        <v>139</v>
      </c>
      <c r="B88" s="34" t="s">
        <v>130</v>
      </c>
      <c r="C88" s="34">
        <v>1.25</v>
      </c>
      <c r="D88" s="34" t="s">
        <v>2</v>
      </c>
      <c r="E88" s="34"/>
      <c r="F88" s="34" t="s">
        <v>219</v>
      </c>
      <c r="G88" s="34" t="s">
        <v>220</v>
      </c>
      <c r="H88" s="80">
        <v>2027</v>
      </c>
      <c r="I88" s="75">
        <f t="shared" si="41"/>
        <v>11391.095081728001</v>
      </c>
      <c r="J88" s="75">
        <f t="shared" si="41"/>
        <v>0</v>
      </c>
      <c r="K88" s="81">
        <f>9896.5*1.048*1.048*1.048</f>
        <v>11391.095081728001</v>
      </c>
      <c r="L88" s="75">
        <v>0</v>
      </c>
      <c r="M88" s="75">
        <v>0</v>
      </c>
      <c r="N88" s="75">
        <v>0</v>
      </c>
      <c r="O88" s="75">
        <v>0</v>
      </c>
      <c r="P88" s="75">
        <v>0</v>
      </c>
      <c r="Q88" s="75">
        <v>0</v>
      </c>
      <c r="R88" s="75">
        <v>0</v>
      </c>
      <c r="S88" s="1" t="s">
        <v>132</v>
      </c>
      <c r="T88" s="52"/>
    </row>
    <row r="89" spans="1:110" ht="40.5" customHeight="1">
      <c r="A89" s="79" t="s">
        <v>190</v>
      </c>
      <c r="B89" s="34" t="s">
        <v>265</v>
      </c>
      <c r="C89" s="75">
        <v>1.05</v>
      </c>
      <c r="D89" s="34" t="s">
        <v>2</v>
      </c>
      <c r="E89" s="34"/>
      <c r="F89" s="34" t="s">
        <v>219</v>
      </c>
      <c r="G89" s="34" t="s">
        <v>220</v>
      </c>
      <c r="H89" s="80">
        <v>2027</v>
      </c>
      <c r="I89" s="50">
        <f t="shared" si="41"/>
        <v>20677.220256000004</v>
      </c>
      <c r="J89" s="50">
        <f t="shared" si="41"/>
        <v>0</v>
      </c>
      <c r="K89" s="81">
        <f>18826.5*1.048*1.048</f>
        <v>20677.220256000004</v>
      </c>
      <c r="L89" s="75">
        <v>0</v>
      </c>
      <c r="M89" s="75">
        <v>0</v>
      </c>
      <c r="N89" s="75">
        <v>0</v>
      </c>
      <c r="O89" s="75">
        <v>0</v>
      </c>
      <c r="P89" s="75">
        <v>0</v>
      </c>
      <c r="Q89" s="75">
        <v>0</v>
      </c>
      <c r="R89" s="75">
        <v>0</v>
      </c>
      <c r="S89" s="1" t="s">
        <v>5</v>
      </c>
      <c r="T89" s="52"/>
    </row>
    <row r="90" spans="1:110" ht="81.75" customHeight="1">
      <c r="A90" s="79" t="s">
        <v>48</v>
      </c>
      <c r="B90" s="82" t="s">
        <v>167</v>
      </c>
      <c r="C90" s="82">
        <v>4.7759999999999997E-2</v>
      </c>
      <c r="D90" s="82" t="s">
        <v>2</v>
      </c>
      <c r="E90" s="82"/>
      <c r="F90" s="82" t="s">
        <v>216</v>
      </c>
      <c r="G90" s="82" t="s">
        <v>220</v>
      </c>
      <c r="H90" s="82">
        <v>2027</v>
      </c>
      <c r="I90" s="83">
        <f t="shared" si="41"/>
        <v>10254.6</v>
      </c>
      <c r="J90" s="83">
        <f t="shared" si="41"/>
        <v>0</v>
      </c>
      <c r="K90" s="84">
        <v>10254.6</v>
      </c>
      <c r="L90" s="75">
        <v>0</v>
      </c>
      <c r="M90" s="75">
        <v>0</v>
      </c>
      <c r="N90" s="75">
        <v>0</v>
      </c>
      <c r="O90" s="75">
        <v>0</v>
      </c>
      <c r="P90" s="75">
        <v>0</v>
      </c>
      <c r="Q90" s="75">
        <v>0</v>
      </c>
      <c r="R90" s="75">
        <v>0</v>
      </c>
      <c r="S90" s="1" t="s">
        <v>168</v>
      </c>
      <c r="T90" s="52"/>
    </row>
    <row r="91" spans="1:110" ht="101.25" customHeight="1">
      <c r="A91" s="79" t="s">
        <v>213</v>
      </c>
      <c r="B91" s="34" t="s">
        <v>68</v>
      </c>
      <c r="C91" s="34">
        <v>4.7</v>
      </c>
      <c r="D91" s="34" t="s">
        <v>2</v>
      </c>
      <c r="E91" s="34"/>
      <c r="F91" s="34" t="s">
        <v>219</v>
      </c>
      <c r="G91" s="34" t="s">
        <v>220</v>
      </c>
      <c r="H91" s="34">
        <v>2027</v>
      </c>
      <c r="I91" s="75">
        <f t="shared" si="41"/>
        <v>24014.3</v>
      </c>
      <c r="J91" s="75">
        <f t="shared" si="41"/>
        <v>0</v>
      </c>
      <c r="K91" s="75">
        <v>24014.3</v>
      </c>
      <c r="L91" s="75">
        <v>0</v>
      </c>
      <c r="M91" s="75">
        <v>0</v>
      </c>
      <c r="N91" s="75">
        <v>0</v>
      </c>
      <c r="O91" s="75">
        <v>0</v>
      </c>
      <c r="P91" s="75">
        <v>0</v>
      </c>
      <c r="Q91" s="75">
        <v>0</v>
      </c>
      <c r="R91" s="75">
        <v>0</v>
      </c>
      <c r="S91" s="1" t="s">
        <v>6</v>
      </c>
      <c r="T91" s="52"/>
    </row>
    <row r="92" spans="1:110" ht="116.25" customHeight="1">
      <c r="A92" s="79" t="s">
        <v>99</v>
      </c>
      <c r="B92" s="74" t="s">
        <v>176</v>
      </c>
      <c r="C92" s="74">
        <v>0.51</v>
      </c>
      <c r="D92" s="34" t="s">
        <v>2</v>
      </c>
      <c r="E92" s="34"/>
      <c r="F92" s="34" t="s">
        <v>219</v>
      </c>
      <c r="G92" s="34" t="s">
        <v>220</v>
      </c>
      <c r="H92" s="34">
        <v>2028</v>
      </c>
      <c r="I92" s="50">
        <f t="shared" si="33"/>
        <v>8180.432663603201</v>
      </c>
      <c r="J92" s="50">
        <f t="shared" si="34"/>
        <v>0</v>
      </c>
      <c r="K92" s="75">
        <f>7107.1*1.048*1.048*1.048</f>
        <v>8180.432663603201</v>
      </c>
      <c r="L92" s="75">
        <v>0</v>
      </c>
      <c r="M92" s="75">
        <v>0</v>
      </c>
      <c r="N92" s="75">
        <v>0</v>
      </c>
      <c r="O92" s="75">
        <v>0</v>
      </c>
      <c r="P92" s="75">
        <v>0</v>
      </c>
      <c r="Q92" s="75">
        <v>0</v>
      </c>
      <c r="R92" s="75">
        <v>0</v>
      </c>
      <c r="S92" s="9" t="s">
        <v>172</v>
      </c>
      <c r="T92" s="76"/>
    </row>
    <row r="93" spans="1:110" ht="116.25" customHeight="1">
      <c r="A93" s="79" t="s">
        <v>28</v>
      </c>
      <c r="B93" s="34" t="s">
        <v>177</v>
      </c>
      <c r="C93" s="74">
        <v>0.17</v>
      </c>
      <c r="D93" s="34" t="s">
        <v>2</v>
      </c>
      <c r="E93" s="34"/>
      <c r="F93" s="34" t="s">
        <v>219</v>
      </c>
      <c r="G93" s="34" t="s">
        <v>220</v>
      </c>
      <c r="H93" s="80">
        <v>2028</v>
      </c>
      <c r="I93" s="50">
        <f t="shared" si="33"/>
        <v>5404.1661716992012</v>
      </c>
      <c r="J93" s="50">
        <f t="shared" si="34"/>
        <v>0</v>
      </c>
      <c r="K93" s="81">
        <f>4695.1*1.048*1.048*1.048</f>
        <v>5404.1661716992012</v>
      </c>
      <c r="L93" s="75">
        <v>0</v>
      </c>
      <c r="M93" s="75">
        <v>0</v>
      </c>
      <c r="N93" s="75">
        <v>0</v>
      </c>
      <c r="O93" s="75">
        <v>0</v>
      </c>
      <c r="P93" s="75">
        <v>0</v>
      </c>
      <c r="Q93" s="75">
        <v>0</v>
      </c>
      <c r="R93" s="75">
        <v>0</v>
      </c>
      <c r="S93" s="10"/>
      <c r="T93" s="76"/>
    </row>
    <row r="94" spans="1:110" ht="48" customHeight="1">
      <c r="A94" s="79" t="s">
        <v>29</v>
      </c>
      <c r="B94" s="82" t="s">
        <v>63</v>
      </c>
      <c r="C94" s="34">
        <v>1.6</v>
      </c>
      <c r="D94" s="34" t="s">
        <v>2</v>
      </c>
      <c r="E94" s="34"/>
      <c r="F94" s="34" t="s">
        <v>219</v>
      </c>
      <c r="G94" s="34" t="s">
        <v>220</v>
      </c>
      <c r="H94" s="80">
        <v>2028</v>
      </c>
      <c r="I94" s="50">
        <f t="shared" si="33"/>
        <v>18858.008840550403</v>
      </c>
      <c r="J94" s="50">
        <f t="shared" si="34"/>
        <v>0</v>
      </c>
      <c r="K94" s="81">
        <f>16383.7*1.048*1.048*1.048</f>
        <v>18858.008840550403</v>
      </c>
      <c r="L94" s="75">
        <v>0</v>
      </c>
      <c r="M94" s="75">
        <v>0</v>
      </c>
      <c r="N94" s="75">
        <v>0</v>
      </c>
      <c r="O94" s="75">
        <v>0</v>
      </c>
      <c r="P94" s="75">
        <v>0</v>
      </c>
      <c r="Q94" s="75">
        <v>0</v>
      </c>
      <c r="R94" s="75">
        <v>0</v>
      </c>
      <c r="S94" s="1" t="s">
        <v>5</v>
      </c>
      <c r="T94" s="52"/>
    </row>
    <row r="95" spans="1:110" ht="40.5" customHeight="1">
      <c r="A95" s="79" t="s">
        <v>191</v>
      </c>
      <c r="B95" s="34" t="s">
        <v>264</v>
      </c>
      <c r="C95" s="75">
        <v>1</v>
      </c>
      <c r="D95" s="34" t="s">
        <v>2</v>
      </c>
      <c r="E95" s="34"/>
      <c r="F95" s="34" t="s">
        <v>219</v>
      </c>
      <c r="G95" s="34" t="s">
        <v>220</v>
      </c>
      <c r="H95" s="80">
        <v>2028</v>
      </c>
      <c r="I95" s="50">
        <f t="shared" ref="I95:J98" si="42">K95+M95+O95+Q95</f>
        <v>20628.972200601602</v>
      </c>
      <c r="J95" s="50">
        <f t="shared" si="42"/>
        <v>0</v>
      </c>
      <c r="K95" s="81">
        <f>17922.3*1.048*1.048*1.048</f>
        <v>20628.972200601602</v>
      </c>
      <c r="L95" s="75">
        <v>0</v>
      </c>
      <c r="M95" s="75">
        <v>0</v>
      </c>
      <c r="N95" s="75">
        <v>0</v>
      </c>
      <c r="O95" s="75">
        <v>0</v>
      </c>
      <c r="P95" s="75">
        <v>0</v>
      </c>
      <c r="Q95" s="75">
        <v>0</v>
      </c>
      <c r="R95" s="75">
        <v>0</v>
      </c>
      <c r="S95" s="1" t="s">
        <v>5</v>
      </c>
      <c r="T95" s="52"/>
    </row>
    <row r="96" spans="1:110" ht="105.75" customHeight="1">
      <c r="A96" s="79" t="s">
        <v>30</v>
      </c>
      <c r="B96" s="34" t="s">
        <v>67</v>
      </c>
      <c r="C96" s="34">
        <v>0.25</v>
      </c>
      <c r="D96" s="34" t="s">
        <v>2</v>
      </c>
      <c r="E96" s="34"/>
      <c r="F96" s="34" t="s">
        <v>219</v>
      </c>
      <c r="G96" s="34" t="s">
        <v>220</v>
      </c>
      <c r="H96" s="34">
        <v>2028</v>
      </c>
      <c r="I96" s="50">
        <f t="shared" si="42"/>
        <v>4006.4</v>
      </c>
      <c r="J96" s="50">
        <f t="shared" si="42"/>
        <v>0</v>
      </c>
      <c r="K96" s="75">
        <v>4006.4</v>
      </c>
      <c r="L96" s="75">
        <v>0</v>
      </c>
      <c r="M96" s="75">
        <v>0</v>
      </c>
      <c r="N96" s="75">
        <v>0</v>
      </c>
      <c r="O96" s="75">
        <v>0</v>
      </c>
      <c r="P96" s="75">
        <v>0</v>
      </c>
      <c r="Q96" s="75">
        <v>0</v>
      </c>
      <c r="R96" s="75">
        <v>0</v>
      </c>
      <c r="S96" s="1" t="s">
        <v>5</v>
      </c>
      <c r="T96" s="52"/>
    </row>
    <row r="97" spans="1:20" ht="48" customHeight="1">
      <c r="A97" s="79" t="s">
        <v>64</v>
      </c>
      <c r="B97" s="82" t="s">
        <v>200</v>
      </c>
      <c r="C97" s="82">
        <v>0.6</v>
      </c>
      <c r="D97" s="34" t="s">
        <v>2</v>
      </c>
      <c r="E97" s="34"/>
      <c r="F97" s="34" t="s">
        <v>219</v>
      </c>
      <c r="G97" s="34" t="s">
        <v>220</v>
      </c>
      <c r="H97" s="34">
        <v>2028</v>
      </c>
      <c r="I97" s="50">
        <f t="shared" si="42"/>
        <v>7254.6</v>
      </c>
      <c r="J97" s="50">
        <f t="shared" si="42"/>
        <v>0</v>
      </c>
      <c r="K97" s="75">
        <v>7254.6</v>
      </c>
      <c r="L97" s="75">
        <v>0</v>
      </c>
      <c r="M97" s="75">
        <v>0</v>
      </c>
      <c r="N97" s="75">
        <v>0</v>
      </c>
      <c r="O97" s="75">
        <v>0</v>
      </c>
      <c r="P97" s="75">
        <v>0</v>
      </c>
      <c r="Q97" s="75">
        <v>0</v>
      </c>
      <c r="R97" s="75">
        <v>0</v>
      </c>
      <c r="S97" s="1" t="s">
        <v>201</v>
      </c>
      <c r="T97" s="52"/>
    </row>
    <row r="98" spans="1:20" ht="48" customHeight="1">
      <c r="A98" s="79" t="s">
        <v>65</v>
      </c>
      <c r="B98" s="82" t="s">
        <v>202</v>
      </c>
      <c r="C98" s="82">
        <v>0.55000000000000004</v>
      </c>
      <c r="D98" s="34" t="s">
        <v>2</v>
      </c>
      <c r="E98" s="34"/>
      <c r="F98" s="34" t="s">
        <v>218</v>
      </c>
      <c r="G98" s="34" t="s">
        <v>217</v>
      </c>
      <c r="H98" s="34">
        <v>2028</v>
      </c>
      <c r="I98" s="50">
        <f t="shared" si="42"/>
        <v>6866.8</v>
      </c>
      <c r="J98" s="50">
        <f t="shared" si="42"/>
        <v>0</v>
      </c>
      <c r="K98" s="75">
        <v>6866.8</v>
      </c>
      <c r="L98" s="75">
        <v>0</v>
      </c>
      <c r="M98" s="75">
        <v>0</v>
      </c>
      <c r="N98" s="75">
        <v>0</v>
      </c>
      <c r="O98" s="75">
        <v>0</v>
      </c>
      <c r="P98" s="75">
        <v>0</v>
      </c>
      <c r="Q98" s="75">
        <v>0</v>
      </c>
      <c r="R98" s="75">
        <v>0</v>
      </c>
      <c r="S98" s="1" t="s">
        <v>201</v>
      </c>
      <c r="T98" s="52"/>
    </row>
    <row r="99" spans="1:20" ht="103.5" customHeight="1">
      <c r="A99" s="79" t="s">
        <v>66</v>
      </c>
      <c r="B99" s="34" t="s">
        <v>114</v>
      </c>
      <c r="C99" s="34">
        <v>0.6</v>
      </c>
      <c r="D99" s="34" t="s">
        <v>2</v>
      </c>
      <c r="E99" s="34"/>
      <c r="F99" s="34" t="s">
        <v>219</v>
      </c>
      <c r="G99" s="34" t="s">
        <v>220</v>
      </c>
      <c r="H99" s="80">
        <v>2029</v>
      </c>
      <c r="I99" s="75">
        <f t="shared" si="33"/>
        <v>7422.3691845120011</v>
      </c>
      <c r="J99" s="75">
        <f t="shared" si="34"/>
        <v>0</v>
      </c>
      <c r="K99" s="81">
        <f>6448.5*1.048*1.048*1.048</f>
        <v>7422.3691845120011</v>
      </c>
      <c r="L99" s="75">
        <v>0</v>
      </c>
      <c r="M99" s="75">
        <v>0</v>
      </c>
      <c r="N99" s="75">
        <v>0</v>
      </c>
      <c r="O99" s="75">
        <v>0</v>
      </c>
      <c r="P99" s="75">
        <v>0</v>
      </c>
      <c r="Q99" s="75">
        <v>0</v>
      </c>
      <c r="R99" s="75">
        <v>0</v>
      </c>
      <c r="S99" s="1" t="s">
        <v>115</v>
      </c>
      <c r="T99" s="52"/>
    </row>
    <row r="100" spans="1:20" ht="81.75" customHeight="1">
      <c r="A100" s="79" t="s">
        <v>100</v>
      </c>
      <c r="B100" s="34" t="s">
        <v>175</v>
      </c>
      <c r="C100" s="74">
        <v>1.1200000000000001</v>
      </c>
      <c r="D100" s="34" t="s">
        <v>2</v>
      </c>
      <c r="E100" s="34"/>
      <c r="F100" s="34" t="s">
        <v>219</v>
      </c>
      <c r="G100" s="34" t="s">
        <v>220</v>
      </c>
      <c r="H100" s="80">
        <v>2029</v>
      </c>
      <c r="I100" s="50">
        <f t="shared" si="33"/>
        <v>11151.106871296002</v>
      </c>
      <c r="J100" s="50">
        <f t="shared" si="34"/>
        <v>0</v>
      </c>
      <c r="K100" s="81">
        <f>9688*1.048*1.048*1.048</f>
        <v>11151.106871296002</v>
      </c>
      <c r="L100" s="75">
        <v>0</v>
      </c>
      <c r="M100" s="75">
        <v>0</v>
      </c>
      <c r="N100" s="75">
        <v>0</v>
      </c>
      <c r="O100" s="75">
        <v>0</v>
      </c>
      <c r="P100" s="75">
        <v>0</v>
      </c>
      <c r="Q100" s="75">
        <v>0</v>
      </c>
      <c r="R100" s="75">
        <v>0</v>
      </c>
      <c r="S100" s="7" t="s">
        <v>199</v>
      </c>
      <c r="T100" s="76"/>
    </row>
    <row r="101" spans="1:20" ht="111" customHeight="1">
      <c r="A101" s="79" t="s">
        <v>140</v>
      </c>
      <c r="B101" s="34" t="s">
        <v>127</v>
      </c>
      <c r="C101" s="34">
        <v>6.5</v>
      </c>
      <c r="D101" s="34" t="s">
        <v>2</v>
      </c>
      <c r="E101" s="34"/>
      <c r="F101" s="34" t="s">
        <v>219</v>
      </c>
      <c r="G101" s="34" t="s">
        <v>220</v>
      </c>
      <c r="H101" s="80">
        <v>2029</v>
      </c>
      <c r="I101" s="75">
        <f t="shared" si="33"/>
        <v>38419.637791590401</v>
      </c>
      <c r="J101" s="75">
        <f t="shared" si="34"/>
        <v>0</v>
      </c>
      <c r="K101" s="81">
        <f>33378.7*1.048*1.048*1.048</f>
        <v>38419.637791590401</v>
      </c>
      <c r="L101" s="75">
        <v>0</v>
      </c>
      <c r="M101" s="75">
        <v>0</v>
      </c>
      <c r="N101" s="75">
        <v>0</v>
      </c>
      <c r="O101" s="75">
        <v>0</v>
      </c>
      <c r="P101" s="75">
        <v>0</v>
      </c>
      <c r="Q101" s="75">
        <v>0</v>
      </c>
      <c r="R101" s="75">
        <v>0</v>
      </c>
      <c r="S101" s="1" t="s">
        <v>128</v>
      </c>
      <c r="T101" s="52"/>
    </row>
    <row r="102" spans="1:20" ht="113.25" customHeight="1">
      <c r="A102" s="79" t="s">
        <v>104</v>
      </c>
      <c r="B102" s="34" t="s">
        <v>112</v>
      </c>
      <c r="C102" s="34">
        <v>1.1000000000000001</v>
      </c>
      <c r="D102" s="34" t="s">
        <v>2</v>
      </c>
      <c r="E102" s="34"/>
      <c r="F102" s="34" t="s">
        <v>219</v>
      </c>
      <c r="G102" s="34" t="s">
        <v>220</v>
      </c>
      <c r="H102" s="34">
        <v>2029</v>
      </c>
      <c r="I102" s="75">
        <f>K102+M102+O102+Q102</f>
        <v>10794.8</v>
      </c>
      <c r="J102" s="75">
        <f>L102+N102+P102+R102</f>
        <v>0</v>
      </c>
      <c r="K102" s="75">
        <v>10794.8</v>
      </c>
      <c r="L102" s="75">
        <v>0</v>
      </c>
      <c r="M102" s="75">
        <v>0</v>
      </c>
      <c r="N102" s="75">
        <v>0</v>
      </c>
      <c r="O102" s="75">
        <v>0</v>
      </c>
      <c r="P102" s="75">
        <v>0</v>
      </c>
      <c r="Q102" s="75">
        <v>0</v>
      </c>
      <c r="R102" s="75">
        <v>0</v>
      </c>
      <c r="S102" s="1" t="s">
        <v>113</v>
      </c>
      <c r="T102" s="52"/>
    </row>
    <row r="103" spans="1:20" ht="111" customHeight="1">
      <c r="A103" s="79" t="s">
        <v>270</v>
      </c>
      <c r="B103" s="34" t="s">
        <v>151</v>
      </c>
      <c r="C103" s="34">
        <v>1.1000000000000001</v>
      </c>
      <c r="D103" s="34" t="s">
        <v>2</v>
      </c>
      <c r="E103" s="34"/>
      <c r="F103" s="34" t="s">
        <v>219</v>
      </c>
      <c r="G103" s="34" t="s">
        <v>220</v>
      </c>
      <c r="H103" s="34">
        <v>2029</v>
      </c>
      <c r="I103" s="75">
        <f>K103+M103+O103+Q103</f>
        <v>9988.1</v>
      </c>
      <c r="J103" s="75">
        <f>L103+N103+P103+R103</f>
        <v>0</v>
      </c>
      <c r="K103" s="75">
        <v>9988.1</v>
      </c>
      <c r="L103" s="75">
        <v>0</v>
      </c>
      <c r="M103" s="75">
        <v>0</v>
      </c>
      <c r="N103" s="75">
        <v>0</v>
      </c>
      <c r="O103" s="75">
        <v>0</v>
      </c>
      <c r="P103" s="75">
        <v>0</v>
      </c>
      <c r="Q103" s="75">
        <v>0</v>
      </c>
      <c r="R103" s="75">
        <v>0</v>
      </c>
      <c r="S103" s="1" t="s">
        <v>152</v>
      </c>
      <c r="T103" s="52"/>
    </row>
    <row r="104" spans="1:20" ht="48" customHeight="1">
      <c r="A104" s="79" t="s">
        <v>271</v>
      </c>
      <c r="B104" s="82" t="s">
        <v>61</v>
      </c>
      <c r="C104" s="82">
        <v>0.25800000000000001</v>
      </c>
      <c r="D104" s="82" t="s">
        <v>2</v>
      </c>
      <c r="E104" s="82"/>
      <c r="F104" s="34" t="s">
        <v>219</v>
      </c>
      <c r="G104" s="34" t="s">
        <v>220</v>
      </c>
      <c r="H104" s="82">
        <v>2030</v>
      </c>
      <c r="I104" s="83">
        <f t="shared" ref="I104" si="43">K104+M104+O104+Q104</f>
        <v>4035.3</v>
      </c>
      <c r="J104" s="83">
        <f t="shared" ref="J104" si="44">L104+N104+P104+R104</f>
        <v>0</v>
      </c>
      <c r="K104" s="84">
        <v>4035.3</v>
      </c>
      <c r="L104" s="75">
        <v>0</v>
      </c>
      <c r="M104" s="75">
        <v>0</v>
      </c>
      <c r="N104" s="75">
        <v>0</v>
      </c>
      <c r="O104" s="75">
        <v>0</v>
      </c>
      <c r="P104" s="75">
        <v>0</v>
      </c>
      <c r="Q104" s="75">
        <v>0</v>
      </c>
      <c r="R104" s="75">
        <v>0</v>
      </c>
      <c r="S104" s="1" t="s">
        <v>5</v>
      </c>
      <c r="T104" s="52"/>
    </row>
    <row r="105" spans="1:20" ht="111" customHeight="1">
      <c r="A105" s="79" t="s">
        <v>272</v>
      </c>
      <c r="B105" s="34" t="s">
        <v>223</v>
      </c>
      <c r="C105" s="34">
        <v>0.5</v>
      </c>
      <c r="D105" s="34" t="s">
        <v>2</v>
      </c>
      <c r="E105" s="34"/>
      <c r="F105" s="34" t="s">
        <v>219</v>
      </c>
      <c r="G105" s="34" t="s">
        <v>220</v>
      </c>
      <c r="H105" s="34">
        <v>2030</v>
      </c>
      <c r="I105" s="75">
        <f t="shared" ref="I105:J107" si="45">K105+M105+O105+Q105</f>
        <v>5865.9</v>
      </c>
      <c r="J105" s="75">
        <f t="shared" si="45"/>
        <v>0</v>
      </c>
      <c r="K105" s="75">
        <v>5865.9</v>
      </c>
      <c r="L105" s="75">
        <v>0</v>
      </c>
      <c r="M105" s="75">
        <v>0</v>
      </c>
      <c r="N105" s="75">
        <v>0</v>
      </c>
      <c r="O105" s="75">
        <v>0</v>
      </c>
      <c r="P105" s="75">
        <v>0</v>
      </c>
      <c r="Q105" s="75">
        <v>0</v>
      </c>
      <c r="R105" s="75">
        <v>0</v>
      </c>
      <c r="S105" s="1" t="s">
        <v>152</v>
      </c>
      <c r="T105" s="52"/>
    </row>
    <row r="106" spans="1:20" ht="112.5" customHeight="1">
      <c r="A106" s="79" t="s">
        <v>318</v>
      </c>
      <c r="B106" s="34" t="s">
        <v>8</v>
      </c>
      <c r="C106" s="34">
        <v>1.5</v>
      </c>
      <c r="D106" s="34" t="s">
        <v>2</v>
      </c>
      <c r="E106" s="34"/>
      <c r="F106" s="34" t="s">
        <v>219</v>
      </c>
      <c r="G106" s="34" t="s">
        <v>220</v>
      </c>
      <c r="H106" s="34">
        <v>2030</v>
      </c>
      <c r="I106" s="50">
        <f t="shared" si="45"/>
        <v>9892.2000000000007</v>
      </c>
      <c r="J106" s="50">
        <f t="shared" si="45"/>
        <v>0</v>
      </c>
      <c r="K106" s="75">
        <v>9892.2000000000007</v>
      </c>
      <c r="L106" s="75">
        <v>0</v>
      </c>
      <c r="M106" s="75">
        <v>0</v>
      </c>
      <c r="N106" s="75">
        <v>0</v>
      </c>
      <c r="O106" s="75">
        <v>0</v>
      </c>
      <c r="P106" s="75">
        <v>0</v>
      </c>
      <c r="Q106" s="75">
        <v>0</v>
      </c>
      <c r="R106" s="75">
        <v>0</v>
      </c>
      <c r="S106" s="1" t="s">
        <v>5</v>
      </c>
      <c r="T106" s="52"/>
    </row>
    <row r="107" spans="1:20" ht="100.5" customHeight="1">
      <c r="A107" s="79" t="s">
        <v>320</v>
      </c>
      <c r="B107" s="34" t="s">
        <v>125</v>
      </c>
      <c r="C107" s="34">
        <v>0.17499999999999999</v>
      </c>
      <c r="D107" s="34" t="s">
        <v>2</v>
      </c>
      <c r="E107" s="34"/>
      <c r="F107" s="34" t="s">
        <v>219</v>
      </c>
      <c r="G107" s="34" t="s">
        <v>220</v>
      </c>
      <c r="H107" s="34">
        <v>2030</v>
      </c>
      <c r="I107" s="75">
        <f t="shared" si="45"/>
        <v>3185.6</v>
      </c>
      <c r="J107" s="75">
        <f t="shared" si="45"/>
        <v>0</v>
      </c>
      <c r="K107" s="75">
        <v>3185.6</v>
      </c>
      <c r="L107" s="75">
        <v>0</v>
      </c>
      <c r="M107" s="75">
        <v>0</v>
      </c>
      <c r="N107" s="75">
        <v>0</v>
      </c>
      <c r="O107" s="75">
        <v>0</v>
      </c>
      <c r="P107" s="75">
        <v>0</v>
      </c>
      <c r="Q107" s="75">
        <v>0</v>
      </c>
      <c r="R107" s="75">
        <v>0</v>
      </c>
      <c r="S107" s="1" t="s">
        <v>126</v>
      </c>
      <c r="T107" s="52"/>
    </row>
    <row r="108" spans="1:20" ht="25.5" customHeight="1">
      <c r="A108" s="39" t="s">
        <v>92</v>
      </c>
      <c r="B108" s="40" t="s">
        <v>207</v>
      </c>
      <c r="C108" s="41"/>
      <c r="D108" s="42"/>
      <c r="E108" s="56"/>
      <c r="F108" s="85"/>
      <c r="G108" s="85"/>
      <c r="H108" s="43" t="s">
        <v>26</v>
      </c>
      <c r="I108" s="44">
        <f>K108+M108+O108+Q108</f>
        <v>0</v>
      </c>
      <c r="J108" s="44">
        <f t="shared" ref="J108:J118" si="46">L108+N108+P108+R108</f>
        <v>0</v>
      </c>
      <c r="K108" s="44">
        <f>K109+K110+K111+K112+K113+K114+K115+K116+K117</f>
        <v>0</v>
      </c>
      <c r="L108" s="44">
        <f t="shared" ref="L108:R108" si="47">L109+L110+L111+L112+L113+L114+L115+L116+L117</f>
        <v>0</v>
      </c>
      <c r="M108" s="44">
        <f t="shared" si="47"/>
        <v>0</v>
      </c>
      <c r="N108" s="44">
        <f t="shared" si="47"/>
        <v>0</v>
      </c>
      <c r="O108" s="44">
        <f t="shared" si="47"/>
        <v>0</v>
      </c>
      <c r="P108" s="44">
        <f t="shared" si="47"/>
        <v>0</v>
      </c>
      <c r="Q108" s="44">
        <f t="shared" si="47"/>
        <v>0</v>
      </c>
      <c r="R108" s="44">
        <f t="shared" si="47"/>
        <v>0</v>
      </c>
      <c r="S108" s="44" t="e">
        <f>S109+S110+S111+S112+S113+S114+S115+S116+S117+#REF!+#REF!</f>
        <v>#REF!</v>
      </c>
      <c r="T108" s="52"/>
    </row>
    <row r="109" spans="1:20" ht="25.5" customHeight="1">
      <c r="A109" s="46"/>
      <c r="B109" s="47"/>
      <c r="C109" s="48"/>
      <c r="D109" s="49"/>
      <c r="E109" s="57"/>
      <c r="F109" s="86"/>
      <c r="G109" s="86"/>
      <c r="H109" s="33">
        <v>2022</v>
      </c>
      <c r="I109" s="50">
        <f t="shared" ref="I109:I118" si="48">K109+M109+O109+Q109</f>
        <v>0</v>
      </c>
      <c r="J109" s="50">
        <f t="shared" si="46"/>
        <v>0</v>
      </c>
      <c r="K109" s="50">
        <v>0</v>
      </c>
      <c r="L109" s="50">
        <v>0</v>
      </c>
      <c r="M109" s="50">
        <v>0</v>
      </c>
      <c r="N109" s="50">
        <v>0</v>
      </c>
      <c r="O109" s="50">
        <v>0</v>
      </c>
      <c r="P109" s="50">
        <v>0</v>
      </c>
      <c r="Q109" s="50">
        <v>0</v>
      </c>
      <c r="R109" s="50">
        <v>0</v>
      </c>
      <c r="S109" s="1"/>
      <c r="T109" s="52"/>
    </row>
    <row r="110" spans="1:20" ht="25.5" customHeight="1">
      <c r="A110" s="46"/>
      <c r="B110" s="47"/>
      <c r="C110" s="48"/>
      <c r="D110" s="49"/>
      <c r="E110" s="57"/>
      <c r="F110" s="86"/>
      <c r="G110" s="86"/>
      <c r="H110" s="33">
        <v>2023</v>
      </c>
      <c r="I110" s="50">
        <f t="shared" si="48"/>
        <v>0</v>
      </c>
      <c r="J110" s="50">
        <f t="shared" si="46"/>
        <v>0</v>
      </c>
      <c r="K110" s="50">
        <f>K118+K119+K120</f>
        <v>0</v>
      </c>
      <c r="L110" s="50">
        <f t="shared" ref="L110:S110" si="49">L118+L119+L120</f>
        <v>0</v>
      </c>
      <c r="M110" s="50">
        <f t="shared" si="49"/>
        <v>0</v>
      </c>
      <c r="N110" s="50">
        <f t="shared" si="49"/>
        <v>0</v>
      </c>
      <c r="O110" s="50">
        <f t="shared" si="49"/>
        <v>0</v>
      </c>
      <c r="P110" s="50">
        <f t="shared" si="49"/>
        <v>0</v>
      </c>
      <c r="Q110" s="50">
        <f t="shared" si="49"/>
        <v>0</v>
      </c>
      <c r="R110" s="50">
        <f t="shared" si="49"/>
        <v>0</v>
      </c>
      <c r="S110" s="50">
        <f t="shared" si="49"/>
        <v>0</v>
      </c>
      <c r="T110" s="52"/>
    </row>
    <row r="111" spans="1:20" ht="25.5" customHeight="1">
      <c r="A111" s="46"/>
      <c r="B111" s="47"/>
      <c r="C111" s="48"/>
      <c r="D111" s="49"/>
      <c r="E111" s="57"/>
      <c r="F111" s="86"/>
      <c r="G111" s="86"/>
      <c r="H111" s="33">
        <v>2024</v>
      </c>
      <c r="I111" s="50">
        <f t="shared" si="48"/>
        <v>0</v>
      </c>
      <c r="J111" s="50">
        <f t="shared" si="46"/>
        <v>0</v>
      </c>
      <c r="K111" s="50">
        <v>0</v>
      </c>
      <c r="L111" s="50">
        <v>0</v>
      </c>
      <c r="M111" s="50">
        <v>0</v>
      </c>
      <c r="N111" s="50">
        <v>0</v>
      </c>
      <c r="O111" s="50">
        <v>0</v>
      </c>
      <c r="P111" s="50">
        <v>0</v>
      </c>
      <c r="Q111" s="50">
        <v>0</v>
      </c>
      <c r="R111" s="50">
        <v>0</v>
      </c>
      <c r="S111" s="1"/>
      <c r="T111" s="52"/>
    </row>
    <row r="112" spans="1:20" ht="25.5" customHeight="1">
      <c r="A112" s="46"/>
      <c r="B112" s="47"/>
      <c r="C112" s="48"/>
      <c r="D112" s="49"/>
      <c r="E112" s="57"/>
      <c r="F112" s="86"/>
      <c r="G112" s="86"/>
      <c r="H112" s="33">
        <v>2025</v>
      </c>
      <c r="I112" s="50">
        <f t="shared" si="48"/>
        <v>0</v>
      </c>
      <c r="J112" s="50">
        <f t="shared" si="46"/>
        <v>0</v>
      </c>
      <c r="K112" s="50">
        <v>0</v>
      </c>
      <c r="L112" s="50">
        <v>0</v>
      </c>
      <c r="M112" s="50">
        <v>0</v>
      </c>
      <c r="N112" s="50">
        <v>0</v>
      </c>
      <c r="O112" s="50">
        <v>0</v>
      </c>
      <c r="P112" s="50">
        <v>0</v>
      </c>
      <c r="Q112" s="50">
        <v>0</v>
      </c>
      <c r="R112" s="50">
        <v>0</v>
      </c>
      <c r="S112" s="1"/>
      <c r="T112" s="52"/>
    </row>
    <row r="113" spans="1:256" ht="25.5" customHeight="1">
      <c r="A113" s="46"/>
      <c r="B113" s="47"/>
      <c r="C113" s="48"/>
      <c r="D113" s="49"/>
      <c r="E113" s="57"/>
      <c r="F113" s="86"/>
      <c r="G113" s="86"/>
      <c r="H113" s="33">
        <v>2026</v>
      </c>
      <c r="I113" s="50">
        <f t="shared" si="48"/>
        <v>0</v>
      </c>
      <c r="J113" s="50">
        <f t="shared" si="46"/>
        <v>0</v>
      </c>
      <c r="K113" s="50">
        <v>0</v>
      </c>
      <c r="L113" s="50">
        <v>0</v>
      </c>
      <c r="M113" s="50">
        <v>0</v>
      </c>
      <c r="N113" s="50">
        <v>0</v>
      </c>
      <c r="O113" s="50">
        <v>0</v>
      </c>
      <c r="P113" s="50">
        <v>0</v>
      </c>
      <c r="Q113" s="50">
        <v>0</v>
      </c>
      <c r="R113" s="50">
        <v>0</v>
      </c>
      <c r="S113" s="1"/>
      <c r="T113" s="52"/>
    </row>
    <row r="114" spans="1:256" ht="25.5" customHeight="1">
      <c r="A114" s="46"/>
      <c r="B114" s="47"/>
      <c r="C114" s="48"/>
      <c r="D114" s="49"/>
      <c r="E114" s="57"/>
      <c r="F114" s="86"/>
      <c r="G114" s="86"/>
      <c r="H114" s="33">
        <v>2027</v>
      </c>
      <c r="I114" s="50">
        <f t="shared" si="48"/>
        <v>0</v>
      </c>
      <c r="J114" s="50">
        <f t="shared" si="46"/>
        <v>0</v>
      </c>
      <c r="K114" s="50">
        <v>0</v>
      </c>
      <c r="L114" s="50">
        <v>0</v>
      </c>
      <c r="M114" s="50">
        <v>0</v>
      </c>
      <c r="N114" s="50">
        <v>0</v>
      </c>
      <c r="O114" s="50">
        <v>0</v>
      </c>
      <c r="P114" s="50">
        <v>0</v>
      </c>
      <c r="Q114" s="50">
        <v>0</v>
      </c>
      <c r="R114" s="50">
        <v>0</v>
      </c>
      <c r="S114" s="1"/>
      <c r="T114" s="52"/>
    </row>
    <row r="115" spans="1:256" ht="25.5" customHeight="1">
      <c r="A115" s="46"/>
      <c r="B115" s="47"/>
      <c r="C115" s="48"/>
      <c r="D115" s="49"/>
      <c r="E115" s="57"/>
      <c r="F115" s="86"/>
      <c r="G115" s="86"/>
      <c r="H115" s="33">
        <v>2028</v>
      </c>
      <c r="I115" s="50">
        <f t="shared" si="48"/>
        <v>0</v>
      </c>
      <c r="J115" s="50">
        <f t="shared" si="46"/>
        <v>0</v>
      </c>
      <c r="K115" s="50">
        <v>0</v>
      </c>
      <c r="L115" s="50">
        <v>0</v>
      </c>
      <c r="M115" s="50">
        <v>0</v>
      </c>
      <c r="N115" s="50">
        <v>0</v>
      </c>
      <c r="O115" s="50">
        <v>0</v>
      </c>
      <c r="P115" s="50">
        <v>0</v>
      </c>
      <c r="Q115" s="50">
        <v>0</v>
      </c>
      <c r="R115" s="50">
        <v>0</v>
      </c>
      <c r="S115" s="1"/>
      <c r="T115" s="52"/>
    </row>
    <row r="116" spans="1:256" ht="25.5" customHeight="1">
      <c r="A116" s="46"/>
      <c r="B116" s="47"/>
      <c r="C116" s="48"/>
      <c r="D116" s="49"/>
      <c r="E116" s="57"/>
      <c r="F116" s="86"/>
      <c r="G116" s="86"/>
      <c r="H116" s="33">
        <v>2029</v>
      </c>
      <c r="I116" s="50">
        <f t="shared" si="48"/>
        <v>0</v>
      </c>
      <c r="J116" s="50">
        <f t="shared" si="46"/>
        <v>0</v>
      </c>
      <c r="K116" s="50">
        <v>0</v>
      </c>
      <c r="L116" s="50">
        <v>0</v>
      </c>
      <c r="M116" s="50">
        <v>0</v>
      </c>
      <c r="N116" s="50">
        <v>0</v>
      </c>
      <c r="O116" s="50">
        <v>0</v>
      </c>
      <c r="P116" s="50">
        <v>0</v>
      </c>
      <c r="Q116" s="50">
        <v>0</v>
      </c>
      <c r="R116" s="50">
        <v>0</v>
      </c>
      <c r="S116" s="1"/>
      <c r="T116" s="52"/>
    </row>
    <row r="117" spans="1:256" ht="25.5" customHeight="1">
      <c r="A117" s="46"/>
      <c r="B117" s="47"/>
      <c r="C117" s="48"/>
      <c r="D117" s="49"/>
      <c r="E117" s="57"/>
      <c r="F117" s="86"/>
      <c r="G117" s="86"/>
      <c r="H117" s="33">
        <v>2030</v>
      </c>
      <c r="I117" s="50">
        <f t="shared" si="48"/>
        <v>0</v>
      </c>
      <c r="J117" s="50">
        <f t="shared" si="46"/>
        <v>0</v>
      </c>
      <c r="K117" s="50">
        <v>0</v>
      </c>
      <c r="L117" s="50">
        <v>0</v>
      </c>
      <c r="M117" s="50">
        <v>0</v>
      </c>
      <c r="N117" s="50">
        <v>0</v>
      </c>
      <c r="O117" s="50">
        <v>0</v>
      </c>
      <c r="P117" s="50">
        <v>0</v>
      </c>
      <c r="Q117" s="50">
        <v>0</v>
      </c>
      <c r="R117" s="50">
        <v>0</v>
      </c>
      <c r="S117" s="1"/>
      <c r="T117" s="52"/>
    </row>
    <row r="118" spans="1:256" ht="25.5" customHeight="1">
      <c r="A118" s="79" t="s">
        <v>93</v>
      </c>
      <c r="B118" s="1" t="s">
        <v>208</v>
      </c>
      <c r="C118" s="34">
        <v>0.3</v>
      </c>
      <c r="D118" s="34" t="s">
        <v>209</v>
      </c>
      <c r="E118" s="34"/>
      <c r="F118" s="34" t="s">
        <v>218</v>
      </c>
      <c r="G118" s="34" t="s">
        <v>220</v>
      </c>
      <c r="H118" s="34">
        <v>2023</v>
      </c>
      <c r="I118" s="75">
        <f t="shared" si="48"/>
        <v>0</v>
      </c>
      <c r="J118" s="75">
        <f t="shared" si="46"/>
        <v>0</v>
      </c>
      <c r="K118" s="75">
        <v>0</v>
      </c>
      <c r="L118" s="75">
        <v>0</v>
      </c>
      <c r="M118" s="75">
        <v>0</v>
      </c>
      <c r="N118" s="75">
        <v>0</v>
      </c>
      <c r="O118" s="75">
        <v>0</v>
      </c>
      <c r="P118" s="75">
        <v>0</v>
      </c>
      <c r="Q118" s="75">
        <v>0</v>
      </c>
      <c r="R118" s="75">
        <v>0</v>
      </c>
      <c r="S118" s="1"/>
      <c r="T118" s="38" t="s">
        <v>97</v>
      </c>
    </row>
    <row r="119" spans="1:256" ht="25.5" customHeight="1">
      <c r="A119" s="79" t="s">
        <v>243</v>
      </c>
      <c r="B119" s="1" t="s">
        <v>210</v>
      </c>
      <c r="C119" s="34">
        <v>0.498</v>
      </c>
      <c r="D119" s="34" t="s">
        <v>209</v>
      </c>
      <c r="E119" s="34"/>
      <c r="F119" s="34" t="s">
        <v>218</v>
      </c>
      <c r="G119" s="34" t="s">
        <v>220</v>
      </c>
      <c r="H119" s="34">
        <v>2023</v>
      </c>
      <c r="I119" s="75">
        <f>K119+M119+O119+Q119</f>
        <v>0</v>
      </c>
      <c r="J119" s="75">
        <f>L119+N119+P119+R119</f>
        <v>0</v>
      </c>
      <c r="K119" s="75">
        <v>0</v>
      </c>
      <c r="L119" s="75">
        <v>0</v>
      </c>
      <c r="M119" s="75">
        <v>0</v>
      </c>
      <c r="N119" s="75">
        <v>0</v>
      </c>
      <c r="O119" s="75">
        <v>0</v>
      </c>
      <c r="P119" s="75">
        <v>0</v>
      </c>
      <c r="Q119" s="75">
        <v>0</v>
      </c>
      <c r="R119" s="75">
        <v>0</v>
      </c>
      <c r="S119" s="1"/>
      <c r="T119" s="45"/>
    </row>
    <row r="120" spans="1:256" ht="25.5" customHeight="1">
      <c r="A120" s="79" t="s">
        <v>244</v>
      </c>
      <c r="B120" s="1" t="s">
        <v>211</v>
      </c>
      <c r="C120" s="34">
        <v>0.16514999999999999</v>
      </c>
      <c r="D120" s="34" t="s">
        <v>209</v>
      </c>
      <c r="E120" s="34"/>
      <c r="F120" s="34" t="s">
        <v>218</v>
      </c>
      <c r="G120" s="34" t="s">
        <v>220</v>
      </c>
      <c r="H120" s="34">
        <v>2023</v>
      </c>
      <c r="I120" s="75">
        <f>K120+M120+O120+Q120</f>
        <v>0</v>
      </c>
      <c r="J120" s="75">
        <f>L120+N120+P120+R120</f>
        <v>0</v>
      </c>
      <c r="K120" s="75">
        <v>0</v>
      </c>
      <c r="L120" s="75">
        <v>0</v>
      </c>
      <c r="M120" s="75">
        <v>0</v>
      </c>
      <c r="N120" s="75">
        <v>0</v>
      </c>
      <c r="O120" s="75">
        <v>0</v>
      </c>
      <c r="P120" s="75">
        <v>0</v>
      </c>
      <c r="Q120" s="75">
        <v>0</v>
      </c>
      <c r="R120" s="75">
        <v>0</v>
      </c>
      <c r="S120" s="1"/>
      <c r="T120" s="87"/>
    </row>
    <row r="121" spans="1:256" s="13" customFormat="1" ht="25.5" customHeight="1">
      <c r="A121" s="56"/>
      <c r="B121" s="40" t="s">
        <v>37</v>
      </c>
      <c r="C121" s="41"/>
      <c r="D121" s="42"/>
      <c r="E121" s="33"/>
      <c r="F121" s="33"/>
      <c r="G121" s="33"/>
      <c r="H121" s="43" t="s">
        <v>26</v>
      </c>
      <c r="I121" s="44">
        <f t="shared" ref="I121:K122" si="50">I131+I141+I151</f>
        <v>2121869.2392484676</v>
      </c>
      <c r="J121" s="44">
        <f t="shared" si="50"/>
        <v>185035.8</v>
      </c>
      <c r="K121" s="44">
        <f t="shared" si="50"/>
        <v>898674.33924846759</v>
      </c>
      <c r="L121" s="44">
        <f t="shared" ref="L121:R121" si="51">L131+L141+L151</f>
        <v>20035.8</v>
      </c>
      <c r="M121" s="44">
        <f t="shared" si="51"/>
        <v>0</v>
      </c>
      <c r="N121" s="44">
        <f t="shared" si="51"/>
        <v>0</v>
      </c>
      <c r="O121" s="44">
        <f t="shared" si="51"/>
        <v>1223194.8999999999</v>
      </c>
      <c r="P121" s="44">
        <f t="shared" si="51"/>
        <v>165000</v>
      </c>
      <c r="Q121" s="44">
        <f t="shared" si="51"/>
        <v>0</v>
      </c>
      <c r="R121" s="44">
        <f t="shared" si="51"/>
        <v>0</v>
      </c>
      <c r="S121" s="1"/>
      <c r="T121" s="52"/>
      <c r="U121" s="88"/>
      <c r="V121" s="88"/>
      <c r="W121" s="89"/>
      <c r="X121" s="90"/>
      <c r="Y121" s="90"/>
      <c r="Z121" s="90"/>
      <c r="AA121" s="90"/>
      <c r="AB121" s="90"/>
      <c r="AC121" s="90"/>
      <c r="AD121" s="90"/>
      <c r="AE121" s="90"/>
      <c r="AF121" s="90"/>
      <c r="AG121" s="90"/>
      <c r="AH121" s="91"/>
      <c r="AI121" s="48"/>
      <c r="AJ121" s="48"/>
      <c r="AK121" s="48"/>
      <c r="AL121" s="48"/>
      <c r="AM121" s="89"/>
      <c r="AN121" s="90"/>
      <c r="AO121" s="90"/>
      <c r="AP121" s="90"/>
      <c r="AQ121" s="90"/>
      <c r="AR121" s="90"/>
      <c r="AS121" s="90"/>
      <c r="AT121" s="90"/>
      <c r="AU121" s="90"/>
      <c r="AV121" s="90"/>
      <c r="AW121" s="90"/>
      <c r="AX121" s="91"/>
      <c r="AY121" s="48"/>
      <c r="AZ121" s="48"/>
      <c r="BA121" s="48"/>
      <c r="BB121" s="48"/>
      <c r="BC121" s="89"/>
      <c r="BD121" s="90"/>
      <c r="BE121" s="90"/>
      <c r="BF121" s="90"/>
      <c r="BG121" s="90"/>
      <c r="BH121" s="90"/>
      <c r="BI121" s="90"/>
      <c r="BJ121" s="90"/>
      <c r="BK121" s="90"/>
      <c r="BL121" s="90"/>
      <c r="BM121" s="90"/>
      <c r="BN121" s="91"/>
      <c r="BO121" s="48"/>
      <c r="BP121" s="48"/>
      <c r="BQ121" s="48"/>
      <c r="BR121" s="48"/>
      <c r="BS121" s="89"/>
      <c r="BT121" s="90"/>
      <c r="BU121" s="90"/>
      <c r="BV121" s="90"/>
      <c r="BW121" s="90"/>
      <c r="BX121" s="90"/>
      <c r="BY121" s="90"/>
      <c r="BZ121" s="90"/>
      <c r="CA121" s="90"/>
      <c r="CB121" s="90"/>
      <c r="CC121" s="90"/>
      <c r="CD121" s="91"/>
      <c r="CE121" s="48"/>
      <c r="CF121" s="48"/>
      <c r="CG121" s="48"/>
      <c r="CH121" s="48"/>
      <c r="CI121" s="89"/>
      <c r="CJ121" s="90"/>
      <c r="CK121" s="90"/>
      <c r="CL121" s="90"/>
      <c r="CM121" s="90"/>
      <c r="CN121" s="90"/>
      <c r="CO121" s="90"/>
      <c r="CP121" s="90"/>
      <c r="CQ121" s="90"/>
      <c r="CR121" s="90"/>
      <c r="CS121" s="90"/>
      <c r="CT121" s="91"/>
      <c r="CU121" s="48"/>
      <c r="CV121" s="48"/>
      <c r="CW121" s="48"/>
      <c r="CX121" s="48"/>
      <c r="CY121" s="89"/>
      <c r="CZ121" s="90"/>
      <c r="DA121" s="90"/>
      <c r="DB121" s="90"/>
      <c r="DC121" s="90"/>
      <c r="DD121" s="90"/>
      <c r="DE121" s="90"/>
      <c r="DF121" s="90"/>
      <c r="DG121" s="90"/>
      <c r="DH121" s="90"/>
      <c r="DI121" s="90"/>
      <c r="DJ121" s="91"/>
      <c r="DK121" s="48"/>
      <c r="DL121" s="48"/>
      <c r="DM121" s="48"/>
      <c r="DN121" s="48"/>
      <c r="DO121" s="89"/>
      <c r="DP121" s="90"/>
      <c r="DQ121" s="90"/>
      <c r="DR121" s="90"/>
      <c r="DS121" s="90"/>
      <c r="DT121" s="90"/>
      <c r="DU121" s="90"/>
      <c r="DV121" s="90"/>
      <c r="DW121" s="90"/>
      <c r="DX121" s="90"/>
      <c r="DY121" s="90"/>
      <c r="DZ121" s="91"/>
      <c r="EA121" s="48"/>
      <c r="EB121" s="48"/>
      <c r="EC121" s="48"/>
      <c r="ED121" s="48"/>
      <c r="EE121" s="89"/>
      <c r="EF121" s="90"/>
      <c r="EG121" s="90"/>
      <c r="EH121" s="90"/>
      <c r="EI121" s="90"/>
      <c r="EJ121" s="90"/>
      <c r="EK121" s="90"/>
      <c r="EL121" s="90"/>
      <c r="EM121" s="90"/>
      <c r="EN121" s="90"/>
      <c r="EO121" s="90"/>
      <c r="EP121" s="91"/>
      <c r="EQ121" s="48"/>
      <c r="ER121" s="48"/>
      <c r="ES121" s="48"/>
      <c r="ET121" s="48"/>
      <c r="EU121" s="89"/>
      <c r="EV121" s="90"/>
      <c r="EW121" s="90"/>
      <c r="EX121" s="90"/>
      <c r="EY121" s="90"/>
      <c r="EZ121" s="90"/>
      <c r="FA121" s="90"/>
      <c r="FB121" s="90"/>
      <c r="FC121" s="90"/>
      <c r="FD121" s="90"/>
      <c r="FE121" s="90"/>
      <c r="FF121" s="91"/>
      <c r="FG121" s="48"/>
      <c r="FH121" s="48"/>
      <c r="FI121" s="48"/>
      <c r="FJ121" s="48"/>
      <c r="FK121" s="89"/>
      <c r="FL121" s="90"/>
      <c r="FM121" s="90"/>
      <c r="FN121" s="90"/>
      <c r="FO121" s="90"/>
      <c r="FP121" s="90"/>
      <c r="FQ121" s="90"/>
      <c r="FR121" s="90"/>
      <c r="FS121" s="90"/>
      <c r="FT121" s="90"/>
      <c r="FU121" s="90"/>
      <c r="FV121" s="91"/>
      <c r="FW121" s="48"/>
      <c r="FX121" s="48"/>
      <c r="FY121" s="48"/>
      <c r="FZ121" s="48"/>
      <c r="GA121" s="89"/>
      <c r="GB121" s="90"/>
      <c r="GC121" s="90"/>
      <c r="GD121" s="90"/>
      <c r="GE121" s="90"/>
      <c r="GF121" s="90"/>
      <c r="GG121" s="90"/>
      <c r="GH121" s="90"/>
      <c r="GI121" s="90"/>
      <c r="GJ121" s="90"/>
      <c r="GK121" s="90"/>
      <c r="GL121" s="91"/>
      <c r="GM121" s="48"/>
      <c r="GN121" s="48"/>
      <c r="GO121" s="48"/>
      <c r="GP121" s="48"/>
      <c r="GQ121" s="89"/>
      <c r="GR121" s="90"/>
      <c r="GS121" s="90"/>
      <c r="GT121" s="90"/>
      <c r="GU121" s="90"/>
      <c r="GV121" s="90"/>
      <c r="GW121" s="90"/>
      <c r="GX121" s="90"/>
      <c r="GY121" s="90"/>
      <c r="GZ121" s="90"/>
      <c r="HA121" s="90"/>
      <c r="HB121" s="91"/>
      <c r="HC121" s="48"/>
      <c r="HD121" s="48"/>
      <c r="HE121" s="48"/>
      <c r="HF121" s="48"/>
      <c r="HG121" s="89"/>
      <c r="HH121" s="90"/>
      <c r="HI121" s="90"/>
      <c r="HJ121" s="90"/>
      <c r="HK121" s="90"/>
      <c r="HL121" s="90"/>
      <c r="HM121" s="90"/>
      <c r="HN121" s="90"/>
      <c r="HO121" s="90"/>
      <c r="HP121" s="90"/>
      <c r="HQ121" s="90"/>
      <c r="HR121" s="91"/>
      <c r="HS121" s="48"/>
      <c r="HT121" s="48"/>
      <c r="HU121" s="48"/>
      <c r="HV121" s="48"/>
      <c r="HW121" s="89"/>
      <c r="HX121" s="90"/>
      <c r="HY121" s="90"/>
      <c r="HZ121" s="90"/>
      <c r="IA121" s="90"/>
      <c r="IB121" s="90"/>
      <c r="IC121" s="90"/>
      <c r="ID121" s="90"/>
      <c r="IE121" s="90"/>
      <c r="IF121" s="90"/>
      <c r="IG121" s="90"/>
      <c r="IH121" s="91"/>
      <c r="II121" s="48"/>
      <c r="IJ121" s="48"/>
      <c r="IK121" s="48"/>
      <c r="IL121" s="48"/>
      <c r="IM121" s="89"/>
      <c r="IN121" s="90"/>
      <c r="IO121" s="90"/>
      <c r="IP121" s="90"/>
      <c r="IQ121" s="90"/>
      <c r="IR121" s="90"/>
      <c r="IS121" s="90"/>
      <c r="IT121" s="90"/>
      <c r="IU121" s="90"/>
      <c r="IV121" s="90"/>
    </row>
    <row r="122" spans="1:256" s="13" customFormat="1" ht="25.5" customHeight="1">
      <c r="A122" s="57"/>
      <c r="B122" s="47"/>
      <c r="C122" s="48"/>
      <c r="D122" s="49"/>
      <c r="E122" s="33"/>
      <c r="F122" s="33"/>
      <c r="G122" s="33"/>
      <c r="H122" s="33">
        <v>2022</v>
      </c>
      <c r="I122" s="50">
        <f t="shared" si="50"/>
        <v>0</v>
      </c>
      <c r="J122" s="50">
        <f t="shared" si="50"/>
        <v>0</v>
      </c>
      <c r="K122" s="50">
        <f t="shared" si="50"/>
        <v>0</v>
      </c>
      <c r="L122" s="50">
        <f t="shared" ref="L122:R122" si="52">L132+L142+L152</f>
        <v>0</v>
      </c>
      <c r="M122" s="50">
        <f t="shared" si="52"/>
        <v>0</v>
      </c>
      <c r="N122" s="50">
        <f t="shared" si="52"/>
        <v>0</v>
      </c>
      <c r="O122" s="50">
        <f t="shared" si="52"/>
        <v>0</v>
      </c>
      <c r="P122" s="50">
        <f t="shared" si="52"/>
        <v>0</v>
      </c>
      <c r="Q122" s="50">
        <f t="shared" si="52"/>
        <v>0</v>
      </c>
      <c r="R122" s="50">
        <f t="shared" si="52"/>
        <v>0</v>
      </c>
      <c r="S122" s="1"/>
      <c r="T122" s="52"/>
      <c r="U122" s="88"/>
      <c r="V122" s="88"/>
      <c r="W122" s="54"/>
      <c r="X122" s="92"/>
      <c r="Y122" s="92"/>
      <c r="Z122" s="92"/>
      <c r="AA122" s="92"/>
      <c r="AB122" s="92"/>
      <c r="AC122" s="92"/>
      <c r="AD122" s="92"/>
      <c r="AE122" s="92"/>
      <c r="AF122" s="92"/>
      <c r="AG122" s="92"/>
      <c r="AH122" s="91"/>
      <c r="AI122" s="48"/>
      <c r="AJ122" s="48"/>
      <c r="AK122" s="48"/>
      <c r="AL122" s="48"/>
      <c r="AM122" s="54"/>
      <c r="AN122" s="92"/>
      <c r="AO122" s="92"/>
      <c r="AP122" s="92"/>
      <c r="AQ122" s="92"/>
      <c r="AR122" s="92"/>
      <c r="AS122" s="92"/>
      <c r="AT122" s="92"/>
      <c r="AU122" s="92"/>
      <c r="AV122" s="92"/>
      <c r="AW122" s="92"/>
      <c r="AX122" s="91"/>
      <c r="AY122" s="48"/>
      <c r="AZ122" s="48"/>
      <c r="BA122" s="48"/>
      <c r="BB122" s="48"/>
      <c r="BC122" s="54"/>
      <c r="BD122" s="92"/>
      <c r="BE122" s="92"/>
      <c r="BF122" s="92"/>
      <c r="BG122" s="92"/>
      <c r="BH122" s="92"/>
      <c r="BI122" s="92"/>
      <c r="BJ122" s="92"/>
      <c r="BK122" s="92"/>
      <c r="BL122" s="92"/>
      <c r="BM122" s="92"/>
      <c r="BN122" s="91"/>
      <c r="BO122" s="48"/>
      <c r="BP122" s="48"/>
      <c r="BQ122" s="48"/>
      <c r="BR122" s="48"/>
      <c r="BS122" s="54"/>
      <c r="BT122" s="92"/>
      <c r="BU122" s="92"/>
      <c r="BV122" s="92"/>
      <c r="BW122" s="92"/>
      <c r="BX122" s="92"/>
      <c r="BY122" s="92"/>
      <c r="BZ122" s="92"/>
      <c r="CA122" s="92"/>
      <c r="CB122" s="92"/>
      <c r="CC122" s="92"/>
      <c r="CD122" s="91"/>
      <c r="CE122" s="48"/>
      <c r="CF122" s="48"/>
      <c r="CG122" s="48"/>
      <c r="CH122" s="48"/>
      <c r="CI122" s="54"/>
      <c r="CJ122" s="92"/>
      <c r="CK122" s="92"/>
      <c r="CL122" s="92"/>
      <c r="CM122" s="92"/>
      <c r="CN122" s="92"/>
      <c r="CO122" s="92"/>
      <c r="CP122" s="92"/>
      <c r="CQ122" s="92"/>
      <c r="CR122" s="92"/>
      <c r="CS122" s="92"/>
      <c r="CT122" s="91"/>
      <c r="CU122" s="48"/>
      <c r="CV122" s="48"/>
      <c r="CW122" s="48"/>
      <c r="CX122" s="48"/>
      <c r="CY122" s="54"/>
      <c r="CZ122" s="92"/>
      <c r="DA122" s="92"/>
      <c r="DB122" s="92"/>
      <c r="DC122" s="92"/>
      <c r="DD122" s="92"/>
      <c r="DE122" s="92"/>
      <c r="DF122" s="92"/>
      <c r="DG122" s="92"/>
      <c r="DH122" s="92"/>
      <c r="DI122" s="92"/>
      <c r="DJ122" s="91"/>
      <c r="DK122" s="48"/>
      <c r="DL122" s="48"/>
      <c r="DM122" s="48"/>
      <c r="DN122" s="48"/>
      <c r="DO122" s="54"/>
      <c r="DP122" s="92"/>
      <c r="DQ122" s="92"/>
      <c r="DR122" s="92"/>
      <c r="DS122" s="92"/>
      <c r="DT122" s="92"/>
      <c r="DU122" s="92"/>
      <c r="DV122" s="92"/>
      <c r="DW122" s="92"/>
      <c r="DX122" s="92"/>
      <c r="DY122" s="92"/>
      <c r="DZ122" s="91"/>
      <c r="EA122" s="48"/>
      <c r="EB122" s="48"/>
      <c r="EC122" s="48"/>
      <c r="ED122" s="48"/>
      <c r="EE122" s="54"/>
      <c r="EF122" s="92"/>
      <c r="EG122" s="92"/>
      <c r="EH122" s="92"/>
      <c r="EI122" s="92"/>
      <c r="EJ122" s="92"/>
      <c r="EK122" s="92"/>
      <c r="EL122" s="92"/>
      <c r="EM122" s="92"/>
      <c r="EN122" s="92"/>
      <c r="EO122" s="92"/>
      <c r="EP122" s="91"/>
      <c r="EQ122" s="48"/>
      <c r="ER122" s="48"/>
      <c r="ES122" s="48"/>
      <c r="ET122" s="48"/>
      <c r="EU122" s="54"/>
      <c r="EV122" s="92"/>
      <c r="EW122" s="92"/>
      <c r="EX122" s="92"/>
      <c r="EY122" s="92"/>
      <c r="EZ122" s="92"/>
      <c r="FA122" s="92"/>
      <c r="FB122" s="92"/>
      <c r="FC122" s="92"/>
      <c r="FD122" s="92"/>
      <c r="FE122" s="92"/>
      <c r="FF122" s="91"/>
      <c r="FG122" s="48"/>
      <c r="FH122" s="48"/>
      <c r="FI122" s="48"/>
      <c r="FJ122" s="48"/>
      <c r="FK122" s="54"/>
      <c r="FL122" s="92"/>
      <c r="FM122" s="92"/>
      <c r="FN122" s="92"/>
      <c r="FO122" s="92"/>
      <c r="FP122" s="92"/>
      <c r="FQ122" s="92"/>
      <c r="FR122" s="92"/>
      <c r="FS122" s="92"/>
      <c r="FT122" s="92"/>
      <c r="FU122" s="92"/>
      <c r="FV122" s="91"/>
      <c r="FW122" s="48"/>
      <c r="FX122" s="48"/>
      <c r="FY122" s="48"/>
      <c r="FZ122" s="48"/>
      <c r="GA122" s="54"/>
      <c r="GB122" s="92"/>
      <c r="GC122" s="92"/>
      <c r="GD122" s="92"/>
      <c r="GE122" s="92"/>
      <c r="GF122" s="92"/>
      <c r="GG122" s="92"/>
      <c r="GH122" s="92"/>
      <c r="GI122" s="92"/>
      <c r="GJ122" s="92"/>
      <c r="GK122" s="92"/>
      <c r="GL122" s="91"/>
      <c r="GM122" s="48"/>
      <c r="GN122" s="48"/>
      <c r="GO122" s="48"/>
      <c r="GP122" s="48"/>
      <c r="GQ122" s="54"/>
      <c r="GR122" s="92"/>
      <c r="GS122" s="92"/>
      <c r="GT122" s="92"/>
      <c r="GU122" s="92"/>
      <c r="GV122" s="92"/>
      <c r="GW122" s="92"/>
      <c r="GX122" s="92"/>
      <c r="GY122" s="92"/>
      <c r="GZ122" s="92"/>
      <c r="HA122" s="92"/>
      <c r="HB122" s="91"/>
      <c r="HC122" s="48"/>
      <c r="HD122" s="48"/>
      <c r="HE122" s="48"/>
      <c r="HF122" s="48"/>
      <c r="HG122" s="54"/>
      <c r="HH122" s="92"/>
      <c r="HI122" s="92"/>
      <c r="HJ122" s="92"/>
      <c r="HK122" s="92"/>
      <c r="HL122" s="92"/>
      <c r="HM122" s="92"/>
      <c r="HN122" s="92"/>
      <c r="HO122" s="92"/>
      <c r="HP122" s="92"/>
      <c r="HQ122" s="92"/>
      <c r="HR122" s="91"/>
      <c r="HS122" s="48"/>
      <c r="HT122" s="48"/>
      <c r="HU122" s="48"/>
      <c r="HV122" s="48"/>
      <c r="HW122" s="54"/>
      <c r="HX122" s="92"/>
      <c r="HY122" s="92"/>
      <c r="HZ122" s="92"/>
      <c r="IA122" s="92"/>
      <c r="IB122" s="92"/>
      <c r="IC122" s="92"/>
      <c r="ID122" s="92"/>
      <c r="IE122" s="92"/>
      <c r="IF122" s="92"/>
      <c r="IG122" s="92"/>
      <c r="IH122" s="91"/>
      <c r="II122" s="48"/>
      <c r="IJ122" s="48"/>
      <c r="IK122" s="48"/>
      <c r="IL122" s="48"/>
      <c r="IM122" s="54"/>
      <c r="IN122" s="92"/>
      <c r="IO122" s="92"/>
      <c r="IP122" s="92"/>
      <c r="IQ122" s="92"/>
      <c r="IR122" s="92"/>
      <c r="IS122" s="92"/>
      <c r="IT122" s="92"/>
      <c r="IU122" s="92"/>
      <c r="IV122" s="92"/>
    </row>
    <row r="123" spans="1:256" s="13" customFormat="1" ht="25.5" customHeight="1">
      <c r="A123" s="57"/>
      <c r="B123" s="47"/>
      <c r="C123" s="48"/>
      <c r="D123" s="49"/>
      <c r="E123" s="33"/>
      <c r="F123" s="33"/>
      <c r="G123" s="33"/>
      <c r="H123" s="33">
        <v>2023</v>
      </c>
      <c r="I123" s="50">
        <f t="shared" ref="I123:J130" si="53">I133+I143+I153</f>
        <v>0</v>
      </c>
      <c r="J123" s="50">
        <f t="shared" si="53"/>
        <v>0</v>
      </c>
      <c r="K123" s="50">
        <f t="shared" ref="K123:R123" si="54">K133+K143+K153</f>
        <v>0</v>
      </c>
      <c r="L123" s="50">
        <f t="shared" si="54"/>
        <v>0</v>
      </c>
      <c r="M123" s="50">
        <f t="shared" si="54"/>
        <v>0</v>
      </c>
      <c r="N123" s="50">
        <f t="shared" si="54"/>
        <v>0</v>
      </c>
      <c r="O123" s="50">
        <f t="shared" si="54"/>
        <v>0</v>
      </c>
      <c r="P123" s="50">
        <f t="shared" si="54"/>
        <v>0</v>
      </c>
      <c r="Q123" s="50">
        <f t="shared" si="54"/>
        <v>0</v>
      </c>
      <c r="R123" s="50">
        <f t="shared" si="54"/>
        <v>0</v>
      </c>
      <c r="S123" s="1"/>
      <c r="T123" s="52"/>
      <c r="U123" s="88"/>
      <c r="V123" s="88"/>
      <c r="W123" s="54"/>
      <c r="X123" s="92"/>
      <c r="Y123" s="92"/>
      <c r="Z123" s="92"/>
      <c r="AA123" s="92"/>
      <c r="AB123" s="92"/>
      <c r="AC123" s="92"/>
      <c r="AD123" s="92"/>
      <c r="AE123" s="92"/>
      <c r="AF123" s="92"/>
      <c r="AG123" s="92"/>
      <c r="AH123" s="91"/>
      <c r="AI123" s="48"/>
      <c r="AJ123" s="48"/>
      <c r="AK123" s="48"/>
      <c r="AL123" s="48"/>
      <c r="AM123" s="54"/>
      <c r="AN123" s="92"/>
      <c r="AO123" s="92"/>
      <c r="AP123" s="92"/>
      <c r="AQ123" s="92"/>
      <c r="AR123" s="92"/>
      <c r="AS123" s="92"/>
      <c r="AT123" s="92"/>
      <c r="AU123" s="92"/>
      <c r="AV123" s="92"/>
      <c r="AW123" s="92"/>
      <c r="AX123" s="91"/>
      <c r="AY123" s="48"/>
      <c r="AZ123" s="48"/>
      <c r="BA123" s="48"/>
      <c r="BB123" s="48"/>
      <c r="BC123" s="54"/>
      <c r="BD123" s="92"/>
      <c r="BE123" s="92"/>
      <c r="BF123" s="92"/>
      <c r="BG123" s="92"/>
      <c r="BH123" s="92"/>
      <c r="BI123" s="92"/>
      <c r="BJ123" s="92"/>
      <c r="BK123" s="92"/>
      <c r="BL123" s="92"/>
      <c r="BM123" s="92"/>
      <c r="BN123" s="91"/>
      <c r="BO123" s="48"/>
      <c r="BP123" s="48"/>
      <c r="BQ123" s="48"/>
      <c r="BR123" s="48"/>
      <c r="BS123" s="54"/>
      <c r="BT123" s="92"/>
      <c r="BU123" s="92"/>
      <c r="BV123" s="92"/>
      <c r="BW123" s="92"/>
      <c r="BX123" s="92"/>
      <c r="BY123" s="92"/>
      <c r="BZ123" s="92"/>
      <c r="CA123" s="92"/>
      <c r="CB123" s="92"/>
      <c r="CC123" s="92"/>
      <c r="CD123" s="91"/>
      <c r="CE123" s="48"/>
      <c r="CF123" s="48"/>
      <c r="CG123" s="48"/>
      <c r="CH123" s="48"/>
      <c r="CI123" s="54"/>
      <c r="CJ123" s="92"/>
      <c r="CK123" s="92"/>
      <c r="CL123" s="92"/>
      <c r="CM123" s="92"/>
      <c r="CN123" s="92"/>
      <c r="CO123" s="92"/>
      <c r="CP123" s="92"/>
      <c r="CQ123" s="92"/>
      <c r="CR123" s="92"/>
      <c r="CS123" s="92"/>
      <c r="CT123" s="91"/>
      <c r="CU123" s="48"/>
      <c r="CV123" s="48"/>
      <c r="CW123" s="48"/>
      <c r="CX123" s="48"/>
      <c r="CY123" s="54"/>
      <c r="CZ123" s="92"/>
      <c r="DA123" s="92"/>
      <c r="DB123" s="92"/>
      <c r="DC123" s="92"/>
      <c r="DD123" s="92"/>
      <c r="DE123" s="92"/>
      <c r="DF123" s="92"/>
      <c r="DG123" s="92"/>
      <c r="DH123" s="92"/>
      <c r="DI123" s="92"/>
      <c r="DJ123" s="91"/>
      <c r="DK123" s="48"/>
      <c r="DL123" s="48"/>
      <c r="DM123" s="48"/>
      <c r="DN123" s="48"/>
      <c r="DO123" s="54"/>
      <c r="DP123" s="92"/>
      <c r="DQ123" s="92"/>
      <c r="DR123" s="92"/>
      <c r="DS123" s="92"/>
      <c r="DT123" s="92"/>
      <c r="DU123" s="92"/>
      <c r="DV123" s="92"/>
      <c r="DW123" s="92"/>
      <c r="DX123" s="92"/>
      <c r="DY123" s="92"/>
      <c r="DZ123" s="91"/>
      <c r="EA123" s="48"/>
      <c r="EB123" s="48"/>
      <c r="EC123" s="48"/>
      <c r="ED123" s="48"/>
      <c r="EE123" s="54"/>
      <c r="EF123" s="92"/>
      <c r="EG123" s="92"/>
      <c r="EH123" s="92"/>
      <c r="EI123" s="92"/>
      <c r="EJ123" s="92"/>
      <c r="EK123" s="92"/>
      <c r="EL123" s="92"/>
      <c r="EM123" s="92"/>
      <c r="EN123" s="92"/>
      <c r="EO123" s="92"/>
      <c r="EP123" s="91"/>
      <c r="EQ123" s="48"/>
      <c r="ER123" s="48"/>
      <c r="ES123" s="48"/>
      <c r="ET123" s="48"/>
      <c r="EU123" s="54"/>
      <c r="EV123" s="92"/>
      <c r="EW123" s="92"/>
      <c r="EX123" s="92"/>
      <c r="EY123" s="92"/>
      <c r="EZ123" s="92"/>
      <c r="FA123" s="92"/>
      <c r="FB123" s="92"/>
      <c r="FC123" s="92"/>
      <c r="FD123" s="92"/>
      <c r="FE123" s="92"/>
      <c r="FF123" s="91"/>
      <c r="FG123" s="48"/>
      <c r="FH123" s="48"/>
      <c r="FI123" s="48"/>
      <c r="FJ123" s="48"/>
      <c r="FK123" s="54"/>
      <c r="FL123" s="92"/>
      <c r="FM123" s="92"/>
      <c r="FN123" s="92"/>
      <c r="FO123" s="92"/>
      <c r="FP123" s="92"/>
      <c r="FQ123" s="92"/>
      <c r="FR123" s="92"/>
      <c r="FS123" s="92"/>
      <c r="FT123" s="92"/>
      <c r="FU123" s="92"/>
      <c r="FV123" s="91"/>
      <c r="FW123" s="48"/>
      <c r="FX123" s="48"/>
      <c r="FY123" s="48"/>
      <c r="FZ123" s="48"/>
      <c r="GA123" s="54"/>
      <c r="GB123" s="92"/>
      <c r="GC123" s="92"/>
      <c r="GD123" s="92"/>
      <c r="GE123" s="92"/>
      <c r="GF123" s="92"/>
      <c r="GG123" s="92"/>
      <c r="GH123" s="92"/>
      <c r="GI123" s="92"/>
      <c r="GJ123" s="92"/>
      <c r="GK123" s="92"/>
      <c r="GL123" s="91"/>
      <c r="GM123" s="48"/>
      <c r="GN123" s="48"/>
      <c r="GO123" s="48"/>
      <c r="GP123" s="48"/>
      <c r="GQ123" s="54"/>
      <c r="GR123" s="92"/>
      <c r="GS123" s="92"/>
      <c r="GT123" s="92"/>
      <c r="GU123" s="92"/>
      <c r="GV123" s="92"/>
      <c r="GW123" s="92"/>
      <c r="GX123" s="92"/>
      <c r="GY123" s="92"/>
      <c r="GZ123" s="92"/>
      <c r="HA123" s="92"/>
      <c r="HB123" s="91"/>
      <c r="HC123" s="48"/>
      <c r="HD123" s="48"/>
      <c r="HE123" s="48"/>
      <c r="HF123" s="48"/>
      <c r="HG123" s="54"/>
      <c r="HH123" s="92"/>
      <c r="HI123" s="92"/>
      <c r="HJ123" s="92"/>
      <c r="HK123" s="92"/>
      <c r="HL123" s="92"/>
      <c r="HM123" s="92"/>
      <c r="HN123" s="92"/>
      <c r="HO123" s="92"/>
      <c r="HP123" s="92"/>
      <c r="HQ123" s="92"/>
      <c r="HR123" s="91"/>
      <c r="HS123" s="48"/>
      <c r="HT123" s="48"/>
      <c r="HU123" s="48"/>
      <c r="HV123" s="48"/>
      <c r="HW123" s="54"/>
      <c r="HX123" s="92"/>
      <c r="HY123" s="92"/>
      <c r="HZ123" s="92"/>
      <c r="IA123" s="92"/>
      <c r="IB123" s="92"/>
      <c r="IC123" s="92"/>
      <c r="ID123" s="92"/>
      <c r="IE123" s="92"/>
      <c r="IF123" s="92"/>
      <c r="IG123" s="92"/>
      <c r="IH123" s="91"/>
      <c r="II123" s="48"/>
      <c r="IJ123" s="48"/>
      <c r="IK123" s="48"/>
      <c r="IL123" s="48"/>
      <c r="IM123" s="54"/>
      <c r="IN123" s="92"/>
      <c r="IO123" s="92"/>
      <c r="IP123" s="92"/>
      <c r="IQ123" s="92"/>
      <c r="IR123" s="92"/>
      <c r="IS123" s="92"/>
      <c r="IT123" s="92"/>
      <c r="IU123" s="92"/>
      <c r="IV123" s="92"/>
    </row>
    <row r="124" spans="1:256" s="13" customFormat="1" ht="25.5" customHeight="1">
      <c r="A124" s="57"/>
      <c r="B124" s="47"/>
      <c r="C124" s="48"/>
      <c r="D124" s="49"/>
      <c r="E124" s="33"/>
      <c r="F124" s="33"/>
      <c r="G124" s="33"/>
      <c r="H124" s="33">
        <v>2024</v>
      </c>
      <c r="I124" s="50">
        <f t="shared" si="53"/>
        <v>551232.69999999995</v>
      </c>
      <c r="J124" s="50">
        <f t="shared" si="53"/>
        <v>185035.8</v>
      </c>
      <c r="K124" s="50">
        <f t="shared" ref="K124:R124" si="55">K134+K144+K154</f>
        <v>154782.6</v>
      </c>
      <c r="L124" s="50">
        <f t="shared" si="55"/>
        <v>20035.8</v>
      </c>
      <c r="M124" s="50">
        <f t="shared" si="55"/>
        <v>0</v>
      </c>
      <c r="N124" s="50">
        <f t="shared" si="55"/>
        <v>0</v>
      </c>
      <c r="O124" s="50">
        <f t="shared" si="55"/>
        <v>396450.1</v>
      </c>
      <c r="P124" s="50">
        <f t="shared" si="55"/>
        <v>165000</v>
      </c>
      <c r="Q124" s="50">
        <f t="shared" si="55"/>
        <v>0</v>
      </c>
      <c r="R124" s="50">
        <f t="shared" si="55"/>
        <v>0</v>
      </c>
      <c r="S124" s="1"/>
      <c r="T124" s="52"/>
      <c r="U124" s="88"/>
      <c r="V124" s="88"/>
      <c r="W124" s="54"/>
      <c r="X124" s="92"/>
      <c r="Y124" s="92"/>
      <c r="Z124" s="92"/>
      <c r="AA124" s="92"/>
      <c r="AB124" s="92"/>
      <c r="AC124" s="92"/>
      <c r="AD124" s="92"/>
      <c r="AE124" s="92"/>
      <c r="AF124" s="92"/>
      <c r="AG124" s="92"/>
      <c r="AH124" s="91"/>
      <c r="AI124" s="48"/>
      <c r="AJ124" s="48"/>
      <c r="AK124" s="48"/>
      <c r="AL124" s="48"/>
      <c r="AM124" s="54"/>
      <c r="AN124" s="92"/>
      <c r="AO124" s="92"/>
      <c r="AP124" s="92"/>
      <c r="AQ124" s="92"/>
      <c r="AR124" s="92"/>
      <c r="AS124" s="92"/>
      <c r="AT124" s="92"/>
      <c r="AU124" s="92"/>
      <c r="AV124" s="92"/>
      <c r="AW124" s="92"/>
      <c r="AX124" s="91"/>
      <c r="AY124" s="48"/>
      <c r="AZ124" s="48"/>
      <c r="BA124" s="48"/>
      <c r="BB124" s="48"/>
      <c r="BC124" s="54"/>
      <c r="BD124" s="92"/>
      <c r="BE124" s="92"/>
      <c r="BF124" s="92"/>
      <c r="BG124" s="92"/>
      <c r="BH124" s="92"/>
      <c r="BI124" s="92"/>
      <c r="BJ124" s="92"/>
      <c r="BK124" s="92"/>
      <c r="BL124" s="92"/>
      <c r="BM124" s="92"/>
      <c r="BN124" s="91"/>
      <c r="BO124" s="48"/>
      <c r="BP124" s="48"/>
      <c r="BQ124" s="48"/>
      <c r="BR124" s="48"/>
      <c r="BS124" s="54"/>
      <c r="BT124" s="92"/>
      <c r="BU124" s="92"/>
      <c r="BV124" s="92"/>
      <c r="BW124" s="92"/>
      <c r="BX124" s="92"/>
      <c r="BY124" s="92"/>
      <c r="BZ124" s="92"/>
      <c r="CA124" s="92"/>
      <c r="CB124" s="92"/>
      <c r="CC124" s="92"/>
      <c r="CD124" s="91"/>
      <c r="CE124" s="48"/>
      <c r="CF124" s="48"/>
      <c r="CG124" s="48"/>
      <c r="CH124" s="48"/>
      <c r="CI124" s="54"/>
      <c r="CJ124" s="92"/>
      <c r="CK124" s="92"/>
      <c r="CL124" s="92"/>
      <c r="CM124" s="92"/>
      <c r="CN124" s="92"/>
      <c r="CO124" s="92"/>
      <c r="CP124" s="92"/>
      <c r="CQ124" s="92"/>
      <c r="CR124" s="92"/>
      <c r="CS124" s="92"/>
      <c r="CT124" s="91"/>
      <c r="CU124" s="48"/>
      <c r="CV124" s="48"/>
      <c r="CW124" s="48"/>
      <c r="CX124" s="48"/>
      <c r="CY124" s="54"/>
      <c r="CZ124" s="92"/>
      <c r="DA124" s="92"/>
      <c r="DB124" s="92"/>
      <c r="DC124" s="92"/>
      <c r="DD124" s="92"/>
      <c r="DE124" s="92"/>
      <c r="DF124" s="92"/>
      <c r="DG124" s="92"/>
      <c r="DH124" s="92"/>
      <c r="DI124" s="92"/>
      <c r="DJ124" s="91"/>
      <c r="DK124" s="48"/>
      <c r="DL124" s="48"/>
      <c r="DM124" s="48"/>
      <c r="DN124" s="48"/>
      <c r="DO124" s="54"/>
      <c r="DP124" s="92"/>
      <c r="DQ124" s="92"/>
      <c r="DR124" s="92"/>
      <c r="DS124" s="92"/>
      <c r="DT124" s="92"/>
      <c r="DU124" s="92"/>
      <c r="DV124" s="92"/>
      <c r="DW124" s="92"/>
      <c r="DX124" s="92"/>
      <c r="DY124" s="92"/>
      <c r="DZ124" s="91"/>
      <c r="EA124" s="48"/>
      <c r="EB124" s="48"/>
      <c r="EC124" s="48"/>
      <c r="ED124" s="48"/>
      <c r="EE124" s="54"/>
      <c r="EF124" s="92"/>
      <c r="EG124" s="92"/>
      <c r="EH124" s="92"/>
      <c r="EI124" s="92"/>
      <c r="EJ124" s="92"/>
      <c r="EK124" s="92"/>
      <c r="EL124" s="92"/>
      <c r="EM124" s="92"/>
      <c r="EN124" s="92"/>
      <c r="EO124" s="92"/>
      <c r="EP124" s="91"/>
      <c r="EQ124" s="48"/>
      <c r="ER124" s="48"/>
      <c r="ES124" s="48"/>
      <c r="ET124" s="48"/>
      <c r="EU124" s="54"/>
      <c r="EV124" s="92"/>
      <c r="EW124" s="92"/>
      <c r="EX124" s="92"/>
      <c r="EY124" s="92"/>
      <c r="EZ124" s="92"/>
      <c r="FA124" s="92"/>
      <c r="FB124" s="92"/>
      <c r="FC124" s="92"/>
      <c r="FD124" s="92"/>
      <c r="FE124" s="92"/>
      <c r="FF124" s="91"/>
      <c r="FG124" s="48"/>
      <c r="FH124" s="48"/>
      <c r="FI124" s="48"/>
      <c r="FJ124" s="48"/>
      <c r="FK124" s="54"/>
      <c r="FL124" s="92"/>
      <c r="FM124" s="92"/>
      <c r="FN124" s="92"/>
      <c r="FO124" s="92"/>
      <c r="FP124" s="92"/>
      <c r="FQ124" s="92"/>
      <c r="FR124" s="92"/>
      <c r="FS124" s="92"/>
      <c r="FT124" s="92"/>
      <c r="FU124" s="92"/>
      <c r="FV124" s="91"/>
      <c r="FW124" s="48"/>
      <c r="FX124" s="48"/>
      <c r="FY124" s="48"/>
      <c r="FZ124" s="48"/>
      <c r="GA124" s="54"/>
      <c r="GB124" s="92"/>
      <c r="GC124" s="92"/>
      <c r="GD124" s="92"/>
      <c r="GE124" s="92"/>
      <c r="GF124" s="92"/>
      <c r="GG124" s="92"/>
      <c r="GH124" s="92"/>
      <c r="GI124" s="92"/>
      <c r="GJ124" s="92"/>
      <c r="GK124" s="92"/>
      <c r="GL124" s="91"/>
      <c r="GM124" s="48"/>
      <c r="GN124" s="48"/>
      <c r="GO124" s="48"/>
      <c r="GP124" s="48"/>
      <c r="GQ124" s="54"/>
      <c r="GR124" s="92"/>
      <c r="GS124" s="92"/>
      <c r="GT124" s="92"/>
      <c r="GU124" s="92"/>
      <c r="GV124" s="92"/>
      <c r="GW124" s="92"/>
      <c r="GX124" s="92"/>
      <c r="GY124" s="92"/>
      <c r="GZ124" s="92"/>
      <c r="HA124" s="92"/>
      <c r="HB124" s="91"/>
      <c r="HC124" s="48"/>
      <c r="HD124" s="48"/>
      <c r="HE124" s="48"/>
      <c r="HF124" s="48"/>
      <c r="HG124" s="54"/>
      <c r="HH124" s="92"/>
      <c r="HI124" s="92"/>
      <c r="HJ124" s="92"/>
      <c r="HK124" s="92"/>
      <c r="HL124" s="92"/>
      <c r="HM124" s="92"/>
      <c r="HN124" s="92"/>
      <c r="HO124" s="92"/>
      <c r="HP124" s="92"/>
      <c r="HQ124" s="92"/>
      <c r="HR124" s="91"/>
      <c r="HS124" s="48"/>
      <c r="HT124" s="48"/>
      <c r="HU124" s="48"/>
      <c r="HV124" s="48"/>
      <c r="HW124" s="54"/>
      <c r="HX124" s="92"/>
      <c r="HY124" s="92"/>
      <c r="HZ124" s="92"/>
      <c r="IA124" s="92"/>
      <c r="IB124" s="92"/>
      <c r="IC124" s="92"/>
      <c r="ID124" s="92"/>
      <c r="IE124" s="92"/>
      <c r="IF124" s="92"/>
      <c r="IG124" s="92"/>
      <c r="IH124" s="91"/>
      <c r="II124" s="48"/>
      <c r="IJ124" s="48"/>
      <c r="IK124" s="48"/>
      <c r="IL124" s="48"/>
      <c r="IM124" s="54"/>
      <c r="IN124" s="92"/>
      <c r="IO124" s="92"/>
      <c r="IP124" s="92"/>
      <c r="IQ124" s="92"/>
      <c r="IR124" s="92"/>
      <c r="IS124" s="92"/>
      <c r="IT124" s="92"/>
      <c r="IU124" s="92"/>
      <c r="IV124" s="92"/>
    </row>
    <row r="125" spans="1:256" s="13" customFormat="1" ht="25.5" customHeight="1">
      <c r="A125" s="57"/>
      <c r="B125" s="47"/>
      <c r="C125" s="48"/>
      <c r="D125" s="49"/>
      <c r="E125" s="33"/>
      <c r="F125" s="33"/>
      <c r="G125" s="33"/>
      <c r="H125" s="33">
        <v>2025</v>
      </c>
      <c r="I125" s="50">
        <f t="shared" si="53"/>
        <v>410552.19999999995</v>
      </c>
      <c r="J125" s="50">
        <f t="shared" si="53"/>
        <v>0</v>
      </c>
      <c r="K125" s="50">
        <f t="shared" ref="K125:R125" si="56">K135+K145+K155</f>
        <v>122128.70000000001</v>
      </c>
      <c r="L125" s="50">
        <f t="shared" si="56"/>
        <v>0</v>
      </c>
      <c r="M125" s="50">
        <f t="shared" si="56"/>
        <v>0</v>
      </c>
      <c r="N125" s="50">
        <f t="shared" si="56"/>
        <v>0</v>
      </c>
      <c r="O125" s="50">
        <f t="shared" si="56"/>
        <v>288423.5</v>
      </c>
      <c r="P125" s="50">
        <f t="shared" si="56"/>
        <v>0</v>
      </c>
      <c r="Q125" s="50">
        <f t="shared" si="56"/>
        <v>0</v>
      </c>
      <c r="R125" s="50">
        <f t="shared" si="56"/>
        <v>0</v>
      </c>
      <c r="S125" s="1"/>
      <c r="T125" s="52"/>
      <c r="U125" s="88"/>
      <c r="V125" s="88"/>
      <c r="W125" s="54"/>
      <c r="X125" s="92"/>
      <c r="Y125" s="92"/>
      <c r="Z125" s="92"/>
      <c r="AA125" s="92"/>
      <c r="AB125" s="92"/>
      <c r="AC125" s="92"/>
      <c r="AD125" s="92"/>
      <c r="AE125" s="92"/>
      <c r="AF125" s="92"/>
      <c r="AG125" s="92"/>
      <c r="AH125" s="91"/>
      <c r="AI125" s="48"/>
      <c r="AJ125" s="48"/>
      <c r="AK125" s="48"/>
      <c r="AL125" s="48"/>
      <c r="AM125" s="54"/>
      <c r="AN125" s="92"/>
      <c r="AO125" s="92"/>
      <c r="AP125" s="92"/>
      <c r="AQ125" s="92"/>
      <c r="AR125" s="92"/>
      <c r="AS125" s="92"/>
      <c r="AT125" s="92"/>
      <c r="AU125" s="92"/>
      <c r="AV125" s="92"/>
      <c r="AW125" s="92"/>
      <c r="AX125" s="91"/>
      <c r="AY125" s="48"/>
      <c r="AZ125" s="48"/>
      <c r="BA125" s="48"/>
      <c r="BB125" s="48"/>
      <c r="BC125" s="54"/>
      <c r="BD125" s="92"/>
      <c r="BE125" s="92"/>
      <c r="BF125" s="92"/>
      <c r="BG125" s="92"/>
      <c r="BH125" s="92"/>
      <c r="BI125" s="92"/>
      <c r="BJ125" s="92"/>
      <c r="BK125" s="92"/>
      <c r="BL125" s="92"/>
      <c r="BM125" s="92"/>
      <c r="BN125" s="91"/>
      <c r="BO125" s="48"/>
      <c r="BP125" s="48"/>
      <c r="BQ125" s="48"/>
      <c r="BR125" s="48"/>
      <c r="BS125" s="54"/>
      <c r="BT125" s="92"/>
      <c r="BU125" s="92"/>
      <c r="BV125" s="92"/>
      <c r="BW125" s="92"/>
      <c r="BX125" s="92"/>
      <c r="BY125" s="92"/>
      <c r="BZ125" s="92"/>
      <c r="CA125" s="92"/>
      <c r="CB125" s="92"/>
      <c r="CC125" s="92"/>
      <c r="CD125" s="91"/>
      <c r="CE125" s="48"/>
      <c r="CF125" s="48"/>
      <c r="CG125" s="48"/>
      <c r="CH125" s="48"/>
      <c r="CI125" s="54"/>
      <c r="CJ125" s="92"/>
      <c r="CK125" s="92"/>
      <c r="CL125" s="92"/>
      <c r="CM125" s="92"/>
      <c r="CN125" s="92"/>
      <c r="CO125" s="92"/>
      <c r="CP125" s="92"/>
      <c r="CQ125" s="92"/>
      <c r="CR125" s="92"/>
      <c r="CS125" s="92"/>
      <c r="CT125" s="91"/>
      <c r="CU125" s="48"/>
      <c r="CV125" s="48"/>
      <c r="CW125" s="48"/>
      <c r="CX125" s="48"/>
      <c r="CY125" s="54"/>
      <c r="CZ125" s="92"/>
      <c r="DA125" s="92"/>
      <c r="DB125" s="92"/>
      <c r="DC125" s="92"/>
      <c r="DD125" s="92"/>
      <c r="DE125" s="92"/>
      <c r="DF125" s="92"/>
      <c r="DG125" s="92"/>
      <c r="DH125" s="92"/>
      <c r="DI125" s="92"/>
      <c r="DJ125" s="91"/>
      <c r="DK125" s="48"/>
      <c r="DL125" s="48"/>
      <c r="DM125" s="48"/>
      <c r="DN125" s="48"/>
      <c r="DO125" s="54"/>
      <c r="DP125" s="92"/>
      <c r="DQ125" s="92"/>
      <c r="DR125" s="92"/>
      <c r="DS125" s="92"/>
      <c r="DT125" s="92"/>
      <c r="DU125" s="92"/>
      <c r="DV125" s="92"/>
      <c r="DW125" s="92"/>
      <c r="DX125" s="92"/>
      <c r="DY125" s="92"/>
      <c r="DZ125" s="91"/>
      <c r="EA125" s="48"/>
      <c r="EB125" s="48"/>
      <c r="EC125" s="48"/>
      <c r="ED125" s="48"/>
      <c r="EE125" s="54"/>
      <c r="EF125" s="92"/>
      <c r="EG125" s="92"/>
      <c r="EH125" s="92"/>
      <c r="EI125" s="92"/>
      <c r="EJ125" s="92"/>
      <c r="EK125" s="92"/>
      <c r="EL125" s="92"/>
      <c r="EM125" s="92"/>
      <c r="EN125" s="92"/>
      <c r="EO125" s="92"/>
      <c r="EP125" s="91"/>
      <c r="EQ125" s="48"/>
      <c r="ER125" s="48"/>
      <c r="ES125" s="48"/>
      <c r="ET125" s="48"/>
      <c r="EU125" s="54"/>
      <c r="EV125" s="92"/>
      <c r="EW125" s="92"/>
      <c r="EX125" s="92"/>
      <c r="EY125" s="92"/>
      <c r="EZ125" s="92"/>
      <c r="FA125" s="92"/>
      <c r="FB125" s="92"/>
      <c r="FC125" s="92"/>
      <c r="FD125" s="92"/>
      <c r="FE125" s="92"/>
      <c r="FF125" s="91"/>
      <c r="FG125" s="48"/>
      <c r="FH125" s="48"/>
      <c r="FI125" s="48"/>
      <c r="FJ125" s="48"/>
      <c r="FK125" s="54"/>
      <c r="FL125" s="92"/>
      <c r="FM125" s="92"/>
      <c r="FN125" s="92"/>
      <c r="FO125" s="92"/>
      <c r="FP125" s="92"/>
      <c r="FQ125" s="92"/>
      <c r="FR125" s="92"/>
      <c r="FS125" s="92"/>
      <c r="FT125" s="92"/>
      <c r="FU125" s="92"/>
      <c r="FV125" s="91"/>
      <c r="FW125" s="48"/>
      <c r="FX125" s="48"/>
      <c r="FY125" s="48"/>
      <c r="FZ125" s="48"/>
      <c r="GA125" s="54"/>
      <c r="GB125" s="92"/>
      <c r="GC125" s="92"/>
      <c r="GD125" s="92"/>
      <c r="GE125" s="92"/>
      <c r="GF125" s="92"/>
      <c r="GG125" s="92"/>
      <c r="GH125" s="92"/>
      <c r="GI125" s="92"/>
      <c r="GJ125" s="92"/>
      <c r="GK125" s="92"/>
      <c r="GL125" s="91"/>
      <c r="GM125" s="48"/>
      <c r="GN125" s="48"/>
      <c r="GO125" s="48"/>
      <c r="GP125" s="48"/>
      <c r="GQ125" s="54"/>
      <c r="GR125" s="92"/>
      <c r="GS125" s="92"/>
      <c r="GT125" s="92"/>
      <c r="GU125" s="92"/>
      <c r="GV125" s="92"/>
      <c r="GW125" s="92"/>
      <c r="GX125" s="92"/>
      <c r="GY125" s="92"/>
      <c r="GZ125" s="92"/>
      <c r="HA125" s="92"/>
      <c r="HB125" s="91"/>
      <c r="HC125" s="48"/>
      <c r="HD125" s="48"/>
      <c r="HE125" s="48"/>
      <c r="HF125" s="48"/>
      <c r="HG125" s="54"/>
      <c r="HH125" s="92"/>
      <c r="HI125" s="92"/>
      <c r="HJ125" s="92"/>
      <c r="HK125" s="92"/>
      <c r="HL125" s="92"/>
      <c r="HM125" s="92"/>
      <c r="HN125" s="92"/>
      <c r="HO125" s="92"/>
      <c r="HP125" s="92"/>
      <c r="HQ125" s="92"/>
      <c r="HR125" s="91"/>
      <c r="HS125" s="48"/>
      <c r="HT125" s="48"/>
      <c r="HU125" s="48"/>
      <c r="HV125" s="48"/>
      <c r="HW125" s="54"/>
      <c r="HX125" s="92"/>
      <c r="HY125" s="92"/>
      <c r="HZ125" s="92"/>
      <c r="IA125" s="92"/>
      <c r="IB125" s="92"/>
      <c r="IC125" s="92"/>
      <c r="ID125" s="92"/>
      <c r="IE125" s="92"/>
      <c r="IF125" s="92"/>
      <c r="IG125" s="92"/>
      <c r="IH125" s="91"/>
      <c r="II125" s="48"/>
      <c r="IJ125" s="48"/>
      <c r="IK125" s="48"/>
      <c r="IL125" s="48"/>
      <c r="IM125" s="54"/>
      <c r="IN125" s="92"/>
      <c r="IO125" s="92"/>
      <c r="IP125" s="92"/>
      <c r="IQ125" s="92"/>
      <c r="IR125" s="92"/>
      <c r="IS125" s="92"/>
      <c r="IT125" s="92"/>
      <c r="IU125" s="92"/>
      <c r="IV125" s="92"/>
    </row>
    <row r="126" spans="1:256" s="13" customFormat="1" ht="25.5" customHeight="1">
      <c r="A126" s="57"/>
      <c r="B126" s="47"/>
      <c r="C126" s="48"/>
      <c r="D126" s="49"/>
      <c r="E126" s="33"/>
      <c r="F126" s="33"/>
      <c r="G126" s="33"/>
      <c r="H126" s="33">
        <v>2026</v>
      </c>
      <c r="I126" s="50">
        <f t="shared" si="53"/>
        <v>717761.70000000007</v>
      </c>
      <c r="J126" s="50">
        <f t="shared" si="53"/>
        <v>0</v>
      </c>
      <c r="K126" s="50">
        <f t="shared" ref="K126:R126" si="57">K136+K146+K156</f>
        <v>179440.4</v>
      </c>
      <c r="L126" s="50">
        <f t="shared" si="57"/>
        <v>0</v>
      </c>
      <c r="M126" s="50">
        <f t="shared" si="57"/>
        <v>0</v>
      </c>
      <c r="N126" s="50">
        <f t="shared" si="57"/>
        <v>0</v>
      </c>
      <c r="O126" s="50">
        <f t="shared" si="57"/>
        <v>538321.30000000005</v>
      </c>
      <c r="P126" s="50">
        <f t="shared" si="57"/>
        <v>0</v>
      </c>
      <c r="Q126" s="50">
        <f t="shared" si="57"/>
        <v>0</v>
      </c>
      <c r="R126" s="50">
        <f t="shared" si="57"/>
        <v>0</v>
      </c>
      <c r="S126" s="1"/>
      <c r="T126" s="52"/>
      <c r="U126" s="93"/>
      <c r="V126" s="88"/>
      <c r="W126" s="54"/>
      <c r="X126" s="92"/>
      <c r="Y126" s="92"/>
      <c r="Z126" s="92"/>
      <c r="AA126" s="92"/>
      <c r="AB126" s="92"/>
      <c r="AC126" s="92"/>
      <c r="AD126" s="92"/>
      <c r="AE126" s="92"/>
      <c r="AF126" s="92"/>
      <c r="AG126" s="92"/>
      <c r="AH126" s="91"/>
      <c r="AI126" s="48"/>
      <c r="AJ126" s="48"/>
      <c r="AK126" s="48"/>
      <c r="AL126" s="48"/>
      <c r="AM126" s="54"/>
      <c r="AN126" s="92"/>
      <c r="AO126" s="92"/>
      <c r="AP126" s="92"/>
      <c r="AQ126" s="92"/>
      <c r="AR126" s="92"/>
      <c r="AS126" s="92"/>
      <c r="AT126" s="92"/>
      <c r="AU126" s="92"/>
      <c r="AV126" s="92"/>
      <c r="AW126" s="92"/>
      <c r="AX126" s="91"/>
      <c r="AY126" s="48"/>
      <c r="AZ126" s="48"/>
      <c r="BA126" s="48"/>
      <c r="BB126" s="48"/>
      <c r="BC126" s="54"/>
      <c r="BD126" s="92"/>
      <c r="BE126" s="92"/>
      <c r="BF126" s="92"/>
      <c r="BG126" s="92"/>
      <c r="BH126" s="92"/>
      <c r="BI126" s="92"/>
      <c r="BJ126" s="92"/>
      <c r="BK126" s="92"/>
      <c r="BL126" s="92"/>
      <c r="BM126" s="92"/>
      <c r="BN126" s="91"/>
      <c r="BO126" s="48"/>
      <c r="BP126" s="48"/>
      <c r="BQ126" s="48"/>
      <c r="BR126" s="48"/>
      <c r="BS126" s="54"/>
      <c r="BT126" s="92"/>
      <c r="BU126" s="92"/>
      <c r="BV126" s="92"/>
      <c r="BW126" s="92"/>
      <c r="BX126" s="92"/>
      <c r="BY126" s="92"/>
      <c r="BZ126" s="92"/>
      <c r="CA126" s="92"/>
      <c r="CB126" s="92"/>
      <c r="CC126" s="92"/>
      <c r="CD126" s="91"/>
      <c r="CE126" s="48"/>
      <c r="CF126" s="48"/>
      <c r="CG126" s="48"/>
      <c r="CH126" s="48"/>
      <c r="CI126" s="54"/>
      <c r="CJ126" s="92"/>
      <c r="CK126" s="92"/>
      <c r="CL126" s="92"/>
      <c r="CM126" s="92"/>
      <c r="CN126" s="92"/>
      <c r="CO126" s="92"/>
      <c r="CP126" s="92"/>
      <c r="CQ126" s="92"/>
      <c r="CR126" s="92"/>
      <c r="CS126" s="92"/>
      <c r="CT126" s="91"/>
      <c r="CU126" s="48"/>
      <c r="CV126" s="48"/>
      <c r="CW126" s="48"/>
      <c r="CX126" s="48"/>
      <c r="CY126" s="54"/>
      <c r="CZ126" s="92"/>
      <c r="DA126" s="92"/>
      <c r="DB126" s="92"/>
      <c r="DC126" s="92"/>
      <c r="DD126" s="92"/>
      <c r="DE126" s="92"/>
      <c r="DF126" s="92"/>
      <c r="DG126" s="92"/>
      <c r="DH126" s="92"/>
      <c r="DI126" s="92"/>
      <c r="DJ126" s="91"/>
      <c r="DK126" s="48"/>
      <c r="DL126" s="48"/>
      <c r="DM126" s="48"/>
      <c r="DN126" s="48"/>
      <c r="DO126" s="54"/>
      <c r="DP126" s="92"/>
      <c r="DQ126" s="92"/>
      <c r="DR126" s="92"/>
      <c r="DS126" s="92"/>
      <c r="DT126" s="92"/>
      <c r="DU126" s="92"/>
      <c r="DV126" s="92"/>
      <c r="DW126" s="92"/>
      <c r="DX126" s="92"/>
      <c r="DY126" s="92"/>
      <c r="DZ126" s="91"/>
      <c r="EA126" s="48"/>
      <c r="EB126" s="48"/>
      <c r="EC126" s="48"/>
      <c r="ED126" s="48"/>
      <c r="EE126" s="54"/>
      <c r="EF126" s="92"/>
      <c r="EG126" s="92"/>
      <c r="EH126" s="92"/>
      <c r="EI126" s="92"/>
      <c r="EJ126" s="92"/>
      <c r="EK126" s="92"/>
      <c r="EL126" s="92"/>
      <c r="EM126" s="92"/>
      <c r="EN126" s="92"/>
      <c r="EO126" s="92"/>
      <c r="EP126" s="91"/>
      <c r="EQ126" s="48"/>
      <c r="ER126" s="48"/>
      <c r="ES126" s="48"/>
      <c r="ET126" s="48"/>
      <c r="EU126" s="54"/>
      <c r="EV126" s="92"/>
      <c r="EW126" s="92"/>
      <c r="EX126" s="92"/>
      <c r="EY126" s="92"/>
      <c r="EZ126" s="92"/>
      <c r="FA126" s="92"/>
      <c r="FB126" s="92"/>
      <c r="FC126" s="92"/>
      <c r="FD126" s="92"/>
      <c r="FE126" s="92"/>
      <c r="FF126" s="91"/>
      <c r="FG126" s="48"/>
      <c r="FH126" s="48"/>
      <c r="FI126" s="48"/>
      <c r="FJ126" s="48"/>
      <c r="FK126" s="54"/>
      <c r="FL126" s="92"/>
      <c r="FM126" s="92"/>
      <c r="FN126" s="92"/>
      <c r="FO126" s="92"/>
      <c r="FP126" s="92"/>
      <c r="FQ126" s="92"/>
      <c r="FR126" s="92"/>
      <c r="FS126" s="92"/>
      <c r="FT126" s="92"/>
      <c r="FU126" s="92"/>
      <c r="FV126" s="91"/>
      <c r="FW126" s="48"/>
      <c r="FX126" s="48"/>
      <c r="FY126" s="48"/>
      <c r="FZ126" s="48"/>
      <c r="GA126" s="54"/>
      <c r="GB126" s="92"/>
      <c r="GC126" s="92"/>
      <c r="GD126" s="92"/>
      <c r="GE126" s="92"/>
      <c r="GF126" s="92"/>
      <c r="GG126" s="92"/>
      <c r="GH126" s="92"/>
      <c r="GI126" s="92"/>
      <c r="GJ126" s="92"/>
      <c r="GK126" s="92"/>
      <c r="GL126" s="91"/>
      <c r="GM126" s="48"/>
      <c r="GN126" s="48"/>
      <c r="GO126" s="48"/>
      <c r="GP126" s="48"/>
      <c r="GQ126" s="54"/>
      <c r="GR126" s="92"/>
      <c r="GS126" s="92"/>
      <c r="GT126" s="92"/>
      <c r="GU126" s="92"/>
      <c r="GV126" s="92"/>
      <c r="GW126" s="92"/>
      <c r="GX126" s="92"/>
      <c r="GY126" s="92"/>
      <c r="GZ126" s="92"/>
      <c r="HA126" s="92"/>
      <c r="HB126" s="91"/>
      <c r="HC126" s="48"/>
      <c r="HD126" s="48"/>
      <c r="HE126" s="48"/>
      <c r="HF126" s="48"/>
      <c r="HG126" s="54"/>
      <c r="HH126" s="92"/>
      <c r="HI126" s="92"/>
      <c r="HJ126" s="92"/>
      <c r="HK126" s="92"/>
      <c r="HL126" s="92"/>
      <c r="HM126" s="92"/>
      <c r="HN126" s="92"/>
      <c r="HO126" s="92"/>
      <c r="HP126" s="92"/>
      <c r="HQ126" s="92"/>
      <c r="HR126" s="91"/>
      <c r="HS126" s="48"/>
      <c r="HT126" s="48"/>
      <c r="HU126" s="48"/>
      <c r="HV126" s="48"/>
      <c r="HW126" s="54"/>
      <c r="HX126" s="92"/>
      <c r="HY126" s="92"/>
      <c r="HZ126" s="92"/>
      <c r="IA126" s="92"/>
      <c r="IB126" s="92"/>
      <c r="IC126" s="92"/>
      <c r="ID126" s="92"/>
      <c r="IE126" s="92"/>
      <c r="IF126" s="92"/>
      <c r="IG126" s="92"/>
      <c r="IH126" s="91"/>
      <c r="II126" s="48"/>
      <c r="IJ126" s="48"/>
      <c r="IK126" s="48"/>
      <c r="IL126" s="48"/>
      <c r="IM126" s="54"/>
      <c r="IN126" s="92"/>
      <c r="IO126" s="92"/>
      <c r="IP126" s="92"/>
      <c r="IQ126" s="92"/>
      <c r="IR126" s="92"/>
      <c r="IS126" s="92"/>
      <c r="IT126" s="92"/>
      <c r="IU126" s="92"/>
      <c r="IV126" s="92"/>
    </row>
    <row r="127" spans="1:256" s="13" customFormat="1" ht="25.5" customHeight="1">
      <c r="A127" s="57"/>
      <c r="B127" s="47"/>
      <c r="C127" s="48"/>
      <c r="D127" s="49"/>
      <c r="E127" s="33"/>
      <c r="F127" s="33"/>
      <c r="G127" s="33"/>
      <c r="H127" s="33">
        <v>2027</v>
      </c>
      <c r="I127" s="50">
        <f t="shared" si="53"/>
        <v>270368.24552461482</v>
      </c>
      <c r="J127" s="50">
        <f t="shared" si="53"/>
        <v>0</v>
      </c>
      <c r="K127" s="50">
        <f t="shared" ref="K127:R127" si="58">K137+K147+K157</f>
        <v>270368.24552461482</v>
      </c>
      <c r="L127" s="50">
        <f t="shared" si="58"/>
        <v>0</v>
      </c>
      <c r="M127" s="50">
        <f t="shared" si="58"/>
        <v>0</v>
      </c>
      <c r="N127" s="50">
        <f t="shared" si="58"/>
        <v>0</v>
      </c>
      <c r="O127" s="50">
        <f t="shared" si="58"/>
        <v>0</v>
      </c>
      <c r="P127" s="50">
        <f t="shared" si="58"/>
        <v>0</v>
      </c>
      <c r="Q127" s="50">
        <f t="shared" si="58"/>
        <v>0</v>
      </c>
      <c r="R127" s="50">
        <f t="shared" si="58"/>
        <v>0</v>
      </c>
      <c r="S127" s="1"/>
      <c r="T127" s="52"/>
      <c r="U127" s="93"/>
      <c r="V127" s="88"/>
      <c r="W127" s="54"/>
      <c r="X127" s="92"/>
      <c r="Y127" s="92"/>
      <c r="Z127" s="92"/>
      <c r="AA127" s="92"/>
      <c r="AB127" s="92"/>
      <c r="AC127" s="92"/>
      <c r="AD127" s="92"/>
      <c r="AE127" s="92"/>
      <c r="AF127" s="92"/>
      <c r="AG127" s="92"/>
      <c r="AH127" s="91"/>
      <c r="AI127" s="48"/>
      <c r="AJ127" s="48"/>
      <c r="AK127" s="48"/>
      <c r="AL127" s="48"/>
      <c r="AM127" s="54"/>
      <c r="AN127" s="92"/>
      <c r="AO127" s="92"/>
      <c r="AP127" s="92"/>
      <c r="AQ127" s="92"/>
      <c r="AR127" s="92"/>
      <c r="AS127" s="92"/>
      <c r="AT127" s="92"/>
      <c r="AU127" s="92"/>
      <c r="AV127" s="92"/>
      <c r="AW127" s="92"/>
      <c r="AX127" s="91"/>
      <c r="AY127" s="48"/>
      <c r="AZ127" s="48"/>
      <c r="BA127" s="48"/>
      <c r="BB127" s="48"/>
      <c r="BC127" s="54"/>
      <c r="BD127" s="92"/>
      <c r="BE127" s="92"/>
      <c r="BF127" s="92"/>
      <c r="BG127" s="92"/>
      <c r="BH127" s="92"/>
      <c r="BI127" s="92"/>
      <c r="BJ127" s="92"/>
      <c r="BK127" s="92"/>
      <c r="BL127" s="92"/>
      <c r="BM127" s="92"/>
      <c r="BN127" s="91"/>
      <c r="BO127" s="48"/>
      <c r="BP127" s="48"/>
      <c r="BQ127" s="48"/>
      <c r="BR127" s="48"/>
      <c r="BS127" s="54"/>
      <c r="BT127" s="92"/>
      <c r="BU127" s="92"/>
      <c r="BV127" s="92"/>
      <c r="BW127" s="92"/>
      <c r="BX127" s="92"/>
      <c r="BY127" s="92"/>
      <c r="BZ127" s="92"/>
      <c r="CA127" s="92"/>
      <c r="CB127" s="92"/>
      <c r="CC127" s="92"/>
      <c r="CD127" s="91"/>
      <c r="CE127" s="48"/>
      <c r="CF127" s="48"/>
      <c r="CG127" s="48"/>
      <c r="CH127" s="48"/>
      <c r="CI127" s="54"/>
      <c r="CJ127" s="92"/>
      <c r="CK127" s="92"/>
      <c r="CL127" s="92"/>
      <c r="CM127" s="92"/>
      <c r="CN127" s="92"/>
      <c r="CO127" s="92"/>
      <c r="CP127" s="92"/>
      <c r="CQ127" s="92"/>
      <c r="CR127" s="92"/>
      <c r="CS127" s="92"/>
      <c r="CT127" s="91"/>
      <c r="CU127" s="48"/>
      <c r="CV127" s="48"/>
      <c r="CW127" s="48"/>
      <c r="CX127" s="48"/>
      <c r="CY127" s="54"/>
      <c r="CZ127" s="92"/>
      <c r="DA127" s="92"/>
      <c r="DB127" s="92"/>
      <c r="DC127" s="92"/>
      <c r="DD127" s="92"/>
      <c r="DE127" s="92"/>
      <c r="DF127" s="92"/>
      <c r="DG127" s="92"/>
      <c r="DH127" s="92"/>
      <c r="DI127" s="92"/>
      <c r="DJ127" s="91"/>
      <c r="DK127" s="48"/>
      <c r="DL127" s="48"/>
      <c r="DM127" s="48"/>
      <c r="DN127" s="48"/>
      <c r="DO127" s="54"/>
      <c r="DP127" s="92"/>
      <c r="DQ127" s="92"/>
      <c r="DR127" s="92"/>
      <c r="DS127" s="92"/>
      <c r="DT127" s="92"/>
      <c r="DU127" s="92"/>
      <c r="DV127" s="92"/>
      <c r="DW127" s="92"/>
      <c r="DX127" s="92"/>
      <c r="DY127" s="92"/>
      <c r="DZ127" s="91"/>
      <c r="EA127" s="48"/>
      <c r="EB127" s="48"/>
      <c r="EC127" s="48"/>
      <c r="ED127" s="48"/>
      <c r="EE127" s="54"/>
      <c r="EF127" s="92"/>
      <c r="EG127" s="92"/>
      <c r="EH127" s="92"/>
      <c r="EI127" s="92"/>
      <c r="EJ127" s="92"/>
      <c r="EK127" s="92"/>
      <c r="EL127" s="92"/>
      <c r="EM127" s="92"/>
      <c r="EN127" s="92"/>
      <c r="EO127" s="92"/>
      <c r="EP127" s="91"/>
      <c r="EQ127" s="48"/>
      <c r="ER127" s="48"/>
      <c r="ES127" s="48"/>
      <c r="ET127" s="48"/>
      <c r="EU127" s="54"/>
      <c r="EV127" s="92"/>
      <c r="EW127" s="92"/>
      <c r="EX127" s="92"/>
      <c r="EY127" s="92"/>
      <c r="EZ127" s="92"/>
      <c r="FA127" s="92"/>
      <c r="FB127" s="92"/>
      <c r="FC127" s="92"/>
      <c r="FD127" s="92"/>
      <c r="FE127" s="92"/>
      <c r="FF127" s="91"/>
      <c r="FG127" s="48"/>
      <c r="FH127" s="48"/>
      <c r="FI127" s="48"/>
      <c r="FJ127" s="48"/>
      <c r="FK127" s="54"/>
      <c r="FL127" s="92"/>
      <c r="FM127" s="92"/>
      <c r="FN127" s="92"/>
      <c r="FO127" s="92"/>
      <c r="FP127" s="92"/>
      <c r="FQ127" s="92"/>
      <c r="FR127" s="92"/>
      <c r="FS127" s="92"/>
      <c r="FT127" s="92"/>
      <c r="FU127" s="92"/>
      <c r="FV127" s="91"/>
      <c r="FW127" s="48"/>
      <c r="FX127" s="48"/>
      <c r="FY127" s="48"/>
      <c r="FZ127" s="48"/>
      <c r="GA127" s="54"/>
      <c r="GB127" s="92"/>
      <c r="GC127" s="92"/>
      <c r="GD127" s="92"/>
      <c r="GE127" s="92"/>
      <c r="GF127" s="92"/>
      <c r="GG127" s="92"/>
      <c r="GH127" s="92"/>
      <c r="GI127" s="92"/>
      <c r="GJ127" s="92"/>
      <c r="GK127" s="92"/>
      <c r="GL127" s="91"/>
      <c r="GM127" s="48"/>
      <c r="GN127" s="48"/>
      <c r="GO127" s="48"/>
      <c r="GP127" s="48"/>
      <c r="GQ127" s="54"/>
      <c r="GR127" s="92"/>
      <c r="GS127" s="92"/>
      <c r="GT127" s="92"/>
      <c r="GU127" s="92"/>
      <c r="GV127" s="92"/>
      <c r="GW127" s="92"/>
      <c r="GX127" s="92"/>
      <c r="GY127" s="92"/>
      <c r="GZ127" s="92"/>
      <c r="HA127" s="92"/>
      <c r="HB127" s="91"/>
      <c r="HC127" s="48"/>
      <c r="HD127" s="48"/>
      <c r="HE127" s="48"/>
      <c r="HF127" s="48"/>
      <c r="HG127" s="54"/>
      <c r="HH127" s="92"/>
      <c r="HI127" s="92"/>
      <c r="HJ127" s="92"/>
      <c r="HK127" s="92"/>
      <c r="HL127" s="92"/>
      <c r="HM127" s="92"/>
      <c r="HN127" s="92"/>
      <c r="HO127" s="92"/>
      <c r="HP127" s="92"/>
      <c r="HQ127" s="92"/>
      <c r="HR127" s="91"/>
      <c r="HS127" s="48"/>
      <c r="HT127" s="48"/>
      <c r="HU127" s="48"/>
      <c r="HV127" s="48"/>
      <c r="HW127" s="54"/>
      <c r="HX127" s="92"/>
      <c r="HY127" s="92"/>
      <c r="HZ127" s="92"/>
      <c r="IA127" s="92"/>
      <c r="IB127" s="92"/>
      <c r="IC127" s="92"/>
      <c r="ID127" s="92"/>
      <c r="IE127" s="92"/>
      <c r="IF127" s="92"/>
      <c r="IG127" s="92"/>
      <c r="IH127" s="91"/>
      <c r="II127" s="48"/>
      <c r="IJ127" s="48"/>
      <c r="IK127" s="48"/>
      <c r="IL127" s="48"/>
      <c r="IM127" s="54"/>
      <c r="IN127" s="92"/>
      <c r="IO127" s="92"/>
      <c r="IP127" s="92"/>
      <c r="IQ127" s="92"/>
      <c r="IR127" s="92"/>
      <c r="IS127" s="92"/>
      <c r="IT127" s="92"/>
      <c r="IU127" s="92"/>
      <c r="IV127" s="92"/>
    </row>
    <row r="128" spans="1:256" ht="25.5" customHeight="1">
      <c r="A128" s="57"/>
      <c r="B128" s="47"/>
      <c r="C128" s="48"/>
      <c r="D128" s="49"/>
      <c r="E128" s="33"/>
      <c r="F128" s="33"/>
      <c r="G128" s="33"/>
      <c r="H128" s="33">
        <v>2028</v>
      </c>
      <c r="I128" s="50">
        <f t="shared" si="53"/>
        <v>71199.379876454404</v>
      </c>
      <c r="J128" s="50">
        <f t="shared" si="53"/>
        <v>0</v>
      </c>
      <c r="K128" s="50">
        <f t="shared" ref="K128:R128" si="59">K138+K148+K158</f>
        <v>71199.379876454404</v>
      </c>
      <c r="L128" s="50">
        <f t="shared" si="59"/>
        <v>0</v>
      </c>
      <c r="M128" s="50">
        <f t="shared" si="59"/>
        <v>0</v>
      </c>
      <c r="N128" s="50">
        <f t="shared" si="59"/>
        <v>0</v>
      </c>
      <c r="O128" s="50">
        <f t="shared" si="59"/>
        <v>0</v>
      </c>
      <c r="P128" s="50">
        <f t="shared" si="59"/>
        <v>0</v>
      </c>
      <c r="Q128" s="50">
        <f t="shared" si="59"/>
        <v>0</v>
      </c>
      <c r="R128" s="50">
        <f t="shared" si="59"/>
        <v>0</v>
      </c>
      <c r="S128" s="1"/>
      <c r="T128" s="52"/>
      <c r="U128" s="93"/>
      <c r="AI128" s="48"/>
      <c r="AY128" s="48"/>
      <c r="BO128" s="48"/>
      <c r="CE128" s="48"/>
      <c r="CU128" s="48"/>
      <c r="DK128" s="48"/>
      <c r="EA128" s="48"/>
      <c r="EQ128" s="48"/>
      <c r="FG128" s="48"/>
      <c r="FW128" s="48"/>
      <c r="GM128" s="48"/>
      <c r="HC128" s="48"/>
      <c r="HS128" s="48"/>
      <c r="II128" s="48"/>
    </row>
    <row r="129" spans="1:256" ht="25.5" customHeight="1">
      <c r="A129" s="57"/>
      <c r="B129" s="47"/>
      <c r="C129" s="48"/>
      <c r="D129" s="49"/>
      <c r="E129" s="33"/>
      <c r="F129" s="33"/>
      <c r="G129" s="33"/>
      <c r="H129" s="33">
        <v>2029</v>
      </c>
      <c r="I129" s="50">
        <f t="shared" si="53"/>
        <v>77776.013847398412</v>
      </c>
      <c r="J129" s="50">
        <f t="shared" si="53"/>
        <v>0</v>
      </c>
      <c r="K129" s="50">
        <f t="shared" ref="K129:R129" si="60">K139+K149+K159</f>
        <v>77776.013847398412</v>
      </c>
      <c r="L129" s="50">
        <f t="shared" si="60"/>
        <v>0</v>
      </c>
      <c r="M129" s="50">
        <f t="shared" si="60"/>
        <v>0</v>
      </c>
      <c r="N129" s="50">
        <f t="shared" si="60"/>
        <v>0</v>
      </c>
      <c r="O129" s="50">
        <f t="shared" si="60"/>
        <v>0</v>
      </c>
      <c r="P129" s="50">
        <f t="shared" si="60"/>
        <v>0</v>
      </c>
      <c r="Q129" s="50">
        <f t="shared" si="60"/>
        <v>0</v>
      </c>
      <c r="R129" s="50">
        <f t="shared" si="60"/>
        <v>0</v>
      </c>
      <c r="S129" s="1"/>
      <c r="T129" s="52"/>
      <c r="AI129" s="48"/>
      <c r="AY129" s="48"/>
      <c r="BO129" s="48"/>
      <c r="CE129" s="48"/>
      <c r="CU129" s="48"/>
      <c r="DK129" s="48"/>
      <c r="EA129" s="48"/>
      <c r="EQ129" s="48"/>
      <c r="FG129" s="48"/>
      <c r="FW129" s="48"/>
      <c r="GM129" s="48"/>
      <c r="HC129" s="48"/>
      <c r="HS129" s="48"/>
      <c r="II129" s="48"/>
    </row>
    <row r="130" spans="1:256" ht="25.5" customHeight="1">
      <c r="A130" s="57"/>
      <c r="B130" s="47"/>
      <c r="C130" s="48"/>
      <c r="D130" s="49"/>
      <c r="E130" s="33"/>
      <c r="F130" s="33"/>
      <c r="G130" s="33"/>
      <c r="H130" s="33">
        <v>2030</v>
      </c>
      <c r="I130" s="50">
        <f t="shared" si="53"/>
        <v>22979</v>
      </c>
      <c r="J130" s="50">
        <f t="shared" si="53"/>
        <v>0</v>
      </c>
      <c r="K130" s="50">
        <f t="shared" ref="K130:R130" si="61">K140+K150+K160</f>
        <v>22979</v>
      </c>
      <c r="L130" s="50">
        <f t="shared" si="61"/>
        <v>0</v>
      </c>
      <c r="M130" s="50">
        <f t="shared" si="61"/>
        <v>0</v>
      </c>
      <c r="N130" s="50">
        <f t="shared" si="61"/>
        <v>0</v>
      </c>
      <c r="O130" s="50">
        <f t="shared" si="61"/>
        <v>0</v>
      </c>
      <c r="P130" s="50">
        <f t="shared" si="61"/>
        <v>0</v>
      </c>
      <c r="Q130" s="50">
        <f t="shared" si="61"/>
        <v>0</v>
      </c>
      <c r="R130" s="50">
        <f t="shared" si="61"/>
        <v>0</v>
      </c>
      <c r="S130" s="1"/>
      <c r="T130" s="52"/>
      <c r="AI130" s="48"/>
      <c r="AY130" s="48"/>
      <c r="BO130" s="48"/>
      <c r="CE130" s="48"/>
      <c r="CU130" s="48"/>
      <c r="DK130" s="48"/>
      <c r="EA130" s="48"/>
      <c r="EQ130" s="48"/>
      <c r="FG130" s="48"/>
      <c r="FW130" s="48"/>
      <c r="GM130" s="48"/>
      <c r="HC130" s="48"/>
      <c r="HS130" s="48"/>
      <c r="II130" s="48"/>
    </row>
    <row r="131" spans="1:256" s="13" customFormat="1" ht="25.5" customHeight="1">
      <c r="A131" s="57"/>
      <c r="B131" s="40" t="s">
        <v>56</v>
      </c>
      <c r="C131" s="41"/>
      <c r="D131" s="42"/>
      <c r="E131" s="33"/>
      <c r="F131" s="33"/>
      <c r="G131" s="33"/>
      <c r="H131" s="43" t="s">
        <v>26</v>
      </c>
      <c r="I131" s="44">
        <f t="shared" ref="I131:I145" si="62">K131+M131+O131+Q131</f>
        <v>1380551.5820133388</v>
      </c>
      <c r="J131" s="44">
        <f t="shared" ref="J131:J136" si="63">L131+N131+P131+R131</f>
        <v>185035.8</v>
      </c>
      <c r="K131" s="44">
        <f t="shared" ref="K131:R131" si="64">SUM(K132:K140)</f>
        <v>569390.18201333878</v>
      </c>
      <c r="L131" s="44">
        <f t="shared" si="64"/>
        <v>20035.8</v>
      </c>
      <c r="M131" s="44">
        <f t="shared" si="64"/>
        <v>0</v>
      </c>
      <c r="N131" s="44">
        <f t="shared" si="64"/>
        <v>0</v>
      </c>
      <c r="O131" s="44">
        <f t="shared" si="64"/>
        <v>811161.4</v>
      </c>
      <c r="P131" s="44">
        <f t="shared" si="64"/>
        <v>165000</v>
      </c>
      <c r="Q131" s="44">
        <f t="shared" si="64"/>
        <v>0</v>
      </c>
      <c r="R131" s="44">
        <f t="shared" si="64"/>
        <v>0</v>
      </c>
      <c r="S131" s="1"/>
      <c r="T131" s="52"/>
      <c r="U131" s="88"/>
      <c r="V131" s="88"/>
      <c r="W131" s="89"/>
      <c r="X131" s="90"/>
      <c r="Y131" s="90"/>
      <c r="Z131" s="90"/>
      <c r="AA131" s="90"/>
      <c r="AB131" s="90"/>
      <c r="AC131" s="90"/>
      <c r="AD131" s="90"/>
      <c r="AE131" s="90"/>
      <c r="AF131" s="90"/>
      <c r="AG131" s="90"/>
      <c r="AH131" s="91"/>
      <c r="AI131" s="48"/>
      <c r="AJ131" s="48"/>
      <c r="AK131" s="48"/>
      <c r="AL131" s="48"/>
      <c r="AM131" s="89"/>
      <c r="AN131" s="90"/>
      <c r="AO131" s="90"/>
      <c r="AP131" s="90"/>
      <c r="AQ131" s="90"/>
      <c r="AR131" s="90"/>
      <c r="AS131" s="90"/>
      <c r="AT131" s="90"/>
      <c r="AU131" s="90"/>
      <c r="AV131" s="90"/>
      <c r="AW131" s="90"/>
      <c r="AX131" s="91"/>
      <c r="AY131" s="48"/>
      <c r="AZ131" s="48"/>
      <c r="BA131" s="48"/>
      <c r="BB131" s="48"/>
      <c r="BC131" s="89"/>
      <c r="BD131" s="90"/>
      <c r="BE131" s="90"/>
      <c r="BF131" s="90"/>
      <c r="BG131" s="90"/>
      <c r="BH131" s="90"/>
      <c r="BI131" s="90"/>
      <c r="BJ131" s="90"/>
      <c r="BK131" s="90"/>
      <c r="BL131" s="90"/>
      <c r="BM131" s="90"/>
      <c r="BN131" s="91"/>
      <c r="BO131" s="48"/>
      <c r="BP131" s="48"/>
      <c r="BQ131" s="48"/>
      <c r="BR131" s="48"/>
      <c r="BS131" s="89"/>
      <c r="BT131" s="90"/>
      <c r="BU131" s="90"/>
      <c r="BV131" s="90"/>
      <c r="BW131" s="90"/>
      <c r="BX131" s="90"/>
      <c r="BY131" s="90"/>
      <c r="BZ131" s="90"/>
      <c r="CA131" s="90"/>
      <c r="CB131" s="90"/>
      <c r="CC131" s="90"/>
      <c r="CD131" s="91"/>
      <c r="CE131" s="48"/>
      <c r="CF131" s="48"/>
      <c r="CG131" s="48"/>
      <c r="CH131" s="48"/>
      <c r="CI131" s="89"/>
      <c r="CJ131" s="90"/>
      <c r="CK131" s="90"/>
      <c r="CL131" s="90"/>
      <c r="CM131" s="90"/>
      <c r="CN131" s="90"/>
      <c r="CO131" s="90"/>
      <c r="CP131" s="90"/>
      <c r="CQ131" s="90"/>
      <c r="CR131" s="90"/>
      <c r="CS131" s="90"/>
      <c r="CT131" s="91"/>
      <c r="CU131" s="48"/>
      <c r="CV131" s="48"/>
      <c r="CW131" s="48"/>
      <c r="CX131" s="48"/>
      <c r="CY131" s="89"/>
      <c r="CZ131" s="90"/>
      <c r="DA131" s="90"/>
      <c r="DB131" s="90"/>
      <c r="DC131" s="90"/>
      <c r="DD131" s="90"/>
      <c r="DE131" s="90"/>
      <c r="DF131" s="90"/>
      <c r="DG131" s="90"/>
      <c r="DH131" s="90"/>
      <c r="DI131" s="90"/>
      <c r="DJ131" s="91"/>
      <c r="DK131" s="48"/>
      <c r="DL131" s="48"/>
      <c r="DM131" s="48"/>
      <c r="DN131" s="48"/>
      <c r="DO131" s="89"/>
      <c r="DP131" s="90"/>
      <c r="DQ131" s="90"/>
      <c r="DR131" s="90"/>
      <c r="DS131" s="90"/>
      <c r="DT131" s="90"/>
      <c r="DU131" s="90"/>
      <c r="DV131" s="90"/>
      <c r="DW131" s="90"/>
      <c r="DX131" s="90"/>
      <c r="DY131" s="90"/>
      <c r="DZ131" s="91"/>
      <c r="EA131" s="48"/>
      <c r="EB131" s="48"/>
      <c r="EC131" s="48"/>
      <c r="ED131" s="48"/>
      <c r="EE131" s="89"/>
      <c r="EF131" s="90"/>
      <c r="EG131" s="90"/>
      <c r="EH131" s="90"/>
      <c r="EI131" s="90"/>
      <c r="EJ131" s="90"/>
      <c r="EK131" s="90"/>
      <c r="EL131" s="90"/>
      <c r="EM131" s="90"/>
      <c r="EN131" s="90"/>
      <c r="EO131" s="90"/>
      <c r="EP131" s="91"/>
      <c r="EQ131" s="48"/>
      <c r="ER131" s="48"/>
      <c r="ES131" s="48"/>
      <c r="ET131" s="48"/>
      <c r="EU131" s="89"/>
      <c r="EV131" s="90"/>
      <c r="EW131" s="90"/>
      <c r="EX131" s="90"/>
      <c r="EY131" s="90"/>
      <c r="EZ131" s="90"/>
      <c r="FA131" s="90"/>
      <c r="FB131" s="90"/>
      <c r="FC131" s="90"/>
      <c r="FD131" s="90"/>
      <c r="FE131" s="90"/>
      <c r="FF131" s="91"/>
      <c r="FG131" s="48"/>
      <c r="FH131" s="48"/>
      <c r="FI131" s="48"/>
      <c r="FJ131" s="48"/>
      <c r="FK131" s="89"/>
      <c r="FL131" s="90"/>
      <c r="FM131" s="90"/>
      <c r="FN131" s="90"/>
      <c r="FO131" s="90"/>
      <c r="FP131" s="90"/>
      <c r="FQ131" s="90"/>
      <c r="FR131" s="90"/>
      <c r="FS131" s="90"/>
      <c r="FT131" s="90"/>
      <c r="FU131" s="90"/>
      <c r="FV131" s="91"/>
      <c r="FW131" s="48"/>
      <c r="FX131" s="48"/>
      <c r="FY131" s="48"/>
      <c r="FZ131" s="48"/>
      <c r="GA131" s="89"/>
      <c r="GB131" s="90"/>
      <c r="GC131" s="90"/>
      <c r="GD131" s="90"/>
      <c r="GE131" s="90"/>
      <c r="GF131" s="90"/>
      <c r="GG131" s="90"/>
      <c r="GH131" s="90"/>
      <c r="GI131" s="90"/>
      <c r="GJ131" s="90"/>
      <c r="GK131" s="90"/>
      <c r="GL131" s="91"/>
      <c r="GM131" s="48"/>
      <c r="GN131" s="48"/>
      <c r="GO131" s="48"/>
      <c r="GP131" s="48"/>
      <c r="GQ131" s="89"/>
      <c r="GR131" s="90"/>
      <c r="GS131" s="90"/>
      <c r="GT131" s="90"/>
      <c r="GU131" s="90"/>
      <c r="GV131" s="90"/>
      <c r="GW131" s="90"/>
      <c r="GX131" s="90"/>
      <c r="GY131" s="90"/>
      <c r="GZ131" s="90"/>
      <c r="HA131" s="90"/>
      <c r="HB131" s="91"/>
      <c r="HC131" s="48"/>
      <c r="HD131" s="48"/>
      <c r="HE131" s="48"/>
      <c r="HF131" s="48"/>
      <c r="HG131" s="89"/>
      <c r="HH131" s="90"/>
      <c r="HI131" s="90"/>
      <c r="HJ131" s="90"/>
      <c r="HK131" s="90"/>
      <c r="HL131" s="90"/>
      <c r="HM131" s="90"/>
      <c r="HN131" s="90"/>
      <c r="HO131" s="90"/>
      <c r="HP131" s="90"/>
      <c r="HQ131" s="90"/>
      <c r="HR131" s="91"/>
      <c r="HS131" s="48"/>
      <c r="HT131" s="48"/>
      <c r="HU131" s="48"/>
      <c r="HV131" s="48"/>
      <c r="HW131" s="89"/>
      <c r="HX131" s="90"/>
      <c r="HY131" s="90"/>
      <c r="HZ131" s="90"/>
      <c r="IA131" s="90"/>
      <c r="IB131" s="90"/>
      <c r="IC131" s="90"/>
      <c r="ID131" s="90"/>
      <c r="IE131" s="90"/>
      <c r="IF131" s="90"/>
      <c r="IG131" s="90"/>
      <c r="IH131" s="91"/>
      <c r="II131" s="48"/>
      <c r="IJ131" s="48"/>
      <c r="IK131" s="48"/>
      <c r="IL131" s="48"/>
      <c r="IM131" s="89"/>
      <c r="IN131" s="90"/>
      <c r="IO131" s="90"/>
      <c r="IP131" s="90"/>
      <c r="IQ131" s="90"/>
      <c r="IR131" s="90"/>
      <c r="IS131" s="90"/>
      <c r="IT131" s="90"/>
      <c r="IU131" s="90"/>
      <c r="IV131" s="90"/>
    </row>
    <row r="132" spans="1:256" s="13" customFormat="1" ht="25.5" customHeight="1">
      <c r="A132" s="57"/>
      <c r="B132" s="47"/>
      <c r="C132" s="48"/>
      <c r="D132" s="49"/>
      <c r="E132" s="33"/>
      <c r="F132" s="33"/>
      <c r="G132" s="33"/>
      <c r="H132" s="33">
        <v>2022</v>
      </c>
      <c r="I132" s="50">
        <f t="shared" si="62"/>
        <v>0</v>
      </c>
      <c r="J132" s="50">
        <f t="shared" si="63"/>
        <v>0</v>
      </c>
      <c r="K132" s="50">
        <f t="shared" ref="K132:K140" si="65">K50</f>
        <v>0</v>
      </c>
      <c r="L132" s="50">
        <f t="shared" ref="L132:R132" si="66">L50</f>
        <v>0</v>
      </c>
      <c r="M132" s="50">
        <f t="shared" si="66"/>
        <v>0</v>
      </c>
      <c r="N132" s="50">
        <f t="shared" si="66"/>
        <v>0</v>
      </c>
      <c r="O132" s="50">
        <f t="shared" si="66"/>
        <v>0</v>
      </c>
      <c r="P132" s="50">
        <f t="shared" si="66"/>
        <v>0</v>
      </c>
      <c r="Q132" s="50">
        <f t="shared" si="66"/>
        <v>0</v>
      </c>
      <c r="R132" s="50">
        <f t="shared" si="66"/>
        <v>0</v>
      </c>
      <c r="S132" s="1"/>
      <c r="T132" s="52"/>
      <c r="U132" s="88"/>
      <c r="V132" s="88"/>
      <c r="W132" s="54"/>
      <c r="X132" s="92"/>
      <c r="Y132" s="92"/>
      <c r="Z132" s="94"/>
      <c r="AA132" s="94"/>
      <c r="AB132" s="94"/>
      <c r="AC132" s="94"/>
      <c r="AD132" s="94"/>
      <c r="AE132" s="94"/>
      <c r="AF132" s="94"/>
      <c r="AG132" s="94"/>
      <c r="AH132" s="91"/>
      <c r="AI132" s="48"/>
      <c r="AJ132" s="48"/>
      <c r="AK132" s="48"/>
      <c r="AL132" s="48"/>
      <c r="AM132" s="54"/>
      <c r="AN132" s="92"/>
      <c r="AO132" s="92"/>
      <c r="AP132" s="94"/>
      <c r="AQ132" s="94"/>
      <c r="AR132" s="94"/>
      <c r="AS132" s="94"/>
      <c r="AT132" s="94"/>
      <c r="AU132" s="94"/>
      <c r="AV132" s="94"/>
      <c r="AW132" s="94"/>
      <c r="AX132" s="91"/>
      <c r="AY132" s="48"/>
      <c r="AZ132" s="48"/>
      <c r="BA132" s="48"/>
      <c r="BB132" s="48"/>
      <c r="BC132" s="54"/>
      <c r="BD132" s="92"/>
      <c r="BE132" s="92"/>
      <c r="BF132" s="94"/>
      <c r="BG132" s="94"/>
      <c r="BH132" s="94"/>
      <c r="BI132" s="94"/>
      <c r="BJ132" s="94"/>
      <c r="BK132" s="94"/>
      <c r="BL132" s="94"/>
      <c r="BM132" s="94"/>
      <c r="BN132" s="91"/>
      <c r="BO132" s="48"/>
      <c r="BP132" s="48"/>
      <c r="BQ132" s="48"/>
      <c r="BR132" s="48"/>
      <c r="BS132" s="54"/>
      <c r="BT132" s="92"/>
      <c r="BU132" s="92"/>
      <c r="BV132" s="94"/>
      <c r="BW132" s="94"/>
      <c r="BX132" s="94"/>
      <c r="BY132" s="94"/>
      <c r="BZ132" s="94"/>
      <c r="CA132" s="94"/>
      <c r="CB132" s="94"/>
      <c r="CC132" s="94"/>
      <c r="CD132" s="91"/>
      <c r="CE132" s="48"/>
      <c r="CF132" s="48"/>
      <c r="CG132" s="48"/>
      <c r="CH132" s="48"/>
      <c r="CI132" s="54"/>
      <c r="CJ132" s="92"/>
      <c r="CK132" s="92"/>
      <c r="CL132" s="94"/>
      <c r="CM132" s="94"/>
      <c r="CN132" s="94"/>
      <c r="CO132" s="94"/>
      <c r="CP132" s="94"/>
      <c r="CQ132" s="94"/>
      <c r="CR132" s="94"/>
      <c r="CS132" s="94"/>
      <c r="CT132" s="91"/>
      <c r="CU132" s="48"/>
      <c r="CV132" s="48"/>
      <c r="CW132" s="48"/>
      <c r="CX132" s="48"/>
      <c r="CY132" s="54"/>
      <c r="CZ132" s="92"/>
      <c r="DA132" s="92"/>
      <c r="DB132" s="94"/>
      <c r="DC132" s="94"/>
      <c r="DD132" s="94"/>
      <c r="DE132" s="94"/>
      <c r="DF132" s="94"/>
      <c r="DG132" s="94"/>
      <c r="DH132" s="94"/>
      <c r="DI132" s="94"/>
      <c r="DJ132" s="91"/>
      <c r="DK132" s="48"/>
      <c r="DL132" s="48"/>
      <c r="DM132" s="48"/>
      <c r="DN132" s="48"/>
      <c r="DO132" s="54"/>
      <c r="DP132" s="92"/>
      <c r="DQ132" s="92"/>
      <c r="DR132" s="94"/>
      <c r="DS132" s="94"/>
      <c r="DT132" s="94"/>
      <c r="DU132" s="94"/>
      <c r="DV132" s="94"/>
      <c r="DW132" s="94"/>
      <c r="DX132" s="94"/>
      <c r="DY132" s="94"/>
      <c r="DZ132" s="91"/>
      <c r="EA132" s="48"/>
      <c r="EB132" s="48"/>
      <c r="EC132" s="48"/>
      <c r="ED132" s="48"/>
      <c r="EE132" s="54"/>
      <c r="EF132" s="92"/>
      <c r="EG132" s="92"/>
      <c r="EH132" s="94"/>
      <c r="EI132" s="94"/>
      <c r="EJ132" s="94"/>
      <c r="EK132" s="94"/>
      <c r="EL132" s="94"/>
      <c r="EM132" s="94"/>
      <c r="EN132" s="94"/>
      <c r="EO132" s="94"/>
      <c r="EP132" s="91"/>
      <c r="EQ132" s="48"/>
      <c r="ER132" s="48"/>
      <c r="ES132" s="48"/>
      <c r="ET132" s="48"/>
      <c r="EU132" s="54"/>
      <c r="EV132" s="92"/>
      <c r="EW132" s="92"/>
      <c r="EX132" s="94"/>
      <c r="EY132" s="94"/>
      <c r="EZ132" s="94"/>
      <c r="FA132" s="94"/>
      <c r="FB132" s="94"/>
      <c r="FC132" s="94"/>
      <c r="FD132" s="94"/>
      <c r="FE132" s="94"/>
      <c r="FF132" s="91"/>
      <c r="FG132" s="48"/>
      <c r="FH132" s="48"/>
      <c r="FI132" s="48"/>
      <c r="FJ132" s="48"/>
      <c r="FK132" s="54"/>
      <c r="FL132" s="92"/>
      <c r="FM132" s="92"/>
      <c r="FN132" s="94"/>
      <c r="FO132" s="94"/>
      <c r="FP132" s="94"/>
      <c r="FQ132" s="94"/>
      <c r="FR132" s="94"/>
      <c r="FS132" s="94"/>
      <c r="FT132" s="94"/>
      <c r="FU132" s="94"/>
      <c r="FV132" s="91"/>
      <c r="FW132" s="48"/>
      <c r="FX132" s="48"/>
      <c r="FY132" s="48"/>
      <c r="FZ132" s="48"/>
      <c r="GA132" s="54"/>
      <c r="GB132" s="92"/>
      <c r="GC132" s="92"/>
      <c r="GD132" s="94"/>
      <c r="GE132" s="94"/>
      <c r="GF132" s="94"/>
      <c r="GG132" s="94"/>
      <c r="GH132" s="94"/>
      <c r="GI132" s="94"/>
      <c r="GJ132" s="94"/>
      <c r="GK132" s="94"/>
      <c r="GL132" s="91"/>
      <c r="GM132" s="48"/>
      <c r="GN132" s="48"/>
      <c r="GO132" s="48"/>
      <c r="GP132" s="48"/>
      <c r="GQ132" s="54"/>
      <c r="GR132" s="92"/>
      <c r="GS132" s="92"/>
      <c r="GT132" s="94"/>
      <c r="GU132" s="94"/>
      <c r="GV132" s="94"/>
      <c r="GW132" s="94"/>
      <c r="GX132" s="94"/>
      <c r="GY132" s="94"/>
      <c r="GZ132" s="94"/>
      <c r="HA132" s="94"/>
      <c r="HB132" s="91"/>
      <c r="HC132" s="48"/>
      <c r="HD132" s="48"/>
      <c r="HE132" s="48"/>
      <c r="HF132" s="48"/>
      <c r="HG132" s="54"/>
      <c r="HH132" s="92"/>
      <c r="HI132" s="92"/>
      <c r="HJ132" s="94"/>
      <c r="HK132" s="94"/>
      <c r="HL132" s="94"/>
      <c r="HM132" s="94"/>
      <c r="HN132" s="94"/>
      <c r="HO132" s="94"/>
      <c r="HP132" s="94"/>
      <c r="HQ132" s="94"/>
      <c r="HR132" s="91"/>
      <c r="HS132" s="48"/>
      <c r="HT132" s="48"/>
      <c r="HU132" s="48"/>
      <c r="HV132" s="48"/>
      <c r="HW132" s="54"/>
      <c r="HX132" s="92"/>
      <c r="HY132" s="92"/>
      <c r="HZ132" s="94"/>
      <c r="IA132" s="94"/>
      <c r="IB132" s="94"/>
      <c r="IC132" s="94"/>
      <c r="ID132" s="94"/>
      <c r="IE132" s="94"/>
      <c r="IF132" s="94"/>
      <c r="IG132" s="94"/>
      <c r="IH132" s="91"/>
      <c r="II132" s="48"/>
      <c r="IJ132" s="48"/>
      <c r="IK132" s="48"/>
      <c r="IL132" s="48"/>
      <c r="IM132" s="54"/>
      <c r="IN132" s="92"/>
      <c r="IO132" s="92"/>
      <c r="IP132" s="94"/>
      <c r="IQ132" s="94"/>
      <c r="IR132" s="94"/>
      <c r="IS132" s="94"/>
      <c r="IT132" s="94"/>
      <c r="IU132" s="94"/>
      <c r="IV132" s="94"/>
    </row>
    <row r="133" spans="1:256" s="13" customFormat="1" ht="25.5" customHeight="1">
      <c r="A133" s="57"/>
      <c r="B133" s="47"/>
      <c r="C133" s="48"/>
      <c r="D133" s="49"/>
      <c r="E133" s="33"/>
      <c r="F133" s="33"/>
      <c r="G133" s="33"/>
      <c r="H133" s="33">
        <v>2023</v>
      </c>
      <c r="I133" s="50">
        <f t="shared" si="62"/>
        <v>0</v>
      </c>
      <c r="J133" s="50">
        <f t="shared" si="63"/>
        <v>0</v>
      </c>
      <c r="K133" s="50">
        <f t="shared" si="65"/>
        <v>0</v>
      </c>
      <c r="L133" s="50">
        <f t="shared" ref="L133:R140" si="67">L51</f>
        <v>0</v>
      </c>
      <c r="M133" s="50">
        <f t="shared" si="67"/>
        <v>0</v>
      </c>
      <c r="N133" s="50">
        <f t="shared" si="67"/>
        <v>0</v>
      </c>
      <c r="O133" s="50">
        <f t="shared" si="67"/>
        <v>0</v>
      </c>
      <c r="P133" s="50">
        <f t="shared" si="67"/>
        <v>0</v>
      </c>
      <c r="Q133" s="50">
        <f t="shared" si="67"/>
        <v>0</v>
      </c>
      <c r="R133" s="50">
        <f t="shared" si="67"/>
        <v>0</v>
      </c>
      <c r="S133" s="1"/>
      <c r="T133" s="52"/>
      <c r="U133" s="88"/>
      <c r="V133" s="88"/>
      <c r="W133" s="54"/>
      <c r="X133" s="92"/>
      <c r="Y133" s="92"/>
      <c r="Z133" s="94"/>
      <c r="AA133" s="94"/>
      <c r="AB133" s="94"/>
      <c r="AC133" s="94"/>
      <c r="AD133" s="94"/>
      <c r="AE133" s="94"/>
      <c r="AF133" s="94"/>
      <c r="AG133" s="94"/>
      <c r="AH133" s="91"/>
      <c r="AI133" s="48"/>
      <c r="AJ133" s="48"/>
      <c r="AK133" s="48"/>
      <c r="AL133" s="48"/>
      <c r="AM133" s="54"/>
      <c r="AN133" s="92"/>
      <c r="AO133" s="92"/>
      <c r="AP133" s="94"/>
      <c r="AQ133" s="94"/>
      <c r="AR133" s="94"/>
      <c r="AS133" s="94"/>
      <c r="AT133" s="94"/>
      <c r="AU133" s="94"/>
      <c r="AV133" s="94"/>
      <c r="AW133" s="94"/>
      <c r="AX133" s="91"/>
      <c r="AY133" s="48"/>
      <c r="AZ133" s="48"/>
      <c r="BA133" s="48"/>
      <c r="BB133" s="48"/>
      <c r="BC133" s="54"/>
      <c r="BD133" s="92"/>
      <c r="BE133" s="92"/>
      <c r="BF133" s="94"/>
      <c r="BG133" s="94"/>
      <c r="BH133" s="94"/>
      <c r="BI133" s="94"/>
      <c r="BJ133" s="94"/>
      <c r="BK133" s="94"/>
      <c r="BL133" s="94"/>
      <c r="BM133" s="94"/>
      <c r="BN133" s="91"/>
      <c r="BO133" s="48"/>
      <c r="BP133" s="48"/>
      <c r="BQ133" s="48"/>
      <c r="BR133" s="48"/>
      <c r="BS133" s="54"/>
      <c r="BT133" s="92"/>
      <c r="BU133" s="92"/>
      <c r="BV133" s="94"/>
      <c r="BW133" s="94"/>
      <c r="BX133" s="94"/>
      <c r="BY133" s="94"/>
      <c r="BZ133" s="94"/>
      <c r="CA133" s="94"/>
      <c r="CB133" s="94"/>
      <c r="CC133" s="94"/>
      <c r="CD133" s="91"/>
      <c r="CE133" s="48"/>
      <c r="CF133" s="48"/>
      <c r="CG133" s="48"/>
      <c r="CH133" s="48"/>
      <c r="CI133" s="54"/>
      <c r="CJ133" s="92"/>
      <c r="CK133" s="92"/>
      <c r="CL133" s="94"/>
      <c r="CM133" s="94"/>
      <c r="CN133" s="94"/>
      <c r="CO133" s="94"/>
      <c r="CP133" s="94"/>
      <c r="CQ133" s="94"/>
      <c r="CR133" s="94"/>
      <c r="CS133" s="94"/>
      <c r="CT133" s="91"/>
      <c r="CU133" s="48"/>
      <c r="CV133" s="48"/>
      <c r="CW133" s="48"/>
      <c r="CX133" s="48"/>
      <c r="CY133" s="54"/>
      <c r="CZ133" s="92"/>
      <c r="DA133" s="92"/>
      <c r="DB133" s="94"/>
      <c r="DC133" s="94"/>
      <c r="DD133" s="94"/>
      <c r="DE133" s="94"/>
      <c r="DF133" s="94"/>
      <c r="DG133" s="94"/>
      <c r="DH133" s="94"/>
      <c r="DI133" s="94"/>
      <c r="DJ133" s="91"/>
      <c r="DK133" s="48"/>
      <c r="DL133" s="48"/>
      <c r="DM133" s="48"/>
      <c r="DN133" s="48"/>
      <c r="DO133" s="54"/>
      <c r="DP133" s="92"/>
      <c r="DQ133" s="92"/>
      <c r="DR133" s="94"/>
      <c r="DS133" s="94"/>
      <c r="DT133" s="94"/>
      <c r="DU133" s="94"/>
      <c r="DV133" s="94"/>
      <c r="DW133" s="94"/>
      <c r="DX133" s="94"/>
      <c r="DY133" s="94"/>
      <c r="DZ133" s="91"/>
      <c r="EA133" s="48"/>
      <c r="EB133" s="48"/>
      <c r="EC133" s="48"/>
      <c r="ED133" s="48"/>
      <c r="EE133" s="54"/>
      <c r="EF133" s="92"/>
      <c r="EG133" s="92"/>
      <c r="EH133" s="94"/>
      <c r="EI133" s="94"/>
      <c r="EJ133" s="94"/>
      <c r="EK133" s="94"/>
      <c r="EL133" s="94"/>
      <c r="EM133" s="94"/>
      <c r="EN133" s="94"/>
      <c r="EO133" s="94"/>
      <c r="EP133" s="91"/>
      <c r="EQ133" s="48"/>
      <c r="ER133" s="48"/>
      <c r="ES133" s="48"/>
      <c r="ET133" s="48"/>
      <c r="EU133" s="54"/>
      <c r="EV133" s="92"/>
      <c r="EW133" s="92"/>
      <c r="EX133" s="94"/>
      <c r="EY133" s="94"/>
      <c r="EZ133" s="94"/>
      <c r="FA133" s="94"/>
      <c r="FB133" s="94"/>
      <c r="FC133" s="94"/>
      <c r="FD133" s="94"/>
      <c r="FE133" s="94"/>
      <c r="FF133" s="91"/>
      <c r="FG133" s="48"/>
      <c r="FH133" s="48"/>
      <c r="FI133" s="48"/>
      <c r="FJ133" s="48"/>
      <c r="FK133" s="54"/>
      <c r="FL133" s="92"/>
      <c r="FM133" s="92"/>
      <c r="FN133" s="94"/>
      <c r="FO133" s="94"/>
      <c r="FP133" s="94"/>
      <c r="FQ133" s="94"/>
      <c r="FR133" s="94"/>
      <c r="FS133" s="94"/>
      <c r="FT133" s="94"/>
      <c r="FU133" s="94"/>
      <c r="FV133" s="91"/>
      <c r="FW133" s="48"/>
      <c r="FX133" s="48"/>
      <c r="FY133" s="48"/>
      <c r="FZ133" s="48"/>
      <c r="GA133" s="54"/>
      <c r="GB133" s="92"/>
      <c r="GC133" s="92"/>
      <c r="GD133" s="94"/>
      <c r="GE133" s="94"/>
      <c r="GF133" s="94"/>
      <c r="GG133" s="94"/>
      <c r="GH133" s="94"/>
      <c r="GI133" s="94"/>
      <c r="GJ133" s="94"/>
      <c r="GK133" s="94"/>
      <c r="GL133" s="91"/>
      <c r="GM133" s="48"/>
      <c r="GN133" s="48"/>
      <c r="GO133" s="48"/>
      <c r="GP133" s="48"/>
      <c r="GQ133" s="54"/>
      <c r="GR133" s="92"/>
      <c r="GS133" s="92"/>
      <c r="GT133" s="94"/>
      <c r="GU133" s="94"/>
      <c r="GV133" s="94"/>
      <c r="GW133" s="94"/>
      <c r="GX133" s="94"/>
      <c r="GY133" s="94"/>
      <c r="GZ133" s="94"/>
      <c r="HA133" s="94"/>
      <c r="HB133" s="91"/>
      <c r="HC133" s="48"/>
      <c r="HD133" s="48"/>
      <c r="HE133" s="48"/>
      <c r="HF133" s="48"/>
      <c r="HG133" s="54"/>
      <c r="HH133" s="92"/>
      <c r="HI133" s="92"/>
      <c r="HJ133" s="94"/>
      <c r="HK133" s="94"/>
      <c r="HL133" s="94"/>
      <c r="HM133" s="94"/>
      <c r="HN133" s="94"/>
      <c r="HO133" s="94"/>
      <c r="HP133" s="94"/>
      <c r="HQ133" s="94"/>
      <c r="HR133" s="91"/>
      <c r="HS133" s="48"/>
      <c r="HT133" s="48"/>
      <c r="HU133" s="48"/>
      <c r="HV133" s="48"/>
      <c r="HW133" s="54"/>
      <c r="HX133" s="92"/>
      <c r="HY133" s="92"/>
      <c r="HZ133" s="94"/>
      <c r="IA133" s="94"/>
      <c r="IB133" s="94"/>
      <c r="IC133" s="94"/>
      <c r="ID133" s="94"/>
      <c r="IE133" s="94"/>
      <c r="IF133" s="94"/>
      <c r="IG133" s="94"/>
      <c r="IH133" s="91"/>
      <c r="II133" s="48"/>
      <c r="IJ133" s="48"/>
      <c r="IK133" s="48"/>
      <c r="IL133" s="48"/>
      <c r="IM133" s="54"/>
      <c r="IN133" s="92"/>
      <c r="IO133" s="92"/>
      <c r="IP133" s="94"/>
      <c r="IQ133" s="94"/>
      <c r="IR133" s="94"/>
      <c r="IS133" s="94"/>
      <c r="IT133" s="94"/>
      <c r="IU133" s="94"/>
      <c r="IV133" s="94"/>
    </row>
    <row r="134" spans="1:256" s="13" customFormat="1" ht="25.5" customHeight="1">
      <c r="A134" s="57"/>
      <c r="B134" s="47"/>
      <c r="C134" s="48"/>
      <c r="D134" s="49"/>
      <c r="E134" s="33"/>
      <c r="F134" s="33"/>
      <c r="G134" s="33"/>
      <c r="H134" s="33">
        <v>2024</v>
      </c>
      <c r="I134" s="50">
        <f t="shared" si="62"/>
        <v>386419.3</v>
      </c>
      <c r="J134" s="50">
        <f t="shared" si="63"/>
        <v>185035.8</v>
      </c>
      <c r="K134" s="50">
        <f t="shared" si="65"/>
        <v>113579.2</v>
      </c>
      <c r="L134" s="50">
        <f t="shared" si="67"/>
        <v>20035.8</v>
      </c>
      <c r="M134" s="50">
        <f t="shared" si="67"/>
        <v>0</v>
      </c>
      <c r="N134" s="50">
        <f t="shared" si="67"/>
        <v>0</v>
      </c>
      <c r="O134" s="50">
        <f t="shared" si="67"/>
        <v>272840.09999999998</v>
      </c>
      <c r="P134" s="50">
        <f t="shared" si="67"/>
        <v>165000</v>
      </c>
      <c r="Q134" s="50">
        <f t="shared" si="67"/>
        <v>0</v>
      </c>
      <c r="R134" s="50">
        <f t="shared" si="67"/>
        <v>0</v>
      </c>
      <c r="S134" s="1"/>
      <c r="T134" s="52"/>
      <c r="U134" s="88"/>
      <c r="V134" s="88"/>
      <c r="W134" s="54"/>
      <c r="X134" s="92"/>
      <c r="Y134" s="92"/>
      <c r="Z134" s="94"/>
      <c r="AA134" s="94"/>
      <c r="AB134" s="94"/>
      <c r="AC134" s="94"/>
      <c r="AD134" s="94"/>
      <c r="AE134" s="94"/>
      <c r="AF134" s="94"/>
      <c r="AG134" s="94"/>
      <c r="AH134" s="91"/>
      <c r="AI134" s="48"/>
      <c r="AJ134" s="48"/>
      <c r="AK134" s="48"/>
      <c r="AL134" s="48"/>
      <c r="AM134" s="54"/>
      <c r="AN134" s="92"/>
      <c r="AO134" s="92"/>
      <c r="AP134" s="94"/>
      <c r="AQ134" s="94"/>
      <c r="AR134" s="94"/>
      <c r="AS134" s="94"/>
      <c r="AT134" s="94"/>
      <c r="AU134" s="94"/>
      <c r="AV134" s="94"/>
      <c r="AW134" s="94"/>
      <c r="AX134" s="91"/>
      <c r="AY134" s="48"/>
      <c r="AZ134" s="48"/>
      <c r="BA134" s="48"/>
      <c r="BB134" s="48"/>
      <c r="BC134" s="54"/>
      <c r="BD134" s="92"/>
      <c r="BE134" s="92"/>
      <c r="BF134" s="94"/>
      <c r="BG134" s="94"/>
      <c r="BH134" s="94"/>
      <c r="BI134" s="94"/>
      <c r="BJ134" s="94"/>
      <c r="BK134" s="94"/>
      <c r="BL134" s="94"/>
      <c r="BM134" s="94"/>
      <c r="BN134" s="91"/>
      <c r="BO134" s="48"/>
      <c r="BP134" s="48"/>
      <c r="BQ134" s="48"/>
      <c r="BR134" s="48"/>
      <c r="BS134" s="54"/>
      <c r="BT134" s="92"/>
      <c r="BU134" s="92"/>
      <c r="BV134" s="94"/>
      <c r="BW134" s="94"/>
      <c r="BX134" s="94"/>
      <c r="BY134" s="94"/>
      <c r="BZ134" s="94"/>
      <c r="CA134" s="94"/>
      <c r="CB134" s="94"/>
      <c r="CC134" s="94"/>
      <c r="CD134" s="91"/>
      <c r="CE134" s="48"/>
      <c r="CF134" s="48"/>
      <c r="CG134" s="48"/>
      <c r="CH134" s="48"/>
      <c r="CI134" s="54"/>
      <c r="CJ134" s="92"/>
      <c r="CK134" s="92"/>
      <c r="CL134" s="94"/>
      <c r="CM134" s="94"/>
      <c r="CN134" s="94"/>
      <c r="CO134" s="94"/>
      <c r="CP134" s="94"/>
      <c r="CQ134" s="94"/>
      <c r="CR134" s="94"/>
      <c r="CS134" s="94"/>
      <c r="CT134" s="91"/>
      <c r="CU134" s="48"/>
      <c r="CV134" s="48"/>
      <c r="CW134" s="48"/>
      <c r="CX134" s="48"/>
      <c r="CY134" s="54"/>
      <c r="CZ134" s="92"/>
      <c r="DA134" s="92"/>
      <c r="DB134" s="94"/>
      <c r="DC134" s="94"/>
      <c r="DD134" s="94"/>
      <c r="DE134" s="94"/>
      <c r="DF134" s="94"/>
      <c r="DG134" s="94"/>
      <c r="DH134" s="94"/>
      <c r="DI134" s="94"/>
      <c r="DJ134" s="91"/>
      <c r="DK134" s="48"/>
      <c r="DL134" s="48"/>
      <c r="DM134" s="48"/>
      <c r="DN134" s="48"/>
      <c r="DO134" s="54"/>
      <c r="DP134" s="92"/>
      <c r="DQ134" s="92"/>
      <c r="DR134" s="94"/>
      <c r="DS134" s="94"/>
      <c r="DT134" s="94"/>
      <c r="DU134" s="94"/>
      <c r="DV134" s="94"/>
      <c r="DW134" s="94"/>
      <c r="DX134" s="94"/>
      <c r="DY134" s="94"/>
      <c r="DZ134" s="91"/>
      <c r="EA134" s="48"/>
      <c r="EB134" s="48"/>
      <c r="EC134" s="48"/>
      <c r="ED134" s="48"/>
      <c r="EE134" s="54"/>
      <c r="EF134" s="92"/>
      <c r="EG134" s="92"/>
      <c r="EH134" s="94"/>
      <c r="EI134" s="94"/>
      <c r="EJ134" s="94"/>
      <c r="EK134" s="94"/>
      <c r="EL134" s="94"/>
      <c r="EM134" s="94"/>
      <c r="EN134" s="94"/>
      <c r="EO134" s="94"/>
      <c r="EP134" s="91"/>
      <c r="EQ134" s="48"/>
      <c r="ER134" s="48"/>
      <c r="ES134" s="48"/>
      <c r="ET134" s="48"/>
      <c r="EU134" s="54"/>
      <c r="EV134" s="92"/>
      <c r="EW134" s="92"/>
      <c r="EX134" s="94"/>
      <c r="EY134" s="94"/>
      <c r="EZ134" s="94"/>
      <c r="FA134" s="94"/>
      <c r="FB134" s="94"/>
      <c r="FC134" s="94"/>
      <c r="FD134" s="94"/>
      <c r="FE134" s="94"/>
      <c r="FF134" s="91"/>
      <c r="FG134" s="48"/>
      <c r="FH134" s="48"/>
      <c r="FI134" s="48"/>
      <c r="FJ134" s="48"/>
      <c r="FK134" s="54"/>
      <c r="FL134" s="92"/>
      <c r="FM134" s="92"/>
      <c r="FN134" s="94"/>
      <c r="FO134" s="94"/>
      <c r="FP134" s="94"/>
      <c r="FQ134" s="94"/>
      <c r="FR134" s="94"/>
      <c r="FS134" s="94"/>
      <c r="FT134" s="94"/>
      <c r="FU134" s="94"/>
      <c r="FV134" s="91"/>
      <c r="FW134" s="48"/>
      <c r="FX134" s="48"/>
      <c r="FY134" s="48"/>
      <c r="FZ134" s="48"/>
      <c r="GA134" s="54"/>
      <c r="GB134" s="92"/>
      <c r="GC134" s="92"/>
      <c r="GD134" s="94"/>
      <c r="GE134" s="94"/>
      <c r="GF134" s="94"/>
      <c r="GG134" s="94"/>
      <c r="GH134" s="94"/>
      <c r="GI134" s="94"/>
      <c r="GJ134" s="94"/>
      <c r="GK134" s="94"/>
      <c r="GL134" s="91"/>
      <c r="GM134" s="48"/>
      <c r="GN134" s="48"/>
      <c r="GO134" s="48"/>
      <c r="GP134" s="48"/>
      <c r="GQ134" s="54"/>
      <c r="GR134" s="92"/>
      <c r="GS134" s="92"/>
      <c r="GT134" s="94"/>
      <c r="GU134" s="94"/>
      <c r="GV134" s="94"/>
      <c r="GW134" s="94"/>
      <c r="GX134" s="94"/>
      <c r="GY134" s="94"/>
      <c r="GZ134" s="94"/>
      <c r="HA134" s="94"/>
      <c r="HB134" s="91"/>
      <c r="HC134" s="48"/>
      <c r="HD134" s="48"/>
      <c r="HE134" s="48"/>
      <c r="HF134" s="48"/>
      <c r="HG134" s="54"/>
      <c r="HH134" s="92"/>
      <c r="HI134" s="92"/>
      <c r="HJ134" s="94"/>
      <c r="HK134" s="94"/>
      <c r="HL134" s="94"/>
      <c r="HM134" s="94"/>
      <c r="HN134" s="94"/>
      <c r="HO134" s="94"/>
      <c r="HP134" s="94"/>
      <c r="HQ134" s="94"/>
      <c r="HR134" s="91"/>
      <c r="HS134" s="48"/>
      <c r="HT134" s="48"/>
      <c r="HU134" s="48"/>
      <c r="HV134" s="48"/>
      <c r="HW134" s="54"/>
      <c r="HX134" s="92"/>
      <c r="HY134" s="92"/>
      <c r="HZ134" s="94"/>
      <c r="IA134" s="94"/>
      <c r="IB134" s="94"/>
      <c r="IC134" s="94"/>
      <c r="ID134" s="94"/>
      <c r="IE134" s="94"/>
      <c r="IF134" s="94"/>
      <c r="IG134" s="94"/>
      <c r="IH134" s="91"/>
      <c r="II134" s="48"/>
      <c r="IJ134" s="48"/>
      <c r="IK134" s="48"/>
      <c r="IL134" s="48"/>
      <c r="IM134" s="54"/>
      <c r="IN134" s="92"/>
      <c r="IO134" s="92"/>
      <c r="IP134" s="94"/>
      <c r="IQ134" s="94"/>
      <c r="IR134" s="94"/>
      <c r="IS134" s="94"/>
      <c r="IT134" s="94"/>
      <c r="IU134" s="94"/>
      <c r="IV134" s="94"/>
    </row>
    <row r="135" spans="1:256" s="13" customFormat="1" ht="25.5" customHeight="1">
      <c r="A135" s="57"/>
      <c r="B135" s="47"/>
      <c r="C135" s="48"/>
      <c r="D135" s="49"/>
      <c r="E135" s="33"/>
      <c r="F135" s="33"/>
      <c r="G135" s="33"/>
      <c r="H135" s="33">
        <v>2025</v>
      </c>
      <c r="I135" s="50">
        <f t="shared" si="62"/>
        <v>25987.599999999999</v>
      </c>
      <c r="J135" s="50">
        <f t="shared" si="63"/>
        <v>0</v>
      </c>
      <c r="K135" s="50">
        <f t="shared" si="65"/>
        <v>25987.599999999999</v>
      </c>
      <c r="L135" s="50">
        <f t="shared" si="67"/>
        <v>0</v>
      </c>
      <c r="M135" s="50">
        <f t="shared" si="67"/>
        <v>0</v>
      </c>
      <c r="N135" s="50">
        <f t="shared" si="67"/>
        <v>0</v>
      </c>
      <c r="O135" s="50">
        <f t="shared" si="67"/>
        <v>0</v>
      </c>
      <c r="P135" s="50">
        <f t="shared" si="67"/>
        <v>0</v>
      </c>
      <c r="Q135" s="50">
        <f t="shared" si="67"/>
        <v>0</v>
      </c>
      <c r="R135" s="50">
        <f t="shared" si="67"/>
        <v>0</v>
      </c>
      <c r="S135" s="1"/>
      <c r="T135" s="52"/>
      <c r="U135" s="88"/>
      <c r="V135" s="88"/>
      <c r="W135" s="54"/>
      <c r="X135" s="92"/>
      <c r="Y135" s="92"/>
      <c r="Z135" s="94"/>
      <c r="AA135" s="94"/>
      <c r="AB135" s="94"/>
      <c r="AC135" s="94"/>
      <c r="AD135" s="94"/>
      <c r="AE135" s="94"/>
      <c r="AF135" s="94"/>
      <c r="AG135" s="94"/>
      <c r="AH135" s="91"/>
      <c r="AI135" s="48"/>
      <c r="AJ135" s="48"/>
      <c r="AK135" s="48"/>
      <c r="AL135" s="48"/>
      <c r="AM135" s="54"/>
      <c r="AN135" s="92"/>
      <c r="AO135" s="92"/>
      <c r="AP135" s="94"/>
      <c r="AQ135" s="94"/>
      <c r="AR135" s="94"/>
      <c r="AS135" s="94"/>
      <c r="AT135" s="94"/>
      <c r="AU135" s="94"/>
      <c r="AV135" s="94"/>
      <c r="AW135" s="94"/>
      <c r="AX135" s="91"/>
      <c r="AY135" s="48"/>
      <c r="AZ135" s="48"/>
      <c r="BA135" s="48"/>
      <c r="BB135" s="48"/>
      <c r="BC135" s="54"/>
      <c r="BD135" s="92"/>
      <c r="BE135" s="92"/>
      <c r="BF135" s="94"/>
      <c r="BG135" s="94"/>
      <c r="BH135" s="94"/>
      <c r="BI135" s="94"/>
      <c r="BJ135" s="94"/>
      <c r="BK135" s="94"/>
      <c r="BL135" s="94"/>
      <c r="BM135" s="94"/>
      <c r="BN135" s="91"/>
      <c r="BO135" s="48"/>
      <c r="BP135" s="48"/>
      <c r="BQ135" s="48"/>
      <c r="BR135" s="48"/>
      <c r="BS135" s="54"/>
      <c r="BT135" s="92"/>
      <c r="BU135" s="92"/>
      <c r="BV135" s="94"/>
      <c r="BW135" s="94"/>
      <c r="BX135" s="94"/>
      <c r="BY135" s="94"/>
      <c r="BZ135" s="94"/>
      <c r="CA135" s="94"/>
      <c r="CB135" s="94"/>
      <c r="CC135" s="94"/>
      <c r="CD135" s="91"/>
      <c r="CE135" s="48"/>
      <c r="CF135" s="48"/>
      <c r="CG135" s="48"/>
      <c r="CH135" s="48"/>
      <c r="CI135" s="54"/>
      <c r="CJ135" s="92"/>
      <c r="CK135" s="92"/>
      <c r="CL135" s="94"/>
      <c r="CM135" s="94"/>
      <c r="CN135" s="94"/>
      <c r="CO135" s="94"/>
      <c r="CP135" s="94"/>
      <c r="CQ135" s="94"/>
      <c r="CR135" s="94"/>
      <c r="CS135" s="94"/>
      <c r="CT135" s="91"/>
      <c r="CU135" s="48"/>
      <c r="CV135" s="48"/>
      <c r="CW135" s="48"/>
      <c r="CX135" s="48"/>
      <c r="CY135" s="54"/>
      <c r="CZ135" s="92"/>
      <c r="DA135" s="92"/>
      <c r="DB135" s="94"/>
      <c r="DC135" s="94"/>
      <c r="DD135" s="94"/>
      <c r="DE135" s="94"/>
      <c r="DF135" s="94"/>
      <c r="DG135" s="94"/>
      <c r="DH135" s="94"/>
      <c r="DI135" s="94"/>
      <c r="DJ135" s="91"/>
      <c r="DK135" s="48"/>
      <c r="DL135" s="48"/>
      <c r="DM135" s="48"/>
      <c r="DN135" s="48"/>
      <c r="DO135" s="54"/>
      <c r="DP135" s="92"/>
      <c r="DQ135" s="92"/>
      <c r="DR135" s="94"/>
      <c r="DS135" s="94"/>
      <c r="DT135" s="94"/>
      <c r="DU135" s="94"/>
      <c r="DV135" s="94"/>
      <c r="DW135" s="94"/>
      <c r="DX135" s="94"/>
      <c r="DY135" s="94"/>
      <c r="DZ135" s="91"/>
      <c r="EA135" s="48"/>
      <c r="EB135" s="48"/>
      <c r="EC135" s="48"/>
      <c r="ED135" s="48"/>
      <c r="EE135" s="54"/>
      <c r="EF135" s="92"/>
      <c r="EG135" s="92"/>
      <c r="EH135" s="94"/>
      <c r="EI135" s="94"/>
      <c r="EJ135" s="94"/>
      <c r="EK135" s="94"/>
      <c r="EL135" s="94"/>
      <c r="EM135" s="94"/>
      <c r="EN135" s="94"/>
      <c r="EO135" s="94"/>
      <c r="EP135" s="91"/>
      <c r="EQ135" s="48"/>
      <c r="ER135" s="48"/>
      <c r="ES135" s="48"/>
      <c r="ET135" s="48"/>
      <c r="EU135" s="54"/>
      <c r="EV135" s="92"/>
      <c r="EW135" s="92"/>
      <c r="EX135" s="94"/>
      <c r="EY135" s="94"/>
      <c r="EZ135" s="94"/>
      <c r="FA135" s="94"/>
      <c r="FB135" s="94"/>
      <c r="FC135" s="94"/>
      <c r="FD135" s="94"/>
      <c r="FE135" s="94"/>
      <c r="FF135" s="91"/>
      <c r="FG135" s="48"/>
      <c r="FH135" s="48"/>
      <c r="FI135" s="48"/>
      <c r="FJ135" s="48"/>
      <c r="FK135" s="54"/>
      <c r="FL135" s="92"/>
      <c r="FM135" s="92"/>
      <c r="FN135" s="94"/>
      <c r="FO135" s="94"/>
      <c r="FP135" s="94"/>
      <c r="FQ135" s="94"/>
      <c r="FR135" s="94"/>
      <c r="FS135" s="94"/>
      <c r="FT135" s="94"/>
      <c r="FU135" s="94"/>
      <c r="FV135" s="91"/>
      <c r="FW135" s="48"/>
      <c r="FX135" s="48"/>
      <c r="FY135" s="48"/>
      <c r="FZ135" s="48"/>
      <c r="GA135" s="54"/>
      <c r="GB135" s="92"/>
      <c r="GC135" s="92"/>
      <c r="GD135" s="94"/>
      <c r="GE135" s="94"/>
      <c r="GF135" s="94"/>
      <c r="GG135" s="94"/>
      <c r="GH135" s="94"/>
      <c r="GI135" s="94"/>
      <c r="GJ135" s="94"/>
      <c r="GK135" s="94"/>
      <c r="GL135" s="91"/>
      <c r="GM135" s="48"/>
      <c r="GN135" s="48"/>
      <c r="GO135" s="48"/>
      <c r="GP135" s="48"/>
      <c r="GQ135" s="54"/>
      <c r="GR135" s="92"/>
      <c r="GS135" s="92"/>
      <c r="GT135" s="94"/>
      <c r="GU135" s="94"/>
      <c r="GV135" s="94"/>
      <c r="GW135" s="94"/>
      <c r="GX135" s="94"/>
      <c r="GY135" s="94"/>
      <c r="GZ135" s="94"/>
      <c r="HA135" s="94"/>
      <c r="HB135" s="91"/>
      <c r="HC135" s="48"/>
      <c r="HD135" s="48"/>
      <c r="HE135" s="48"/>
      <c r="HF135" s="48"/>
      <c r="HG135" s="54"/>
      <c r="HH135" s="92"/>
      <c r="HI135" s="92"/>
      <c r="HJ135" s="94"/>
      <c r="HK135" s="94"/>
      <c r="HL135" s="94"/>
      <c r="HM135" s="94"/>
      <c r="HN135" s="94"/>
      <c r="HO135" s="94"/>
      <c r="HP135" s="94"/>
      <c r="HQ135" s="94"/>
      <c r="HR135" s="91"/>
      <c r="HS135" s="48"/>
      <c r="HT135" s="48"/>
      <c r="HU135" s="48"/>
      <c r="HV135" s="48"/>
      <c r="HW135" s="54"/>
      <c r="HX135" s="92"/>
      <c r="HY135" s="92"/>
      <c r="HZ135" s="94"/>
      <c r="IA135" s="94"/>
      <c r="IB135" s="94"/>
      <c r="IC135" s="94"/>
      <c r="ID135" s="94"/>
      <c r="IE135" s="94"/>
      <c r="IF135" s="94"/>
      <c r="IG135" s="94"/>
      <c r="IH135" s="91"/>
      <c r="II135" s="48"/>
      <c r="IJ135" s="48"/>
      <c r="IK135" s="48"/>
      <c r="IL135" s="48"/>
      <c r="IM135" s="54"/>
      <c r="IN135" s="92"/>
      <c r="IO135" s="92"/>
      <c r="IP135" s="94"/>
      <c r="IQ135" s="94"/>
      <c r="IR135" s="94"/>
      <c r="IS135" s="94"/>
      <c r="IT135" s="94"/>
      <c r="IU135" s="94"/>
      <c r="IV135" s="94"/>
    </row>
    <row r="136" spans="1:256" s="13" customFormat="1" ht="25.5" customHeight="1">
      <c r="A136" s="57"/>
      <c r="B136" s="47"/>
      <c r="C136" s="48"/>
      <c r="D136" s="49"/>
      <c r="E136" s="33"/>
      <c r="F136" s="33"/>
      <c r="G136" s="33"/>
      <c r="H136" s="33">
        <v>2026</v>
      </c>
      <c r="I136" s="50">
        <f t="shared" si="62"/>
        <v>717761.70000000007</v>
      </c>
      <c r="J136" s="50">
        <f t="shared" si="63"/>
        <v>0</v>
      </c>
      <c r="K136" s="50">
        <f t="shared" si="65"/>
        <v>179440.4</v>
      </c>
      <c r="L136" s="50">
        <f t="shared" si="67"/>
        <v>0</v>
      </c>
      <c r="M136" s="50">
        <f t="shared" si="67"/>
        <v>0</v>
      </c>
      <c r="N136" s="50">
        <f t="shared" si="67"/>
        <v>0</v>
      </c>
      <c r="O136" s="50">
        <f t="shared" si="67"/>
        <v>538321.30000000005</v>
      </c>
      <c r="P136" s="50">
        <f t="shared" si="67"/>
        <v>0</v>
      </c>
      <c r="Q136" s="50">
        <f t="shared" si="67"/>
        <v>0</v>
      </c>
      <c r="R136" s="50">
        <f t="shared" si="67"/>
        <v>0</v>
      </c>
      <c r="S136" s="1"/>
      <c r="T136" s="52"/>
      <c r="U136" s="88"/>
      <c r="V136" s="88"/>
      <c r="W136" s="54"/>
      <c r="X136" s="92"/>
      <c r="Y136" s="92"/>
      <c r="Z136" s="94"/>
      <c r="AA136" s="94"/>
      <c r="AB136" s="94"/>
      <c r="AC136" s="94"/>
      <c r="AD136" s="94"/>
      <c r="AE136" s="94"/>
      <c r="AF136" s="94"/>
      <c r="AG136" s="94"/>
      <c r="AH136" s="91"/>
      <c r="AI136" s="48"/>
      <c r="AJ136" s="48"/>
      <c r="AK136" s="48"/>
      <c r="AL136" s="48"/>
      <c r="AM136" s="54"/>
      <c r="AN136" s="92"/>
      <c r="AO136" s="92"/>
      <c r="AP136" s="94"/>
      <c r="AQ136" s="94"/>
      <c r="AR136" s="94"/>
      <c r="AS136" s="94"/>
      <c r="AT136" s="94"/>
      <c r="AU136" s="94"/>
      <c r="AV136" s="94"/>
      <c r="AW136" s="94"/>
      <c r="AX136" s="91"/>
      <c r="AY136" s="48"/>
      <c r="AZ136" s="48"/>
      <c r="BA136" s="48"/>
      <c r="BB136" s="48"/>
      <c r="BC136" s="54"/>
      <c r="BD136" s="92"/>
      <c r="BE136" s="92"/>
      <c r="BF136" s="94"/>
      <c r="BG136" s="94"/>
      <c r="BH136" s="94"/>
      <c r="BI136" s="94"/>
      <c r="BJ136" s="94"/>
      <c r="BK136" s="94"/>
      <c r="BL136" s="94"/>
      <c r="BM136" s="94"/>
      <c r="BN136" s="91"/>
      <c r="BO136" s="48"/>
      <c r="BP136" s="48"/>
      <c r="BQ136" s="48"/>
      <c r="BR136" s="48"/>
      <c r="BS136" s="54"/>
      <c r="BT136" s="92"/>
      <c r="BU136" s="92"/>
      <c r="BV136" s="94"/>
      <c r="BW136" s="94"/>
      <c r="BX136" s="94"/>
      <c r="BY136" s="94"/>
      <c r="BZ136" s="94"/>
      <c r="CA136" s="94"/>
      <c r="CB136" s="94"/>
      <c r="CC136" s="94"/>
      <c r="CD136" s="91"/>
      <c r="CE136" s="48"/>
      <c r="CF136" s="48"/>
      <c r="CG136" s="48"/>
      <c r="CH136" s="48"/>
      <c r="CI136" s="54"/>
      <c r="CJ136" s="92"/>
      <c r="CK136" s="92"/>
      <c r="CL136" s="94"/>
      <c r="CM136" s="94"/>
      <c r="CN136" s="94"/>
      <c r="CO136" s="94"/>
      <c r="CP136" s="94"/>
      <c r="CQ136" s="94"/>
      <c r="CR136" s="94"/>
      <c r="CS136" s="94"/>
      <c r="CT136" s="91"/>
      <c r="CU136" s="48"/>
      <c r="CV136" s="48"/>
      <c r="CW136" s="48"/>
      <c r="CX136" s="48"/>
      <c r="CY136" s="54"/>
      <c r="CZ136" s="92"/>
      <c r="DA136" s="92"/>
      <c r="DB136" s="94"/>
      <c r="DC136" s="94"/>
      <c r="DD136" s="94"/>
      <c r="DE136" s="94"/>
      <c r="DF136" s="94"/>
      <c r="DG136" s="94"/>
      <c r="DH136" s="94"/>
      <c r="DI136" s="94"/>
      <c r="DJ136" s="91"/>
      <c r="DK136" s="48"/>
      <c r="DL136" s="48"/>
      <c r="DM136" s="48"/>
      <c r="DN136" s="48"/>
      <c r="DO136" s="54"/>
      <c r="DP136" s="92"/>
      <c r="DQ136" s="92"/>
      <c r="DR136" s="94"/>
      <c r="DS136" s="94"/>
      <c r="DT136" s="94"/>
      <c r="DU136" s="94"/>
      <c r="DV136" s="94"/>
      <c r="DW136" s="94"/>
      <c r="DX136" s="94"/>
      <c r="DY136" s="94"/>
      <c r="DZ136" s="91"/>
      <c r="EA136" s="48"/>
      <c r="EB136" s="48"/>
      <c r="EC136" s="48"/>
      <c r="ED136" s="48"/>
      <c r="EE136" s="54"/>
      <c r="EF136" s="92"/>
      <c r="EG136" s="92"/>
      <c r="EH136" s="94"/>
      <c r="EI136" s="94"/>
      <c r="EJ136" s="94"/>
      <c r="EK136" s="94"/>
      <c r="EL136" s="94"/>
      <c r="EM136" s="94"/>
      <c r="EN136" s="94"/>
      <c r="EO136" s="94"/>
      <c r="EP136" s="91"/>
      <c r="EQ136" s="48"/>
      <c r="ER136" s="48"/>
      <c r="ES136" s="48"/>
      <c r="ET136" s="48"/>
      <c r="EU136" s="54"/>
      <c r="EV136" s="92"/>
      <c r="EW136" s="92"/>
      <c r="EX136" s="94"/>
      <c r="EY136" s="94"/>
      <c r="EZ136" s="94"/>
      <c r="FA136" s="94"/>
      <c r="FB136" s="94"/>
      <c r="FC136" s="94"/>
      <c r="FD136" s="94"/>
      <c r="FE136" s="94"/>
      <c r="FF136" s="91"/>
      <c r="FG136" s="48"/>
      <c r="FH136" s="48"/>
      <c r="FI136" s="48"/>
      <c r="FJ136" s="48"/>
      <c r="FK136" s="54"/>
      <c r="FL136" s="92"/>
      <c r="FM136" s="92"/>
      <c r="FN136" s="94"/>
      <c r="FO136" s="94"/>
      <c r="FP136" s="94"/>
      <c r="FQ136" s="94"/>
      <c r="FR136" s="94"/>
      <c r="FS136" s="94"/>
      <c r="FT136" s="94"/>
      <c r="FU136" s="94"/>
      <c r="FV136" s="91"/>
      <c r="FW136" s="48"/>
      <c r="FX136" s="48"/>
      <c r="FY136" s="48"/>
      <c r="FZ136" s="48"/>
      <c r="GA136" s="54"/>
      <c r="GB136" s="92"/>
      <c r="GC136" s="92"/>
      <c r="GD136" s="94"/>
      <c r="GE136" s="94"/>
      <c r="GF136" s="94"/>
      <c r="GG136" s="94"/>
      <c r="GH136" s="94"/>
      <c r="GI136" s="94"/>
      <c r="GJ136" s="94"/>
      <c r="GK136" s="94"/>
      <c r="GL136" s="91"/>
      <c r="GM136" s="48"/>
      <c r="GN136" s="48"/>
      <c r="GO136" s="48"/>
      <c r="GP136" s="48"/>
      <c r="GQ136" s="54"/>
      <c r="GR136" s="92"/>
      <c r="GS136" s="92"/>
      <c r="GT136" s="94"/>
      <c r="GU136" s="94"/>
      <c r="GV136" s="94"/>
      <c r="GW136" s="94"/>
      <c r="GX136" s="94"/>
      <c r="GY136" s="94"/>
      <c r="GZ136" s="94"/>
      <c r="HA136" s="94"/>
      <c r="HB136" s="91"/>
      <c r="HC136" s="48"/>
      <c r="HD136" s="48"/>
      <c r="HE136" s="48"/>
      <c r="HF136" s="48"/>
      <c r="HG136" s="54"/>
      <c r="HH136" s="92"/>
      <c r="HI136" s="92"/>
      <c r="HJ136" s="94"/>
      <c r="HK136" s="94"/>
      <c r="HL136" s="94"/>
      <c r="HM136" s="94"/>
      <c r="HN136" s="94"/>
      <c r="HO136" s="94"/>
      <c r="HP136" s="94"/>
      <c r="HQ136" s="94"/>
      <c r="HR136" s="91"/>
      <c r="HS136" s="48"/>
      <c r="HT136" s="48"/>
      <c r="HU136" s="48"/>
      <c r="HV136" s="48"/>
      <c r="HW136" s="54"/>
      <c r="HX136" s="92"/>
      <c r="HY136" s="92"/>
      <c r="HZ136" s="94"/>
      <c r="IA136" s="94"/>
      <c r="IB136" s="94"/>
      <c r="IC136" s="94"/>
      <c r="ID136" s="94"/>
      <c r="IE136" s="94"/>
      <c r="IF136" s="94"/>
      <c r="IG136" s="94"/>
      <c r="IH136" s="91"/>
      <c r="II136" s="48"/>
      <c r="IJ136" s="48"/>
      <c r="IK136" s="48"/>
      <c r="IL136" s="48"/>
      <c r="IM136" s="54"/>
      <c r="IN136" s="92"/>
      <c r="IO136" s="92"/>
      <c r="IP136" s="94"/>
      <c r="IQ136" s="94"/>
      <c r="IR136" s="94"/>
      <c r="IS136" s="94"/>
      <c r="IT136" s="94"/>
      <c r="IU136" s="94"/>
      <c r="IV136" s="94"/>
    </row>
    <row r="137" spans="1:256" s="13" customFormat="1" ht="25.5" customHeight="1">
      <c r="A137" s="57"/>
      <c r="B137" s="47"/>
      <c r="C137" s="48"/>
      <c r="D137" s="49"/>
      <c r="E137" s="33"/>
      <c r="F137" s="33"/>
      <c r="G137" s="33"/>
      <c r="H137" s="33">
        <v>2027</v>
      </c>
      <c r="I137" s="50">
        <f t="shared" ref="I137:J140" si="68">K137+M137+O137+Q137</f>
        <v>78428.588289486026</v>
      </c>
      <c r="J137" s="50">
        <f t="shared" si="68"/>
        <v>0</v>
      </c>
      <c r="K137" s="50">
        <f t="shared" si="65"/>
        <v>78428.588289486026</v>
      </c>
      <c r="L137" s="50">
        <f t="shared" si="67"/>
        <v>0</v>
      </c>
      <c r="M137" s="50">
        <f t="shared" si="67"/>
        <v>0</v>
      </c>
      <c r="N137" s="50">
        <f t="shared" si="67"/>
        <v>0</v>
      </c>
      <c r="O137" s="50">
        <f t="shared" si="67"/>
        <v>0</v>
      </c>
      <c r="P137" s="50">
        <f t="shared" si="67"/>
        <v>0</v>
      </c>
      <c r="Q137" s="50">
        <f t="shared" si="67"/>
        <v>0</v>
      </c>
      <c r="R137" s="50">
        <f t="shared" si="67"/>
        <v>0</v>
      </c>
      <c r="S137" s="1"/>
      <c r="T137" s="52"/>
      <c r="U137" s="88"/>
      <c r="V137" s="88"/>
      <c r="W137" s="54"/>
      <c r="X137" s="92"/>
      <c r="Y137" s="92"/>
      <c r="Z137" s="94"/>
      <c r="AA137" s="94"/>
      <c r="AB137" s="94"/>
      <c r="AC137" s="94"/>
      <c r="AD137" s="94"/>
      <c r="AE137" s="94"/>
      <c r="AF137" s="94"/>
      <c r="AG137" s="94"/>
      <c r="AH137" s="91"/>
      <c r="AI137" s="48"/>
      <c r="AJ137" s="48"/>
      <c r="AK137" s="48"/>
      <c r="AL137" s="48"/>
      <c r="AM137" s="54"/>
      <c r="AN137" s="92"/>
      <c r="AO137" s="92"/>
      <c r="AP137" s="94"/>
      <c r="AQ137" s="94"/>
      <c r="AR137" s="94"/>
      <c r="AS137" s="94"/>
      <c r="AT137" s="94"/>
      <c r="AU137" s="94"/>
      <c r="AV137" s="94"/>
      <c r="AW137" s="94"/>
      <c r="AX137" s="91"/>
      <c r="AY137" s="48"/>
      <c r="AZ137" s="48"/>
      <c r="BA137" s="48"/>
      <c r="BB137" s="48"/>
      <c r="BC137" s="54"/>
      <c r="BD137" s="92"/>
      <c r="BE137" s="92"/>
      <c r="BF137" s="94"/>
      <c r="BG137" s="94"/>
      <c r="BH137" s="94"/>
      <c r="BI137" s="94"/>
      <c r="BJ137" s="94"/>
      <c r="BK137" s="94"/>
      <c r="BL137" s="94"/>
      <c r="BM137" s="94"/>
      <c r="BN137" s="91"/>
      <c r="BO137" s="48"/>
      <c r="BP137" s="48"/>
      <c r="BQ137" s="48"/>
      <c r="BR137" s="48"/>
      <c r="BS137" s="54"/>
      <c r="BT137" s="92"/>
      <c r="BU137" s="92"/>
      <c r="BV137" s="94"/>
      <c r="BW137" s="94"/>
      <c r="BX137" s="94"/>
      <c r="BY137" s="94"/>
      <c r="BZ137" s="94"/>
      <c r="CA137" s="94"/>
      <c r="CB137" s="94"/>
      <c r="CC137" s="94"/>
      <c r="CD137" s="91"/>
      <c r="CE137" s="48"/>
      <c r="CF137" s="48"/>
      <c r="CG137" s="48"/>
      <c r="CH137" s="48"/>
      <c r="CI137" s="54"/>
      <c r="CJ137" s="92"/>
      <c r="CK137" s="92"/>
      <c r="CL137" s="94"/>
      <c r="CM137" s="94"/>
      <c r="CN137" s="94"/>
      <c r="CO137" s="94"/>
      <c r="CP137" s="94"/>
      <c r="CQ137" s="94"/>
      <c r="CR137" s="94"/>
      <c r="CS137" s="94"/>
      <c r="CT137" s="91"/>
      <c r="CU137" s="48"/>
      <c r="CV137" s="48"/>
      <c r="CW137" s="48"/>
      <c r="CX137" s="48"/>
      <c r="CY137" s="54"/>
      <c r="CZ137" s="92"/>
      <c r="DA137" s="92"/>
      <c r="DB137" s="94"/>
      <c r="DC137" s="94"/>
      <c r="DD137" s="94"/>
      <c r="DE137" s="94"/>
      <c r="DF137" s="94"/>
      <c r="DG137" s="94"/>
      <c r="DH137" s="94"/>
      <c r="DI137" s="94"/>
      <c r="DJ137" s="91"/>
      <c r="DK137" s="48"/>
      <c r="DL137" s="48"/>
      <c r="DM137" s="48"/>
      <c r="DN137" s="48"/>
      <c r="DO137" s="54"/>
      <c r="DP137" s="92"/>
      <c r="DQ137" s="92"/>
      <c r="DR137" s="94"/>
      <c r="DS137" s="94"/>
      <c r="DT137" s="94"/>
      <c r="DU137" s="94"/>
      <c r="DV137" s="94"/>
      <c r="DW137" s="94"/>
      <c r="DX137" s="94"/>
      <c r="DY137" s="94"/>
      <c r="DZ137" s="91"/>
      <c r="EA137" s="48"/>
      <c r="EB137" s="48"/>
      <c r="EC137" s="48"/>
      <c r="ED137" s="48"/>
      <c r="EE137" s="54"/>
      <c r="EF137" s="92"/>
      <c r="EG137" s="92"/>
      <c r="EH137" s="94"/>
      <c r="EI137" s="94"/>
      <c r="EJ137" s="94"/>
      <c r="EK137" s="94"/>
      <c r="EL137" s="94"/>
      <c r="EM137" s="94"/>
      <c r="EN137" s="94"/>
      <c r="EO137" s="94"/>
      <c r="EP137" s="91"/>
      <c r="EQ137" s="48"/>
      <c r="ER137" s="48"/>
      <c r="ES137" s="48"/>
      <c r="ET137" s="48"/>
      <c r="EU137" s="54"/>
      <c r="EV137" s="92"/>
      <c r="EW137" s="92"/>
      <c r="EX137" s="94"/>
      <c r="EY137" s="94"/>
      <c r="EZ137" s="94"/>
      <c r="FA137" s="94"/>
      <c r="FB137" s="94"/>
      <c r="FC137" s="94"/>
      <c r="FD137" s="94"/>
      <c r="FE137" s="94"/>
      <c r="FF137" s="91"/>
      <c r="FG137" s="48"/>
      <c r="FH137" s="48"/>
      <c r="FI137" s="48"/>
      <c r="FJ137" s="48"/>
      <c r="FK137" s="54"/>
      <c r="FL137" s="92"/>
      <c r="FM137" s="92"/>
      <c r="FN137" s="94"/>
      <c r="FO137" s="94"/>
      <c r="FP137" s="94"/>
      <c r="FQ137" s="94"/>
      <c r="FR137" s="94"/>
      <c r="FS137" s="94"/>
      <c r="FT137" s="94"/>
      <c r="FU137" s="94"/>
      <c r="FV137" s="91"/>
      <c r="FW137" s="48"/>
      <c r="FX137" s="48"/>
      <c r="FY137" s="48"/>
      <c r="FZ137" s="48"/>
      <c r="GA137" s="54"/>
      <c r="GB137" s="92"/>
      <c r="GC137" s="92"/>
      <c r="GD137" s="94"/>
      <c r="GE137" s="94"/>
      <c r="GF137" s="94"/>
      <c r="GG137" s="94"/>
      <c r="GH137" s="94"/>
      <c r="GI137" s="94"/>
      <c r="GJ137" s="94"/>
      <c r="GK137" s="94"/>
      <c r="GL137" s="91"/>
      <c r="GM137" s="48"/>
      <c r="GN137" s="48"/>
      <c r="GO137" s="48"/>
      <c r="GP137" s="48"/>
      <c r="GQ137" s="54"/>
      <c r="GR137" s="92"/>
      <c r="GS137" s="92"/>
      <c r="GT137" s="94"/>
      <c r="GU137" s="94"/>
      <c r="GV137" s="94"/>
      <c r="GW137" s="94"/>
      <c r="GX137" s="94"/>
      <c r="GY137" s="94"/>
      <c r="GZ137" s="94"/>
      <c r="HA137" s="94"/>
      <c r="HB137" s="91"/>
      <c r="HC137" s="48"/>
      <c r="HD137" s="48"/>
      <c r="HE137" s="48"/>
      <c r="HF137" s="48"/>
      <c r="HG137" s="54"/>
      <c r="HH137" s="92"/>
      <c r="HI137" s="92"/>
      <c r="HJ137" s="94"/>
      <c r="HK137" s="94"/>
      <c r="HL137" s="94"/>
      <c r="HM137" s="94"/>
      <c r="HN137" s="94"/>
      <c r="HO137" s="94"/>
      <c r="HP137" s="94"/>
      <c r="HQ137" s="94"/>
      <c r="HR137" s="91"/>
      <c r="HS137" s="48"/>
      <c r="HT137" s="48"/>
      <c r="HU137" s="48"/>
      <c r="HV137" s="48"/>
      <c r="HW137" s="54"/>
      <c r="HX137" s="92"/>
      <c r="HY137" s="92"/>
      <c r="HZ137" s="94"/>
      <c r="IA137" s="94"/>
      <c r="IB137" s="94"/>
      <c r="IC137" s="94"/>
      <c r="ID137" s="94"/>
      <c r="IE137" s="94"/>
      <c r="IF137" s="94"/>
      <c r="IG137" s="94"/>
      <c r="IH137" s="91"/>
      <c r="II137" s="48"/>
      <c r="IJ137" s="48"/>
      <c r="IK137" s="48"/>
      <c r="IL137" s="48"/>
      <c r="IM137" s="54"/>
      <c r="IN137" s="92"/>
      <c r="IO137" s="92"/>
      <c r="IP137" s="94"/>
      <c r="IQ137" s="94"/>
      <c r="IR137" s="94"/>
      <c r="IS137" s="94"/>
      <c r="IT137" s="94"/>
      <c r="IU137" s="94"/>
      <c r="IV137" s="94"/>
    </row>
    <row r="138" spans="1:256" ht="25.5" customHeight="1">
      <c r="A138" s="57"/>
      <c r="B138" s="47"/>
      <c r="C138" s="48"/>
      <c r="D138" s="49"/>
      <c r="E138" s="33"/>
      <c r="F138" s="33"/>
      <c r="G138" s="33"/>
      <c r="H138" s="33">
        <v>2028</v>
      </c>
      <c r="I138" s="50">
        <f t="shared" si="68"/>
        <v>71199.379876454404</v>
      </c>
      <c r="J138" s="50">
        <f t="shared" si="68"/>
        <v>0</v>
      </c>
      <c r="K138" s="50">
        <f t="shared" si="65"/>
        <v>71199.379876454404</v>
      </c>
      <c r="L138" s="50">
        <f t="shared" si="67"/>
        <v>0</v>
      </c>
      <c r="M138" s="50">
        <f t="shared" si="67"/>
        <v>0</v>
      </c>
      <c r="N138" s="50">
        <f t="shared" si="67"/>
        <v>0</v>
      </c>
      <c r="O138" s="50">
        <f t="shared" si="67"/>
        <v>0</v>
      </c>
      <c r="P138" s="50">
        <f t="shared" si="67"/>
        <v>0</v>
      </c>
      <c r="Q138" s="50">
        <f t="shared" si="67"/>
        <v>0</v>
      </c>
      <c r="R138" s="50">
        <f t="shared" si="67"/>
        <v>0</v>
      </c>
      <c r="S138" s="1"/>
      <c r="T138" s="52"/>
      <c r="AI138" s="48"/>
      <c r="AY138" s="48"/>
      <c r="BO138" s="48"/>
      <c r="CE138" s="48"/>
      <c r="CU138" s="48"/>
      <c r="DK138" s="48"/>
      <c r="EA138" s="48"/>
      <c r="EQ138" s="48"/>
      <c r="FG138" s="48"/>
      <c r="FW138" s="48"/>
      <c r="GM138" s="48"/>
      <c r="HC138" s="48"/>
      <c r="HS138" s="48"/>
      <c r="II138" s="48"/>
    </row>
    <row r="139" spans="1:256" ht="25.5" customHeight="1">
      <c r="A139" s="57"/>
      <c r="B139" s="47"/>
      <c r="C139" s="48"/>
      <c r="D139" s="49"/>
      <c r="E139" s="33"/>
      <c r="F139" s="33"/>
      <c r="G139" s="33"/>
      <c r="H139" s="33">
        <v>2029</v>
      </c>
      <c r="I139" s="50">
        <f t="shared" si="68"/>
        <v>77776.013847398412</v>
      </c>
      <c r="J139" s="50">
        <f t="shared" si="68"/>
        <v>0</v>
      </c>
      <c r="K139" s="50">
        <f t="shared" si="65"/>
        <v>77776.013847398412</v>
      </c>
      <c r="L139" s="50">
        <f t="shared" si="67"/>
        <v>0</v>
      </c>
      <c r="M139" s="50">
        <f t="shared" si="67"/>
        <v>0</v>
      </c>
      <c r="N139" s="50">
        <f t="shared" si="67"/>
        <v>0</v>
      </c>
      <c r="O139" s="50">
        <f t="shared" si="67"/>
        <v>0</v>
      </c>
      <c r="P139" s="50">
        <f t="shared" si="67"/>
        <v>0</v>
      </c>
      <c r="Q139" s="50">
        <f t="shared" si="67"/>
        <v>0</v>
      </c>
      <c r="R139" s="50">
        <f t="shared" si="67"/>
        <v>0</v>
      </c>
      <c r="S139" s="1"/>
      <c r="T139" s="52"/>
      <c r="AI139" s="48"/>
      <c r="AY139" s="48"/>
      <c r="BO139" s="48"/>
      <c r="CE139" s="48"/>
      <c r="CU139" s="48"/>
      <c r="DK139" s="48"/>
      <c r="EA139" s="48"/>
      <c r="EQ139" s="48"/>
      <c r="FG139" s="48"/>
      <c r="FW139" s="48"/>
      <c r="GM139" s="48"/>
      <c r="HC139" s="48"/>
      <c r="HS139" s="48"/>
      <c r="II139" s="48"/>
    </row>
    <row r="140" spans="1:256" ht="25.5" customHeight="1">
      <c r="A140" s="57"/>
      <c r="B140" s="47"/>
      <c r="C140" s="48"/>
      <c r="D140" s="49"/>
      <c r="E140" s="33"/>
      <c r="F140" s="33"/>
      <c r="G140" s="33"/>
      <c r="H140" s="33">
        <v>2030</v>
      </c>
      <c r="I140" s="50">
        <f t="shared" si="68"/>
        <v>22979</v>
      </c>
      <c r="J140" s="50">
        <f t="shared" si="68"/>
        <v>0</v>
      </c>
      <c r="K140" s="50">
        <f t="shared" si="65"/>
        <v>22979</v>
      </c>
      <c r="L140" s="50">
        <f t="shared" si="67"/>
        <v>0</v>
      </c>
      <c r="M140" s="50">
        <f t="shared" si="67"/>
        <v>0</v>
      </c>
      <c r="N140" s="50">
        <f t="shared" si="67"/>
        <v>0</v>
      </c>
      <c r="O140" s="50">
        <f t="shared" si="67"/>
        <v>0</v>
      </c>
      <c r="P140" s="50">
        <f t="shared" si="67"/>
        <v>0</v>
      </c>
      <c r="Q140" s="50">
        <f t="shared" si="67"/>
        <v>0</v>
      </c>
      <c r="R140" s="50">
        <f t="shared" si="67"/>
        <v>0</v>
      </c>
      <c r="S140" s="1"/>
      <c r="T140" s="52"/>
      <c r="AI140" s="48"/>
      <c r="AY140" s="48"/>
      <c r="BO140" s="48"/>
      <c r="CE140" s="48"/>
      <c r="CU140" s="48"/>
      <c r="DK140" s="48"/>
      <c r="EA140" s="48"/>
      <c r="EQ140" s="48"/>
      <c r="FG140" s="48"/>
      <c r="FW140" s="48"/>
      <c r="GM140" s="48"/>
      <c r="HC140" s="48"/>
      <c r="HS140" s="48"/>
      <c r="II140" s="48"/>
    </row>
    <row r="141" spans="1:256" s="13" customFormat="1" ht="25.5" customHeight="1">
      <c r="A141" s="57"/>
      <c r="B141" s="40" t="s">
        <v>38</v>
      </c>
      <c r="C141" s="41"/>
      <c r="D141" s="42"/>
      <c r="E141" s="33"/>
      <c r="F141" s="33"/>
      <c r="G141" s="33"/>
      <c r="H141" s="43" t="s">
        <v>26</v>
      </c>
      <c r="I141" s="44">
        <f t="shared" si="62"/>
        <v>741317.65723512881</v>
      </c>
      <c r="J141" s="44">
        <f t="shared" ref="J141:J151" si="69">L141+N141+P141+R141</f>
        <v>0</v>
      </c>
      <c r="K141" s="44">
        <f t="shared" ref="K141:R141" si="70">SUM(K142:K150)</f>
        <v>329284.15723512881</v>
      </c>
      <c r="L141" s="44">
        <f t="shared" si="70"/>
        <v>0</v>
      </c>
      <c r="M141" s="44">
        <f t="shared" si="70"/>
        <v>0</v>
      </c>
      <c r="N141" s="44">
        <f t="shared" si="70"/>
        <v>0</v>
      </c>
      <c r="O141" s="44">
        <f t="shared" si="70"/>
        <v>412033.5</v>
      </c>
      <c r="P141" s="44">
        <f t="shared" si="70"/>
        <v>0</v>
      </c>
      <c r="Q141" s="44">
        <f t="shared" si="70"/>
        <v>0</v>
      </c>
      <c r="R141" s="44">
        <f t="shared" si="70"/>
        <v>0</v>
      </c>
      <c r="S141" s="1"/>
      <c r="T141" s="52"/>
      <c r="U141" s="48"/>
      <c r="V141" s="48"/>
      <c r="W141" s="89"/>
      <c r="X141" s="90"/>
      <c r="Y141" s="90"/>
      <c r="Z141" s="95"/>
      <c r="AA141" s="95"/>
      <c r="AB141" s="95"/>
      <c r="AC141" s="95"/>
      <c r="AD141" s="95"/>
      <c r="AE141" s="95"/>
      <c r="AF141" s="95"/>
      <c r="AG141" s="95"/>
      <c r="AH141" s="91"/>
      <c r="AI141" s="48"/>
      <c r="AJ141" s="48"/>
      <c r="AK141" s="48"/>
      <c r="AL141" s="48"/>
      <c r="AM141" s="89"/>
      <c r="AN141" s="90"/>
      <c r="AO141" s="90"/>
      <c r="AP141" s="95"/>
      <c r="AQ141" s="95"/>
      <c r="AR141" s="95"/>
      <c r="AS141" s="95"/>
      <c r="AT141" s="95"/>
      <c r="AU141" s="95"/>
      <c r="AV141" s="95"/>
      <c r="AW141" s="95"/>
      <c r="AX141" s="91"/>
      <c r="AY141" s="48"/>
      <c r="AZ141" s="48"/>
      <c r="BA141" s="48"/>
      <c r="BB141" s="48"/>
      <c r="BC141" s="89"/>
      <c r="BD141" s="90"/>
      <c r="BE141" s="90"/>
      <c r="BF141" s="95"/>
      <c r="BG141" s="95"/>
      <c r="BH141" s="95"/>
      <c r="BI141" s="95"/>
      <c r="BJ141" s="95"/>
      <c r="BK141" s="95"/>
      <c r="BL141" s="95"/>
      <c r="BM141" s="95"/>
      <c r="BN141" s="91"/>
      <c r="BO141" s="48"/>
      <c r="BP141" s="48"/>
      <c r="BQ141" s="48"/>
      <c r="BR141" s="48"/>
      <c r="BS141" s="89"/>
      <c r="BT141" s="90"/>
      <c r="BU141" s="90"/>
      <c r="BV141" s="95"/>
      <c r="BW141" s="95"/>
      <c r="BX141" s="95"/>
      <c r="BY141" s="95"/>
      <c r="BZ141" s="95"/>
      <c r="CA141" s="95"/>
      <c r="CB141" s="95"/>
      <c r="CC141" s="95"/>
      <c r="CD141" s="91"/>
      <c r="CE141" s="48"/>
      <c r="CF141" s="48"/>
      <c r="CG141" s="48"/>
      <c r="CH141" s="48"/>
      <c r="CI141" s="89"/>
      <c r="CJ141" s="90"/>
      <c r="CK141" s="90"/>
      <c r="CL141" s="95"/>
      <c r="CM141" s="95"/>
      <c r="CN141" s="95"/>
      <c r="CO141" s="95"/>
      <c r="CP141" s="95"/>
      <c r="CQ141" s="95"/>
      <c r="CR141" s="95"/>
      <c r="CS141" s="95"/>
      <c r="CT141" s="91"/>
      <c r="CU141" s="48"/>
      <c r="CV141" s="48"/>
      <c r="CW141" s="48"/>
      <c r="CX141" s="48"/>
      <c r="CY141" s="89"/>
      <c r="CZ141" s="90"/>
      <c r="DA141" s="90"/>
      <c r="DB141" s="95"/>
      <c r="DC141" s="95"/>
      <c r="DD141" s="95"/>
      <c r="DE141" s="95"/>
      <c r="DF141" s="95"/>
      <c r="DG141" s="95"/>
      <c r="DH141" s="95"/>
      <c r="DI141" s="95"/>
      <c r="DJ141" s="91"/>
      <c r="DK141" s="48"/>
      <c r="DL141" s="48"/>
      <c r="DM141" s="48"/>
      <c r="DN141" s="48"/>
      <c r="DO141" s="89"/>
      <c r="DP141" s="90"/>
      <c r="DQ141" s="90"/>
      <c r="DR141" s="95"/>
      <c r="DS141" s="95"/>
      <c r="DT141" s="95"/>
      <c r="DU141" s="95"/>
      <c r="DV141" s="95"/>
      <c r="DW141" s="95"/>
      <c r="DX141" s="95"/>
      <c r="DY141" s="95"/>
      <c r="DZ141" s="91"/>
      <c r="EA141" s="48"/>
      <c r="EB141" s="48"/>
      <c r="EC141" s="48"/>
      <c r="ED141" s="48"/>
      <c r="EE141" s="89"/>
      <c r="EF141" s="90"/>
      <c r="EG141" s="90"/>
      <c r="EH141" s="95"/>
      <c r="EI141" s="95"/>
      <c r="EJ141" s="95"/>
      <c r="EK141" s="95"/>
      <c r="EL141" s="95"/>
      <c r="EM141" s="95"/>
      <c r="EN141" s="95"/>
      <c r="EO141" s="95"/>
      <c r="EP141" s="91"/>
      <c r="EQ141" s="48"/>
      <c r="ER141" s="48"/>
      <c r="ES141" s="48"/>
      <c r="ET141" s="48"/>
      <c r="EU141" s="89"/>
      <c r="EV141" s="90"/>
      <c r="EW141" s="90"/>
      <c r="EX141" s="95"/>
      <c r="EY141" s="95"/>
      <c r="EZ141" s="95"/>
      <c r="FA141" s="95"/>
      <c r="FB141" s="95"/>
      <c r="FC141" s="95"/>
      <c r="FD141" s="95"/>
      <c r="FE141" s="95"/>
      <c r="FF141" s="91"/>
      <c r="FG141" s="48"/>
      <c r="FH141" s="48"/>
      <c r="FI141" s="48"/>
      <c r="FJ141" s="48"/>
      <c r="FK141" s="89"/>
      <c r="FL141" s="90"/>
      <c r="FM141" s="90"/>
      <c r="FN141" s="95"/>
      <c r="FO141" s="95"/>
      <c r="FP141" s="95"/>
      <c r="FQ141" s="95"/>
      <c r="FR141" s="95"/>
      <c r="FS141" s="95"/>
      <c r="FT141" s="95"/>
      <c r="FU141" s="95"/>
      <c r="FV141" s="91"/>
      <c r="FW141" s="48"/>
      <c r="FX141" s="48"/>
      <c r="FY141" s="48"/>
      <c r="FZ141" s="48"/>
      <c r="GA141" s="89"/>
      <c r="GB141" s="90"/>
      <c r="GC141" s="90"/>
      <c r="GD141" s="95"/>
      <c r="GE141" s="95"/>
      <c r="GF141" s="95"/>
      <c r="GG141" s="95"/>
      <c r="GH141" s="95"/>
      <c r="GI141" s="95"/>
      <c r="GJ141" s="95"/>
      <c r="GK141" s="95"/>
      <c r="GL141" s="91"/>
      <c r="GM141" s="48"/>
      <c r="GN141" s="48"/>
      <c r="GO141" s="48"/>
      <c r="GP141" s="48"/>
      <c r="GQ141" s="89"/>
      <c r="GR141" s="90"/>
      <c r="GS141" s="90"/>
      <c r="GT141" s="95"/>
      <c r="GU141" s="95"/>
      <c r="GV141" s="95"/>
      <c r="GW141" s="95"/>
      <c r="GX141" s="95"/>
      <c r="GY141" s="95"/>
      <c r="GZ141" s="95"/>
      <c r="HA141" s="95"/>
      <c r="HB141" s="91"/>
      <c r="HC141" s="48"/>
      <c r="HD141" s="48"/>
      <c r="HE141" s="48"/>
      <c r="HF141" s="48"/>
      <c r="HG141" s="89"/>
      <c r="HH141" s="90"/>
      <c r="HI141" s="90"/>
      <c r="HJ141" s="95"/>
      <c r="HK141" s="95"/>
      <c r="HL141" s="95"/>
      <c r="HM141" s="95"/>
      <c r="HN141" s="95"/>
      <c r="HO141" s="95"/>
      <c r="HP141" s="95"/>
      <c r="HQ141" s="95"/>
      <c r="HR141" s="91"/>
      <c r="HS141" s="48"/>
      <c r="HT141" s="48"/>
      <c r="HU141" s="48"/>
      <c r="HV141" s="48"/>
      <c r="HW141" s="89"/>
      <c r="HX141" s="90"/>
      <c r="HY141" s="90"/>
      <c r="HZ141" s="95"/>
      <c r="IA141" s="95"/>
      <c r="IB141" s="95"/>
      <c r="IC141" s="95"/>
      <c r="ID141" s="95"/>
      <c r="IE141" s="95"/>
      <c r="IF141" s="95"/>
      <c r="IG141" s="95"/>
      <c r="IH141" s="91"/>
      <c r="II141" s="48"/>
      <c r="IJ141" s="48"/>
      <c r="IK141" s="48"/>
      <c r="IL141" s="48"/>
      <c r="IM141" s="89"/>
      <c r="IN141" s="90"/>
      <c r="IO141" s="90"/>
      <c r="IP141" s="95"/>
      <c r="IQ141" s="95"/>
      <c r="IR141" s="95"/>
      <c r="IS141" s="95"/>
      <c r="IT141" s="95"/>
      <c r="IU141" s="95"/>
      <c r="IV141" s="95"/>
    </row>
    <row r="142" spans="1:256" s="13" customFormat="1" ht="25.5" customHeight="1">
      <c r="A142" s="57"/>
      <c r="B142" s="47"/>
      <c r="C142" s="48"/>
      <c r="D142" s="49"/>
      <c r="E142" s="33"/>
      <c r="F142" s="33"/>
      <c r="G142" s="33"/>
      <c r="H142" s="33">
        <v>2022</v>
      </c>
      <c r="I142" s="50">
        <f t="shared" si="62"/>
        <v>0</v>
      </c>
      <c r="J142" s="50">
        <f t="shared" si="69"/>
        <v>0</v>
      </c>
      <c r="K142" s="50">
        <f>K60</f>
        <v>0</v>
      </c>
      <c r="L142" s="50">
        <f t="shared" ref="L142:R142" si="71">L60</f>
        <v>0</v>
      </c>
      <c r="M142" s="50">
        <f t="shared" si="71"/>
        <v>0</v>
      </c>
      <c r="N142" s="50">
        <f t="shared" si="71"/>
        <v>0</v>
      </c>
      <c r="O142" s="50">
        <f t="shared" si="71"/>
        <v>0</v>
      </c>
      <c r="P142" s="50">
        <f t="shared" si="71"/>
        <v>0</v>
      </c>
      <c r="Q142" s="50">
        <f t="shared" si="71"/>
        <v>0</v>
      </c>
      <c r="R142" s="50">
        <f t="shared" si="71"/>
        <v>0</v>
      </c>
      <c r="S142" s="1"/>
      <c r="T142" s="52"/>
      <c r="U142" s="48"/>
      <c r="V142" s="48"/>
      <c r="W142" s="54"/>
      <c r="X142" s="92"/>
      <c r="Y142" s="92"/>
      <c r="Z142" s="94"/>
      <c r="AA142" s="94"/>
      <c r="AB142" s="94"/>
      <c r="AC142" s="94"/>
      <c r="AD142" s="94"/>
      <c r="AE142" s="94"/>
      <c r="AF142" s="94"/>
      <c r="AG142" s="94"/>
      <c r="AH142" s="91"/>
      <c r="AI142" s="48"/>
      <c r="AJ142" s="48"/>
      <c r="AK142" s="48"/>
      <c r="AL142" s="48"/>
      <c r="AM142" s="54"/>
      <c r="AN142" s="92"/>
      <c r="AO142" s="92"/>
      <c r="AP142" s="94"/>
      <c r="AQ142" s="94"/>
      <c r="AR142" s="94"/>
      <c r="AS142" s="94"/>
      <c r="AT142" s="94"/>
      <c r="AU142" s="94"/>
      <c r="AV142" s="94"/>
      <c r="AW142" s="94"/>
      <c r="AX142" s="91"/>
      <c r="AY142" s="48"/>
      <c r="AZ142" s="48"/>
      <c r="BA142" s="48"/>
      <c r="BB142" s="48"/>
      <c r="BC142" s="54"/>
      <c r="BD142" s="92"/>
      <c r="BE142" s="92"/>
      <c r="BF142" s="94"/>
      <c r="BG142" s="94"/>
      <c r="BH142" s="94"/>
      <c r="BI142" s="94"/>
      <c r="BJ142" s="94"/>
      <c r="BK142" s="94"/>
      <c r="BL142" s="94"/>
      <c r="BM142" s="94"/>
      <c r="BN142" s="91"/>
      <c r="BO142" s="48"/>
      <c r="BP142" s="48"/>
      <c r="BQ142" s="48"/>
      <c r="BR142" s="48"/>
      <c r="BS142" s="54"/>
      <c r="BT142" s="92"/>
      <c r="BU142" s="92"/>
      <c r="BV142" s="94"/>
      <c r="BW142" s="94"/>
      <c r="BX142" s="94"/>
      <c r="BY142" s="94"/>
      <c r="BZ142" s="94"/>
      <c r="CA142" s="94"/>
      <c r="CB142" s="94"/>
      <c r="CC142" s="94"/>
      <c r="CD142" s="91"/>
      <c r="CE142" s="48"/>
      <c r="CF142" s="48"/>
      <c r="CG142" s="48"/>
      <c r="CH142" s="48"/>
      <c r="CI142" s="54"/>
      <c r="CJ142" s="92"/>
      <c r="CK142" s="92"/>
      <c r="CL142" s="94"/>
      <c r="CM142" s="94"/>
      <c r="CN142" s="94"/>
      <c r="CO142" s="94"/>
      <c r="CP142" s="94"/>
      <c r="CQ142" s="94"/>
      <c r="CR142" s="94"/>
      <c r="CS142" s="94"/>
      <c r="CT142" s="91"/>
      <c r="CU142" s="48"/>
      <c r="CV142" s="48"/>
      <c r="CW142" s="48"/>
      <c r="CX142" s="48"/>
      <c r="CY142" s="54"/>
      <c r="CZ142" s="92"/>
      <c r="DA142" s="92"/>
      <c r="DB142" s="94"/>
      <c r="DC142" s="94"/>
      <c r="DD142" s="94"/>
      <c r="DE142" s="94"/>
      <c r="DF142" s="94"/>
      <c r="DG142" s="94"/>
      <c r="DH142" s="94"/>
      <c r="DI142" s="94"/>
      <c r="DJ142" s="91"/>
      <c r="DK142" s="48"/>
      <c r="DL142" s="48"/>
      <c r="DM142" s="48"/>
      <c r="DN142" s="48"/>
      <c r="DO142" s="54"/>
      <c r="DP142" s="92"/>
      <c r="DQ142" s="92"/>
      <c r="DR142" s="94"/>
      <c r="DS142" s="94"/>
      <c r="DT142" s="94"/>
      <c r="DU142" s="94"/>
      <c r="DV142" s="94"/>
      <c r="DW142" s="94"/>
      <c r="DX142" s="94"/>
      <c r="DY142" s="94"/>
      <c r="DZ142" s="91"/>
      <c r="EA142" s="48"/>
      <c r="EB142" s="48"/>
      <c r="EC142" s="48"/>
      <c r="ED142" s="48"/>
      <c r="EE142" s="54"/>
      <c r="EF142" s="92"/>
      <c r="EG142" s="92"/>
      <c r="EH142" s="94"/>
      <c r="EI142" s="94"/>
      <c r="EJ142" s="94"/>
      <c r="EK142" s="94"/>
      <c r="EL142" s="94"/>
      <c r="EM142" s="94"/>
      <c r="EN142" s="94"/>
      <c r="EO142" s="94"/>
      <c r="EP142" s="91"/>
      <c r="EQ142" s="48"/>
      <c r="ER142" s="48"/>
      <c r="ES142" s="48"/>
      <c r="ET142" s="48"/>
      <c r="EU142" s="54"/>
      <c r="EV142" s="92"/>
      <c r="EW142" s="92"/>
      <c r="EX142" s="94"/>
      <c r="EY142" s="94"/>
      <c r="EZ142" s="94"/>
      <c r="FA142" s="94"/>
      <c r="FB142" s="94"/>
      <c r="FC142" s="94"/>
      <c r="FD142" s="94"/>
      <c r="FE142" s="94"/>
      <c r="FF142" s="91"/>
      <c r="FG142" s="48"/>
      <c r="FH142" s="48"/>
      <c r="FI142" s="48"/>
      <c r="FJ142" s="48"/>
      <c r="FK142" s="54"/>
      <c r="FL142" s="92"/>
      <c r="FM142" s="92"/>
      <c r="FN142" s="94"/>
      <c r="FO142" s="94"/>
      <c r="FP142" s="94"/>
      <c r="FQ142" s="94"/>
      <c r="FR142" s="94"/>
      <c r="FS142" s="94"/>
      <c r="FT142" s="94"/>
      <c r="FU142" s="94"/>
      <c r="FV142" s="91"/>
      <c r="FW142" s="48"/>
      <c r="FX142" s="48"/>
      <c r="FY142" s="48"/>
      <c r="FZ142" s="48"/>
      <c r="GA142" s="54"/>
      <c r="GB142" s="92"/>
      <c r="GC142" s="92"/>
      <c r="GD142" s="94"/>
      <c r="GE142" s="94"/>
      <c r="GF142" s="94"/>
      <c r="GG142" s="94"/>
      <c r="GH142" s="94"/>
      <c r="GI142" s="94"/>
      <c r="GJ142" s="94"/>
      <c r="GK142" s="94"/>
      <c r="GL142" s="91"/>
      <c r="GM142" s="48"/>
      <c r="GN142" s="48"/>
      <c r="GO142" s="48"/>
      <c r="GP142" s="48"/>
      <c r="GQ142" s="54"/>
      <c r="GR142" s="92"/>
      <c r="GS142" s="92"/>
      <c r="GT142" s="94"/>
      <c r="GU142" s="94"/>
      <c r="GV142" s="94"/>
      <c r="GW142" s="94"/>
      <c r="GX142" s="94"/>
      <c r="GY142" s="94"/>
      <c r="GZ142" s="94"/>
      <c r="HA142" s="94"/>
      <c r="HB142" s="91"/>
      <c r="HC142" s="48"/>
      <c r="HD142" s="48"/>
      <c r="HE142" s="48"/>
      <c r="HF142" s="48"/>
      <c r="HG142" s="54"/>
      <c r="HH142" s="92"/>
      <c r="HI142" s="92"/>
      <c r="HJ142" s="94"/>
      <c r="HK142" s="94"/>
      <c r="HL142" s="94"/>
      <c r="HM142" s="94"/>
      <c r="HN142" s="94"/>
      <c r="HO142" s="94"/>
      <c r="HP142" s="94"/>
      <c r="HQ142" s="94"/>
      <c r="HR142" s="91"/>
      <c r="HS142" s="48"/>
      <c r="HT142" s="48"/>
      <c r="HU142" s="48"/>
      <c r="HV142" s="48"/>
      <c r="HW142" s="54"/>
      <c r="HX142" s="92"/>
      <c r="HY142" s="92"/>
      <c r="HZ142" s="94"/>
      <c r="IA142" s="94"/>
      <c r="IB142" s="94"/>
      <c r="IC142" s="94"/>
      <c r="ID142" s="94"/>
      <c r="IE142" s="94"/>
      <c r="IF142" s="94"/>
      <c r="IG142" s="94"/>
      <c r="IH142" s="91"/>
      <c r="II142" s="48"/>
      <c r="IJ142" s="48"/>
      <c r="IK142" s="48"/>
      <c r="IL142" s="48"/>
      <c r="IM142" s="54"/>
      <c r="IN142" s="92"/>
      <c r="IO142" s="92"/>
      <c r="IP142" s="94"/>
      <c r="IQ142" s="94"/>
      <c r="IR142" s="94"/>
      <c r="IS142" s="94"/>
      <c r="IT142" s="94"/>
      <c r="IU142" s="94"/>
      <c r="IV142" s="94"/>
    </row>
    <row r="143" spans="1:256" s="13" customFormat="1" ht="25.5" customHeight="1">
      <c r="A143" s="57"/>
      <c r="B143" s="47"/>
      <c r="C143" s="48"/>
      <c r="D143" s="49"/>
      <c r="E143" s="33"/>
      <c r="F143" s="33"/>
      <c r="G143" s="33"/>
      <c r="H143" s="33">
        <v>2023</v>
      </c>
      <c r="I143" s="50">
        <f t="shared" si="62"/>
        <v>0</v>
      </c>
      <c r="J143" s="50">
        <f t="shared" si="69"/>
        <v>0</v>
      </c>
      <c r="K143" s="50">
        <f t="shared" ref="K143:R143" si="72">K61</f>
        <v>0</v>
      </c>
      <c r="L143" s="50">
        <f t="shared" si="72"/>
        <v>0</v>
      </c>
      <c r="M143" s="50">
        <f t="shared" si="72"/>
        <v>0</v>
      </c>
      <c r="N143" s="50">
        <f t="shared" si="72"/>
        <v>0</v>
      </c>
      <c r="O143" s="50">
        <f t="shared" si="72"/>
        <v>0</v>
      </c>
      <c r="P143" s="50">
        <f t="shared" si="72"/>
        <v>0</v>
      </c>
      <c r="Q143" s="50">
        <f t="shared" si="72"/>
        <v>0</v>
      </c>
      <c r="R143" s="50">
        <f t="shared" si="72"/>
        <v>0</v>
      </c>
      <c r="S143" s="1"/>
      <c r="T143" s="52"/>
      <c r="U143" s="48"/>
      <c r="V143" s="48"/>
      <c r="W143" s="54"/>
      <c r="X143" s="92"/>
      <c r="Y143" s="92"/>
      <c r="Z143" s="94"/>
      <c r="AA143" s="94"/>
      <c r="AB143" s="94"/>
      <c r="AC143" s="94"/>
      <c r="AD143" s="94"/>
      <c r="AE143" s="94"/>
      <c r="AF143" s="94"/>
      <c r="AG143" s="94"/>
      <c r="AH143" s="91"/>
      <c r="AI143" s="48"/>
      <c r="AJ143" s="48"/>
      <c r="AK143" s="48"/>
      <c r="AL143" s="48"/>
      <c r="AM143" s="54"/>
      <c r="AN143" s="92"/>
      <c r="AO143" s="92"/>
      <c r="AP143" s="94"/>
      <c r="AQ143" s="94"/>
      <c r="AR143" s="94"/>
      <c r="AS143" s="94"/>
      <c r="AT143" s="94"/>
      <c r="AU143" s="94"/>
      <c r="AV143" s="94"/>
      <c r="AW143" s="94"/>
      <c r="AX143" s="91"/>
      <c r="AY143" s="48"/>
      <c r="AZ143" s="48"/>
      <c r="BA143" s="48"/>
      <c r="BB143" s="48"/>
      <c r="BC143" s="54"/>
      <c r="BD143" s="92"/>
      <c r="BE143" s="92"/>
      <c r="BF143" s="94"/>
      <c r="BG143" s="94"/>
      <c r="BH143" s="94"/>
      <c r="BI143" s="94"/>
      <c r="BJ143" s="94"/>
      <c r="BK143" s="94"/>
      <c r="BL143" s="94"/>
      <c r="BM143" s="94"/>
      <c r="BN143" s="91"/>
      <c r="BO143" s="48"/>
      <c r="BP143" s="48"/>
      <c r="BQ143" s="48"/>
      <c r="BR143" s="48"/>
      <c r="BS143" s="54"/>
      <c r="BT143" s="92"/>
      <c r="BU143" s="92"/>
      <c r="BV143" s="94"/>
      <c r="BW143" s="94"/>
      <c r="BX143" s="94"/>
      <c r="BY143" s="94"/>
      <c r="BZ143" s="94"/>
      <c r="CA143" s="94"/>
      <c r="CB143" s="94"/>
      <c r="CC143" s="94"/>
      <c r="CD143" s="91"/>
      <c r="CE143" s="48"/>
      <c r="CF143" s="48"/>
      <c r="CG143" s="48"/>
      <c r="CH143" s="48"/>
      <c r="CI143" s="54"/>
      <c r="CJ143" s="92"/>
      <c r="CK143" s="92"/>
      <c r="CL143" s="94"/>
      <c r="CM143" s="94"/>
      <c r="CN143" s="94"/>
      <c r="CO143" s="94"/>
      <c r="CP143" s="94"/>
      <c r="CQ143" s="94"/>
      <c r="CR143" s="94"/>
      <c r="CS143" s="94"/>
      <c r="CT143" s="91"/>
      <c r="CU143" s="48"/>
      <c r="CV143" s="48"/>
      <c r="CW143" s="48"/>
      <c r="CX143" s="48"/>
      <c r="CY143" s="54"/>
      <c r="CZ143" s="92"/>
      <c r="DA143" s="92"/>
      <c r="DB143" s="94"/>
      <c r="DC143" s="94"/>
      <c r="DD143" s="94"/>
      <c r="DE143" s="94"/>
      <c r="DF143" s="94"/>
      <c r="DG143" s="94"/>
      <c r="DH143" s="94"/>
      <c r="DI143" s="94"/>
      <c r="DJ143" s="91"/>
      <c r="DK143" s="48"/>
      <c r="DL143" s="48"/>
      <c r="DM143" s="48"/>
      <c r="DN143" s="48"/>
      <c r="DO143" s="54"/>
      <c r="DP143" s="92"/>
      <c r="DQ143" s="92"/>
      <c r="DR143" s="94"/>
      <c r="DS143" s="94"/>
      <c r="DT143" s="94"/>
      <c r="DU143" s="94"/>
      <c r="DV143" s="94"/>
      <c r="DW143" s="94"/>
      <c r="DX143" s="94"/>
      <c r="DY143" s="94"/>
      <c r="DZ143" s="91"/>
      <c r="EA143" s="48"/>
      <c r="EB143" s="48"/>
      <c r="EC143" s="48"/>
      <c r="ED143" s="48"/>
      <c r="EE143" s="54"/>
      <c r="EF143" s="92"/>
      <c r="EG143" s="92"/>
      <c r="EH143" s="94"/>
      <c r="EI143" s="94"/>
      <c r="EJ143" s="94"/>
      <c r="EK143" s="94"/>
      <c r="EL143" s="94"/>
      <c r="EM143" s="94"/>
      <c r="EN143" s="94"/>
      <c r="EO143" s="94"/>
      <c r="EP143" s="91"/>
      <c r="EQ143" s="48"/>
      <c r="ER143" s="48"/>
      <c r="ES143" s="48"/>
      <c r="ET143" s="48"/>
      <c r="EU143" s="54"/>
      <c r="EV143" s="92"/>
      <c r="EW143" s="92"/>
      <c r="EX143" s="94"/>
      <c r="EY143" s="94"/>
      <c r="EZ143" s="94"/>
      <c r="FA143" s="94"/>
      <c r="FB143" s="94"/>
      <c r="FC143" s="94"/>
      <c r="FD143" s="94"/>
      <c r="FE143" s="94"/>
      <c r="FF143" s="91"/>
      <c r="FG143" s="48"/>
      <c r="FH143" s="48"/>
      <c r="FI143" s="48"/>
      <c r="FJ143" s="48"/>
      <c r="FK143" s="54"/>
      <c r="FL143" s="92"/>
      <c r="FM143" s="92"/>
      <c r="FN143" s="94"/>
      <c r="FO143" s="94"/>
      <c r="FP143" s="94"/>
      <c r="FQ143" s="94"/>
      <c r="FR143" s="94"/>
      <c r="FS143" s="94"/>
      <c r="FT143" s="94"/>
      <c r="FU143" s="94"/>
      <c r="FV143" s="91"/>
      <c r="FW143" s="48"/>
      <c r="FX143" s="48"/>
      <c r="FY143" s="48"/>
      <c r="FZ143" s="48"/>
      <c r="GA143" s="54"/>
      <c r="GB143" s="92"/>
      <c r="GC143" s="92"/>
      <c r="GD143" s="94"/>
      <c r="GE143" s="94"/>
      <c r="GF143" s="94"/>
      <c r="GG143" s="94"/>
      <c r="GH143" s="94"/>
      <c r="GI143" s="94"/>
      <c r="GJ143" s="94"/>
      <c r="GK143" s="94"/>
      <c r="GL143" s="91"/>
      <c r="GM143" s="48"/>
      <c r="GN143" s="48"/>
      <c r="GO143" s="48"/>
      <c r="GP143" s="48"/>
      <c r="GQ143" s="54"/>
      <c r="GR143" s="92"/>
      <c r="GS143" s="92"/>
      <c r="GT143" s="94"/>
      <c r="GU143" s="94"/>
      <c r="GV143" s="94"/>
      <c r="GW143" s="94"/>
      <c r="GX143" s="94"/>
      <c r="GY143" s="94"/>
      <c r="GZ143" s="94"/>
      <c r="HA143" s="94"/>
      <c r="HB143" s="91"/>
      <c r="HC143" s="48"/>
      <c r="HD143" s="48"/>
      <c r="HE143" s="48"/>
      <c r="HF143" s="48"/>
      <c r="HG143" s="54"/>
      <c r="HH143" s="92"/>
      <c r="HI143" s="92"/>
      <c r="HJ143" s="94"/>
      <c r="HK143" s="94"/>
      <c r="HL143" s="94"/>
      <c r="HM143" s="94"/>
      <c r="HN143" s="94"/>
      <c r="HO143" s="94"/>
      <c r="HP143" s="94"/>
      <c r="HQ143" s="94"/>
      <c r="HR143" s="91"/>
      <c r="HS143" s="48"/>
      <c r="HT143" s="48"/>
      <c r="HU143" s="48"/>
      <c r="HV143" s="48"/>
      <c r="HW143" s="54"/>
      <c r="HX143" s="92"/>
      <c r="HY143" s="92"/>
      <c r="HZ143" s="94"/>
      <c r="IA143" s="94"/>
      <c r="IB143" s="94"/>
      <c r="IC143" s="94"/>
      <c r="ID143" s="94"/>
      <c r="IE143" s="94"/>
      <c r="IF143" s="94"/>
      <c r="IG143" s="94"/>
      <c r="IH143" s="91"/>
      <c r="II143" s="48"/>
      <c r="IJ143" s="48"/>
      <c r="IK143" s="48"/>
      <c r="IL143" s="48"/>
      <c r="IM143" s="54"/>
      <c r="IN143" s="92"/>
      <c r="IO143" s="92"/>
      <c r="IP143" s="94"/>
      <c r="IQ143" s="94"/>
      <c r="IR143" s="94"/>
      <c r="IS143" s="94"/>
      <c r="IT143" s="94"/>
      <c r="IU143" s="94"/>
      <c r="IV143" s="94"/>
    </row>
    <row r="144" spans="1:256" s="13" customFormat="1" ht="25.5" customHeight="1">
      <c r="A144" s="57"/>
      <c r="B144" s="47"/>
      <c r="C144" s="48"/>
      <c r="D144" s="49"/>
      <c r="E144" s="33"/>
      <c r="F144" s="33"/>
      <c r="G144" s="33"/>
      <c r="H144" s="33">
        <v>2024</v>
      </c>
      <c r="I144" s="50">
        <f t="shared" si="62"/>
        <v>164813.4</v>
      </c>
      <c r="J144" s="50">
        <f t="shared" si="69"/>
        <v>0</v>
      </c>
      <c r="K144" s="50">
        <f t="shared" ref="K144:R144" si="73">K62</f>
        <v>41203.4</v>
      </c>
      <c r="L144" s="50">
        <f t="shared" si="73"/>
        <v>0</v>
      </c>
      <c r="M144" s="50">
        <f t="shared" si="73"/>
        <v>0</v>
      </c>
      <c r="N144" s="50">
        <f t="shared" si="73"/>
        <v>0</v>
      </c>
      <c r="O144" s="50">
        <f t="shared" si="73"/>
        <v>123610</v>
      </c>
      <c r="P144" s="50">
        <f t="shared" si="73"/>
        <v>0</v>
      </c>
      <c r="Q144" s="50">
        <f t="shared" si="73"/>
        <v>0</v>
      </c>
      <c r="R144" s="50">
        <f t="shared" si="73"/>
        <v>0</v>
      </c>
      <c r="S144" s="1"/>
      <c r="T144" s="52"/>
      <c r="U144" s="48"/>
      <c r="V144" s="48"/>
      <c r="W144" s="54"/>
      <c r="X144" s="92"/>
      <c r="Y144" s="92"/>
      <c r="Z144" s="94"/>
      <c r="AA144" s="94"/>
      <c r="AB144" s="94"/>
      <c r="AC144" s="94"/>
      <c r="AD144" s="94"/>
      <c r="AE144" s="94"/>
      <c r="AF144" s="94"/>
      <c r="AG144" s="94"/>
      <c r="AH144" s="91"/>
      <c r="AI144" s="48"/>
      <c r="AJ144" s="48"/>
      <c r="AK144" s="48"/>
      <c r="AL144" s="48"/>
      <c r="AM144" s="54"/>
      <c r="AN144" s="92"/>
      <c r="AO144" s="92"/>
      <c r="AP144" s="94"/>
      <c r="AQ144" s="94"/>
      <c r="AR144" s="94"/>
      <c r="AS144" s="94"/>
      <c r="AT144" s="94"/>
      <c r="AU144" s="94"/>
      <c r="AV144" s="94"/>
      <c r="AW144" s="94"/>
      <c r="AX144" s="91"/>
      <c r="AY144" s="48"/>
      <c r="AZ144" s="48"/>
      <c r="BA144" s="48"/>
      <c r="BB144" s="48"/>
      <c r="BC144" s="54"/>
      <c r="BD144" s="92"/>
      <c r="BE144" s="92"/>
      <c r="BF144" s="94"/>
      <c r="BG144" s="94"/>
      <c r="BH144" s="94"/>
      <c r="BI144" s="94"/>
      <c r="BJ144" s="94"/>
      <c r="BK144" s="94"/>
      <c r="BL144" s="94"/>
      <c r="BM144" s="94"/>
      <c r="BN144" s="91"/>
      <c r="BO144" s="48"/>
      <c r="BP144" s="48"/>
      <c r="BQ144" s="48"/>
      <c r="BR144" s="48"/>
      <c r="BS144" s="54"/>
      <c r="BT144" s="92"/>
      <c r="BU144" s="92"/>
      <c r="BV144" s="94"/>
      <c r="BW144" s="94"/>
      <c r="BX144" s="94"/>
      <c r="BY144" s="94"/>
      <c r="BZ144" s="94"/>
      <c r="CA144" s="94"/>
      <c r="CB144" s="94"/>
      <c r="CC144" s="94"/>
      <c r="CD144" s="91"/>
      <c r="CE144" s="48"/>
      <c r="CF144" s="48"/>
      <c r="CG144" s="48"/>
      <c r="CH144" s="48"/>
      <c r="CI144" s="54"/>
      <c r="CJ144" s="92"/>
      <c r="CK144" s="92"/>
      <c r="CL144" s="94"/>
      <c r="CM144" s="94"/>
      <c r="CN144" s="94"/>
      <c r="CO144" s="94"/>
      <c r="CP144" s="94"/>
      <c r="CQ144" s="94"/>
      <c r="CR144" s="94"/>
      <c r="CS144" s="94"/>
      <c r="CT144" s="91"/>
      <c r="CU144" s="48"/>
      <c r="CV144" s="48"/>
      <c r="CW144" s="48"/>
      <c r="CX144" s="48"/>
      <c r="CY144" s="54"/>
      <c r="CZ144" s="92"/>
      <c r="DA144" s="92"/>
      <c r="DB144" s="94"/>
      <c r="DC144" s="94"/>
      <c r="DD144" s="94"/>
      <c r="DE144" s="94"/>
      <c r="DF144" s="94"/>
      <c r="DG144" s="94"/>
      <c r="DH144" s="94"/>
      <c r="DI144" s="94"/>
      <c r="DJ144" s="91"/>
      <c r="DK144" s="48"/>
      <c r="DL144" s="48"/>
      <c r="DM144" s="48"/>
      <c r="DN144" s="48"/>
      <c r="DO144" s="54"/>
      <c r="DP144" s="92"/>
      <c r="DQ144" s="92"/>
      <c r="DR144" s="94"/>
      <c r="DS144" s="94"/>
      <c r="DT144" s="94"/>
      <c r="DU144" s="94"/>
      <c r="DV144" s="94"/>
      <c r="DW144" s="94"/>
      <c r="DX144" s="94"/>
      <c r="DY144" s="94"/>
      <c r="DZ144" s="91"/>
      <c r="EA144" s="48"/>
      <c r="EB144" s="48"/>
      <c r="EC144" s="48"/>
      <c r="ED144" s="48"/>
      <c r="EE144" s="54"/>
      <c r="EF144" s="92"/>
      <c r="EG144" s="92"/>
      <c r="EH144" s="94"/>
      <c r="EI144" s="94"/>
      <c r="EJ144" s="94"/>
      <c r="EK144" s="94"/>
      <c r="EL144" s="94"/>
      <c r="EM144" s="94"/>
      <c r="EN144" s="94"/>
      <c r="EO144" s="94"/>
      <c r="EP144" s="91"/>
      <c r="EQ144" s="48"/>
      <c r="ER144" s="48"/>
      <c r="ES144" s="48"/>
      <c r="ET144" s="48"/>
      <c r="EU144" s="54"/>
      <c r="EV144" s="92"/>
      <c r="EW144" s="92"/>
      <c r="EX144" s="94"/>
      <c r="EY144" s="94"/>
      <c r="EZ144" s="94"/>
      <c r="FA144" s="94"/>
      <c r="FB144" s="94"/>
      <c r="FC144" s="94"/>
      <c r="FD144" s="94"/>
      <c r="FE144" s="94"/>
      <c r="FF144" s="91"/>
      <c r="FG144" s="48"/>
      <c r="FH144" s="48"/>
      <c r="FI144" s="48"/>
      <c r="FJ144" s="48"/>
      <c r="FK144" s="54"/>
      <c r="FL144" s="92"/>
      <c r="FM144" s="92"/>
      <c r="FN144" s="94"/>
      <c r="FO144" s="94"/>
      <c r="FP144" s="94"/>
      <c r="FQ144" s="94"/>
      <c r="FR144" s="94"/>
      <c r="FS144" s="94"/>
      <c r="FT144" s="94"/>
      <c r="FU144" s="94"/>
      <c r="FV144" s="91"/>
      <c r="FW144" s="48"/>
      <c r="FX144" s="48"/>
      <c r="FY144" s="48"/>
      <c r="FZ144" s="48"/>
      <c r="GA144" s="54"/>
      <c r="GB144" s="92"/>
      <c r="GC144" s="92"/>
      <c r="GD144" s="94"/>
      <c r="GE144" s="94"/>
      <c r="GF144" s="94"/>
      <c r="GG144" s="94"/>
      <c r="GH144" s="94"/>
      <c r="GI144" s="94"/>
      <c r="GJ144" s="94"/>
      <c r="GK144" s="94"/>
      <c r="GL144" s="91"/>
      <c r="GM144" s="48"/>
      <c r="GN144" s="48"/>
      <c r="GO144" s="48"/>
      <c r="GP144" s="48"/>
      <c r="GQ144" s="54"/>
      <c r="GR144" s="92"/>
      <c r="GS144" s="92"/>
      <c r="GT144" s="94"/>
      <c r="GU144" s="94"/>
      <c r="GV144" s="94"/>
      <c r="GW144" s="94"/>
      <c r="GX144" s="94"/>
      <c r="GY144" s="94"/>
      <c r="GZ144" s="94"/>
      <c r="HA144" s="94"/>
      <c r="HB144" s="91"/>
      <c r="HC144" s="48"/>
      <c r="HD144" s="48"/>
      <c r="HE144" s="48"/>
      <c r="HF144" s="48"/>
      <c r="HG144" s="54"/>
      <c r="HH144" s="92"/>
      <c r="HI144" s="92"/>
      <c r="HJ144" s="94"/>
      <c r="HK144" s="94"/>
      <c r="HL144" s="94"/>
      <c r="HM144" s="94"/>
      <c r="HN144" s="94"/>
      <c r="HO144" s="94"/>
      <c r="HP144" s="94"/>
      <c r="HQ144" s="94"/>
      <c r="HR144" s="91"/>
      <c r="HS144" s="48"/>
      <c r="HT144" s="48"/>
      <c r="HU144" s="48"/>
      <c r="HV144" s="48"/>
      <c r="HW144" s="54"/>
      <c r="HX144" s="92"/>
      <c r="HY144" s="92"/>
      <c r="HZ144" s="94"/>
      <c r="IA144" s="94"/>
      <c r="IB144" s="94"/>
      <c r="IC144" s="94"/>
      <c r="ID144" s="94"/>
      <c r="IE144" s="94"/>
      <c r="IF144" s="94"/>
      <c r="IG144" s="94"/>
      <c r="IH144" s="91"/>
      <c r="II144" s="48"/>
      <c r="IJ144" s="48"/>
      <c r="IK144" s="48"/>
      <c r="IL144" s="48"/>
      <c r="IM144" s="54"/>
      <c r="IN144" s="92"/>
      <c r="IO144" s="92"/>
      <c r="IP144" s="94"/>
      <c r="IQ144" s="94"/>
      <c r="IR144" s="94"/>
      <c r="IS144" s="94"/>
      <c r="IT144" s="94"/>
      <c r="IU144" s="94"/>
      <c r="IV144" s="94"/>
    </row>
    <row r="145" spans="1:256" s="13" customFormat="1" ht="25.5" customHeight="1">
      <c r="A145" s="57"/>
      <c r="B145" s="47"/>
      <c r="C145" s="48"/>
      <c r="D145" s="49"/>
      <c r="E145" s="33"/>
      <c r="F145" s="33"/>
      <c r="G145" s="33"/>
      <c r="H145" s="33">
        <v>2025</v>
      </c>
      <c r="I145" s="50">
        <f t="shared" si="62"/>
        <v>384564.6</v>
      </c>
      <c r="J145" s="50">
        <f t="shared" si="69"/>
        <v>0</v>
      </c>
      <c r="K145" s="50">
        <f t="shared" ref="K145:R145" si="74">K63</f>
        <v>96141.1</v>
      </c>
      <c r="L145" s="50">
        <f t="shared" si="74"/>
        <v>0</v>
      </c>
      <c r="M145" s="50">
        <f t="shared" si="74"/>
        <v>0</v>
      </c>
      <c r="N145" s="50">
        <f t="shared" si="74"/>
        <v>0</v>
      </c>
      <c r="O145" s="50">
        <f t="shared" si="74"/>
        <v>288423.5</v>
      </c>
      <c r="P145" s="50">
        <f t="shared" si="74"/>
        <v>0</v>
      </c>
      <c r="Q145" s="50">
        <f t="shared" si="74"/>
        <v>0</v>
      </c>
      <c r="R145" s="50">
        <f t="shared" si="74"/>
        <v>0</v>
      </c>
      <c r="S145" s="1"/>
      <c r="T145" s="52"/>
      <c r="U145" s="48"/>
      <c r="V145" s="48"/>
      <c r="W145" s="54"/>
      <c r="X145" s="92"/>
      <c r="Y145" s="92"/>
      <c r="Z145" s="94"/>
      <c r="AA145" s="94"/>
      <c r="AB145" s="94"/>
      <c r="AC145" s="94"/>
      <c r="AD145" s="94"/>
      <c r="AE145" s="94"/>
      <c r="AF145" s="94"/>
      <c r="AG145" s="94"/>
      <c r="AH145" s="91"/>
      <c r="AI145" s="48"/>
      <c r="AJ145" s="48"/>
      <c r="AK145" s="48"/>
      <c r="AL145" s="48"/>
      <c r="AM145" s="54"/>
      <c r="AN145" s="92"/>
      <c r="AO145" s="92"/>
      <c r="AP145" s="94"/>
      <c r="AQ145" s="94"/>
      <c r="AR145" s="94"/>
      <c r="AS145" s="94"/>
      <c r="AT145" s="94"/>
      <c r="AU145" s="94"/>
      <c r="AV145" s="94"/>
      <c r="AW145" s="94"/>
      <c r="AX145" s="91"/>
      <c r="AY145" s="48"/>
      <c r="AZ145" s="48"/>
      <c r="BA145" s="48"/>
      <c r="BB145" s="48"/>
      <c r="BC145" s="54"/>
      <c r="BD145" s="92"/>
      <c r="BE145" s="92"/>
      <c r="BF145" s="94"/>
      <c r="BG145" s="94"/>
      <c r="BH145" s="94"/>
      <c r="BI145" s="94"/>
      <c r="BJ145" s="94"/>
      <c r="BK145" s="94"/>
      <c r="BL145" s="94"/>
      <c r="BM145" s="94"/>
      <c r="BN145" s="91"/>
      <c r="BO145" s="48"/>
      <c r="BP145" s="48"/>
      <c r="BQ145" s="48"/>
      <c r="BR145" s="48"/>
      <c r="BS145" s="54"/>
      <c r="BT145" s="92"/>
      <c r="BU145" s="92"/>
      <c r="BV145" s="94"/>
      <c r="BW145" s="94"/>
      <c r="BX145" s="94"/>
      <c r="BY145" s="94"/>
      <c r="BZ145" s="94"/>
      <c r="CA145" s="94"/>
      <c r="CB145" s="94"/>
      <c r="CC145" s="94"/>
      <c r="CD145" s="91"/>
      <c r="CE145" s="48"/>
      <c r="CF145" s="48"/>
      <c r="CG145" s="48"/>
      <c r="CH145" s="48"/>
      <c r="CI145" s="54"/>
      <c r="CJ145" s="92"/>
      <c r="CK145" s="92"/>
      <c r="CL145" s="94"/>
      <c r="CM145" s="94"/>
      <c r="CN145" s="94"/>
      <c r="CO145" s="94"/>
      <c r="CP145" s="94"/>
      <c r="CQ145" s="94"/>
      <c r="CR145" s="94"/>
      <c r="CS145" s="94"/>
      <c r="CT145" s="91"/>
      <c r="CU145" s="48"/>
      <c r="CV145" s="48"/>
      <c r="CW145" s="48"/>
      <c r="CX145" s="48"/>
      <c r="CY145" s="54"/>
      <c r="CZ145" s="92"/>
      <c r="DA145" s="92"/>
      <c r="DB145" s="94"/>
      <c r="DC145" s="94"/>
      <c r="DD145" s="94"/>
      <c r="DE145" s="94"/>
      <c r="DF145" s="94"/>
      <c r="DG145" s="94"/>
      <c r="DH145" s="94"/>
      <c r="DI145" s="94"/>
      <c r="DJ145" s="91"/>
      <c r="DK145" s="48"/>
      <c r="DL145" s="48"/>
      <c r="DM145" s="48"/>
      <c r="DN145" s="48"/>
      <c r="DO145" s="54"/>
      <c r="DP145" s="92"/>
      <c r="DQ145" s="92"/>
      <c r="DR145" s="94"/>
      <c r="DS145" s="94"/>
      <c r="DT145" s="94"/>
      <c r="DU145" s="94"/>
      <c r="DV145" s="94"/>
      <c r="DW145" s="94"/>
      <c r="DX145" s="94"/>
      <c r="DY145" s="94"/>
      <c r="DZ145" s="91"/>
      <c r="EA145" s="48"/>
      <c r="EB145" s="48"/>
      <c r="EC145" s="48"/>
      <c r="ED145" s="48"/>
      <c r="EE145" s="54"/>
      <c r="EF145" s="92"/>
      <c r="EG145" s="92"/>
      <c r="EH145" s="94"/>
      <c r="EI145" s="94"/>
      <c r="EJ145" s="94"/>
      <c r="EK145" s="94"/>
      <c r="EL145" s="94"/>
      <c r="EM145" s="94"/>
      <c r="EN145" s="94"/>
      <c r="EO145" s="94"/>
      <c r="EP145" s="91"/>
      <c r="EQ145" s="48"/>
      <c r="ER145" s="48"/>
      <c r="ES145" s="48"/>
      <c r="ET145" s="48"/>
      <c r="EU145" s="54"/>
      <c r="EV145" s="92"/>
      <c r="EW145" s="92"/>
      <c r="EX145" s="94"/>
      <c r="EY145" s="94"/>
      <c r="EZ145" s="94"/>
      <c r="FA145" s="94"/>
      <c r="FB145" s="94"/>
      <c r="FC145" s="94"/>
      <c r="FD145" s="94"/>
      <c r="FE145" s="94"/>
      <c r="FF145" s="91"/>
      <c r="FG145" s="48"/>
      <c r="FH145" s="48"/>
      <c r="FI145" s="48"/>
      <c r="FJ145" s="48"/>
      <c r="FK145" s="54"/>
      <c r="FL145" s="92"/>
      <c r="FM145" s="92"/>
      <c r="FN145" s="94"/>
      <c r="FO145" s="94"/>
      <c r="FP145" s="94"/>
      <c r="FQ145" s="94"/>
      <c r="FR145" s="94"/>
      <c r="FS145" s="94"/>
      <c r="FT145" s="94"/>
      <c r="FU145" s="94"/>
      <c r="FV145" s="91"/>
      <c r="FW145" s="48"/>
      <c r="FX145" s="48"/>
      <c r="FY145" s="48"/>
      <c r="FZ145" s="48"/>
      <c r="GA145" s="54"/>
      <c r="GB145" s="92"/>
      <c r="GC145" s="92"/>
      <c r="GD145" s="94"/>
      <c r="GE145" s="94"/>
      <c r="GF145" s="94"/>
      <c r="GG145" s="94"/>
      <c r="GH145" s="94"/>
      <c r="GI145" s="94"/>
      <c r="GJ145" s="94"/>
      <c r="GK145" s="94"/>
      <c r="GL145" s="91"/>
      <c r="GM145" s="48"/>
      <c r="GN145" s="48"/>
      <c r="GO145" s="48"/>
      <c r="GP145" s="48"/>
      <c r="GQ145" s="54"/>
      <c r="GR145" s="92"/>
      <c r="GS145" s="92"/>
      <c r="GT145" s="94"/>
      <c r="GU145" s="94"/>
      <c r="GV145" s="94"/>
      <c r="GW145" s="94"/>
      <c r="GX145" s="94"/>
      <c r="GY145" s="94"/>
      <c r="GZ145" s="94"/>
      <c r="HA145" s="94"/>
      <c r="HB145" s="91"/>
      <c r="HC145" s="48"/>
      <c r="HD145" s="48"/>
      <c r="HE145" s="48"/>
      <c r="HF145" s="48"/>
      <c r="HG145" s="54"/>
      <c r="HH145" s="92"/>
      <c r="HI145" s="92"/>
      <c r="HJ145" s="94"/>
      <c r="HK145" s="94"/>
      <c r="HL145" s="94"/>
      <c r="HM145" s="94"/>
      <c r="HN145" s="94"/>
      <c r="HO145" s="94"/>
      <c r="HP145" s="94"/>
      <c r="HQ145" s="94"/>
      <c r="HR145" s="91"/>
      <c r="HS145" s="48"/>
      <c r="HT145" s="48"/>
      <c r="HU145" s="48"/>
      <c r="HV145" s="48"/>
      <c r="HW145" s="54"/>
      <c r="HX145" s="92"/>
      <c r="HY145" s="92"/>
      <c r="HZ145" s="94"/>
      <c r="IA145" s="94"/>
      <c r="IB145" s="94"/>
      <c r="IC145" s="94"/>
      <c r="ID145" s="94"/>
      <c r="IE145" s="94"/>
      <c r="IF145" s="94"/>
      <c r="IG145" s="94"/>
      <c r="IH145" s="91"/>
      <c r="II145" s="48"/>
      <c r="IJ145" s="48"/>
      <c r="IK145" s="48"/>
      <c r="IL145" s="48"/>
      <c r="IM145" s="54"/>
      <c r="IN145" s="92"/>
      <c r="IO145" s="92"/>
      <c r="IP145" s="94"/>
      <c r="IQ145" s="94"/>
      <c r="IR145" s="94"/>
      <c r="IS145" s="94"/>
      <c r="IT145" s="94"/>
      <c r="IU145" s="94"/>
      <c r="IV145" s="94"/>
    </row>
    <row r="146" spans="1:256" s="13" customFormat="1" ht="25.5" customHeight="1">
      <c r="A146" s="57"/>
      <c r="B146" s="47"/>
      <c r="C146" s="48"/>
      <c r="D146" s="49"/>
      <c r="E146" s="33"/>
      <c r="F146" s="33"/>
      <c r="G146" s="33"/>
      <c r="H146" s="33">
        <v>2026</v>
      </c>
      <c r="I146" s="50">
        <f t="shared" ref="I146:I151" si="75">K146+M146+O146+Q146</f>
        <v>0</v>
      </c>
      <c r="J146" s="50">
        <f t="shared" si="69"/>
        <v>0</v>
      </c>
      <c r="K146" s="50">
        <f t="shared" ref="K146:R146" si="76">K64</f>
        <v>0</v>
      </c>
      <c r="L146" s="50">
        <f t="shared" si="76"/>
        <v>0</v>
      </c>
      <c r="M146" s="50">
        <f t="shared" si="76"/>
        <v>0</v>
      </c>
      <c r="N146" s="50">
        <f t="shared" si="76"/>
        <v>0</v>
      </c>
      <c r="O146" s="50">
        <f t="shared" si="76"/>
        <v>0</v>
      </c>
      <c r="P146" s="50">
        <f t="shared" si="76"/>
        <v>0</v>
      </c>
      <c r="Q146" s="50">
        <f t="shared" si="76"/>
        <v>0</v>
      </c>
      <c r="R146" s="50">
        <f t="shared" si="76"/>
        <v>0</v>
      </c>
      <c r="S146" s="1"/>
      <c r="T146" s="52"/>
      <c r="U146" s="48"/>
      <c r="V146" s="48"/>
      <c r="W146" s="54"/>
      <c r="X146" s="92"/>
      <c r="Y146" s="92"/>
      <c r="Z146" s="96"/>
      <c r="AA146" s="96"/>
      <c r="AB146" s="96"/>
      <c r="AC146" s="96"/>
      <c r="AD146" s="96"/>
      <c r="AE146" s="96"/>
      <c r="AF146" s="96"/>
      <c r="AG146" s="96"/>
      <c r="AH146" s="91"/>
      <c r="AI146" s="48"/>
      <c r="AJ146" s="48"/>
      <c r="AK146" s="48"/>
      <c r="AL146" s="48"/>
      <c r="AM146" s="54"/>
      <c r="AN146" s="92"/>
      <c r="AO146" s="92"/>
      <c r="AP146" s="96"/>
      <c r="AQ146" s="96"/>
      <c r="AR146" s="96"/>
      <c r="AS146" s="96"/>
      <c r="AT146" s="96"/>
      <c r="AU146" s="96"/>
      <c r="AV146" s="96"/>
      <c r="AW146" s="96"/>
      <c r="AX146" s="91"/>
      <c r="AY146" s="48"/>
      <c r="AZ146" s="48"/>
      <c r="BA146" s="48"/>
      <c r="BB146" s="48"/>
      <c r="BC146" s="54"/>
      <c r="BD146" s="92"/>
      <c r="BE146" s="92"/>
      <c r="BF146" s="96"/>
      <c r="BG146" s="96"/>
      <c r="BH146" s="96"/>
      <c r="BI146" s="96"/>
      <c r="BJ146" s="96"/>
      <c r="BK146" s="96"/>
      <c r="BL146" s="96"/>
      <c r="BM146" s="96"/>
      <c r="BN146" s="91"/>
      <c r="BO146" s="48"/>
      <c r="BP146" s="48"/>
      <c r="BQ146" s="48"/>
      <c r="BR146" s="48"/>
      <c r="BS146" s="54"/>
      <c r="BT146" s="92"/>
      <c r="BU146" s="92"/>
      <c r="BV146" s="96"/>
      <c r="BW146" s="96"/>
      <c r="BX146" s="96"/>
      <c r="BY146" s="96"/>
      <c r="BZ146" s="96"/>
      <c r="CA146" s="96"/>
      <c r="CB146" s="96"/>
      <c r="CC146" s="96"/>
      <c r="CD146" s="91"/>
      <c r="CE146" s="48"/>
      <c r="CF146" s="48"/>
      <c r="CG146" s="48"/>
      <c r="CH146" s="48"/>
      <c r="CI146" s="54"/>
      <c r="CJ146" s="92"/>
      <c r="CK146" s="92"/>
      <c r="CL146" s="96"/>
      <c r="CM146" s="96"/>
      <c r="CN146" s="96"/>
      <c r="CO146" s="96"/>
      <c r="CP146" s="96"/>
      <c r="CQ146" s="96"/>
      <c r="CR146" s="96"/>
      <c r="CS146" s="96"/>
      <c r="CT146" s="91"/>
      <c r="CU146" s="48"/>
      <c r="CV146" s="48"/>
      <c r="CW146" s="48"/>
      <c r="CX146" s="48"/>
      <c r="CY146" s="54"/>
      <c r="CZ146" s="92"/>
      <c r="DA146" s="92"/>
      <c r="DB146" s="96"/>
      <c r="DC146" s="96"/>
      <c r="DD146" s="96"/>
      <c r="DE146" s="96"/>
      <c r="DF146" s="96"/>
      <c r="DG146" s="96"/>
      <c r="DH146" s="96"/>
      <c r="DI146" s="96"/>
      <c r="DJ146" s="91"/>
      <c r="DK146" s="48"/>
      <c r="DL146" s="48"/>
      <c r="DM146" s="48"/>
      <c r="DN146" s="48"/>
      <c r="DO146" s="54"/>
      <c r="DP146" s="92"/>
      <c r="DQ146" s="92"/>
      <c r="DR146" s="96"/>
      <c r="DS146" s="96"/>
      <c r="DT146" s="96"/>
      <c r="DU146" s="96"/>
      <c r="DV146" s="96"/>
      <c r="DW146" s="96"/>
      <c r="DX146" s="96"/>
      <c r="DY146" s="96"/>
      <c r="DZ146" s="91"/>
      <c r="EA146" s="48"/>
      <c r="EB146" s="48"/>
      <c r="EC146" s="48"/>
      <c r="ED146" s="48"/>
      <c r="EE146" s="54"/>
      <c r="EF146" s="92"/>
      <c r="EG146" s="92"/>
      <c r="EH146" s="96"/>
      <c r="EI146" s="96"/>
      <c r="EJ146" s="96"/>
      <c r="EK146" s="96"/>
      <c r="EL146" s="96"/>
      <c r="EM146" s="96"/>
      <c r="EN146" s="96"/>
      <c r="EO146" s="96"/>
      <c r="EP146" s="91"/>
      <c r="EQ146" s="48"/>
      <c r="ER146" s="48"/>
      <c r="ES146" s="48"/>
      <c r="ET146" s="48"/>
      <c r="EU146" s="54"/>
      <c r="EV146" s="92"/>
      <c r="EW146" s="92"/>
      <c r="EX146" s="96"/>
      <c r="EY146" s="96"/>
      <c r="EZ146" s="96"/>
      <c r="FA146" s="96"/>
      <c r="FB146" s="96"/>
      <c r="FC146" s="96"/>
      <c r="FD146" s="96"/>
      <c r="FE146" s="96"/>
      <c r="FF146" s="91"/>
      <c r="FG146" s="48"/>
      <c r="FH146" s="48"/>
      <c r="FI146" s="48"/>
      <c r="FJ146" s="48"/>
      <c r="FK146" s="54"/>
      <c r="FL146" s="92"/>
      <c r="FM146" s="92"/>
      <c r="FN146" s="96"/>
      <c r="FO146" s="96"/>
      <c r="FP146" s="96"/>
      <c r="FQ146" s="96"/>
      <c r="FR146" s="96"/>
      <c r="FS146" s="96"/>
      <c r="FT146" s="96"/>
      <c r="FU146" s="96"/>
      <c r="FV146" s="91"/>
      <c r="FW146" s="48"/>
      <c r="FX146" s="48"/>
      <c r="FY146" s="48"/>
      <c r="FZ146" s="48"/>
      <c r="GA146" s="54"/>
      <c r="GB146" s="92"/>
      <c r="GC146" s="92"/>
      <c r="GD146" s="96"/>
      <c r="GE146" s="96"/>
      <c r="GF146" s="96"/>
      <c r="GG146" s="96"/>
      <c r="GH146" s="96"/>
      <c r="GI146" s="96"/>
      <c r="GJ146" s="96"/>
      <c r="GK146" s="96"/>
      <c r="GL146" s="91"/>
      <c r="GM146" s="48"/>
      <c r="GN146" s="48"/>
      <c r="GO146" s="48"/>
      <c r="GP146" s="48"/>
      <c r="GQ146" s="54"/>
      <c r="GR146" s="92"/>
      <c r="GS146" s="92"/>
      <c r="GT146" s="96"/>
      <c r="GU146" s="96"/>
      <c r="GV146" s="96"/>
      <c r="GW146" s="96"/>
      <c r="GX146" s="96"/>
      <c r="GY146" s="96"/>
      <c r="GZ146" s="96"/>
      <c r="HA146" s="96"/>
      <c r="HB146" s="91"/>
      <c r="HC146" s="48"/>
      <c r="HD146" s="48"/>
      <c r="HE146" s="48"/>
      <c r="HF146" s="48"/>
      <c r="HG146" s="54"/>
      <c r="HH146" s="92"/>
      <c r="HI146" s="92"/>
      <c r="HJ146" s="96"/>
      <c r="HK146" s="96"/>
      <c r="HL146" s="96"/>
      <c r="HM146" s="96"/>
      <c r="HN146" s="96"/>
      <c r="HO146" s="96"/>
      <c r="HP146" s="96"/>
      <c r="HQ146" s="96"/>
      <c r="HR146" s="91"/>
      <c r="HS146" s="48"/>
      <c r="HT146" s="48"/>
      <c r="HU146" s="48"/>
      <c r="HV146" s="48"/>
      <c r="HW146" s="54"/>
      <c r="HX146" s="92"/>
      <c r="HY146" s="92"/>
      <c r="HZ146" s="96"/>
      <c r="IA146" s="96"/>
      <c r="IB146" s="96"/>
      <c r="IC146" s="96"/>
      <c r="ID146" s="96"/>
      <c r="IE146" s="96"/>
      <c r="IF146" s="96"/>
      <c r="IG146" s="96"/>
      <c r="IH146" s="91"/>
      <c r="II146" s="48"/>
      <c r="IJ146" s="48"/>
      <c r="IK146" s="48"/>
      <c r="IL146" s="48"/>
      <c r="IM146" s="54"/>
      <c r="IN146" s="92"/>
      <c r="IO146" s="92"/>
      <c r="IP146" s="96"/>
      <c r="IQ146" s="96"/>
      <c r="IR146" s="96"/>
      <c r="IS146" s="96"/>
      <c r="IT146" s="96"/>
      <c r="IU146" s="96"/>
      <c r="IV146" s="96"/>
    </row>
    <row r="147" spans="1:256" s="13" customFormat="1" ht="25.5" customHeight="1">
      <c r="A147" s="57"/>
      <c r="B147" s="47"/>
      <c r="C147" s="48"/>
      <c r="D147" s="49"/>
      <c r="E147" s="33"/>
      <c r="F147" s="33"/>
      <c r="G147" s="33"/>
      <c r="H147" s="33">
        <v>2027</v>
      </c>
      <c r="I147" s="50">
        <f t="shared" si="75"/>
        <v>191939.65723512878</v>
      </c>
      <c r="J147" s="50">
        <f t="shared" si="69"/>
        <v>0</v>
      </c>
      <c r="K147" s="50">
        <f t="shared" ref="K147:R147" si="77">K65</f>
        <v>191939.65723512878</v>
      </c>
      <c r="L147" s="50">
        <f t="shared" si="77"/>
        <v>0</v>
      </c>
      <c r="M147" s="50">
        <f t="shared" si="77"/>
        <v>0</v>
      </c>
      <c r="N147" s="50">
        <f t="shared" si="77"/>
        <v>0</v>
      </c>
      <c r="O147" s="50">
        <f t="shared" si="77"/>
        <v>0</v>
      </c>
      <c r="P147" s="50">
        <f t="shared" si="77"/>
        <v>0</v>
      </c>
      <c r="Q147" s="50">
        <f t="shared" si="77"/>
        <v>0</v>
      </c>
      <c r="R147" s="50">
        <f t="shared" si="77"/>
        <v>0</v>
      </c>
      <c r="S147" s="1"/>
      <c r="T147" s="52"/>
      <c r="U147" s="48"/>
      <c r="V147" s="48"/>
      <c r="W147" s="54"/>
      <c r="X147" s="92"/>
      <c r="Y147" s="92"/>
      <c r="Z147" s="92"/>
      <c r="AA147" s="92"/>
      <c r="AB147" s="92"/>
      <c r="AC147" s="92"/>
      <c r="AD147" s="92"/>
      <c r="AE147" s="92"/>
      <c r="AF147" s="92"/>
      <c r="AG147" s="92"/>
      <c r="AH147" s="91"/>
      <c r="AI147" s="48"/>
      <c r="AJ147" s="48"/>
      <c r="AK147" s="48"/>
      <c r="AL147" s="48"/>
      <c r="AM147" s="54"/>
      <c r="AN147" s="92"/>
      <c r="AO147" s="92"/>
      <c r="AP147" s="92"/>
      <c r="AQ147" s="92"/>
      <c r="AR147" s="92"/>
      <c r="AS147" s="92"/>
      <c r="AT147" s="92"/>
      <c r="AU147" s="92"/>
      <c r="AV147" s="92"/>
      <c r="AW147" s="92"/>
      <c r="AX147" s="91"/>
      <c r="AY147" s="48"/>
      <c r="AZ147" s="48"/>
      <c r="BA147" s="48"/>
      <c r="BB147" s="48"/>
      <c r="BC147" s="54"/>
      <c r="BD147" s="92"/>
      <c r="BE147" s="92"/>
      <c r="BF147" s="92"/>
      <c r="BG147" s="92"/>
      <c r="BH147" s="92"/>
      <c r="BI147" s="92"/>
      <c r="BJ147" s="92"/>
      <c r="BK147" s="92"/>
      <c r="BL147" s="92"/>
      <c r="BM147" s="92"/>
      <c r="BN147" s="91"/>
      <c r="BO147" s="48"/>
      <c r="BP147" s="48"/>
      <c r="BQ147" s="48"/>
      <c r="BR147" s="48"/>
      <c r="BS147" s="54"/>
      <c r="BT147" s="92"/>
      <c r="BU147" s="92"/>
      <c r="BV147" s="92"/>
      <c r="BW147" s="92"/>
      <c r="BX147" s="92"/>
      <c r="BY147" s="92"/>
      <c r="BZ147" s="92"/>
      <c r="CA147" s="92"/>
      <c r="CB147" s="92"/>
      <c r="CC147" s="92"/>
      <c r="CD147" s="91"/>
      <c r="CE147" s="48"/>
      <c r="CF147" s="48"/>
      <c r="CG147" s="48"/>
      <c r="CH147" s="48"/>
      <c r="CI147" s="54"/>
      <c r="CJ147" s="92"/>
      <c r="CK147" s="92"/>
      <c r="CL147" s="92"/>
      <c r="CM147" s="92"/>
      <c r="CN147" s="92"/>
      <c r="CO147" s="92"/>
      <c r="CP147" s="92"/>
      <c r="CQ147" s="92"/>
      <c r="CR147" s="92"/>
      <c r="CS147" s="92"/>
      <c r="CT147" s="91"/>
      <c r="CU147" s="48"/>
      <c r="CV147" s="48"/>
      <c r="CW147" s="48"/>
      <c r="CX147" s="48"/>
      <c r="CY147" s="54"/>
      <c r="CZ147" s="92"/>
      <c r="DA147" s="92"/>
      <c r="DB147" s="92"/>
      <c r="DC147" s="92"/>
      <c r="DD147" s="92"/>
      <c r="DE147" s="92"/>
      <c r="DF147" s="92"/>
      <c r="DG147" s="92"/>
      <c r="DH147" s="92"/>
      <c r="DI147" s="92"/>
      <c r="DJ147" s="91"/>
      <c r="DK147" s="48"/>
      <c r="DL147" s="48"/>
      <c r="DM147" s="48"/>
      <c r="DN147" s="48"/>
      <c r="DO147" s="54"/>
      <c r="DP147" s="92"/>
      <c r="DQ147" s="92"/>
      <c r="DR147" s="92"/>
      <c r="DS147" s="92"/>
      <c r="DT147" s="92"/>
      <c r="DU147" s="92"/>
      <c r="DV147" s="92"/>
      <c r="DW147" s="92"/>
      <c r="DX147" s="92"/>
      <c r="DY147" s="92"/>
      <c r="DZ147" s="91"/>
      <c r="EA147" s="48"/>
      <c r="EB147" s="48"/>
      <c r="EC147" s="48"/>
      <c r="ED147" s="48"/>
      <c r="EE147" s="54"/>
      <c r="EF147" s="92"/>
      <c r="EG147" s="92"/>
      <c r="EH147" s="92"/>
      <c r="EI147" s="92"/>
      <c r="EJ147" s="92"/>
      <c r="EK147" s="92"/>
      <c r="EL147" s="92"/>
      <c r="EM147" s="92"/>
      <c r="EN147" s="92"/>
      <c r="EO147" s="92"/>
      <c r="EP147" s="91"/>
      <c r="EQ147" s="48"/>
      <c r="ER147" s="48"/>
      <c r="ES147" s="48"/>
      <c r="ET147" s="48"/>
      <c r="EU147" s="54"/>
      <c r="EV147" s="92"/>
      <c r="EW147" s="92"/>
      <c r="EX147" s="92"/>
      <c r="EY147" s="92"/>
      <c r="EZ147" s="92"/>
      <c r="FA147" s="92"/>
      <c r="FB147" s="92"/>
      <c r="FC147" s="92"/>
      <c r="FD147" s="92"/>
      <c r="FE147" s="92"/>
      <c r="FF147" s="91"/>
      <c r="FG147" s="48"/>
      <c r="FH147" s="48"/>
      <c r="FI147" s="48"/>
      <c r="FJ147" s="48"/>
      <c r="FK147" s="54"/>
      <c r="FL147" s="92"/>
      <c r="FM147" s="92"/>
      <c r="FN147" s="92"/>
      <c r="FO147" s="92"/>
      <c r="FP147" s="92"/>
      <c r="FQ147" s="92"/>
      <c r="FR147" s="92"/>
      <c r="FS147" s="92"/>
      <c r="FT147" s="92"/>
      <c r="FU147" s="92"/>
      <c r="FV147" s="91"/>
      <c r="FW147" s="48"/>
      <c r="FX147" s="48"/>
      <c r="FY147" s="48"/>
      <c r="FZ147" s="48"/>
      <c r="GA147" s="54"/>
      <c r="GB147" s="92"/>
      <c r="GC147" s="92"/>
      <c r="GD147" s="92"/>
      <c r="GE147" s="92"/>
      <c r="GF147" s="92"/>
      <c r="GG147" s="92"/>
      <c r="GH147" s="92"/>
      <c r="GI147" s="92"/>
      <c r="GJ147" s="92"/>
      <c r="GK147" s="92"/>
      <c r="GL147" s="91"/>
      <c r="GM147" s="48"/>
      <c r="GN147" s="48"/>
      <c r="GO147" s="48"/>
      <c r="GP147" s="48"/>
      <c r="GQ147" s="54"/>
      <c r="GR147" s="92"/>
      <c r="GS147" s="92"/>
      <c r="GT147" s="92"/>
      <c r="GU147" s="92"/>
      <c r="GV147" s="92"/>
      <c r="GW147" s="92"/>
      <c r="GX147" s="92"/>
      <c r="GY147" s="92"/>
      <c r="GZ147" s="92"/>
      <c r="HA147" s="92"/>
      <c r="HB147" s="91"/>
      <c r="HC147" s="48"/>
      <c r="HD147" s="48"/>
      <c r="HE147" s="48"/>
      <c r="HF147" s="48"/>
      <c r="HG147" s="54"/>
      <c r="HH147" s="92"/>
      <c r="HI147" s="92"/>
      <c r="HJ147" s="92"/>
      <c r="HK147" s="92"/>
      <c r="HL147" s="92"/>
      <c r="HM147" s="92"/>
      <c r="HN147" s="92"/>
      <c r="HO147" s="92"/>
      <c r="HP147" s="92"/>
      <c r="HQ147" s="92"/>
      <c r="HR147" s="91"/>
      <c r="HS147" s="48"/>
      <c r="HT147" s="48"/>
      <c r="HU147" s="48"/>
      <c r="HV147" s="48"/>
      <c r="HW147" s="54"/>
      <c r="HX147" s="92"/>
      <c r="HY147" s="92"/>
      <c r="HZ147" s="92"/>
      <c r="IA147" s="92"/>
      <c r="IB147" s="92"/>
      <c r="IC147" s="92"/>
      <c r="ID147" s="92"/>
      <c r="IE147" s="92"/>
      <c r="IF147" s="92"/>
      <c r="IG147" s="92"/>
      <c r="IH147" s="91"/>
      <c r="II147" s="48"/>
      <c r="IJ147" s="48"/>
      <c r="IK147" s="48"/>
      <c r="IL147" s="48"/>
      <c r="IM147" s="54"/>
      <c r="IN147" s="92"/>
      <c r="IO147" s="92"/>
      <c r="IP147" s="92"/>
      <c r="IQ147" s="92"/>
      <c r="IR147" s="92"/>
      <c r="IS147" s="92"/>
      <c r="IT147" s="92"/>
      <c r="IU147" s="92"/>
      <c r="IV147" s="92"/>
    </row>
    <row r="148" spans="1:256" ht="25.5" customHeight="1">
      <c r="A148" s="57"/>
      <c r="B148" s="47"/>
      <c r="C148" s="48"/>
      <c r="D148" s="49"/>
      <c r="E148" s="33"/>
      <c r="F148" s="33"/>
      <c r="G148" s="33"/>
      <c r="H148" s="33">
        <v>2028</v>
      </c>
      <c r="I148" s="50">
        <f t="shared" si="75"/>
        <v>0</v>
      </c>
      <c r="J148" s="50">
        <f t="shared" si="69"/>
        <v>0</v>
      </c>
      <c r="K148" s="50">
        <f t="shared" ref="K148:R148" si="78">K66</f>
        <v>0</v>
      </c>
      <c r="L148" s="50">
        <f t="shared" si="78"/>
        <v>0</v>
      </c>
      <c r="M148" s="50">
        <f t="shared" si="78"/>
        <v>0</v>
      </c>
      <c r="N148" s="50">
        <f t="shared" si="78"/>
        <v>0</v>
      </c>
      <c r="O148" s="50">
        <f t="shared" si="78"/>
        <v>0</v>
      </c>
      <c r="P148" s="50">
        <f t="shared" si="78"/>
        <v>0</v>
      </c>
      <c r="Q148" s="50">
        <f t="shared" si="78"/>
        <v>0</v>
      </c>
      <c r="R148" s="50">
        <f t="shared" si="78"/>
        <v>0</v>
      </c>
      <c r="S148" s="1"/>
      <c r="T148" s="52"/>
      <c r="AI148" s="54"/>
      <c r="AY148" s="54"/>
      <c r="BO148" s="54"/>
      <c r="CE148" s="54"/>
      <c r="CU148" s="54"/>
      <c r="DK148" s="54"/>
      <c r="EA148" s="54"/>
      <c r="EQ148" s="54"/>
      <c r="FG148" s="54"/>
      <c r="FW148" s="54"/>
      <c r="GM148" s="54"/>
      <c r="HC148" s="54"/>
      <c r="HS148" s="54"/>
      <c r="II148" s="54"/>
    </row>
    <row r="149" spans="1:256" ht="25.5" customHeight="1">
      <c r="A149" s="57"/>
      <c r="B149" s="47"/>
      <c r="C149" s="48"/>
      <c r="D149" s="49"/>
      <c r="E149" s="33"/>
      <c r="F149" s="33"/>
      <c r="G149" s="33"/>
      <c r="H149" s="33">
        <v>2029</v>
      </c>
      <c r="I149" s="50">
        <f t="shared" si="75"/>
        <v>0</v>
      </c>
      <c r="J149" s="50">
        <f t="shared" si="69"/>
        <v>0</v>
      </c>
      <c r="K149" s="50">
        <f t="shared" ref="K149:R149" si="79">K67</f>
        <v>0</v>
      </c>
      <c r="L149" s="50">
        <f t="shared" si="79"/>
        <v>0</v>
      </c>
      <c r="M149" s="50">
        <f t="shared" si="79"/>
        <v>0</v>
      </c>
      <c r="N149" s="50">
        <f t="shared" si="79"/>
        <v>0</v>
      </c>
      <c r="O149" s="50">
        <f t="shared" si="79"/>
        <v>0</v>
      </c>
      <c r="P149" s="50">
        <f t="shared" si="79"/>
        <v>0</v>
      </c>
      <c r="Q149" s="50">
        <f t="shared" si="79"/>
        <v>0</v>
      </c>
      <c r="R149" s="50">
        <f t="shared" si="79"/>
        <v>0</v>
      </c>
      <c r="S149" s="1"/>
      <c r="T149" s="52"/>
      <c r="AI149" s="54"/>
      <c r="AY149" s="54"/>
      <c r="BO149" s="54"/>
      <c r="CE149" s="54"/>
      <c r="CU149" s="54"/>
      <c r="DK149" s="54"/>
      <c r="EA149" s="54"/>
      <c r="EQ149" s="54"/>
      <c r="FG149" s="54"/>
      <c r="FW149" s="54"/>
      <c r="GM149" s="54"/>
      <c r="HC149" s="54"/>
      <c r="HS149" s="54"/>
      <c r="II149" s="54"/>
    </row>
    <row r="150" spans="1:256" ht="25.5" customHeight="1">
      <c r="A150" s="57"/>
      <c r="B150" s="47"/>
      <c r="C150" s="48"/>
      <c r="D150" s="49"/>
      <c r="E150" s="33"/>
      <c r="F150" s="33"/>
      <c r="G150" s="33"/>
      <c r="H150" s="33">
        <v>2030</v>
      </c>
      <c r="I150" s="50">
        <f t="shared" si="75"/>
        <v>0</v>
      </c>
      <c r="J150" s="50">
        <f t="shared" si="69"/>
        <v>0</v>
      </c>
      <c r="K150" s="50">
        <f t="shared" ref="K150:R150" si="80">K68</f>
        <v>0</v>
      </c>
      <c r="L150" s="50">
        <f t="shared" si="80"/>
        <v>0</v>
      </c>
      <c r="M150" s="50">
        <f t="shared" si="80"/>
        <v>0</v>
      </c>
      <c r="N150" s="50">
        <f t="shared" si="80"/>
        <v>0</v>
      </c>
      <c r="O150" s="50">
        <f t="shared" si="80"/>
        <v>0</v>
      </c>
      <c r="P150" s="50">
        <f t="shared" si="80"/>
        <v>0</v>
      </c>
      <c r="Q150" s="50">
        <f t="shared" si="80"/>
        <v>0</v>
      </c>
      <c r="R150" s="50">
        <f t="shared" si="80"/>
        <v>0</v>
      </c>
      <c r="S150" s="1"/>
      <c r="T150" s="52"/>
      <c r="AI150" s="54"/>
      <c r="AY150" s="54"/>
      <c r="BO150" s="54"/>
      <c r="CE150" s="54"/>
      <c r="CU150" s="54"/>
      <c r="DK150" s="54"/>
      <c r="EA150" s="54"/>
      <c r="EQ150" s="54"/>
      <c r="FG150" s="54"/>
      <c r="FW150" s="54"/>
      <c r="GM150" s="54"/>
      <c r="HC150" s="54"/>
      <c r="HS150" s="54"/>
      <c r="II150" s="54"/>
    </row>
    <row r="151" spans="1:256" ht="25.5" customHeight="1">
      <c r="A151" s="57"/>
      <c r="B151" s="40" t="s">
        <v>207</v>
      </c>
      <c r="C151" s="41"/>
      <c r="D151" s="42"/>
      <c r="E151" s="33"/>
      <c r="F151" s="33"/>
      <c r="G151" s="33"/>
      <c r="H151" s="43" t="s">
        <v>26</v>
      </c>
      <c r="I151" s="44">
        <f t="shared" si="75"/>
        <v>0</v>
      </c>
      <c r="J151" s="44">
        <f t="shared" si="69"/>
        <v>0</v>
      </c>
      <c r="K151" s="44">
        <f t="shared" ref="K151:R151" si="81">SUM(K152:K160)</f>
        <v>0</v>
      </c>
      <c r="L151" s="44">
        <f t="shared" si="81"/>
        <v>0</v>
      </c>
      <c r="M151" s="44">
        <f t="shared" si="81"/>
        <v>0</v>
      </c>
      <c r="N151" s="44">
        <f t="shared" si="81"/>
        <v>0</v>
      </c>
      <c r="O151" s="44">
        <f t="shared" si="81"/>
        <v>0</v>
      </c>
      <c r="P151" s="44">
        <f t="shared" si="81"/>
        <v>0</v>
      </c>
      <c r="Q151" s="44">
        <f t="shared" si="81"/>
        <v>0</v>
      </c>
      <c r="R151" s="44">
        <f t="shared" si="81"/>
        <v>0</v>
      </c>
      <c r="S151" s="1"/>
      <c r="T151" s="52"/>
    </row>
    <row r="152" spans="1:256" ht="25.5" customHeight="1">
      <c r="A152" s="57"/>
      <c r="B152" s="47"/>
      <c r="C152" s="48"/>
      <c r="D152" s="49"/>
      <c r="E152" s="33"/>
      <c r="F152" s="33"/>
      <c r="G152" s="33"/>
      <c r="H152" s="33">
        <v>2022</v>
      </c>
      <c r="I152" s="50">
        <f t="shared" ref="I152:I160" si="82">K152+M152+O152+Q152</f>
        <v>0</v>
      </c>
      <c r="J152" s="50">
        <f t="shared" ref="J152:J160" si="83">L152+N152+P152+R152</f>
        <v>0</v>
      </c>
      <c r="K152" s="50">
        <f>K109</f>
        <v>0</v>
      </c>
      <c r="L152" s="50">
        <f t="shared" ref="L152:R152" si="84">L109</f>
        <v>0</v>
      </c>
      <c r="M152" s="50">
        <f t="shared" si="84"/>
        <v>0</v>
      </c>
      <c r="N152" s="50">
        <f t="shared" si="84"/>
        <v>0</v>
      </c>
      <c r="O152" s="50">
        <f t="shared" si="84"/>
        <v>0</v>
      </c>
      <c r="P152" s="50">
        <f t="shared" si="84"/>
        <v>0</v>
      </c>
      <c r="Q152" s="50">
        <f t="shared" si="84"/>
        <v>0</v>
      </c>
      <c r="R152" s="50">
        <f t="shared" si="84"/>
        <v>0</v>
      </c>
      <c r="S152" s="1"/>
      <c r="T152" s="52"/>
    </row>
    <row r="153" spans="1:256" ht="25.5" customHeight="1">
      <c r="A153" s="57"/>
      <c r="B153" s="47"/>
      <c r="C153" s="48"/>
      <c r="D153" s="49"/>
      <c r="E153" s="33"/>
      <c r="F153" s="33"/>
      <c r="G153" s="33"/>
      <c r="H153" s="33">
        <v>2023</v>
      </c>
      <c r="I153" s="50">
        <f t="shared" si="82"/>
        <v>0</v>
      </c>
      <c r="J153" s="50">
        <f t="shared" si="83"/>
        <v>0</v>
      </c>
      <c r="K153" s="50">
        <f t="shared" ref="K153:R153" si="85">K110</f>
        <v>0</v>
      </c>
      <c r="L153" s="50">
        <f t="shared" si="85"/>
        <v>0</v>
      </c>
      <c r="M153" s="50">
        <f t="shared" si="85"/>
        <v>0</v>
      </c>
      <c r="N153" s="50">
        <f t="shared" si="85"/>
        <v>0</v>
      </c>
      <c r="O153" s="50">
        <f t="shared" si="85"/>
        <v>0</v>
      </c>
      <c r="P153" s="50">
        <f t="shared" si="85"/>
        <v>0</v>
      </c>
      <c r="Q153" s="50">
        <f t="shared" si="85"/>
        <v>0</v>
      </c>
      <c r="R153" s="50">
        <f t="shared" si="85"/>
        <v>0</v>
      </c>
      <c r="S153" s="1"/>
      <c r="T153" s="52"/>
    </row>
    <row r="154" spans="1:256" ht="25.5" customHeight="1">
      <c r="A154" s="57"/>
      <c r="B154" s="47"/>
      <c r="C154" s="48"/>
      <c r="D154" s="49"/>
      <c r="E154" s="33"/>
      <c r="F154" s="33"/>
      <c r="G154" s="33"/>
      <c r="H154" s="33">
        <v>2024</v>
      </c>
      <c r="I154" s="50">
        <f t="shared" si="82"/>
        <v>0</v>
      </c>
      <c r="J154" s="50">
        <f t="shared" si="83"/>
        <v>0</v>
      </c>
      <c r="K154" s="50">
        <f t="shared" ref="K154:R154" si="86">K111</f>
        <v>0</v>
      </c>
      <c r="L154" s="50">
        <f t="shared" si="86"/>
        <v>0</v>
      </c>
      <c r="M154" s="50">
        <f t="shared" si="86"/>
        <v>0</v>
      </c>
      <c r="N154" s="50">
        <f t="shared" si="86"/>
        <v>0</v>
      </c>
      <c r="O154" s="50">
        <f t="shared" si="86"/>
        <v>0</v>
      </c>
      <c r="P154" s="50">
        <f t="shared" si="86"/>
        <v>0</v>
      </c>
      <c r="Q154" s="50">
        <f t="shared" si="86"/>
        <v>0</v>
      </c>
      <c r="R154" s="50">
        <f t="shared" si="86"/>
        <v>0</v>
      </c>
      <c r="S154" s="1"/>
      <c r="T154" s="52"/>
    </row>
    <row r="155" spans="1:256" ht="25.5" customHeight="1">
      <c r="A155" s="57"/>
      <c r="B155" s="47"/>
      <c r="C155" s="48"/>
      <c r="D155" s="49"/>
      <c r="E155" s="33"/>
      <c r="F155" s="33"/>
      <c r="G155" s="33"/>
      <c r="H155" s="33">
        <v>2025</v>
      </c>
      <c r="I155" s="50">
        <f t="shared" si="82"/>
        <v>0</v>
      </c>
      <c r="J155" s="50">
        <f t="shared" si="83"/>
        <v>0</v>
      </c>
      <c r="K155" s="50">
        <f t="shared" ref="K155:R155" si="87">K112</f>
        <v>0</v>
      </c>
      <c r="L155" s="50">
        <f t="shared" si="87"/>
        <v>0</v>
      </c>
      <c r="M155" s="50">
        <f t="shared" si="87"/>
        <v>0</v>
      </c>
      <c r="N155" s="50">
        <f t="shared" si="87"/>
        <v>0</v>
      </c>
      <c r="O155" s="50">
        <f t="shared" si="87"/>
        <v>0</v>
      </c>
      <c r="P155" s="50">
        <f t="shared" si="87"/>
        <v>0</v>
      </c>
      <c r="Q155" s="50">
        <f t="shared" si="87"/>
        <v>0</v>
      </c>
      <c r="R155" s="50">
        <f t="shared" si="87"/>
        <v>0</v>
      </c>
      <c r="S155" s="1"/>
      <c r="T155" s="52"/>
    </row>
    <row r="156" spans="1:256" ht="25.5" customHeight="1">
      <c r="A156" s="57"/>
      <c r="B156" s="47"/>
      <c r="C156" s="48"/>
      <c r="D156" s="49"/>
      <c r="E156" s="33"/>
      <c r="F156" s="33"/>
      <c r="G156" s="33"/>
      <c r="H156" s="33">
        <v>2026</v>
      </c>
      <c r="I156" s="50">
        <f t="shared" si="82"/>
        <v>0</v>
      </c>
      <c r="J156" s="50">
        <f t="shared" si="83"/>
        <v>0</v>
      </c>
      <c r="K156" s="50">
        <f t="shared" ref="K156:R156" si="88">K113</f>
        <v>0</v>
      </c>
      <c r="L156" s="50">
        <f t="shared" si="88"/>
        <v>0</v>
      </c>
      <c r="M156" s="50">
        <f t="shared" si="88"/>
        <v>0</v>
      </c>
      <c r="N156" s="50">
        <f t="shared" si="88"/>
        <v>0</v>
      </c>
      <c r="O156" s="50">
        <f t="shared" si="88"/>
        <v>0</v>
      </c>
      <c r="P156" s="50">
        <f t="shared" si="88"/>
        <v>0</v>
      </c>
      <c r="Q156" s="50">
        <f t="shared" si="88"/>
        <v>0</v>
      </c>
      <c r="R156" s="50">
        <f t="shared" si="88"/>
        <v>0</v>
      </c>
      <c r="S156" s="1"/>
      <c r="T156" s="52"/>
    </row>
    <row r="157" spans="1:256" ht="25.5" customHeight="1">
      <c r="A157" s="57"/>
      <c r="B157" s="47"/>
      <c r="C157" s="48"/>
      <c r="D157" s="49"/>
      <c r="E157" s="33"/>
      <c r="F157" s="33"/>
      <c r="G157" s="33"/>
      <c r="H157" s="33">
        <v>2027</v>
      </c>
      <c r="I157" s="50">
        <f t="shared" si="82"/>
        <v>0</v>
      </c>
      <c r="J157" s="50">
        <f t="shared" si="83"/>
        <v>0</v>
      </c>
      <c r="K157" s="50">
        <f t="shared" ref="K157:R157" si="89">K114</f>
        <v>0</v>
      </c>
      <c r="L157" s="50">
        <f t="shared" si="89"/>
        <v>0</v>
      </c>
      <c r="M157" s="50">
        <f t="shared" si="89"/>
        <v>0</v>
      </c>
      <c r="N157" s="50">
        <f t="shared" si="89"/>
        <v>0</v>
      </c>
      <c r="O157" s="50">
        <f t="shared" si="89"/>
        <v>0</v>
      </c>
      <c r="P157" s="50">
        <f t="shared" si="89"/>
        <v>0</v>
      </c>
      <c r="Q157" s="50">
        <f t="shared" si="89"/>
        <v>0</v>
      </c>
      <c r="R157" s="50">
        <f t="shared" si="89"/>
        <v>0</v>
      </c>
      <c r="S157" s="1"/>
      <c r="T157" s="52"/>
    </row>
    <row r="158" spans="1:256" ht="25.5" customHeight="1">
      <c r="A158" s="57"/>
      <c r="B158" s="47"/>
      <c r="C158" s="48"/>
      <c r="D158" s="49"/>
      <c r="E158" s="33"/>
      <c r="F158" s="33"/>
      <c r="G158" s="33"/>
      <c r="H158" s="33">
        <v>2028</v>
      </c>
      <c r="I158" s="50">
        <f t="shared" si="82"/>
        <v>0</v>
      </c>
      <c r="J158" s="50">
        <f t="shared" si="83"/>
        <v>0</v>
      </c>
      <c r="K158" s="50">
        <f t="shared" ref="K158:R158" si="90">K115</f>
        <v>0</v>
      </c>
      <c r="L158" s="50">
        <f t="shared" si="90"/>
        <v>0</v>
      </c>
      <c r="M158" s="50">
        <f t="shared" si="90"/>
        <v>0</v>
      </c>
      <c r="N158" s="50">
        <f t="shared" si="90"/>
        <v>0</v>
      </c>
      <c r="O158" s="50">
        <f t="shared" si="90"/>
        <v>0</v>
      </c>
      <c r="P158" s="50">
        <f t="shared" si="90"/>
        <v>0</v>
      </c>
      <c r="Q158" s="50">
        <f t="shared" si="90"/>
        <v>0</v>
      </c>
      <c r="R158" s="50">
        <f t="shared" si="90"/>
        <v>0</v>
      </c>
      <c r="S158" s="1"/>
      <c r="T158" s="52"/>
      <c r="AI158" s="54"/>
      <c r="AY158" s="54"/>
      <c r="BO158" s="54"/>
      <c r="CE158" s="54"/>
      <c r="CU158" s="54"/>
      <c r="DK158" s="54"/>
      <c r="EA158" s="54"/>
      <c r="EQ158" s="54"/>
      <c r="FG158" s="54"/>
      <c r="FW158" s="54"/>
      <c r="GM158" s="54"/>
      <c r="HC158" s="54"/>
      <c r="HS158" s="54"/>
      <c r="II158" s="54"/>
    </row>
    <row r="159" spans="1:256" ht="25.5" customHeight="1">
      <c r="A159" s="57"/>
      <c r="B159" s="47"/>
      <c r="C159" s="48"/>
      <c r="D159" s="49"/>
      <c r="E159" s="33"/>
      <c r="F159" s="33"/>
      <c r="G159" s="33"/>
      <c r="H159" s="33">
        <v>2029</v>
      </c>
      <c r="I159" s="50">
        <f t="shared" si="82"/>
        <v>0</v>
      </c>
      <c r="J159" s="50">
        <f t="shared" si="83"/>
        <v>0</v>
      </c>
      <c r="K159" s="50">
        <f t="shared" ref="K159:R159" si="91">K116</f>
        <v>0</v>
      </c>
      <c r="L159" s="50">
        <f t="shared" si="91"/>
        <v>0</v>
      </c>
      <c r="M159" s="50">
        <f t="shared" si="91"/>
        <v>0</v>
      </c>
      <c r="N159" s="50">
        <f t="shared" si="91"/>
        <v>0</v>
      </c>
      <c r="O159" s="50">
        <f t="shared" si="91"/>
        <v>0</v>
      </c>
      <c r="P159" s="50">
        <f t="shared" si="91"/>
        <v>0</v>
      </c>
      <c r="Q159" s="50">
        <f t="shared" si="91"/>
        <v>0</v>
      </c>
      <c r="R159" s="50">
        <f t="shared" si="91"/>
        <v>0</v>
      </c>
      <c r="S159" s="1"/>
      <c r="T159" s="52"/>
      <c r="AI159" s="54"/>
      <c r="AY159" s="54"/>
      <c r="BO159" s="54"/>
      <c r="CE159" s="54"/>
      <c r="CU159" s="54"/>
      <c r="DK159" s="54"/>
      <c r="EA159" s="54"/>
      <c r="EQ159" s="54"/>
      <c r="FG159" s="54"/>
      <c r="FW159" s="54"/>
      <c r="GM159" s="54"/>
      <c r="HC159" s="54"/>
      <c r="HS159" s="54"/>
      <c r="II159" s="54"/>
    </row>
    <row r="160" spans="1:256" ht="25.5" customHeight="1">
      <c r="A160" s="57"/>
      <c r="B160" s="47"/>
      <c r="C160" s="48"/>
      <c r="D160" s="49"/>
      <c r="E160" s="33"/>
      <c r="F160" s="33"/>
      <c r="G160" s="33"/>
      <c r="H160" s="33">
        <v>2030</v>
      </c>
      <c r="I160" s="50">
        <f t="shared" si="82"/>
        <v>0</v>
      </c>
      <c r="J160" s="50">
        <f t="shared" si="83"/>
        <v>0</v>
      </c>
      <c r="K160" s="50">
        <f t="shared" ref="K160:R160" si="92">K117</f>
        <v>0</v>
      </c>
      <c r="L160" s="50">
        <f t="shared" si="92"/>
        <v>0</v>
      </c>
      <c r="M160" s="50">
        <f t="shared" si="92"/>
        <v>0</v>
      </c>
      <c r="N160" s="50">
        <f t="shared" si="92"/>
        <v>0</v>
      </c>
      <c r="O160" s="50">
        <f t="shared" si="92"/>
        <v>0</v>
      </c>
      <c r="P160" s="50">
        <f t="shared" si="92"/>
        <v>0</v>
      </c>
      <c r="Q160" s="50">
        <f t="shared" si="92"/>
        <v>0</v>
      </c>
      <c r="R160" s="50">
        <f t="shared" si="92"/>
        <v>0</v>
      </c>
      <c r="S160" s="1"/>
      <c r="T160" s="52"/>
      <c r="AI160" s="54"/>
      <c r="AY160" s="54"/>
      <c r="BO160" s="54"/>
      <c r="CE160" s="54"/>
      <c r="CU160" s="54"/>
      <c r="DK160" s="54"/>
      <c r="EA160" s="54"/>
      <c r="EQ160" s="54"/>
      <c r="FG160" s="54"/>
      <c r="FW160" s="54"/>
      <c r="GM160" s="54"/>
      <c r="HC160" s="54"/>
      <c r="HS160" s="54"/>
      <c r="II160" s="54"/>
    </row>
    <row r="161" spans="1:243" s="13" customFormat="1" ht="66" customHeight="1">
      <c r="A161" s="36" t="s">
        <v>42</v>
      </c>
      <c r="B161" s="36"/>
      <c r="C161" s="36"/>
      <c r="D161" s="36"/>
      <c r="E161" s="36"/>
      <c r="F161" s="36"/>
      <c r="G161" s="36"/>
      <c r="H161" s="36"/>
      <c r="I161" s="37"/>
      <c r="J161" s="37"/>
      <c r="K161" s="33"/>
      <c r="L161" s="33"/>
      <c r="M161" s="33"/>
      <c r="N161" s="33"/>
      <c r="O161" s="33"/>
      <c r="P161" s="33"/>
      <c r="Q161" s="33"/>
      <c r="R161" s="33"/>
      <c r="S161" s="1"/>
      <c r="T161" s="52"/>
    </row>
    <row r="162" spans="1:243" s="13" customFormat="1" ht="27" customHeight="1">
      <c r="A162" s="39" t="s">
        <v>71</v>
      </c>
      <c r="B162" s="40" t="s">
        <v>299</v>
      </c>
      <c r="C162" s="41"/>
      <c r="D162" s="42"/>
      <c r="E162" s="33"/>
      <c r="F162" s="33"/>
      <c r="G162" s="33"/>
      <c r="H162" s="43" t="s">
        <v>26</v>
      </c>
      <c r="I162" s="44">
        <f t="shared" ref="I162:R162" si="93">I172+I182</f>
        <v>1624858.2638147401</v>
      </c>
      <c r="J162" s="44">
        <f t="shared" si="93"/>
        <v>50320.800000000003</v>
      </c>
      <c r="K162" s="44">
        <f t="shared" si="93"/>
        <v>1036104.5638147402</v>
      </c>
      <c r="L162" s="44">
        <f t="shared" si="93"/>
        <v>50320.800000000003</v>
      </c>
      <c r="M162" s="44">
        <f t="shared" si="93"/>
        <v>0</v>
      </c>
      <c r="N162" s="44">
        <f t="shared" si="93"/>
        <v>0</v>
      </c>
      <c r="O162" s="44">
        <f t="shared" si="93"/>
        <v>588753.69999999995</v>
      </c>
      <c r="P162" s="44">
        <f t="shared" si="93"/>
        <v>0</v>
      </c>
      <c r="Q162" s="44">
        <f t="shared" si="93"/>
        <v>0</v>
      </c>
      <c r="R162" s="44">
        <f t="shared" si="93"/>
        <v>0</v>
      </c>
      <c r="S162" s="1"/>
      <c r="T162" s="52"/>
    </row>
    <row r="163" spans="1:243" s="13" customFormat="1" ht="27" customHeight="1">
      <c r="A163" s="46"/>
      <c r="B163" s="47"/>
      <c r="C163" s="48"/>
      <c r="D163" s="49"/>
      <c r="E163" s="33"/>
      <c r="F163" s="33"/>
      <c r="G163" s="33"/>
      <c r="H163" s="33">
        <v>2022</v>
      </c>
      <c r="I163" s="50">
        <f t="shared" ref="I163:R163" si="94">I173+I183</f>
        <v>0</v>
      </c>
      <c r="J163" s="50">
        <f t="shared" si="94"/>
        <v>0</v>
      </c>
      <c r="K163" s="50">
        <f t="shared" si="94"/>
        <v>0</v>
      </c>
      <c r="L163" s="50">
        <f t="shared" si="94"/>
        <v>0</v>
      </c>
      <c r="M163" s="50">
        <f t="shared" si="94"/>
        <v>0</v>
      </c>
      <c r="N163" s="50">
        <f t="shared" si="94"/>
        <v>0</v>
      </c>
      <c r="O163" s="50">
        <f t="shared" si="94"/>
        <v>0</v>
      </c>
      <c r="P163" s="50">
        <f t="shared" si="94"/>
        <v>0</v>
      </c>
      <c r="Q163" s="50">
        <f t="shared" si="94"/>
        <v>0</v>
      </c>
      <c r="R163" s="50">
        <f t="shared" si="94"/>
        <v>0</v>
      </c>
      <c r="S163" s="1"/>
      <c r="T163" s="52"/>
    </row>
    <row r="164" spans="1:243" s="13" customFormat="1" ht="27" customHeight="1">
      <c r="A164" s="46"/>
      <c r="B164" s="47"/>
      <c r="C164" s="48"/>
      <c r="D164" s="49"/>
      <c r="E164" s="33"/>
      <c r="F164" s="33"/>
      <c r="G164" s="33"/>
      <c r="H164" s="33">
        <v>2023</v>
      </c>
      <c r="I164" s="50">
        <f t="shared" ref="I164:R164" si="95">I174+I184</f>
        <v>0</v>
      </c>
      <c r="J164" s="50">
        <f t="shared" si="95"/>
        <v>0</v>
      </c>
      <c r="K164" s="50">
        <f t="shared" si="95"/>
        <v>0</v>
      </c>
      <c r="L164" s="50">
        <f t="shared" si="95"/>
        <v>0</v>
      </c>
      <c r="M164" s="50">
        <f t="shared" si="95"/>
        <v>0</v>
      </c>
      <c r="N164" s="50">
        <f t="shared" si="95"/>
        <v>0</v>
      </c>
      <c r="O164" s="50">
        <f t="shared" si="95"/>
        <v>0</v>
      </c>
      <c r="P164" s="50">
        <f t="shared" si="95"/>
        <v>0</v>
      </c>
      <c r="Q164" s="50">
        <f t="shared" si="95"/>
        <v>0</v>
      </c>
      <c r="R164" s="50">
        <f t="shared" si="95"/>
        <v>0</v>
      </c>
      <c r="S164" s="1"/>
      <c r="T164" s="52"/>
    </row>
    <row r="165" spans="1:243" s="13" customFormat="1" ht="27" customHeight="1">
      <c r="A165" s="46"/>
      <c r="B165" s="47"/>
      <c r="C165" s="48"/>
      <c r="D165" s="49"/>
      <c r="E165" s="33"/>
      <c r="F165" s="33"/>
      <c r="G165" s="33"/>
      <c r="H165" s="33">
        <v>2024</v>
      </c>
      <c r="I165" s="50">
        <f t="shared" ref="I165:R165" si="96">I175+I185</f>
        <v>416782.89999999997</v>
      </c>
      <c r="J165" s="50">
        <f t="shared" si="96"/>
        <v>50320.800000000003</v>
      </c>
      <c r="K165" s="50">
        <f t="shared" si="96"/>
        <v>171469.6</v>
      </c>
      <c r="L165" s="50">
        <f t="shared" si="96"/>
        <v>50320.800000000003</v>
      </c>
      <c r="M165" s="50">
        <f t="shared" si="96"/>
        <v>0</v>
      </c>
      <c r="N165" s="50">
        <f t="shared" si="96"/>
        <v>0</v>
      </c>
      <c r="O165" s="50">
        <f t="shared" si="96"/>
        <v>245313.3</v>
      </c>
      <c r="P165" s="50">
        <f t="shared" si="96"/>
        <v>0</v>
      </c>
      <c r="Q165" s="50">
        <f t="shared" si="96"/>
        <v>0</v>
      </c>
      <c r="R165" s="50">
        <f t="shared" si="96"/>
        <v>0</v>
      </c>
      <c r="S165" s="1"/>
      <c r="T165" s="52"/>
    </row>
    <row r="166" spans="1:243" ht="27" customHeight="1">
      <c r="A166" s="46"/>
      <c r="B166" s="47"/>
      <c r="C166" s="48"/>
      <c r="D166" s="49"/>
      <c r="E166" s="33"/>
      <c r="F166" s="33"/>
      <c r="G166" s="33"/>
      <c r="H166" s="33">
        <v>2025</v>
      </c>
      <c r="I166" s="50">
        <f t="shared" ref="I166:R166" si="97">I176+I186</f>
        <v>471033.5</v>
      </c>
      <c r="J166" s="50">
        <f t="shared" si="97"/>
        <v>0</v>
      </c>
      <c r="K166" s="50">
        <f t="shared" si="97"/>
        <v>162316.29999999999</v>
      </c>
      <c r="L166" s="50">
        <f t="shared" si="97"/>
        <v>0</v>
      </c>
      <c r="M166" s="50">
        <f t="shared" si="97"/>
        <v>0</v>
      </c>
      <c r="N166" s="50">
        <f t="shared" si="97"/>
        <v>0</v>
      </c>
      <c r="O166" s="50">
        <f t="shared" si="97"/>
        <v>308717.2</v>
      </c>
      <c r="P166" s="50">
        <f t="shared" si="97"/>
        <v>0</v>
      </c>
      <c r="Q166" s="50">
        <f t="shared" si="97"/>
        <v>0</v>
      </c>
      <c r="R166" s="50">
        <f t="shared" si="97"/>
        <v>0</v>
      </c>
      <c r="S166" s="1"/>
      <c r="T166" s="52"/>
    </row>
    <row r="167" spans="1:243" ht="27" customHeight="1">
      <c r="A167" s="46"/>
      <c r="B167" s="47"/>
      <c r="C167" s="48"/>
      <c r="D167" s="49"/>
      <c r="E167" s="33"/>
      <c r="F167" s="33"/>
      <c r="G167" s="33"/>
      <c r="H167" s="33">
        <v>2026</v>
      </c>
      <c r="I167" s="50">
        <f t="shared" ref="I167:R167" si="98">I177+I187</f>
        <v>46297.599999999999</v>
      </c>
      <c r="J167" s="50">
        <f t="shared" si="98"/>
        <v>0</v>
      </c>
      <c r="K167" s="50">
        <f t="shared" si="98"/>
        <v>11574.4</v>
      </c>
      <c r="L167" s="50">
        <f t="shared" si="98"/>
        <v>0</v>
      </c>
      <c r="M167" s="50">
        <f t="shared" si="98"/>
        <v>0</v>
      </c>
      <c r="N167" s="50">
        <f t="shared" si="98"/>
        <v>0</v>
      </c>
      <c r="O167" s="50">
        <f t="shared" si="98"/>
        <v>34723.199999999997</v>
      </c>
      <c r="P167" s="50">
        <f t="shared" si="98"/>
        <v>0</v>
      </c>
      <c r="Q167" s="50">
        <f t="shared" si="98"/>
        <v>0</v>
      </c>
      <c r="R167" s="50">
        <f t="shared" si="98"/>
        <v>0</v>
      </c>
      <c r="S167" s="1"/>
      <c r="T167" s="52"/>
    </row>
    <row r="168" spans="1:243" ht="27" customHeight="1">
      <c r="A168" s="46"/>
      <c r="B168" s="47"/>
      <c r="C168" s="48"/>
      <c r="D168" s="49"/>
      <c r="E168" s="33"/>
      <c r="F168" s="33"/>
      <c r="G168" s="33"/>
      <c r="H168" s="33">
        <v>2027</v>
      </c>
      <c r="I168" s="50">
        <f t="shared" ref="I168:R168" si="99">I178+I188</f>
        <v>264989.17804269656</v>
      </c>
      <c r="J168" s="50">
        <f t="shared" si="99"/>
        <v>0</v>
      </c>
      <c r="K168" s="50">
        <f t="shared" si="99"/>
        <v>264989.17804269656</v>
      </c>
      <c r="L168" s="50">
        <f t="shared" si="99"/>
        <v>0</v>
      </c>
      <c r="M168" s="50">
        <f t="shared" si="99"/>
        <v>0</v>
      </c>
      <c r="N168" s="50">
        <f t="shared" si="99"/>
        <v>0</v>
      </c>
      <c r="O168" s="50">
        <f t="shared" si="99"/>
        <v>0</v>
      </c>
      <c r="P168" s="50">
        <f t="shared" si="99"/>
        <v>0</v>
      </c>
      <c r="Q168" s="50">
        <f t="shared" si="99"/>
        <v>0</v>
      </c>
      <c r="R168" s="50">
        <f t="shared" si="99"/>
        <v>0</v>
      </c>
      <c r="S168" s="1"/>
      <c r="T168" s="52"/>
    </row>
    <row r="169" spans="1:243" ht="27" customHeight="1">
      <c r="A169" s="46"/>
      <c r="B169" s="47"/>
      <c r="C169" s="48"/>
      <c r="D169" s="49"/>
      <c r="E169" s="33"/>
      <c r="F169" s="33"/>
      <c r="G169" s="33"/>
      <c r="H169" s="33">
        <v>2028</v>
      </c>
      <c r="I169" s="50">
        <f t="shared" ref="I169:R169" si="100">I179+I189</f>
        <v>88934.867426477678</v>
      </c>
      <c r="J169" s="50">
        <f t="shared" si="100"/>
        <v>0</v>
      </c>
      <c r="K169" s="50">
        <f t="shared" si="100"/>
        <v>88934.867426477678</v>
      </c>
      <c r="L169" s="50">
        <f t="shared" si="100"/>
        <v>0</v>
      </c>
      <c r="M169" s="50">
        <f t="shared" si="100"/>
        <v>0</v>
      </c>
      <c r="N169" s="50">
        <f t="shared" si="100"/>
        <v>0</v>
      </c>
      <c r="O169" s="50">
        <f t="shared" si="100"/>
        <v>0</v>
      </c>
      <c r="P169" s="50">
        <f t="shared" si="100"/>
        <v>0</v>
      </c>
      <c r="Q169" s="50">
        <f t="shared" si="100"/>
        <v>0</v>
      </c>
      <c r="R169" s="50">
        <f t="shared" si="100"/>
        <v>0</v>
      </c>
      <c r="S169" s="1"/>
      <c r="T169" s="52"/>
      <c r="AI169" s="54"/>
      <c r="AY169" s="54"/>
      <c r="BO169" s="54"/>
      <c r="CE169" s="54"/>
      <c r="CU169" s="54"/>
      <c r="DK169" s="54"/>
      <c r="EA169" s="54"/>
      <c r="EQ169" s="54"/>
      <c r="FG169" s="54"/>
      <c r="FW169" s="54"/>
      <c r="GM169" s="54"/>
      <c r="HC169" s="54"/>
      <c r="HS169" s="54"/>
      <c r="II169" s="54"/>
    </row>
    <row r="170" spans="1:243" ht="27" customHeight="1">
      <c r="A170" s="46"/>
      <c r="B170" s="47"/>
      <c r="C170" s="48"/>
      <c r="D170" s="49"/>
      <c r="E170" s="33"/>
      <c r="F170" s="33"/>
      <c r="G170" s="33"/>
      <c r="H170" s="33">
        <v>2029</v>
      </c>
      <c r="I170" s="50">
        <f t="shared" ref="I170:R170" si="101">I180+I190</f>
        <v>157641.5943774106</v>
      </c>
      <c r="J170" s="50">
        <f t="shared" si="101"/>
        <v>0</v>
      </c>
      <c r="K170" s="50">
        <f t="shared" si="101"/>
        <v>157641.5943774106</v>
      </c>
      <c r="L170" s="50">
        <f t="shared" si="101"/>
        <v>0</v>
      </c>
      <c r="M170" s="50">
        <f t="shared" si="101"/>
        <v>0</v>
      </c>
      <c r="N170" s="50">
        <f t="shared" si="101"/>
        <v>0</v>
      </c>
      <c r="O170" s="50">
        <f t="shared" si="101"/>
        <v>0</v>
      </c>
      <c r="P170" s="50">
        <f t="shared" si="101"/>
        <v>0</v>
      </c>
      <c r="Q170" s="50">
        <f t="shared" si="101"/>
        <v>0</v>
      </c>
      <c r="R170" s="50">
        <f t="shared" si="101"/>
        <v>0</v>
      </c>
      <c r="S170" s="1"/>
      <c r="T170" s="52"/>
      <c r="AI170" s="54"/>
      <c r="AY170" s="54"/>
      <c r="BO170" s="54"/>
      <c r="CE170" s="54"/>
      <c r="CU170" s="54"/>
      <c r="DK170" s="54"/>
      <c r="EA170" s="54"/>
      <c r="EQ170" s="54"/>
      <c r="FG170" s="54"/>
      <c r="FW170" s="54"/>
      <c r="GM170" s="54"/>
      <c r="HC170" s="54"/>
      <c r="HS170" s="54"/>
      <c r="II170" s="54"/>
    </row>
    <row r="171" spans="1:243" ht="27" customHeight="1">
      <c r="A171" s="46"/>
      <c r="B171" s="47"/>
      <c r="C171" s="48"/>
      <c r="D171" s="49"/>
      <c r="E171" s="33"/>
      <c r="F171" s="33"/>
      <c r="G171" s="33"/>
      <c r="H171" s="33">
        <v>2030</v>
      </c>
      <c r="I171" s="50">
        <f t="shared" ref="I171:R171" si="102">I181+I191</f>
        <v>179178.62396815527</v>
      </c>
      <c r="J171" s="50">
        <f t="shared" si="102"/>
        <v>0</v>
      </c>
      <c r="K171" s="50">
        <f t="shared" si="102"/>
        <v>179178.62396815527</v>
      </c>
      <c r="L171" s="50">
        <f t="shared" si="102"/>
        <v>0</v>
      </c>
      <c r="M171" s="50">
        <f t="shared" si="102"/>
        <v>0</v>
      </c>
      <c r="N171" s="50">
        <f t="shared" si="102"/>
        <v>0</v>
      </c>
      <c r="O171" s="50">
        <f t="shared" si="102"/>
        <v>0</v>
      </c>
      <c r="P171" s="50">
        <f t="shared" si="102"/>
        <v>0</v>
      </c>
      <c r="Q171" s="50">
        <f t="shared" si="102"/>
        <v>0</v>
      </c>
      <c r="R171" s="50">
        <f t="shared" si="102"/>
        <v>0</v>
      </c>
      <c r="S171" s="1"/>
      <c r="T171" s="52"/>
      <c r="AI171" s="54"/>
      <c r="AY171" s="54"/>
      <c r="BO171" s="54"/>
      <c r="CE171" s="54"/>
      <c r="CU171" s="54"/>
      <c r="DK171" s="54"/>
      <c r="EA171" s="54"/>
      <c r="EQ171" s="54"/>
      <c r="FG171" s="54"/>
      <c r="FW171" s="54"/>
      <c r="GM171" s="54"/>
      <c r="HC171" s="54"/>
      <c r="HS171" s="54"/>
      <c r="II171" s="54"/>
    </row>
    <row r="172" spans="1:243" ht="27" customHeight="1">
      <c r="A172" s="46"/>
      <c r="B172" s="40" t="s">
        <v>56</v>
      </c>
      <c r="C172" s="41"/>
      <c r="D172" s="42"/>
      <c r="E172" s="33"/>
      <c r="F172" s="33"/>
      <c r="G172" s="33"/>
      <c r="H172" s="43" t="s">
        <v>26</v>
      </c>
      <c r="I172" s="44">
        <f t="shared" ref="I172:I191" si="103">K172+M172+O172+Q172</f>
        <v>1175986.7638147401</v>
      </c>
      <c r="J172" s="44">
        <f t="shared" ref="J172:J191" si="104">L172+N172+P172+R172</f>
        <v>50320.800000000003</v>
      </c>
      <c r="K172" s="44">
        <f t="shared" ref="K172:R172" si="105">SUM(K173:K181)</f>
        <v>923886.66381474014</v>
      </c>
      <c r="L172" s="44">
        <f t="shared" si="105"/>
        <v>50320.800000000003</v>
      </c>
      <c r="M172" s="44">
        <f t="shared" si="105"/>
        <v>0</v>
      </c>
      <c r="N172" s="44">
        <f t="shared" si="105"/>
        <v>0</v>
      </c>
      <c r="O172" s="44">
        <f t="shared" si="105"/>
        <v>252100.09999999998</v>
      </c>
      <c r="P172" s="44">
        <f t="shared" si="105"/>
        <v>0</v>
      </c>
      <c r="Q172" s="44">
        <f t="shared" si="105"/>
        <v>0</v>
      </c>
      <c r="R172" s="44">
        <f t="shared" si="105"/>
        <v>0</v>
      </c>
      <c r="S172" s="1"/>
      <c r="T172" s="52"/>
    </row>
    <row r="173" spans="1:243" ht="27" customHeight="1">
      <c r="A173" s="46"/>
      <c r="B173" s="47"/>
      <c r="C173" s="48"/>
      <c r="D173" s="49"/>
      <c r="E173" s="33"/>
      <c r="F173" s="33"/>
      <c r="G173" s="33"/>
      <c r="H173" s="33">
        <v>2022</v>
      </c>
      <c r="I173" s="50">
        <f t="shared" si="103"/>
        <v>0</v>
      </c>
      <c r="J173" s="50">
        <f t="shared" si="104"/>
        <v>0</v>
      </c>
      <c r="K173" s="50">
        <v>0</v>
      </c>
      <c r="L173" s="50">
        <v>0</v>
      </c>
      <c r="M173" s="50">
        <v>0</v>
      </c>
      <c r="N173" s="50">
        <v>0</v>
      </c>
      <c r="O173" s="50">
        <v>0</v>
      </c>
      <c r="P173" s="50">
        <v>0</v>
      </c>
      <c r="Q173" s="50">
        <v>0</v>
      </c>
      <c r="R173" s="50">
        <v>0</v>
      </c>
      <c r="S173" s="1"/>
      <c r="T173" s="52"/>
    </row>
    <row r="174" spans="1:243" ht="27" customHeight="1">
      <c r="A174" s="46"/>
      <c r="B174" s="47"/>
      <c r="C174" s="48"/>
      <c r="D174" s="49"/>
      <c r="E174" s="33"/>
      <c r="F174" s="33"/>
      <c r="G174" s="33"/>
      <c r="H174" s="33">
        <v>2023</v>
      </c>
      <c r="I174" s="50">
        <f t="shared" si="103"/>
        <v>0</v>
      </c>
      <c r="J174" s="50">
        <f t="shared" si="104"/>
        <v>0</v>
      </c>
      <c r="K174" s="50">
        <v>0</v>
      </c>
      <c r="L174" s="50">
        <v>0</v>
      </c>
      <c r="M174" s="50">
        <v>0</v>
      </c>
      <c r="N174" s="50">
        <v>0</v>
      </c>
      <c r="O174" s="50">
        <v>0</v>
      </c>
      <c r="P174" s="50">
        <v>0</v>
      </c>
      <c r="Q174" s="50">
        <v>0</v>
      </c>
      <c r="R174" s="50">
        <v>0</v>
      </c>
      <c r="S174" s="50" t="e">
        <f>S210+S220+S197+S211+S212</f>
        <v>#VALUE!</v>
      </c>
      <c r="T174" s="52"/>
    </row>
    <row r="175" spans="1:243" ht="27" customHeight="1">
      <c r="A175" s="46"/>
      <c r="B175" s="47"/>
      <c r="C175" s="48"/>
      <c r="D175" s="49"/>
      <c r="E175" s="33"/>
      <c r="F175" s="33"/>
      <c r="G175" s="33"/>
      <c r="H175" s="33">
        <v>2024</v>
      </c>
      <c r="I175" s="50">
        <f t="shared" si="103"/>
        <v>136727.79999999999</v>
      </c>
      <c r="J175" s="50">
        <f t="shared" si="104"/>
        <v>50320.800000000003</v>
      </c>
      <c r="K175" s="50">
        <f>K193+K194+K195+K196+K197</f>
        <v>101455.8</v>
      </c>
      <c r="L175" s="50">
        <f t="shared" ref="L175:R175" si="106">L193+L194+L195+L196+L197</f>
        <v>50320.800000000003</v>
      </c>
      <c r="M175" s="50">
        <f t="shared" si="106"/>
        <v>0</v>
      </c>
      <c r="N175" s="50">
        <f t="shared" si="106"/>
        <v>0</v>
      </c>
      <c r="O175" s="50">
        <f t="shared" si="106"/>
        <v>35272</v>
      </c>
      <c r="P175" s="50">
        <f t="shared" si="106"/>
        <v>0</v>
      </c>
      <c r="Q175" s="50">
        <f t="shared" si="106"/>
        <v>0</v>
      </c>
      <c r="R175" s="50">
        <f t="shared" si="106"/>
        <v>0</v>
      </c>
      <c r="S175" s="1"/>
      <c r="T175" s="52"/>
    </row>
    <row r="176" spans="1:243" ht="27" customHeight="1">
      <c r="A176" s="46"/>
      <c r="B176" s="47"/>
      <c r="C176" s="48"/>
      <c r="D176" s="49"/>
      <c r="E176" s="33"/>
      <c r="F176" s="33"/>
      <c r="G176" s="33"/>
      <c r="H176" s="33">
        <v>2025</v>
      </c>
      <c r="I176" s="50">
        <f t="shared" si="103"/>
        <v>302217.09999999998</v>
      </c>
      <c r="J176" s="50">
        <f t="shared" si="104"/>
        <v>0</v>
      </c>
      <c r="K176" s="50">
        <f>K198+K199+K200</f>
        <v>120112.2</v>
      </c>
      <c r="L176" s="50">
        <f t="shared" ref="L176:R176" si="107">L198+L199+L200</f>
        <v>0</v>
      </c>
      <c r="M176" s="50">
        <f t="shared" si="107"/>
        <v>0</v>
      </c>
      <c r="N176" s="50">
        <f t="shared" si="107"/>
        <v>0</v>
      </c>
      <c r="O176" s="50">
        <f t="shared" si="107"/>
        <v>182104.9</v>
      </c>
      <c r="P176" s="50">
        <f t="shared" si="107"/>
        <v>0</v>
      </c>
      <c r="Q176" s="50">
        <f t="shared" si="107"/>
        <v>0</v>
      </c>
      <c r="R176" s="50">
        <f t="shared" si="107"/>
        <v>0</v>
      </c>
      <c r="S176" s="1"/>
      <c r="T176" s="52"/>
    </row>
    <row r="177" spans="1:243" ht="27" customHeight="1">
      <c r="A177" s="46"/>
      <c r="B177" s="47"/>
      <c r="C177" s="48"/>
      <c r="D177" s="49"/>
      <c r="E177" s="33"/>
      <c r="F177" s="33"/>
      <c r="G177" s="33"/>
      <c r="H177" s="33">
        <v>2026</v>
      </c>
      <c r="I177" s="50">
        <f t="shared" si="103"/>
        <v>46297.599999999999</v>
      </c>
      <c r="J177" s="50">
        <f t="shared" si="104"/>
        <v>0</v>
      </c>
      <c r="K177" s="50">
        <f>K202</f>
        <v>11574.4</v>
      </c>
      <c r="L177" s="50">
        <f t="shared" ref="L177:R177" si="108">L202</f>
        <v>0</v>
      </c>
      <c r="M177" s="50">
        <f t="shared" si="108"/>
        <v>0</v>
      </c>
      <c r="N177" s="50">
        <f t="shared" si="108"/>
        <v>0</v>
      </c>
      <c r="O177" s="50">
        <f t="shared" si="108"/>
        <v>34723.199999999997</v>
      </c>
      <c r="P177" s="50">
        <f t="shared" si="108"/>
        <v>0</v>
      </c>
      <c r="Q177" s="50">
        <f t="shared" si="108"/>
        <v>0</v>
      </c>
      <c r="R177" s="50">
        <f t="shared" si="108"/>
        <v>0</v>
      </c>
      <c r="S177" s="1"/>
      <c r="T177" s="52"/>
    </row>
    <row r="178" spans="1:243" ht="27" customHeight="1">
      <c r="A178" s="46"/>
      <c r="B178" s="47"/>
      <c r="C178" s="48"/>
      <c r="D178" s="49"/>
      <c r="E178" s="33"/>
      <c r="F178" s="33"/>
      <c r="G178" s="33"/>
      <c r="H178" s="33">
        <v>2027</v>
      </c>
      <c r="I178" s="50">
        <f t="shared" si="103"/>
        <v>264989.17804269656</v>
      </c>
      <c r="J178" s="50">
        <f t="shared" si="104"/>
        <v>0</v>
      </c>
      <c r="K178" s="50">
        <f>K203+K204+K205+K206+K207+K208+K209+K210+K211+K212+K213+K214</f>
        <v>264989.17804269656</v>
      </c>
      <c r="L178" s="50">
        <f t="shared" ref="L178:R178" si="109">L203+L204+L205+L206+L207+L208+L209+L210+L211+L212+L213+L214</f>
        <v>0</v>
      </c>
      <c r="M178" s="50">
        <f t="shared" si="109"/>
        <v>0</v>
      </c>
      <c r="N178" s="50">
        <f t="shared" si="109"/>
        <v>0</v>
      </c>
      <c r="O178" s="50">
        <f t="shared" si="109"/>
        <v>0</v>
      </c>
      <c r="P178" s="50">
        <f t="shared" si="109"/>
        <v>0</v>
      </c>
      <c r="Q178" s="50">
        <f t="shared" si="109"/>
        <v>0</v>
      </c>
      <c r="R178" s="50">
        <f t="shared" si="109"/>
        <v>0</v>
      </c>
      <c r="S178" s="1"/>
      <c r="T178" s="52"/>
    </row>
    <row r="179" spans="1:243" ht="27" customHeight="1">
      <c r="A179" s="46"/>
      <c r="B179" s="47"/>
      <c r="C179" s="48"/>
      <c r="D179" s="49"/>
      <c r="E179" s="33"/>
      <c r="F179" s="33"/>
      <c r="G179" s="33"/>
      <c r="H179" s="33">
        <v>2028</v>
      </c>
      <c r="I179" s="50">
        <f t="shared" si="103"/>
        <v>88934.867426477678</v>
      </c>
      <c r="J179" s="50">
        <f t="shared" si="104"/>
        <v>0</v>
      </c>
      <c r="K179" s="50">
        <f>K215+K216+K217+K218+K219</f>
        <v>88934.867426477678</v>
      </c>
      <c r="L179" s="50">
        <f t="shared" ref="L179:R179" si="110">L215+L216+L217+L218+L219</f>
        <v>0</v>
      </c>
      <c r="M179" s="50">
        <f t="shared" si="110"/>
        <v>0</v>
      </c>
      <c r="N179" s="50">
        <f t="shared" si="110"/>
        <v>0</v>
      </c>
      <c r="O179" s="50">
        <f t="shared" si="110"/>
        <v>0</v>
      </c>
      <c r="P179" s="50">
        <f t="shared" si="110"/>
        <v>0</v>
      </c>
      <c r="Q179" s="50">
        <f t="shared" si="110"/>
        <v>0</v>
      </c>
      <c r="R179" s="50">
        <f t="shared" si="110"/>
        <v>0</v>
      </c>
      <c r="S179" s="1"/>
      <c r="T179" s="52"/>
      <c r="AI179" s="54"/>
      <c r="AY179" s="54"/>
      <c r="BO179" s="54"/>
      <c r="CE179" s="54"/>
      <c r="CU179" s="54"/>
      <c r="DK179" s="54"/>
      <c r="EA179" s="54"/>
      <c r="EQ179" s="54"/>
      <c r="FG179" s="54"/>
      <c r="FW179" s="54"/>
      <c r="GM179" s="54"/>
      <c r="HC179" s="54"/>
      <c r="HS179" s="54"/>
      <c r="II179" s="54"/>
    </row>
    <row r="180" spans="1:243" ht="27" customHeight="1">
      <c r="A180" s="46"/>
      <c r="B180" s="47"/>
      <c r="C180" s="48"/>
      <c r="D180" s="49"/>
      <c r="E180" s="33"/>
      <c r="F180" s="33"/>
      <c r="G180" s="33"/>
      <c r="H180" s="33">
        <v>2029</v>
      </c>
      <c r="I180" s="50">
        <f t="shared" si="103"/>
        <v>157641.5943774106</v>
      </c>
      <c r="J180" s="50">
        <f t="shared" si="104"/>
        <v>0</v>
      </c>
      <c r="K180" s="50">
        <f>K220+K221+K222+K223+K224+K225+K226</f>
        <v>157641.5943774106</v>
      </c>
      <c r="L180" s="50">
        <f t="shared" ref="L180:R180" si="111">L220+L221+L222+L223+L224+L225+L226</f>
        <v>0</v>
      </c>
      <c r="M180" s="50">
        <f t="shared" si="111"/>
        <v>0</v>
      </c>
      <c r="N180" s="50">
        <f t="shared" si="111"/>
        <v>0</v>
      </c>
      <c r="O180" s="50">
        <f t="shared" si="111"/>
        <v>0</v>
      </c>
      <c r="P180" s="50">
        <f t="shared" si="111"/>
        <v>0</v>
      </c>
      <c r="Q180" s="50">
        <f t="shared" si="111"/>
        <v>0</v>
      </c>
      <c r="R180" s="50">
        <f t="shared" si="111"/>
        <v>0</v>
      </c>
      <c r="S180" s="1"/>
      <c r="T180" s="52"/>
      <c r="AI180" s="54"/>
      <c r="AY180" s="54"/>
      <c r="BO180" s="54"/>
      <c r="CE180" s="54"/>
      <c r="CU180" s="54"/>
      <c r="DK180" s="54"/>
      <c r="EA180" s="54"/>
      <c r="EQ180" s="54"/>
      <c r="FG180" s="54"/>
      <c r="FW180" s="54"/>
      <c r="GM180" s="54"/>
      <c r="HC180" s="54"/>
      <c r="HS180" s="54"/>
      <c r="II180" s="54"/>
    </row>
    <row r="181" spans="1:243" ht="27" customHeight="1">
      <c r="A181" s="46"/>
      <c r="B181" s="47"/>
      <c r="C181" s="48"/>
      <c r="D181" s="49"/>
      <c r="E181" s="33"/>
      <c r="F181" s="33"/>
      <c r="G181" s="33"/>
      <c r="H181" s="33">
        <v>2030</v>
      </c>
      <c r="I181" s="50">
        <f t="shared" si="103"/>
        <v>179178.62396815527</v>
      </c>
      <c r="J181" s="50">
        <f t="shared" si="104"/>
        <v>0</v>
      </c>
      <c r="K181" s="50">
        <f>K227+K228+K229+K230+K231+K232+K233+K234</f>
        <v>179178.62396815527</v>
      </c>
      <c r="L181" s="50">
        <f t="shared" ref="L181:R181" si="112">L227+L228+L229+L230+L231+L232+L233+L234</f>
        <v>0</v>
      </c>
      <c r="M181" s="50">
        <f t="shared" si="112"/>
        <v>0</v>
      </c>
      <c r="N181" s="50">
        <f t="shared" si="112"/>
        <v>0</v>
      </c>
      <c r="O181" s="50">
        <f t="shared" si="112"/>
        <v>0</v>
      </c>
      <c r="P181" s="50">
        <f t="shared" si="112"/>
        <v>0</v>
      </c>
      <c r="Q181" s="50">
        <f t="shared" si="112"/>
        <v>0</v>
      </c>
      <c r="R181" s="50">
        <f t="shared" si="112"/>
        <v>0</v>
      </c>
      <c r="S181" s="1"/>
      <c r="T181" s="52"/>
      <c r="AI181" s="54"/>
      <c r="AY181" s="54"/>
      <c r="BO181" s="54"/>
      <c r="CE181" s="54"/>
      <c r="CU181" s="54"/>
      <c r="DK181" s="54"/>
      <c r="EA181" s="54"/>
      <c r="EQ181" s="54"/>
      <c r="FG181" s="54"/>
      <c r="FW181" s="54"/>
      <c r="GM181" s="54"/>
      <c r="HC181" s="54"/>
      <c r="HS181" s="54"/>
      <c r="II181" s="54"/>
    </row>
    <row r="182" spans="1:243" ht="27" customHeight="1">
      <c r="A182" s="46"/>
      <c r="B182" s="40" t="s">
        <v>38</v>
      </c>
      <c r="C182" s="41"/>
      <c r="D182" s="42"/>
      <c r="E182" s="33"/>
      <c r="F182" s="33"/>
      <c r="G182" s="33"/>
      <c r="H182" s="43" t="s">
        <v>26</v>
      </c>
      <c r="I182" s="44">
        <f t="shared" si="103"/>
        <v>448871.5</v>
      </c>
      <c r="J182" s="44">
        <f t="shared" si="104"/>
        <v>0</v>
      </c>
      <c r="K182" s="44">
        <f t="shared" ref="K182:R182" si="113">SUM(K183:K191)</f>
        <v>112217.9</v>
      </c>
      <c r="L182" s="44">
        <f t="shared" si="113"/>
        <v>0</v>
      </c>
      <c r="M182" s="44">
        <f t="shared" si="113"/>
        <v>0</v>
      </c>
      <c r="N182" s="44">
        <f t="shared" si="113"/>
        <v>0</v>
      </c>
      <c r="O182" s="44">
        <f t="shared" si="113"/>
        <v>336653.6</v>
      </c>
      <c r="P182" s="44">
        <f t="shared" si="113"/>
        <v>0</v>
      </c>
      <c r="Q182" s="44">
        <f t="shared" si="113"/>
        <v>0</v>
      </c>
      <c r="R182" s="44">
        <f t="shared" si="113"/>
        <v>0</v>
      </c>
      <c r="S182" s="1"/>
      <c r="T182" s="52"/>
    </row>
    <row r="183" spans="1:243" ht="27" customHeight="1">
      <c r="A183" s="46"/>
      <c r="B183" s="47"/>
      <c r="C183" s="48"/>
      <c r="D183" s="49"/>
      <c r="E183" s="33"/>
      <c r="F183" s="33"/>
      <c r="G183" s="33"/>
      <c r="H183" s="33">
        <v>2022</v>
      </c>
      <c r="I183" s="50">
        <f t="shared" si="103"/>
        <v>0</v>
      </c>
      <c r="J183" s="50">
        <f t="shared" si="104"/>
        <v>0</v>
      </c>
      <c r="K183" s="50">
        <v>0</v>
      </c>
      <c r="L183" s="50">
        <v>0</v>
      </c>
      <c r="M183" s="50">
        <v>0</v>
      </c>
      <c r="N183" s="50">
        <v>0</v>
      </c>
      <c r="O183" s="50">
        <v>0</v>
      </c>
      <c r="P183" s="50">
        <v>0</v>
      </c>
      <c r="Q183" s="50">
        <v>0</v>
      </c>
      <c r="R183" s="50">
        <v>0</v>
      </c>
      <c r="S183" s="1"/>
      <c r="T183" s="52"/>
    </row>
    <row r="184" spans="1:243" ht="27" customHeight="1">
      <c r="A184" s="46"/>
      <c r="B184" s="47"/>
      <c r="C184" s="48"/>
      <c r="D184" s="49"/>
      <c r="E184" s="33"/>
      <c r="F184" s="33"/>
      <c r="G184" s="33"/>
      <c r="H184" s="33">
        <v>2023</v>
      </c>
      <c r="I184" s="50">
        <f t="shared" si="103"/>
        <v>0</v>
      </c>
      <c r="J184" s="50">
        <f t="shared" si="104"/>
        <v>0</v>
      </c>
      <c r="K184" s="50">
        <v>0</v>
      </c>
      <c r="L184" s="50">
        <v>0</v>
      </c>
      <c r="M184" s="50">
        <v>0</v>
      </c>
      <c r="N184" s="50">
        <v>0</v>
      </c>
      <c r="O184" s="50">
        <v>0</v>
      </c>
      <c r="P184" s="50">
        <v>0</v>
      </c>
      <c r="Q184" s="50">
        <v>0</v>
      </c>
      <c r="R184" s="50">
        <f>R192</f>
        <v>0</v>
      </c>
      <c r="S184" s="1"/>
      <c r="T184" s="52"/>
    </row>
    <row r="185" spans="1:243" ht="27" customHeight="1">
      <c r="A185" s="46"/>
      <c r="B185" s="47"/>
      <c r="C185" s="48"/>
      <c r="D185" s="49"/>
      <c r="E185" s="33"/>
      <c r="F185" s="33"/>
      <c r="G185" s="33"/>
      <c r="H185" s="33">
        <v>2024</v>
      </c>
      <c r="I185" s="50">
        <f t="shared" si="103"/>
        <v>280055.09999999998</v>
      </c>
      <c r="J185" s="50">
        <f t="shared" si="104"/>
        <v>0</v>
      </c>
      <c r="K185" s="50">
        <f>K192</f>
        <v>70013.8</v>
      </c>
      <c r="L185" s="50">
        <f t="shared" ref="L185:R185" si="114">L192</f>
        <v>0</v>
      </c>
      <c r="M185" s="50">
        <f t="shared" si="114"/>
        <v>0</v>
      </c>
      <c r="N185" s="50">
        <f t="shared" si="114"/>
        <v>0</v>
      </c>
      <c r="O185" s="50">
        <f t="shared" si="114"/>
        <v>210041.3</v>
      </c>
      <c r="P185" s="50">
        <f t="shared" si="114"/>
        <v>0</v>
      </c>
      <c r="Q185" s="50">
        <f t="shared" si="114"/>
        <v>0</v>
      </c>
      <c r="R185" s="50">
        <f t="shared" si="114"/>
        <v>0</v>
      </c>
      <c r="S185" s="1"/>
      <c r="T185" s="52"/>
    </row>
    <row r="186" spans="1:243" ht="27" customHeight="1">
      <c r="A186" s="46"/>
      <c r="B186" s="47"/>
      <c r="C186" s="48"/>
      <c r="D186" s="49"/>
      <c r="E186" s="33"/>
      <c r="F186" s="33"/>
      <c r="G186" s="33"/>
      <c r="H186" s="33">
        <v>2025</v>
      </c>
      <c r="I186" s="50">
        <f t="shared" si="103"/>
        <v>168816.4</v>
      </c>
      <c r="J186" s="50">
        <f t="shared" si="104"/>
        <v>0</v>
      </c>
      <c r="K186" s="50">
        <f>K201</f>
        <v>42204.1</v>
      </c>
      <c r="L186" s="50">
        <f t="shared" ref="L186:R186" si="115">L201</f>
        <v>0</v>
      </c>
      <c r="M186" s="50">
        <f t="shared" si="115"/>
        <v>0</v>
      </c>
      <c r="N186" s="50">
        <f t="shared" si="115"/>
        <v>0</v>
      </c>
      <c r="O186" s="50">
        <f t="shared" si="115"/>
        <v>126612.3</v>
      </c>
      <c r="P186" s="50">
        <f t="shared" si="115"/>
        <v>0</v>
      </c>
      <c r="Q186" s="50">
        <f t="shared" si="115"/>
        <v>0</v>
      </c>
      <c r="R186" s="50">
        <f t="shared" si="115"/>
        <v>0</v>
      </c>
      <c r="S186" s="1"/>
      <c r="T186" s="52"/>
    </row>
    <row r="187" spans="1:243" ht="27" customHeight="1">
      <c r="A187" s="46"/>
      <c r="B187" s="47"/>
      <c r="C187" s="48"/>
      <c r="D187" s="49"/>
      <c r="E187" s="33"/>
      <c r="F187" s="33"/>
      <c r="G187" s="33"/>
      <c r="H187" s="33">
        <v>2026</v>
      </c>
      <c r="I187" s="50">
        <f t="shared" si="103"/>
        <v>0</v>
      </c>
      <c r="J187" s="50">
        <f t="shared" si="104"/>
        <v>0</v>
      </c>
      <c r="K187" s="50">
        <v>0</v>
      </c>
      <c r="L187" s="50">
        <v>0</v>
      </c>
      <c r="M187" s="50">
        <v>0</v>
      </c>
      <c r="N187" s="50">
        <v>0</v>
      </c>
      <c r="O187" s="50">
        <v>0</v>
      </c>
      <c r="P187" s="50">
        <v>0</v>
      </c>
      <c r="Q187" s="50">
        <v>0</v>
      </c>
      <c r="R187" s="50">
        <v>0</v>
      </c>
      <c r="S187" s="1"/>
      <c r="T187" s="52"/>
    </row>
    <row r="188" spans="1:243" ht="27" customHeight="1">
      <c r="A188" s="46"/>
      <c r="B188" s="47"/>
      <c r="C188" s="48"/>
      <c r="D188" s="49"/>
      <c r="E188" s="33"/>
      <c r="F188" s="33"/>
      <c r="G188" s="33"/>
      <c r="H188" s="33">
        <v>2027</v>
      </c>
      <c r="I188" s="50">
        <f t="shared" si="103"/>
        <v>0</v>
      </c>
      <c r="J188" s="50">
        <f t="shared" si="104"/>
        <v>0</v>
      </c>
      <c r="K188" s="50">
        <v>0</v>
      </c>
      <c r="L188" s="50">
        <v>0</v>
      </c>
      <c r="M188" s="50">
        <v>0</v>
      </c>
      <c r="N188" s="50">
        <v>0</v>
      </c>
      <c r="O188" s="50">
        <v>0</v>
      </c>
      <c r="P188" s="50">
        <v>0</v>
      </c>
      <c r="Q188" s="50">
        <v>0</v>
      </c>
      <c r="R188" s="50">
        <v>0</v>
      </c>
      <c r="S188" s="1"/>
      <c r="T188" s="52"/>
    </row>
    <row r="189" spans="1:243" ht="27" customHeight="1">
      <c r="A189" s="46"/>
      <c r="B189" s="47"/>
      <c r="C189" s="48"/>
      <c r="D189" s="49"/>
      <c r="E189" s="33"/>
      <c r="F189" s="33"/>
      <c r="G189" s="33"/>
      <c r="H189" s="33">
        <v>2028</v>
      </c>
      <c r="I189" s="50">
        <f t="shared" si="103"/>
        <v>0</v>
      </c>
      <c r="J189" s="50">
        <f t="shared" si="104"/>
        <v>0</v>
      </c>
      <c r="K189" s="50">
        <v>0</v>
      </c>
      <c r="L189" s="50">
        <v>0</v>
      </c>
      <c r="M189" s="50">
        <v>0</v>
      </c>
      <c r="N189" s="50">
        <v>0</v>
      </c>
      <c r="O189" s="50">
        <v>0</v>
      </c>
      <c r="P189" s="50">
        <v>0</v>
      </c>
      <c r="Q189" s="50">
        <v>0</v>
      </c>
      <c r="R189" s="50">
        <v>0</v>
      </c>
      <c r="S189" s="1"/>
      <c r="T189" s="52"/>
      <c r="AI189" s="54"/>
      <c r="AY189" s="54"/>
      <c r="BO189" s="54"/>
      <c r="CE189" s="54"/>
      <c r="CU189" s="54"/>
      <c r="DK189" s="54"/>
      <c r="EA189" s="54"/>
      <c r="EQ189" s="54"/>
      <c r="FG189" s="54"/>
      <c r="FW189" s="54"/>
      <c r="GM189" s="54"/>
      <c r="HC189" s="54"/>
      <c r="HS189" s="54"/>
      <c r="II189" s="54"/>
    </row>
    <row r="190" spans="1:243" ht="27" customHeight="1">
      <c r="A190" s="46"/>
      <c r="B190" s="47"/>
      <c r="C190" s="48"/>
      <c r="D190" s="49"/>
      <c r="E190" s="33"/>
      <c r="F190" s="33"/>
      <c r="G190" s="33"/>
      <c r="H190" s="33">
        <v>2029</v>
      </c>
      <c r="I190" s="50">
        <f t="shared" si="103"/>
        <v>0</v>
      </c>
      <c r="J190" s="50">
        <f t="shared" si="104"/>
        <v>0</v>
      </c>
      <c r="K190" s="50">
        <v>0</v>
      </c>
      <c r="L190" s="50">
        <v>0</v>
      </c>
      <c r="M190" s="50">
        <v>0</v>
      </c>
      <c r="N190" s="50">
        <v>0</v>
      </c>
      <c r="O190" s="50">
        <v>0</v>
      </c>
      <c r="P190" s="50">
        <v>0</v>
      </c>
      <c r="Q190" s="50">
        <v>0</v>
      </c>
      <c r="R190" s="50">
        <v>0</v>
      </c>
      <c r="S190" s="1"/>
      <c r="T190" s="52"/>
      <c r="AI190" s="54"/>
      <c r="AY190" s="54"/>
      <c r="BO190" s="54"/>
      <c r="CE190" s="54"/>
      <c r="CU190" s="54"/>
      <c r="DK190" s="54"/>
      <c r="EA190" s="54"/>
      <c r="EQ190" s="54"/>
      <c r="FG190" s="54"/>
      <c r="FW190" s="54"/>
      <c r="GM190" s="54"/>
      <c r="HC190" s="54"/>
      <c r="HS190" s="54"/>
      <c r="II190" s="54"/>
    </row>
    <row r="191" spans="1:243" ht="27" customHeight="1">
      <c r="A191" s="46"/>
      <c r="B191" s="47"/>
      <c r="C191" s="48"/>
      <c r="D191" s="49"/>
      <c r="E191" s="33"/>
      <c r="F191" s="33"/>
      <c r="G191" s="33"/>
      <c r="H191" s="33">
        <v>2030</v>
      </c>
      <c r="I191" s="50">
        <f t="shared" si="103"/>
        <v>0</v>
      </c>
      <c r="J191" s="50">
        <f t="shared" si="104"/>
        <v>0</v>
      </c>
      <c r="K191" s="50">
        <v>0</v>
      </c>
      <c r="L191" s="50">
        <v>0</v>
      </c>
      <c r="M191" s="50">
        <v>0</v>
      </c>
      <c r="N191" s="50">
        <v>0</v>
      </c>
      <c r="O191" s="50">
        <v>0</v>
      </c>
      <c r="P191" s="50">
        <v>0</v>
      </c>
      <c r="Q191" s="50">
        <v>0</v>
      </c>
      <c r="R191" s="50">
        <v>0</v>
      </c>
      <c r="S191" s="1"/>
      <c r="T191" s="52"/>
      <c r="AI191" s="54"/>
      <c r="AY191" s="54"/>
      <c r="BO191" s="54"/>
      <c r="CE191" s="54"/>
      <c r="CU191" s="54"/>
      <c r="DK191" s="54"/>
      <c r="EA191" s="54"/>
      <c r="EQ191" s="54"/>
      <c r="FG191" s="54"/>
      <c r="FW191" s="54"/>
      <c r="GM191" s="54"/>
      <c r="HC191" s="54"/>
      <c r="HS191" s="54"/>
      <c r="II191" s="54"/>
    </row>
    <row r="192" spans="1:243" s="67" customFormat="1" ht="47.25" customHeight="1">
      <c r="A192" s="59" t="s">
        <v>245</v>
      </c>
      <c r="B192" s="68" t="s">
        <v>236</v>
      </c>
      <c r="C192" s="68">
        <v>0.436</v>
      </c>
      <c r="D192" s="60" t="s">
        <v>3</v>
      </c>
      <c r="E192" s="60"/>
      <c r="F192" s="60" t="s">
        <v>219</v>
      </c>
      <c r="G192" s="60" t="s">
        <v>217</v>
      </c>
      <c r="H192" s="61">
        <v>2024</v>
      </c>
      <c r="I192" s="62">
        <f t="shared" ref="I192:J197" si="116">K192+M192+O192+Q192</f>
        <v>280055.09999999998</v>
      </c>
      <c r="J192" s="62">
        <f t="shared" si="116"/>
        <v>0</v>
      </c>
      <c r="K192" s="63">
        <v>70013.8</v>
      </c>
      <c r="L192" s="64">
        <v>0</v>
      </c>
      <c r="M192" s="64">
        <v>0</v>
      </c>
      <c r="N192" s="64">
        <v>0</v>
      </c>
      <c r="O192" s="63">
        <v>210041.3</v>
      </c>
      <c r="P192" s="64">
        <v>0</v>
      </c>
      <c r="Q192" s="64">
        <v>0</v>
      </c>
      <c r="R192" s="64">
        <v>0</v>
      </c>
      <c r="S192" s="6" t="s">
        <v>94</v>
      </c>
      <c r="T192" s="65"/>
      <c r="U192" s="66"/>
      <c r="V192" s="66"/>
      <c r="W192" s="66"/>
      <c r="X192" s="66"/>
      <c r="Y192" s="66"/>
      <c r="Z192" s="66"/>
      <c r="AA192" s="66"/>
      <c r="AB192" s="66"/>
      <c r="AC192" s="66"/>
      <c r="AD192" s="66"/>
      <c r="AE192" s="66"/>
      <c r="AF192" s="66"/>
      <c r="AG192" s="66"/>
      <c r="AH192" s="66"/>
      <c r="AI192" s="66"/>
      <c r="AJ192" s="66"/>
      <c r="AK192" s="66"/>
      <c r="AL192" s="66"/>
      <c r="AM192" s="66"/>
      <c r="AN192" s="66"/>
      <c r="AO192" s="66"/>
      <c r="AP192" s="66"/>
      <c r="AQ192" s="66"/>
      <c r="AR192" s="66"/>
      <c r="AS192" s="66"/>
      <c r="AT192" s="66"/>
      <c r="AU192" s="66"/>
      <c r="AV192" s="66"/>
      <c r="AW192" s="66"/>
      <c r="AX192" s="66"/>
      <c r="AY192" s="66"/>
      <c r="AZ192" s="66"/>
      <c r="BA192" s="66"/>
      <c r="BB192" s="66"/>
      <c r="BC192" s="66"/>
      <c r="BD192" s="66"/>
      <c r="BE192" s="66"/>
      <c r="BF192" s="66"/>
      <c r="BG192" s="66"/>
      <c r="BH192" s="66"/>
      <c r="BI192" s="66"/>
      <c r="BJ192" s="66"/>
      <c r="BK192" s="66"/>
      <c r="BL192" s="66"/>
      <c r="BM192" s="66"/>
      <c r="BN192" s="66"/>
      <c r="BO192" s="66"/>
      <c r="BP192" s="66"/>
      <c r="BQ192" s="66"/>
      <c r="BR192" s="66"/>
      <c r="BS192" s="66"/>
      <c r="BT192" s="66"/>
      <c r="BU192" s="66"/>
      <c r="BV192" s="66"/>
      <c r="BW192" s="66"/>
      <c r="BX192" s="66"/>
      <c r="BY192" s="66"/>
      <c r="BZ192" s="66"/>
      <c r="CA192" s="66"/>
      <c r="CB192" s="66"/>
      <c r="CC192" s="66"/>
      <c r="CD192" s="66"/>
      <c r="CE192" s="66"/>
      <c r="CF192" s="66"/>
      <c r="CG192" s="66"/>
      <c r="CH192" s="66"/>
      <c r="CI192" s="66"/>
      <c r="CJ192" s="66"/>
      <c r="CK192" s="66"/>
      <c r="CL192" s="66"/>
      <c r="CM192" s="66"/>
      <c r="CN192" s="66"/>
      <c r="CO192" s="66"/>
      <c r="CP192" s="66"/>
      <c r="CQ192" s="66"/>
      <c r="CR192" s="66"/>
      <c r="CS192" s="66"/>
      <c r="CT192" s="66"/>
      <c r="CU192" s="66"/>
      <c r="CV192" s="66"/>
      <c r="CW192" s="66"/>
      <c r="CX192" s="66"/>
      <c r="CY192" s="66"/>
      <c r="CZ192" s="66"/>
      <c r="DA192" s="66"/>
      <c r="DB192" s="66"/>
      <c r="DC192" s="66"/>
      <c r="DD192" s="66"/>
      <c r="DE192" s="66"/>
      <c r="DF192" s="66"/>
    </row>
    <row r="193" spans="1:110" s="67" customFormat="1" ht="74.25" customHeight="1">
      <c r="A193" s="59" t="s">
        <v>69</v>
      </c>
      <c r="B193" s="60" t="s">
        <v>173</v>
      </c>
      <c r="C193" s="60">
        <v>1.35</v>
      </c>
      <c r="D193" s="60" t="s">
        <v>2</v>
      </c>
      <c r="E193" s="60"/>
      <c r="F193" s="60" t="s">
        <v>219</v>
      </c>
      <c r="G193" s="60" t="s">
        <v>220</v>
      </c>
      <c r="H193" s="61">
        <v>2024</v>
      </c>
      <c r="I193" s="62">
        <f t="shared" si="116"/>
        <v>14031.5</v>
      </c>
      <c r="J193" s="62">
        <f t="shared" si="116"/>
        <v>0</v>
      </c>
      <c r="K193" s="63">
        <v>3507.9</v>
      </c>
      <c r="L193" s="64">
        <v>0</v>
      </c>
      <c r="M193" s="64">
        <v>0</v>
      </c>
      <c r="N193" s="64">
        <v>0</v>
      </c>
      <c r="O193" s="63">
        <v>10523.6</v>
      </c>
      <c r="P193" s="64">
        <v>0</v>
      </c>
      <c r="Q193" s="64">
        <v>0</v>
      </c>
      <c r="R193" s="64">
        <v>0</v>
      </c>
      <c r="S193" s="4" t="s">
        <v>145</v>
      </c>
      <c r="T193" s="65"/>
      <c r="U193" s="66"/>
      <c r="V193" s="66"/>
      <c r="W193" s="66"/>
      <c r="X193" s="66"/>
      <c r="Y193" s="66"/>
      <c r="Z193" s="66"/>
      <c r="AA193" s="66"/>
      <c r="AB193" s="66"/>
      <c r="AC193" s="66"/>
      <c r="AD193" s="66"/>
      <c r="AE193" s="66"/>
      <c r="AF193" s="66"/>
      <c r="AG193" s="66"/>
      <c r="AH193" s="66"/>
      <c r="AI193" s="66"/>
      <c r="AJ193" s="66"/>
      <c r="AK193" s="66"/>
      <c r="AL193" s="66"/>
      <c r="AM193" s="66"/>
      <c r="AN193" s="66"/>
      <c r="AO193" s="66"/>
      <c r="AP193" s="66"/>
      <c r="AQ193" s="66"/>
      <c r="AR193" s="66"/>
      <c r="AS193" s="66"/>
      <c r="AT193" s="66"/>
      <c r="AU193" s="66"/>
      <c r="AV193" s="66"/>
      <c r="AW193" s="66"/>
      <c r="AX193" s="66"/>
      <c r="AY193" s="66"/>
      <c r="AZ193" s="66"/>
      <c r="BA193" s="66"/>
      <c r="BB193" s="66"/>
      <c r="BC193" s="66"/>
      <c r="BD193" s="66"/>
      <c r="BE193" s="66"/>
      <c r="BF193" s="66"/>
      <c r="BG193" s="66"/>
      <c r="BH193" s="66"/>
      <c r="BI193" s="66"/>
      <c r="BJ193" s="66"/>
      <c r="BK193" s="66"/>
      <c r="BL193" s="66"/>
      <c r="BM193" s="66"/>
      <c r="BN193" s="66"/>
      <c r="BO193" s="66"/>
      <c r="BP193" s="66"/>
      <c r="BQ193" s="66"/>
      <c r="BR193" s="66"/>
      <c r="BS193" s="66"/>
      <c r="BT193" s="66"/>
      <c r="BU193" s="66"/>
      <c r="BV193" s="66"/>
      <c r="BW193" s="66"/>
      <c r="BX193" s="66"/>
      <c r="BY193" s="66"/>
      <c r="BZ193" s="66"/>
      <c r="CA193" s="66"/>
      <c r="CB193" s="66"/>
      <c r="CC193" s="66"/>
      <c r="CD193" s="66"/>
      <c r="CE193" s="66"/>
      <c r="CF193" s="66"/>
      <c r="CG193" s="66"/>
      <c r="CH193" s="66"/>
      <c r="CI193" s="66"/>
      <c r="CJ193" s="66"/>
      <c r="CK193" s="66"/>
      <c r="CL193" s="66"/>
      <c r="CM193" s="66"/>
      <c r="CN193" s="66"/>
      <c r="CO193" s="66"/>
      <c r="CP193" s="66"/>
      <c r="CQ193" s="66"/>
      <c r="CR193" s="66"/>
      <c r="CS193" s="66"/>
      <c r="CT193" s="66"/>
      <c r="CU193" s="66"/>
      <c r="CV193" s="66"/>
      <c r="CW193" s="66"/>
      <c r="CX193" s="66"/>
      <c r="CY193" s="66"/>
      <c r="CZ193" s="66"/>
      <c r="DA193" s="66"/>
      <c r="DB193" s="66"/>
      <c r="DC193" s="66"/>
      <c r="DD193" s="66"/>
      <c r="DE193" s="66"/>
      <c r="DF193" s="66"/>
    </row>
    <row r="194" spans="1:110" s="67" customFormat="1" ht="74.25" customHeight="1">
      <c r="A194" s="59" t="s">
        <v>72</v>
      </c>
      <c r="B194" s="60" t="s">
        <v>232</v>
      </c>
      <c r="C194" s="60">
        <v>1.6</v>
      </c>
      <c r="D194" s="60" t="s">
        <v>2</v>
      </c>
      <c r="E194" s="60"/>
      <c r="F194" s="60" t="s">
        <v>219</v>
      </c>
      <c r="G194" s="60" t="s">
        <v>220</v>
      </c>
      <c r="H194" s="61">
        <v>2024</v>
      </c>
      <c r="I194" s="62">
        <f t="shared" si="116"/>
        <v>32997.9</v>
      </c>
      <c r="J194" s="62">
        <f t="shared" si="116"/>
        <v>0</v>
      </c>
      <c r="K194" s="63">
        <v>8249.5</v>
      </c>
      <c r="L194" s="64">
        <v>0</v>
      </c>
      <c r="M194" s="64">
        <v>0</v>
      </c>
      <c r="N194" s="64">
        <v>0</v>
      </c>
      <c r="O194" s="63">
        <v>24748.400000000001</v>
      </c>
      <c r="P194" s="64">
        <v>0</v>
      </c>
      <c r="Q194" s="64">
        <v>0</v>
      </c>
      <c r="R194" s="64">
        <v>0</v>
      </c>
      <c r="S194" s="4" t="s">
        <v>203</v>
      </c>
      <c r="T194" s="65"/>
      <c r="U194" s="66"/>
      <c r="V194" s="66"/>
      <c r="W194" s="66"/>
      <c r="X194" s="66"/>
      <c r="Y194" s="66"/>
      <c r="Z194" s="66"/>
      <c r="AA194" s="66"/>
      <c r="AB194" s="66"/>
      <c r="AC194" s="66"/>
      <c r="AD194" s="66"/>
      <c r="AE194" s="66"/>
      <c r="AF194" s="66"/>
      <c r="AG194" s="66"/>
      <c r="AH194" s="66"/>
      <c r="AI194" s="66"/>
      <c r="AJ194" s="66"/>
      <c r="AK194" s="66"/>
      <c r="AL194" s="66"/>
      <c r="AM194" s="66"/>
      <c r="AN194" s="66"/>
      <c r="AO194" s="66"/>
      <c r="AP194" s="66"/>
      <c r="AQ194" s="66"/>
      <c r="AR194" s="66"/>
      <c r="AS194" s="66"/>
      <c r="AT194" s="66"/>
      <c r="AU194" s="66"/>
      <c r="AV194" s="66"/>
      <c r="AW194" s="66"/>
      <c r="AX194" s="66"/>
      <c r="AY194" s="66"/>
      <c r="AZ194" s="66"/>
      <c r="BA194" s="66"/>
      <c r="BB194" s="66"/>
      <c r="BC194" s="66"/>
      <c r="BD194" s="66"/>
      <c r="BE194" s="66"/>
      <c r="BF194" s="66"/>
      <c r="BG194" s="66"/>
      <c r="BH194" s="66"/>
      <c r="BI194" s="66"/>
      <c r="BJ194" s="66"/>
      <c r="BK194" s="66"/>
      <c r="BL194" s="66"/>
      <c r="BM194" s="66"/>
      <c r="BN194" s="66"/>
      <c r="BO194" s="66"/>
      <c r="BP194" s="66"/>
      <c r="BQ194" s="66"/>
      <c r="BR194" s="66"/>
      <c r="BS194" s="66"/>
      <c r="BT194" s="66"/>
      <c r="BU194" s="66"/>
      <c r="BV194" s="66"/>
      <c r="BW194" s="66"/>
      <c r="BX194" s="66"/>
      <c r="BY194" s="66"/>
      <c r="BZ194" s="66"/>
      <c r="CA194" s="66"/>
      <c r="CB194" s="66"/>
      <c r="CC194" s="66"/>
      <c r="CD194" s="66"/>
      <c r="CE194" s="66"/>
      <c r="CF194" s="66"/>
      <c r="CG194" s="66"/>
      <c r="CH194" s="66"/>
      <c r="CI194" s="66"/>
      <c r="CJ194" s="66"/>
      <c r="CK194" s="66"/>
      <c r="CL194" s="66"/>
      <c r="CM194" s="66"/>
      <c r="CN194" s="66"/>
      <c r="CO194" s="66"/>
      <c r="CP194" s="66"/>
      <c r="CQ194" s="66"/>
      <c r="CR194" s="66"/>
      <c r="CS194" s="66"/>
      <c r="CT194" s="66"/>
      <c r="CU194" s="66"/>
      <c r="CV194" s="66"/>
      <c r="CW194" s="66"/>
      <c r="CX194" s="66"/>
      <c r="CY194" s="66"/>
      <c r="CZ194" s="66"/>
      <c r="DA194" s="66"/>
      <c r="DB194" s="66"/>
      <c r="DC194" s="66"/>
      <c r="DD194" s="66"/>
      <c r="DE194" s="66"/>
      <c r="DF194" s="66"/>
    </row>
    <row r="195" spans="1:110" s="67" customFormat="1" ht="74.25" customHeight="1">
      <c r="A195" s="59" t="s">
        <v>102</v>
      </c>
      <c r="B195" s="60" t="s">
        <v>331</v>
      </c>
      <c r="C195" s="60">
        <v>1</v>
      </c>
      <c r="D195" s="60" t="s">
        <v>2</v>
      </c>
      <c r="E195" s="60"/>
      <c r="F195" s="60" t="s">
        <v>216</v>
      </c>
      <c r="G195" s="60" t="s">
        <v>220</v>
      </c>
      <c r="H195" s="61">
        <v>2024</v>
      </c>
      <c r="I195" s="62">
        <f t="shared" si="116"/>
        <v>27773.1</v>
      </c>
      <c r="J195" s="62">
        <f t="shared" si="116"/>
        <v>0</v>
      </c>
      <c r="K195" s="63">
        <v>27773.1</v>
      </c>
      <c r="L195" s="64">
        <v>0</v>
      </c>
      <c r="M195" s="64">
        <v>0</v>
      </c>
      <c r="N195" s="64">
        <v>0</v>
      </c>
      <c r="O195" s="64">
        <v>0</v>
      </c>
      <c r="P195" s="64">
        <v>0</v>
      </c>
      <c r="Q195" s="64">
        <v>0</v>
      </c>
      <c r="R195" s="64">
        <v>0</v>
      </c>
      <c r="S195" s="4" t="s">
        <v>108</v>
      </c>
      <c r="T195" s="65"/>
      <c r="U195" s="66"/>
      <c r="V195" s="66"/>
      <c r="W195" s="66"/>
      <c r="X195" s="66"/>
      <c r="Y195" s="66"/>
      <c r="Z195" s="66"/>
      <c r="AA195" s="66"/>
      <c r="AB195" s="66"/>
      <c r="AC195" s="66"/>
      <c r="AD195" s="66"/>
      <c r="AE195" s="66"/>
      <c r="AF195" s="66"/>
      <c r="AG195" s="66"/>
      <c r="AH195" s="66"/>
      <c r="AI195" s="66"/>
      <c r="AJ195" s="66"/>
      <c r="AK195" s="66"/>
      <c r="AL195" s="66"/>
      <c r="AM195" s="66"/>
      <c r="AN195" s="66"/>
      <c r="AO195" s="66"/>
      <c r="AP195" s="66"/>
      <c r="AQ195" s="66"/>
      <c r="AR195" s="66"/>
      <c r="AS195" s="66"/>
      <c r="AT195" s="66"/>
      <c r="AU195" s="66"/>
      <c r="AV195" s="66"/>
      <c r="AW195" s="66"/>
      <c r="AX195" s="66"/>
      <c r="AY195" s="66"/>
      <c r="AZ195" s="66"/>
      <c r="BA195" s="66"/>
      <c r="BB195" s="66"/>
      <c r="BC195" s="66"/>
      <c r="BD195" s="66"/>
      <c r="BE195" s="66"/>
      <c r="BF195" s="66"/>
      <c r="BG195" s="66"/>
      <c r="BH195" s="66"/>
      <c r="BI195" s="66"/>
      <c r="BJ195" s="66"/>
      <c r="BK195" s="66"/>
      <c r="BL195" s="66"/>
      <c r="BM195" s="66"/>
      <c r="BN195" s="66"/>
      <c r="BO195" s="66"/>
      <c r="BP195" s="66"/>
      <c r="BQ195" s="66"/>
      <c r="BR195" s="66"/>
      <c r="BS195" s="66"/>
      <c r="BT195" s="66"/>
      <c r="BU195" s="66"/>
      <c r="BV195" s="66"/>
      <c r="BW195" s="66"/>
      <c r="BX195" s="66"/>
      <c r="BY195" s="66"/>
      <c r="BZ195" s="66"/>
      <c r="CA195" s="66"/>
      <c r="CB195" s="66"/>
      <c r="CC195" s="66"/>
      <c r="CD195" s="66"/>
      <c r="CE195" s="66"/>
      <c r="CF195" s="66"/>
      <c r="CG195" s="66"/>
      <c r="CH195" s="66"/>
      <c r="CI195" s="66"/>
      <c r="CJ195" s="66"/>
      <c r="CK195" s="66"/>
      <c r="CL195" s="66"/>
      <c r="CM195" s="66"/>
      <c r="CN195" s="66"/>
      <c r="CO195" s="66"/>
      <c r="CP195" s="66"/>
      <c r="CQ195" s="66"/>
      <c r="CR195" s="66"/>
      <c r="CS195" s="66"/>
      <c r="CT195" s="66"/>
      <c r="CU195" s="66"/>
      <c r="CV195" s="66"/>
      <c r="CW195" s="66"/>
      <c r="CX195" s="66"/>
      <c r="CY195" s="66"/>
      <c r="CZ195" s="66"/>
      <c r="DA195" s="66"/>
      <c r="DB195" s="66"/>
      <c r="DC195" s="66"/>
      <c r="DD195" s="66"/>
      <c r="DE195" s="66"/>
      <c r="DF195" s="66"/>
    </row>
    <row r="196" spans="1:110" s="67" customFormat="1" ht="47.25" customHeight="1">
      <c r="A196" s="59" t="s">
        <v>73</v>
      </c>
      <c r="B196" s="60" t="s">
        <v>269</v>
      </c>
      <c r="C196" s="60">
        <v>0.60799999999999998</v>
      </c>
      <c r="D196" s="60" t="s">
        <v>2</v>
      </c>
      <c r="E196" s="60"/>
      <c r="F196" s="60" t="s">
        <v>219</v>
      </c>
      <c r="G196" s="60" t="s">
        <v>220</v>
      </c>
      <c r="H196" s="61">
        <v>2024</v>
      </c>
      <c r="I196" s="64">
        <f t="shared" si="116"/>
        <v>11604.5</v>
      </c>
      <c r="J196" s="64">
        <f t="shared" si="116"/>
        <v>0</v>
      </c>
      <c r="K196" s="64">
        <v>11604.5</v>
      </c>
      <c r="L196" s="64">
        <v>0</v>
      </c>
      <c r="M196" s="64">
        <v>0</v>
      </c>
      <c r="N196" s="64">
        <v>0</v>
      </c>
      <c r="O196" s="64">
        <v>0</v>
      </c>
      <c r="P196" s="64">
        <v>0</v>
      </c>
      <c r="Q196" s="64">
        <v>0</v>
      </c>
      <c r="R196" s="64">
        <v>0</v>
      </c>
      <c r="S196" s="4" t="s">
        <v>5</v>
      </c>
      <c r="T196" s="65"/>
      <c r="U196" s="66"/>
      <c r="V196" s="66"/>
      <c r="W196" s="66"/>
      <c r="X196" s="66"/>
      <c r="Y196" s="66"/>
      <c r="Z196" s="66"/>
      <c r="AA196" s="66"/>
      <c r="AB196" s="66"/>
      <c r="AC196" s="66"/>
      <c r="AD196" s="66"/>
      <c r="AE196" s="66"/>
      <c r="AF196" s="66"/>
      <c r="AG196" s="66"/>
      <c r="AH196" s="66"/>
      <c r="AI196" s="66"/>
      <c r="AJ196" s="66"/>
      <c r="AK196" s="66"/>
      <c r="AL196" s="66"/>
      <c r="AM196" s="66"/>
      <c r="AN196" s="66"/>
      <c r="AO196" s="66"/>
      <c r="AP196" s="66"/>
      <c r="AQ196" s="66"/>
      <c r="AR196" s="66"/>
      <c r="AS196" s="66"/>
      <c r="AT196" s="66"/>
      <c r="AU196" s="66"/>
      <c r="AV196" s="66"/>
      <c r="AW196" s="66"/>
      <c r="AX196" s="66"/>
      <c r="AY196" s="66"/>
      <c r="AZ196" s="66"/>
      <c r="BA196" s="66"/>
      <c r="BB196" s="66"/>
      <c r="BC196" s="66"/>
      <c r="BD196" s="66"/>
      <c r="BE196" s="66"/>
      <c r="BF196" s="66"/>
      <c r="BG196" s="66"/>
      <c r="BH196" s="66"/>
      <c r="BI196" s="66"/>
      <c r="BJ196" s="66"/>
      <c r="BK196" s="66"/>
      <c r="BL196" s="66"/>
      <c r="BM196" s="66"/>
      <c r="BN196" s="66"/>
      <c r="BO196" s="66"/>
      <c r="BP196" s="66"/>
      <c r="BQ196" s="66"/>
      <c r="BR196" s="66"/>
      <c r="BS196" s="66"/>
      <c r="BT196" s="66"/>
      <c r="BU196" s="66"/>
      <c r="BV196" s="66"/>
      <c r="BW196" s="66"/>
      <c r="BX196" s="66"/>
      <c r="BY196" s="66"/>
      <c r="BZ196" s="66"/>
      <c r="CA196" s="66"/>
      <c r="CB196" s="66"/>
      <c r="CC196" s="66"/>
      <c r="CD196" s="66"/>
      <c r="CE196" s="66"/>
      <c r="CF196" s="66"/>
      <c r="CG196" s="66"/>
      <c r="CH196" s="66"/>
      <c r="CI196" s="66"/>
      <c r="CJ196" s="66"/>
      <c r="CK196" s="66"/>
      <c r="CL196" s="66"/>
      <c r="CM196" s="66"/>
      <c r="CN196" s="66"/>
      <c r="CO196" s="66"/>
      <c r="CP196" s="66"/>
      <c r="CQ196" s="66"/>
      <c r="CR196" s="66"/>
      <c r="CS196" s="66"/>
      <c r="CT196" s="66"/>
      <c r="CU196" s="66"/>
      <c r="CV196" s="66"/>
      <c r="CW196" s="66"/>
      <c r="CX196" s="66"/>
      <c r="CY196" s="66"/>
      <c r="CZ196" s="66"/>
      <c r="DA196" s="66"/>
      <c r="DB196" s="66"/>
      <c r="DC196" s="66"/>
      <c r="DD196" s="66"/>
      <c r="DE196" s="66"/>
      <c r="DF196" s="66"/>
    </row>
    <row r="197" spans="1:110" ht="106.5" customHeight="1">
      <c r="A197" s="39" t="s">
        <v>141</v>
      </c>
      <c r="B197" s="34" t="s">
        <v>231</v>
      </c>
      <c r="C197" s="34">
        <v>7</v>
      </c>
      <c r="D197" s="34" t="s">
        <v>2</v>
      </c>
      <c r="E197" s="34" t="s">
        <v>291</v>
      </c>
      <c r="F197" s="34" t="s">
        <v>216</v>
      </c>
      <c r="G197" s="34" t="s">
        <v>221</v>
      </c>
      <c r="H197" s="34">
        <v>2024</v>
      </c>
      <c r="I197" s="50">
        <f t="shared" si="116"/>
        <v>50320.800000000003</v>
      </c>
      <c r="J197" s="50">
        <f t="shared" si="116"/>
        <v>50320.800000000003</v>
      </c>
      <c r="K197" s="75">
        <v>50320.800000000003</v>
      </c>
      <c r="L197" s="75">
        <v>50320.800000000003</v>
      </c>
      <c r="M197" s="75">
        <v>0</v>
      </c>
      <c r="N197" s="75">
        <v>0</v>
      </c>
      <c r="O197" s="75">
        <v>0</v>
      </c>
      <c r="P197" s="75">
        <v>0</v>
      </c>
      <c r="Q197" s="75">
        <v>0</v>
      </c>
      <c r="R197" s="75">
        <v>0</v>
      </c>
      <c r="S197" s="1" t="s">
        <v>204</v>
      </c>
      <c r="T197" s="52"/>
    </row>
    <row r="198" spans="1:110" s="67" customFormat="1" ht="106.5" customHeight="1">
      <c r="A198" s="77"/>
      <c r="B198" s="60" t="s">
        <v>231</v>
      </c>
      <c r="C198" s="60"/>
      <c r="D198" s="60"/>
      <c r="E198" s="60"/>
      <c r="F198" s="60" t="s">
        <v>216</v>
      </c>
      <c r="G198" s="60" t="s">
        <v>221</v>
      </c>
      <c r="H198" s="61">
        <v>2025</v>
      </c>
      <c r="I198" s="62">
        <f t="shared" ref="I198" si="117">K198+M198+O198+Q198</f>
        <v>242806.5</v>
      </c>
      <c r="J198" s="62">
        <f>L198+N198+P198+R198</f>
        <v>0</v>
      </c>
      <c r="K198" s="63">
        <v>60701.599999999999</v>
      </c>
      <c r="L198" s="64">
        <v>0</v>
      </c>
      <c r="M198" s="64">
        <v>0</v>
      </c>
      <c r="N198" s="64">
        <v>0</v>
      </c>
      <c r="O198" s="63">
        <v>182104.9</v>
      </c>
      <c r="P198" s="64">
        <v>0</v>
      </c>
      <c r="Q198" s="64">
        <v>0</v>
      </c>
      <c r="R198" s="64">
        <v>0</v>
      </c>
      <c r="S198" s="4"/>
      <c r="T198" s="65"/>
      <c r="U198" s="66"/>
      <c r="V198" s="66"/>
      <c r="W198" s="66"/>
      <c r="X198" s="66"/>
      <c r="Y198" s="66"/>
      <c r="Z198" s="66"/>
      <c r="AA198" s="66"/>
      <c r="AB198" s="66"/>
      <c r="AC198" s="66"/>
      <c r="AD198" s="66"/>
      <c r="AE198" s="66"/>
      <c r="AF198" s="66"/>
      <c r="AG198" s="66"/>
      <c r="AH198" s="66"/>
      <c r="AI198" s="66"/>
      <c r="AJ198" s="66"/>
      <c r="AK198" s="66"/>
      <c r="AL198" s="66"/>
      <c r="AM198" s="66"/>
      <c r="AN198" s="66"/>
      <c r="AO198" s="66"/>
      <c r="AP198" s="66"/>
      <c r="AQ198" s="66"/>
      <c r="AR198" s="66"/>
      <c r="AS198" s="66"/>
      <c r="AT198" s="66"/>
      <c r="AU198" s="66"/>
      <c r="AV198" s="66"/>
      <c r="AW198" s="66"/>
      <c r="AX198" s="66"/>
      <c r="AY198" s="66"/>
      <c r="AZ198" s="66"/>
      <c r="BA198" s="66"/>
      <c r="BB198" s="66"/>
      <c r="BC198" s="66"/>
      <c r="BD198" s="66"/>
      <c r="BE198" s="66"/>
      <c r="BF198" s="66"/>
      <c r="BG198" s="66"/>
      <c r="BH198" s="66"/>
      <c r="BI198" s="66"/>
      <c r="BJ198" s="66"/>
      <c r="BK198" s="66"/>
      <c r="BL198" s="66"/>
      <c r="BM198" s="66"/>
      <c r="BN198" s="66"/>
      <c r="BO198" s="66"/>
      <c r="BP198" s="66"/>
      <c r="BQ198" s="66"/>
      <c r="BR198" s="66"/>
      <c r="BS198" s="66"/>
      <c r="BT198" s="66"/>
      <c r="BU198" s="66"/>
      <c r="BV198" s="66"/>
      <c r="BW198" s="66"/>
      <c r="BX198" s="66"/>
      <c r="BY198" s="66"/>
      <c r="BZ198" s="66"/>
      <c r="CA198" s="66"/>
      <c r="CB198" s="66"/>
      <c r="CC198" s="66"/>
      <c r="CD198" s="66"/>
      <c r="CE198" s="66"/>
      <c r="CF198" s="66"/>
      <c r="CG198" s="66"/>
      <c r="CH198" s="66"/>
      <c r="CI198" s="66"/>
      <c r="CJ198" s="66"/>
      <c r="CK198" s="66"/>
      <c r="CL198" s="66"/>
      <c r="CM198" s="66"/>
      <c r="CN198" s="66"/>
      <c r="CO198" s="66"/>
      <c r="CP198" s="66"/>
      <c r="CQ198" s="66"/>
      <c r="CR198" s="66"/>
      <c r="CS198" s="66"/>
      <c r="CT198" s="66"/>
      <c r="CU198" s="66"/>
      <c r="CV198" s="66"/>
      <c r="CW198" s="66"/>
      <c r="CX198" s="66"/>
      <c r="CY198" s="66"/>
      <c r="CZ198" s="66"/>
      <c r="DA198" s="66"/>
      <c r="DB198" s="66"/>
      <c r="DC198" s="66"/>
      <c r="DD198" s="66"/>
      <c r="DE198" s="66"/>
      <c r="DF198" s="66"/>
    </row>
    <row r="199" spans="1:110" s="67" customFormat="1" ht="47.25" customHeight="1">
      <c r="A199" s="59" t="s">
        <v>142</v>
      </c>
      <c r="B199" s="60" t="s">
        <v>262</v>
      </c>
      <c r="C199" s="60">
        <v>0.82899999999999996</v>
      </c>
      <c r="D199" s="60" t="s">
        <v>2</v>
      </c>
      <c r="E199" s="60"/>
      <c r="F199" s="60" t="s">
        <v>216</v>
      </c>
      <c r="G199" s="60" t="s">
        <v>221</v>
      </c>
      <c r="H199" s="61">
        <v>2025</v>
      </c>
      <c r="I199" s="64">
        <f>K199+M199+O199+Q199</f>
        <v>26438.400000000001</v>
      </c>
      <c r="J199" s="64">
        <f>L199+N199+P199+R199</f>
        <v>0</v>
      </c>
      <c r="K199" s="63">
        <v>26438.400000000001</v>
      </c>
      <c r="L199" s="64">
        <v>0</v>
      </c>
      <c r="M199" s="64">
        <v>0</v>
      </c>
      <c r="N199" s="64">
        <v>0</v>
      </c>
      <c r="O199" s="64">
        <v>0</v>
      </c>
      <c r="P199" s="64">
        <v>0</v>
      </c>
      <c r="Q199" s="64">
        <v>0</v>
      </c>
      <c r="R199" s="64">
        <v>0</v>
      </c>
      <c r="S199" s="4" t="s">
        <v>5</v>
      </c>
      <c r="T199" s="65"/>
      <c r="U199" s="66"/>
      <c r="V199" s="66"/>
      <c r="W199" s="66"/>
      <c r="X199" s="66"/>
      <c r="Y199" s="66"/>
      <c r="Z199" s="66"/>
      <c r="AA199" s="66"/>
      <c r="AB199" s="66"/>
      <c r="AC199" s="66"/>
      <c r="AD199" s="66"/>
      <c r="AE199" s="66"/>
      <c r="AF199" s="66"/>
      <c r="AG199" s="66"/>
      <c r="AH199" s="66"/>
      <c r="AI199" s="66"/>
      <c r="AJ199" s="66"/>
      <c r="AK199" s="66"/>
      <c r="AL199" s="66"/>
      <c r="AM199" s="66"/>
      <c r="AN199" s="66"/>
      <c r="AO199" s="66"/>
      <c r="AP199" s="66"/>
      <c r="AQ199" s="66"/>
      <c r="AR199" s="66"/>
      <c r="AS199" s="66"/>
      <c r="AT199" s="66"/>
      <c r="AU199" s="66"/>
      <c r="AV199" s="66"/>
      <c r="AW199" s="66"/>
      <c r="AX199" s="66"/>
      <c r="AY199" s="66"/>
      <c r="AZ199" s="66"/>
      <c r="BA199" s="66"/>
      <c r="BB199" s="66"/>
      <c r="BC199" s="66"/>
      <c r="BD199" s="66"/>
      <c r="BE199" s="66"/>
      <c r="BF199" s="66"/>
      <c r="BG199" s="66"/>
      <c r="BH199" s="66"/>
      <c r="BI199" s="66"/>
      <c r="BJ199" s="66"/>
      <c r="BK199" s="66"/>
      <c r="BL199" s="66"/>
      <c r="BM199" s="66"/>
      <c r="BN199" s="66"/>
      <c r="BO199" s="66"/>
      <c r="BP199" s="66"/>
      <c r="BQ199" s="66"/>
      <c r="BR199" s="66"/>
      <c r="BS199" s="66"/>
      <c r="BT199" s="66"/>
      <c r="BU199" s="66"/>
      <c r="BV199" s="66"/>
      <c r="BW199" s="66"/>
      <c r="BX199" s="66"/>
      <c r="BY199" s="66"/>
      <c r="BZ199" s="66"/>
      <c r="CA199" s="66"/>
      <c r="CB199" s="66"/>
      <c r="CC199" s="66"/>
      <c r="CD199" s="66"/>
      <c r="CE199" s="66"/>
      <c r="CF199" s="66"/>
      <c r="CG199" s="66"/>
      <c r="CH199" s="66"/>
      <c r="CI199" s="66"/>
      <c r="CJ199" s="66"/>
      <c r="CK199" s="66"/>
      <c r="CL199" s="66"/>
      <c r="CM199" s="66"/>
      <c r="CN199" s="66"/>
      <c r="CO199" s="66"/>
      <c r="CP199" s="66"/>
      <c r="CQ199" s="66"/>
      <c r="CR199" s="66"/>
      <c r="CS199" s="66"/>
      <c r="CT199" s="66"/>
      <c r="CU199" s="66"/>
      <c r="CV199" s="66"/>
      <c r="CW199" s="66"/>
      <c r="CX199" s="66"/>
      <c r="CY199" s="66"/>
      <c r="CZ199" s="66"/>
      <c r="DA199" s="66"/>
      <c r="DB199" s="66"/>
      <c r="DC199" s="66"/>
      <c r="DD199" s="66"/>
      <c r="DE199" s="66"/>
      <c r="DF199" s="66"/>
    </row>
    <row r="200" spans="1:110" s="67" customFormat="1" ht="42.75" customHeight="1">
      <c r="A200" s="59" t="s">
        <v>143</v>
      </c>
      <c r="B200" s="68" t="s">
        <v>296</v>
      </c>
      <c r="C200" s="97">
        <v>2.2999999999999998</v>
      </c>
      <c r="D200" s="97" t="s">
        <v>2</v>
      </c>
      <c r="E200" s="60"/>
      <c r="F200" s="60" t="s">
        <v>219</v>
      </c>
      <c r="G200" s="60" t="s">
        <v>220</v>
      </c>
      <c r="H200" s="61">
        <v>2025</v>
      </c>
      <c r="I200" s="62">
        <f>K200+M200+O200+Q200</f>
        <v>32972.199999999997</v>
      </c>
      <c r="J200" s="62">
        <f>L200+N200+P200+R200</f>
        <v>0</v>
      </c>
      <c r="K200" s="63">
        <v>32972.199999999997</v>
      </c>
      <c r="L200" s="64">
        <v>0</v>
      </c>
      <c r="M200" s="64">
        <v>0</v>
      </c>
      <c r="N200" s="64">
        <v>0</v>
      </c>
      <c r="O200" s="63">
        <v>0</v>
      </c>
      <c r="P200" s="64">
        <v>0</v>
      </c>
      <c r="Q200" s="64">
        <v>0</v>
      </c>
      <c r="R200" s="64">
        <v>0</v>
      </c>
      <c r="S200" s="3" t="s">
        <v>187</v>
      </c>
      <c r="T200" s="65"/>
      <c r="U200" s="66"/>
      <c r="V200" s="66"/>
      <c r="W200" s="66"/>
      <c r="X200" s="66"/>
      <c r="Y200" s="66"/>
      <c r="Z200" s="66"/>
      <c r="AA200" s="66"/>
      <c r="AB200" s="66"/>
      <c r="AC200" s="66"/>
      <c r="AD200" s="66"/>
      <c r="AE200" s="66"/>
      <c r="AF200" s="66"/>
      <c r="AG200" s="66"/>
      <c r="AH200" s="66"/>
      <c r="AI200" s="66"/>
      <c r="AJ200" s="66"/>
      <c r="AK200" s="66"/>
      <c r="AL200" s="66"/>
      <c r="AM200" s="66"/>
      <c r="AN200" s="66"/>
      <c r="AO200" s="66"/>
      <c r="AP200" s="66"/>
      <c r="AQ200" s="66"/>
      <c r="AR200" s="66"/>
      <c r="AS200" s="66"/>
      <c r="AT200" s="66"/>
      <c r="AU200" s="66"/>
      <c r="AV200" s="66"/>
      <c r="AW200" s="66"/>
      <c r="AX200" s="66"/>
      <c r="AY200" s="66"/>
      <c r="AZ200" s="66"/>
      <c r="BA200" s="66"/>
      <c r="BB200" s="66"/>
      <c r="BC200" s="66"/>
      <c r="BD200" s="66"/>
      <c r="BE200" s="66"/>
      <c r="BF200" s="66"/>
      <c r="BG200" s="66"/>
      <c r="BH200" s="66"/>
      <c r="BI200" s="66"/>
      <c r="BJ200" s="66"/>
      <c r="BK200" s="66"/>
      <c r="BL200" s="66"/>
      <c r="BM200" s="66"/>
      <c r="BN200" s="66"/>
      <c r="BO200" s="66"/>
      <c r="BP200" s="66"/>
      <c r="BQ200" s="66"/>
      <c r="BR200" s="66"/>
      <c r="BS200" s="66"/>
      <c r="BT200" s="66"/>
      <c r="BU200" s="66"/>
      <c r="BV200" s="66"/>
      <c r="BW200" s="66"/>
      <c r="BX200" s="66"/>
      <c r="BY200" s="66"/>
      <c r="BZ200" s="66"/>
      <c r="CA200" s="66"/>
      <c r="CB200" s="66"/>
      <c r="CC200" s="66"/>
      <c r="CD200" s="66"/>
      <c r="CE200" s="66"/>
      <c r="CF200" s="66"/>
      <c r="CG200" s="66"/>
      <c r="CH200" s="66"/>
      <c r="CI200" s="66"/>
      <c r="CJ200" s="66"/>
      <c r="CK200" s="66"/>
      <c r="CL200" s="66"/>
      <c r="CM200" s="66"/>
      <c r="CN200" s="66"/>
      <c r="CO200" s="66"/>
      <c r="CP200" s="66"/>
      <c r="CQ200" s="66"/>
      <c r="CR200" s="66"/>
      <c r="CS200" s="66"/>
      <c r="CT200" s="66"/>
      <c r="CU200" s="66"/>
      <c r="CV200" s="66"/>
      <c r="CW200" s="66"/>
      <c r="CX200" s="66"/>
      <c r="CY200" s="66"/>
      <c r="CZ200" s="66"/>
      <c r="DA200" s="66"/>
      <c r="DB200" s="66"/>
      <c r="DC200" s="66"/>
      <c r="DD200" s="66"/>
      <c r="DE200" s="66"/>
      <c r="DF200" s="66"/>
    </row>
    <row r="201" spans="1:110" s="67" customFormat="1" ht="26.25" customHeight="1">
      <c r="A201" s="59" t="s">
        <v>74</v>
      </c>
      <c r="B201" s="68" t="s">
        <v>179</v>
      </c>
      <c r="C201" s="68">
        <v>0.44231999999999999</v>
      </c>
      <c r="D201" s="68" t="s">
        <v>3</v>
      </c>
      <c r="E201" s="60"/>
      <c r="F201" s="60" t="s">
        <v>219</v>
      </c>
      <c r="G201" s="60" t="s">
        <v>217</v>
      </c>
      <c r="H201" s="61">
        <v>2025</v>
      </c>
      <c r="I201" s="62">
        <f>K201+M201+O201+Q201</f>
        <v>168816.4</v>
      </c>
      <c r="J201" s="62">
        <f>L201+N201+P201+R201</f>
        <v>0</v>
      </c>
      <c r="K201" s="63">
        <v>42204.1</v>
      </c>
      <c r="L201" s="64">
        <v>0</v>
      </c>
      <c r="M201" s="64">
        <v>0</v>
      </c>
      <c r="N201" s="64">
        <v>0</v>
      </c>
      <c r="O201" s="63">
        <v>126612.3</v>
      </c>
      <c r="P201" s="64">
        <v>0</v>
      </c>
      <c r="Q201" s="64">
        <v>0</v>
      </c>
      <c r="R201" s="64">
        <v>0</v>
      </c>
      <c r="S201" s="4"/>
      <c r="T201" s="65"/>
      <c r="U201" s="66"/>
      <c r="V201" s="66"/>
      <c r="W201" s="66"/>
      <c r="X201" s="66"/>
      <c r="Y201" s="66"/>
      <c r="Z201" s="66"/>
      <c r="AA201" s="66"/>
      <c r="AB201" s="66"/>
      <c r="AC201" s="66"/>
      <c r="AD201" s="66"/>
      <c r="AE201" s="66"/>
      <c r="AF201" s="66"/>
      <c r="AG201" s="66"/>
      <c r="AH201" s="66"/>
      <c r="AI201" s="66"/>
      <c r="AJ201" s="66"/>
      <c r="AK201" s="66"/>
      <c r="AL201" s="66"/>
      <c r="AM201" s="66"/>
      <c r="AN201" s="66"/>
      <c r="AO201" s="66"/>
      <c r="AP201" s="66"/>
      <c r="AQ201" s="66"/>
      <c r="AR201" s="66"/>
      <c r="AS201" s="66"/>
      <c r="AT201" s="66"/>
      <c r="AU201" s="66"/>
      <c r="AV201" s="66"/>
      <c r="AW201" s="66"/>
      <c r="AX201" s="66"/>
      <c r="AY201" s="66"/>
      <c r="AZ201" s="66"/>
      <c r="BA201" s="66"/>
      <c r="BB201" s="66"/>
      <c r="BC201" s="66"/>
      <c r="BD201" s="66"/>
      <c r="BE201" s="66"/>
      <c r="BF201" s="66"/>
      <c r="BG201" s="66"/>
      <c r="BH201" s="66"/>
      <c r="BI201" s="66"/>
      <c r="BJ201" s="66"/>
      <c r="BK201" s="66"/>
      <c r="BL201" s="66"/>
      <c r="BM201" s="66"/>
      <c r="BN201" s="66"/>
      <c r="BO201" s="66"/>
      <c r="BP201" s="66"/>
      <c r="BQ201" s="66"/>
      <c r="BR201" s="66"/>
      <c r="BS201" s="66"/>
      <c r="BT201" s="66"/>
      <c r="BU201" s="66"/>
      <c r="BV201" s="66"/>
      <c r="BW201" s="66"/>
      <c r="BX201" s="66"/>
      <c r="BY201" s="66"/>
      <c r="BZ201" s="66"/>
      <c r="CA201" s="66"/>
      <c r="CB201" s="66"/>
      <c r="CC201" s="66"/>
      <c r="CD201" s="66"/>
      <c r="CE201" s="66"/>
      <c r="CF201" s="66"/>
      <c r="CG201" s="66"/>
      <c r="CH201" s="66"/>
      <c r="CI201" s="66"/>
      <c r="CJ201" s="66"/>
      <c r="CK201" s="66"/>
      <c r="CL201" s="66"/>
      <c r="CM201" s="66"/>
      <c r="CN201" s="66"/>
      <c r="CO201" s="66"/>
      <c r="CP201" s="66"/>
      <c r="CQ201" s="66"/>
      <c r="CR201" s="66"/>
      <c r="CS201" s="66"/>
      <c r="CT201" s="66"/>
      <c r="CU201" s="66"/>
      <c r="CV201" s="66"/>
      <c r="CW201" s="66"/>
      <c r="CX201" s="66"/>
      <c r="CY201" s="66"/>
      <c r="CZ201" s="66"/>
      <c r="DA201" s="66"/>
      <c r="DB201" s="66"/>
      <c r="DC201" s="66"/>
      <c r="DD201" s="66"/>
      <c r="DE201" s="66"/>
      <c r="DF201" s="66"/>
    </row>
    <row r="202" spans="1:110" s="67" customFormat="1" ht="74.25" customHeight="1">
      <c r="A202" s="59" t="s">
        <v>75</v>
      </c>
      <c r="B202" s="60" t="s">
        <v>233</v>
      </c>
      <c r="C202" s="60">
        <v>2.2999999999999998</v>
      </c>
      <c r="D202" s="60" t="s">
        <v>2</v>
      </c>
      <c r="E202" s="60"/>
      <c r="F202" s="60" t="s">
        <v>218</v>
      </c>
      <c r="G202" s="60" t="s">
        <v>217</v>
      </c>
      <c r="H202" s="61">
        <v>2026</v>
      </c>
      <c r="I202" s="62">
        <f>K202+M202+O202+Q202</f>
        <v>46297.599999999999</v>
      </c>
      <c r="J202" s="62">
        <f>L202+N202+P202+R202</f>
        <v>0</v>
      </c>
      <c r="K202" s="63">
        <v>11574.4</v>
      </c>
      <c r="L202" s="64">
        <v>0</v>
      </c>
      <c r="M202" s="64">
        <v>0</v>
      </c>
      <c r="N202" s="64">
        <v>0</v>
      </c>
      <c r="O202" s="63">
        <v>34723.199999999997</v>
      </c>
      <c r="P202" s="64">
        <v>0</v>
      </c>
      <c r="Q202" s="64">
        <v>0</v>
      </c>
      <c r="R202" s="64">
        <v>0</v>
      </c>
      <c r="S202" s="4" t="s">
        <v>203</v>
      </c>
      <c r="T202" s="65"/>
      <c r="U202" s="66"/>
      <c r="V202" s="66"/>
      <c r="W202" s="66"/>
      <c r="X202" s="66"/>
      <c r="Y202" s="66"/>
      <c r="Z202" s="66"/>
      <c r="AA202" s="66"/>
      <c r="AB202" s="66"/>
      <c r="AC202" s="66"/>
      <c r="AD202" s="66"/>
      <c r="AE202" s="66"/>
      <c r="AF202" s="66"/>
      <c r="AG202" s="66"/>
      <c r="AH202" s="66"/>
      <c r="AI202" s="66"/>
      <c r="AJ202" s="66"/>
      <c r="AK202" s="66"/>
      <c r="AL202" s="66"/>
      <c r="AM202" s="66"/>
      <c r="AN202" s="66"/>
      <c r="AO202" s="66"/>
      <c r="AP202" s="66"/>
      <c r="AQ202" s="66"/>
      <c r="AR202" s="66"/>
      <c r="AS202" s="66"/>
      <c r="AT202" s="66"/>
      <c r="AU202" s="66"/>
      <c r="AV202" s="66"/>
      <c r="AW202" s="66"/>
      <c r="AX202" s="66"/>
      <c r="AY202" s="66"/>
      <c r="AZ202" s="66"/>
      <c r="BA202" s="66"/>
      <c r="BB202" s="66"/>
      <c r="BC202" s="66"/>
      <c r="BD202" s="66"/>
      <c r="BE202" s="66"/>
      <c r="BF202" s="66"/>
      <c r="BG202" s="66"/>
      <c r="BH202" s="66"/>
      <c r="BI202" s="66"/>
      <c r="BJ202" s="66"/>
      <c r="BK202" s="66"/>
      <c r="BL202" s="66"/>
      <c r="BM202" s="66"/>
      <c r="BN202" s="66"/>
      <c r="BO202" s="66"/>
      <c r="BP202" s="66"/>
      <c r="BQ202" s="66"/>
      <c r="BR202" s="66"/>
      <c r="BS202" s="66"/>
      <c r="BT202" s="66"/>
      <c r="BU202" s="66"/>
      <c r="BV202" s="66"/>
      <c r="BW202" s="66"/>
      <c r="BX202" s="66"/>
      <c r="BY202" s="66"/>
      <c r="BZ202" s="66"/>
      <c r="CA202" s="66"/>
      <c r="CB202" s="66"/>
      <c r="CC202" s="66"/>
      <c r="CD202" s="66"/>
      <c r="CE202" s="66"/>
      <c r="CF202" s="66"/>
      <c r="CG202" s="66"/>
      <c r="CH202" s="66"/>
      <c r="CI202" s="66"/>
      <c r="CJ202" s="66"/>
      <c r="CK202" s="66"/>
      <c r="CL202" s="66"/>
      <c r="CM202" s="66"/>
      <c r="CN202" s="66"/>
      <c r="CO202" s="66"/>
      <c r="CP202" s="66"/>
      <c r="CQ202" s="66"/>
      <c r="CR202" s="66"/>
      <c r="CS202" s="66"/>
      <c r="CT202" s="66"/>
      <c r="CU202" s="66"/>
      <c r="CV202" s="66"/>
      <c r="CW202" s="66"/>
      <c r="CX202" s="66"/>
      <c r="CY202" s="66"/>
      <c r="CZ202" s="66"/>
      <c r="DA202" s="66"/>
      <c r="DB202" s="66"/>
      <c r="DC202" s="66"/>
      <c r="DD202" s="66"/>
      <c r="DE202" s="66"/>
      <c r="DF202" s="66"/>
    </row>
    <row r="203" spans="1:110" ht="74.25" customHeight="1">
      <c r="A203" s="79" t="s">
        <v>105</v>
      </c>
      <c r="B203" s="34" t="s">
        <v>163</v>
      </c>
      <c r="C203" s="34">
        <v>0.22</v>
      </c>
      <c r="D203" s="34" t="s">
        <v>2</v>
      </c>
      <c r="E203" s="34"/>
      <c r="F203" s="34" t="s">
        <v>219</v>
      </c>
      <c r="G203" s="34" t="s">
        <v>220</v>
      </c>
      <c r="H203" s="80">
        <v>2027</v>
      </c>
      <c r="I203" s="50">
        <f t="shared" ref="I203:I208" si="118">K203+M203+O203+Q203</f>
        <v>11648.965579149313</v>
      </c>
      <c r="J203" s="50">
        <f t="shared" ref="J203:J231" si="119">L203+N203+P203+R203</f>
        <v>0</v>
      </c>
      <c r="K203" s="81">
        <f>9657*1.048*1.048*1.048*1.048</f>
        <v>11648.965579149313</v>
      </c>
      <c r="L203" s="75">
        <v>0</v>
      </c>
      <c r="M203" s="75">
        <v>0</v>
      </c>
      <c r="N203" s="75">
        <v>0</v>
      </c>
      <c r="O203" s="75">
        <v>0</v>
      </c>
      <c r="P203" s="75">
        <v>0</v>
      </c>
      <c r="Q203" s="75">
        <v>0</v>
      </c>
      <c r="R203" s="75">
        <v>0</v>
      </c>
      <c r="S203" s="1" t="s">
        <v>164</v>
      </c>
      <c r="T203" s="52"/>
    </row>
    <row r="204" spans="1:110" ht="63.75">
      <c r="A204" s="79" t="s">
        <v>101</v>
      </c>
      <c r="B204" s="34" t="s">
        <v>224</v>
      </c>
      <c r="C204" s="34">
        <v>0.3</v>
      </c>
      <c r="D204" s="34" t="s">
        <v>2</v>
      </c>
      <c r="E204" s="34"/>
      <c r="F204" s="34" t="s">
        <v>219</v>
      </c>
      <c r="G204" s="34" t="s">
        <v>220</v>
      </c>
      <c r="H204" s="80">
        <v>2027</v>
      </c>
      <c r="I204" s="50">
        <f t="shared" si="118"/>
        <v>9238.5935153348637</v>
      </c>
      <c r="J204" s="50">
        <f t="shared" si="119"/>
        <v>0</v>
      </c>
      <c r="K204" s="81">
        <f>7658.8*1.048*1.048*1.048*1.048</f>
        <v>9238.5935153348637</v>
      </c>
      <c r="L204" s="75">
        <v>0</v>
      </c>
      <c r="M204" s="75">
        <v>0</v>
      </c>
      <c r="N204" s="75">
        <v>0</v>
      </c>
      <c r="O204" s="75">
        <v>0</v>
      </c>
      <c r="P204" s="75">
        <v>0</v>
      </c>
      <c r="Q204" s="75">
        <v>0</v>
      </c>
      <c r="R204" s="75">
        <v>0</v>
      </c>
      <c r="S204" s="1" t="s">
        <v>164</v>
      </c>
      <c r="T204" s="52"/>
    </row>
    <row r="205" spans="1:110" ht="63.75">
      <c r="A205" s="79" t="s">
        <v>76</v>
      </c>
      <c r="B205" s="34" t="s">
        <v>225</v>
      </c>
      <c r="C205" s="34">
        <v>1.3</v>
      </c>
      <c r="D205" s="34" t="s">
        <v>2</v>
      </c>
      <c r="E205" s="34"/>
      <c r="F205" s="34" t="s">
        <v>219</v>
      </c>
      <c r="G205" s="34" t="s">
        <v>220</v>
      </c>
      <c r="H205" s="80">
        <v>2027</v>
      </c>
      <c r="I205" s="50">
        <f t="shared" si="118"/>
        <v>22045.21802234061</v>
      </c>
      <c r="J205" s="50">
        <f t="shared" si="119"/>
        <v>0</v>
      </c>
      <c r="K205" s="81">
        <f>18275.5*1.048*1.048*1.048*1.048</f>
        <v>22045.21802234061</v>
      </c>
      <c r="L205" s="75">
        <v>0</v>
      </c>
      <c r="M205" s="75">
        <v>0</v>
      </c>
      <c r="N205" s="75">
        <v>0</v>
      </c>
      <c r="O205" s="75">
        <v>0</v>
      </c>
      <c r="P205" s="75">
        <v>0</v>
      </c>
      <c r="Q205" s="75">
        <v>0</v>
      </c>
      <c r="R205" s="75">
        <v>0</v>
      </c>
      <c r="S205" s="1" t="s">
        <v>164</v>
      </c>
      <c r="T205" s="52"/>
    </row>
    <row r="206" spans="1:110" ht="30.75" customHeight="1">
      <c r="A206" s="79" t="s">
        <v>77</v>
      </c>
      <c r="B206" s="74" t="s">
        <v>256</v>
      </c>
      <c r="C206" s="74">
        <v>0.23</v>
      </c>
      <c r="D206" s="74" t="s">
        <v>2</v>
      </c>
      <c r="E206" s="34"/>
      <c r="F206" s="34" t="s">
        <v>219</v>
      </c>
      <c r="G206" s="34" t="s">
        <v>220</v>
      </c>
      <c r="H206" s="80">
        <v>2027</v>
      </c>
      <c r="I206" s="50">
        <f t="shared" si="118"/>
        <v>7391.7915787419661</v>
      </c>
      <c r="J206" s="50">
        <f>L206+N206+P206+R206</f>
        <v>0</v>
      </c>
      <c r="K206" s="81">
        <f>6127.8*1.048*1.048*1.048*1.048</f>
        <v>7391.7915787419661</v>
      </c>
      <c r="L206" s="75">
        <v>0</v>
      </c>
      <c r="M206" s="75">
        <v>0</v>
      </c>
      <c r="N206" s="75">
        <v>0</v>
      </c>
      <c r="O206" s="75">
        <v>0</v>
      </c>
      <c r="P206" s="75">
        <v>0</v>
      </c>
      <c r="Q206" s="75">
        <v>0</v>
      </c>
      <c r="R206" s="75">
        <v>0</v>
      </c>
      <c r="S206" s="1"/>
      <c r="T206" s="52"/>
    </row>
    <row r="207" spans="1:110" ht="36" customHeight="1">
      <c r="A207" s="79" t="s">
        <v>78</v>
      </c>
      <c r="B207" s="74" t="s">
        <v>131</v>
      </c>
      <c r="C207" s="74">
        <v>0.36</v>
      </c>
      <c r="D207" s="74" t="s">
        <v>2</v>
      </c>
      <c r="E207" s="34"/>
      <c r="F207" s="34" t="s">
        <v>218</v>
      </c>
      <c r="G207" s="34" t="s">
        <v>217</v>
      </c>
      <c r="H207" s="80">
        <v>2027</v>
      </c>
      <c r="I207" s="50">
        <f t="shared" si="118"/>
        <v>10022.308223502338</v>
      </c>
      <c r="J207" s="50">
        <f t="shared" si="119"/>
        <v>0</v>
      </c>
      <c r="K207" s="81">
        <f>8308.5*1.048*1.048*1.048*1.048</f>
        <v>10022.308223502338</v>
      </c>
      <c r="L207" s="75">
        <v>0</v>
      </c>
      <c r="M207" s="75">
        <v>0</v>
      </c>
      <c r="N207" s="75">
        <v>0</v>
      </c>
      <c r="O207" s="75">
        <v>0</v>
      </c>
      <c r="P207" s="75">
        <v>0</v>
      </c>
      <c r="Q207" s="75">
        <v>0</v>
      </c>
      <c r="R207" s="75">
        <v>0</v>
      </c>
      <c r="S207" s="1"/>
      <c r="T207" s="52"/>
    </row>
    <row r="208" spans="1:110" ht="74.25" customHeight="1">
      <c r="A208" s="79" t="s">
        <v>107</v>
      </c>
      <c r="B208" s="34" t="s">
        <v>144</v>
      </c>
      <c r="C208" s="34">
        <v>2.8</v>
      </c>
      <c r="D208" s="34" t="s">
        <v>2</v>
      </c>
      <c r="E208" s="34"/>
      <c r="F208" s="34" t="s">
        <v>219</v>
      </c>
      <c r="G208" s="34" t="s">
        <v>220</v>
      </c>
      <c r="H208" s="80">
        <v>2027</v>
      </c>
      <c r="I208" s="50">
        <f t="shared" si="118"/>
        <v>19666.812157951186</v>
      </c>
      <c r="J208" s="50">
        <f t="shared" si="119"/>
        <v>0</v>
      </c>
      <c r="K208" s="81">
        <f>16303.8*1.048*1.048*1.048*1.048</f>
        <v>19666.812157951186</v>
      </c>
      <c r="L208" s="75">
        <v>0</v>
      </c>
      <c r="M208" s="75">
        <v>0</v>
      </c>
      <c r="N208" s="75">
        <v>0</v>
      </c>
      <c r="O208" s="75">
        <v>0</v>
      </c>
      <c r="P208" s="75">
        <v>0</v>
      </c>
      <c r="Q208" s="75">
        <v>0</v>
      </c>
      <c r="R208" s="75">
        <v>0</v>
      </c>
      <c r="S208" s="1" t="s">
        <v>145</v>
      </c>
      <c r="T208" s="52"/>
    </row>
    <row r="209" spans="1:20" ht="47.25" customHeight="1">
      <c r="A209" s="79" t="s">
        <v>110</v>
      </c>
      <c r="B209" s="34" t="s">
        <v>106</v>
      </c>
      <c r="C209" s="34">
        <v>6.7000000000000004E-2</v>
      </c>
      <c r="D209" s="34" t="s">
        <v>2</v>
      </c>
      <c r="E209" s="34"/>
      <c r="F209" s="34" t="s">
        <v>219</v>
      </c>
      <c r="G209" s="34" t="s">
        <v>220</v>
      </c>
      <c r="H209" s="80">
        <v>2027</v>
      </c>
      <c r="I209" s="75">
        <f t="shared" ref="I209:I214" si="120">K209+M209+O209+Q209</f>
        <v>45730.241761601137</v>
      </c>
      <c r="J209" s="75">
        <f t="shared" si="119"/>
        <v>0</v>
      </c>
      <c r="K209" s="81">
        <f>37910.4*1.048*1.048*1.048*1.048</f>
        <v>45730.241761601137</v>
      </c>
      <c r="L209" s="75">
        <v>0</v>
      </c>
      <c r="M209" s="75">
        <v>0</v>
      </c>
      <c r="N209" s="75">
        <v>0</v>
      </c>
      <c r="O209" s="75">
        <v>0</v>
      </c>
      <c r="P209" s="75">
        <v>0</v>
      </c>
      <c r="Q209" s="75">
        <v>0</v>
      </c>
      <c r="R209" s="75">
        <v>0</v>
      </c>
      <c r="S209" s="1" t="s">
        <v>5</v>
      </c>
      <c r="T209" s="52"/>
    </row>
    <row r="210" spans="1:20" ht="74.25" customHeight="1">
      <c r="A210" s="79" t="s">
        <v>111</v>
      </c>
      <c r="B210" s="34" t="s">
        <v>121</v>
      </c>
      <c r="C210" s="34">
        <v>0.51</v>
      </c>
      <c r="D210" s="34" t="s">
        <v>2</v>
      </c>
      <c r="E210" s="34"/>
      <c r="F210" s="34" t="s">
        <v>219</v>
      </c>
      <c r="G210" s="34" t="s">
        <v>220</v>
      </c>
      <c r="H210" s="80">
        <v>2027</v>
      </c>
      <c r="I210" s="50">
        <f t="shared" si="120"/>
        <v>11326.167278540393</v>
      </c>
      <c r="J210" s="50">
        <f t="shared" si="119"/>
        <v>0</v>
      </c>
      <c r="K210" s="81">
        <f>9389.4*1.048*1.048*1.048*1.048</f>
        <v>11326.167278540393</v>
      </c>
      <c r="L210" s="75">
        <v>0</v>
      </c>
      <c r="M210" s="75">
        <v>0</v>
      </c>
      <c r="N210" s="75">
        <v>0</v>
      </c>
      <c r="O210" s="75">
        <v>0</v>
      </c>
      <c r="P210" s="75">
        <v>0</v>
      </c>
      <c r="Q210" s="75">
        <v>0</v>
      </c>
      <c r="R210" s="75">
        <v>0</v>
      </c>
      <c r="S210" s="1" t="s">
        <v>120</v>
      </c>
      <c r="T210" s="52"/>
    </row>
    <row r="211" spans="1:20" ht="74.25" customHeight="1">
      <c r="A211" s="79" t="s">
        <v>122</v>
      </c>
      <c r="B211" s="34" t="s">
        <v>119</v>
      </c>
      <c r="C211" s="34">
        <v>1.2250000000000001</v>
      </c>
      <c r="D211" s="34" t="s">
        <v>2</v>
      </c>
      <c r="E211" s="34"/>
      <c r="F211" s="34" t="s">
        <v>219</v>
      </c>
      <c r="G211" s="34" t="s">
        <v>220</v>
      </c>
      <c r="H211" s="80">
        <v>2027</v>
      </c>
      <c r="I211" s="50">
        <f t="shared" si="120"/>
        <v>16645.101608529105</v>
      </c>
      <c r="J211" s="50">
        <f t="shared" si="119"/>
        <v>0</v>
      </c>
      <c r="K211" s="81">
        <f>13798.8*1.048*1.048*1.048*1.048</f>
        <v>16645.101608529105</v>
      </c>
      <c r="L211" s="75">
        <v>0</v>
      </c>
      <c r="M211" s="75">
        <v>0</v>
      </c>
      <c r="N211" s="75">
        <v>0</v>
      </c>
      <c r="O211" s="75">
        <v>0</v>
      </c>
      <c r="P211" s="75">
        <v>0</v>
      </c>
      <c r="Q211" s="75">
        <v>0</v>
      </c>
      <c r="R211" s="75">
        <v>0</v>
      </c>
      <c r="S211" s="1" t="s">
        <v>120</v>
      </c>
      <c r="T211" s="52"/>
    </row>
    <row r="212" spans="1:20" ht="74.25" customHeight="1">
      <c r="A212" s="79" t="s">
        <v>123</v>
      </c>
      <c r="B212" s="34" t="s">
        <v>289</v>
      </c>
      <c r="C212" s="34">
        <v>0.15</v>
      </c>
      <c r="D212" s="34" t="s">
        <v>2</v>
      </c>
      <c r="E212" s="34"/>
      <c r="F212" s="34" t="s">
        <v>219</v>
      </c>
      <c r="G212" s="34" t="s">
        <v>220</v>
      </c>
      <c r="H212" s="80">
        <v>2027</v>
      </c>
      <c r="I212" s="50">
        <f t="shared" si="120"/>
        <v>6543.9032173891583</v>
      </c>
      <c r="J212" s="50">
        <f t="shared" si="119"/>
        <v>0</v>
      </c>
      <c r="K212" s="81">
        <f>5424.9*1.048*1.048*1.048*1.048</f>
        <v>6543.9032173891583</v>
      </c>
      <c r="L212" s="75">
        <v>0</v>
      </c>
      <c r="M212" s="75">
        <v>0</v>
      </c>
      <c r="N212" s="75">
        <v>0</v>
      </c>
      <c r="O212" s="75">
        <v>0</v>
      </c>
      <c r="P212" s="75">
        <v>0</v>
      </c>
      <c r="Q212" s="75">
        <v>0</v>
      </c>
      <c r="R212" s="75">
        <v>0</v>
      </c>
      <c r="S212" s="1" t="s">
        <v>120</v>
      </c>
      <c r="T212" s="52"/>
    </row>
    <row r="213" spans="1:20" ht="74.25" customHeight="1">
      <c r="A213" s="79" t="s">
        <v>124</v>
      </c>
      <c r="B213" s="34" t="s">
        <v>266</v>
      </c>
      <c r="C213" s="34">
        <v>3.45</v>
      </c>
      <c r="D213" s="34" t="s">
        <v>2</v>
      </c>
      <c r="E213" s="34"/>
      <c r="F213" s="34" t="s">
        <v>219</v>
      </c>
      <c r="G213" s="34" t="s">
        <v>220</v>
      </c>
      <c r="H213" s="80">
        <v>2027</v>
      </c>
      <c r="I213" s="50">
        <f t="shared" si="120"/>
        <v>58999.833338015342</v>
      </c>
      <c r="J213" s="50">
        <f t="shared" si="119"/>
        <v>0</v>
      </c>
      <c r="K213" s="81">
        <f>48910.9*1.048*1.048*1.048*1.048</f>
        <v>58999.833338015342</v>
      </c>
      <c r="L213" s="75">
        <v>0</v>
      </c>
      <c r="M213" s="75">
        <v>0</v>
      </c>
      <c r="N213" s="75">
        <v>0</v>
      </c>
      <c r="O213" s="75">
        <v>0</v>
      </c>
      <c r="P213" s="75">
        <v>0</v>
      </c>
      <c r="Q213" s="75">
        <v>0</v>
      </c>
      <c r="R213" s="75">
        <v>0</v>
      </c>
      <c r="S213" s="1" t="s">
        <v>186</v>
      </c>
      <c r="T213" s="52"/>
    </row>
    <row r="214" spans="1:20" ht="84" customHeight="1">
      <c r="A214" s="79" t="s">
        <v>149</v>
      </c>
      <c r="B214" s="34" t="s">
        <v>60</v>
      </c>
      <c r="C214" s="34">
        <v>3.1E-2</v>
      </c>
      <c r="D214" s="34" t="s">
        <v>2</v>
      </c>
      <c r="E214" s="34"/>
      <c r="F214" s="34" t="s">
        <v>219</v>
      </c>
      <c r="G214" s="34" t="s">
        <v>220</v>
      </c>
      <c r="H214" s="80">
        <v>2027</v>
      </c>
      <c r="I214" s="50">
        <f t="shared" si="120"/>
        <v>45730.241761601137</v>
      </c>
      <c r="J214" s="50">
        <f t="shared" si="119"/>
        <v>0</v>
      </c>
      <c r="K214" s="81">
        <f>37910.4*1.048*1.048*1.048*1.048</f>
        <v>45730.241761601137</v>
      </c>
      <c r="L214" s="75">
        <v>0</v>
      </c>
      <c r="M214" s="75">
        <v>0</v>
      </c>
      <c r="N214" s="75">
        <v>0</v>
      </c>
      <c r="O214" s="75">
        <v>0</v>
      </c>
      <c r="P214" s="75">
        <v>0</v>
      </c>
      <c r="Q214" s="75">
        <v>0</v>
      </c>
      <c r="R214" s="75">
        <v>0</v>
      </c>
      <c r="S214" s="1" t="s">
        <v>5</v>
      </c>
      <c r="T214" s="52"/>
    </row>
    <row r="215" spans="1:20" ht="74.25" customHeight="1">
      <c r="A215" s="79" t="s">
        <v>154</v>
      </c>
      <c r="B215" s="34" t="s">
        <v>227</v>
      </c>
      <c r="C215" s="34">
        <v>0.33</v>
      </c>
      <c r="D215" s="34" t="s">
        <v>2</v>
      </c>
      <c r="E215" s="34"/>
      <c r="F215" s="34" t="s">
        <v>216</v>
      </c>
      <c r="G215" s="34" t="s">
        <v>220</v>
      </c>
      <c r="H215" s="80">
        <v>2028</v>
      </c>
      <c r="I215" s="50">
        <f t="shared" ref="I215:I220" si="121">K215+M215+O215+Q215</f>
        <v>17142.809302218346</v>
      </c>
      <c r="J215" s="50">
        <f t="shared" si="119"/>
        <v>0</v>
      </c>
      <c r="K215" s="81">
        <f>14211.4*1.048*1.048*1.048*1.048</f>
        <v>17142.809302218346</v>
      </c>
      <c r="L215" s="75">
        <v>0</v>
      </c>
      <c r="M215" s="75">
        <v>0</v>
      </c>
      <c r="N215" s="75">
        <v>0</v>
      </c>
      <c r="O215" s="75">
        <v>0</v>
      </c>
      <c r="P215" s="75">
        <v>0</v>
      </c>
      <c r="Q215" s="75">
        <v>0</v>
      </c>
      <c r="R215" s="75">
        <v>0</v>
      </c>
      <c r="S215" s="1" t="s">
        <v>108</v>
      </c>
      <c r="T215" s="52"/>
    </row>
    <row r="216" spans="1:20" ht="73.5" customHeight="1">
      <c r="A216" s="79" t="s">
        <v>161</v>
      </c>
      <c r="B216" s="34" t="s">
        <v>136</v>
      </c>
      <c r="C216" s="34">
        <v>3.6</v>
      </c>
      <c r="D216" s="34" t="s">
        <v>2</v>
      </c>
      <c r="E216" s="34"/>
      <c r="F216" s="34" t="s">
        <v>219</v>
      </c>
      <c r="G216" s="34" t="s">
        <v>220</v>
      </c>
      <c r="H216" s="80">
        <v>2028</v>
      </c>
      <c r="I216" s="50">
        <f t="shared" si="121"/>
        <v>30015.658124259335</v>
      </c>
      <c r="J216" s="50">
        <f>L216+N216+P216+R216</f>
        <v>0</v>
      </c>
      <c r="K216" s="81">
        <f>24883*1.048*1.048*1.048*1.048</f>
        <v>30015.658124259335</v>
      </c>
      <c r="L216" s="75">
        <v>0</v>
      </c>
      <c r="M216" s="75">
        <v>0</v>
      </c>
      <c r="N216" s="75">
        <v>0</v>
      </c>
      <c r="O216" s="75">
        <v>0</v>
      </c>
      <c r="P216" s="75">
        <v>0</v>
      </c>
      <c r="Q216" s="75">
        <v>0</v>
      </c>
      <c r="R216" s="75">
        <v>0</v>
      </c>
      <c r="S216" s="1" t="s">
        <v>5</v>
      </c>
      <c r="T216" s="98"/>
    </row>
    <row r="217" spans="1:20" ht="46.5" customHeight="1">
      <c r="A217" s="79" t="s">
        <v>162</v>
      </c>
      <c r="B217" s="34" t="s">
        <v>98</v>
      </c>
      <c r="C217" s="34">
        <v>4</v>
      </c>
      <c r="D217" s="34" t="s">
        <v>2</v>
      </c>
      <c r="E217" s="34"/>
      <c r="F217" s="34" t="s">
        <v>219</v>
      </c>
      <c r="G217" s="34" t="s">
        <v>220</v>
      </c>
      <c r="H217" s="34">
        <v>2028</v>
      </c>
      <c r="I217" s="50">
        <f>K217+M217+O217+Q217</f>
        <v>22951.5</v>
      </c>
      <c r="J217" s="50">
        <f>L217+N217+P217+R217</f>
        <v>0</v>
      </c>
      <c r="K217" s="75">
        <v>22951.5</v>
      </c>
      <c r="L217" s="75">
        <v>0</v>
      </c>
      <c r="M217" s="75">
        <v>0</v>
      </c>
      <c r="N217" s="75">
        <v>0</v>
      </c>
      <c r="O217" s="75">
        <v>0</v>
      </c>
      <c r="P217" s="75">
        <v>0</v>
      </c>
      <c r="Q217" s="75">
        <v>0</v>
      </c>
      <c r="R217" s="75">
        <v>0</v>
      </c>
      <c r="S217" s="1" t="s">
        <v>5</v>
      </c>
      <c r="T217" s="52"/>
    </row>
    <row r="218" spans="1:20" ht="74.25" customHeight="1">
      <c r="A218" s="79" t="s">
        <v>165</v>
      </c>
      <c r="B218" s="34" t="s">
        <v>182</v>
      </c>
      <c r="C218" s="34">
        <v>0.2</v>
      </c>
      <c r="D218" s="34" t="s">
        <v>2</v>
      </c>
      <c r="E218" s="34"/>
      <c r="F218" s="34" t="s">
        <v>219</v>
      </c>
      <c r="G218" s="34" t="s">
        <v>220</v>
      </c>
      <c r="H218" s="34">
        <v>2028</v>
      </c>
      <c r="I218" s="50">
        <f>K218+M218+O218+Q218</f>
        <v>9325.7000000000007</v>
      </c>
      <c r="J218" s="50">
        <f>L218+N218+P218+R218</f>
        <v>0</v>
      </c>
      <c r="K218" s="75">
        <v>9325.7000000000007</v>
      </c>
      <c r="L218" s="75">
        <v>0</v>
      </c>
      <c r="M218" s="75">
        <v>0</v>
      </c>
      <c r="N218" s="75">
        <v>0</v>
      </c>
      <c r="O218" s="75">
        <v>0</v>
      </c>
      <c r="P218" s="75">
        <v>0</v>
      </c>
      <c r="Q218" s="75">
        <v>0</v>
      </c>
      <c r="R218" s="75">
        <v>0</v>
      </c>
      <c r="S218" s="1" t="s">
        <v>184</v>
      </c>
      <c r="T218" s="52"/>
    </row>
    <row r="219" spans="1:20" ht="74.25" customHeight="1">
      <c r="A219" s="79" t="s">
        <v>166</v>
      </c>
      <c r="B219" s="34" t="s">
        <v>134</v>
      </c>
      <c r="C219" s="34">
        <v>0.67400000000000004</v>
      </c>
      <c r="D219" s="34" t="s">
        <v>2</v>
      </c>
      <c r="E219" s="34"/>
      <c r="F219" s="34" t="s">
        <v>219</v>
      </c>
      <c r="G219" s="34" t="s">
        <v>220</v>
      </c>
      <c r="H219" s="34">
        <v>2028</v>
      </c>
      <c r="I219" s="50">
        <f>K219+M219+O219+Q219</f>
        <v>9499.2000000000007</v>
      </c>
      <c r="J219" s="50">
        <f>L219+N219+P219+R219</f>
        <v>0</v>
      </c>
      <c r="K219" s="75">
        <v>9499.2000000000007</v>
      </c>
      <c r="L219" s="75">
        <v>0</v>
      </c>
      <c r="M219" s="75">
        <v>0</v>
      </c>
      <c r="N219" s="75">
        <v>0</v>
      </c>
      <c r="O219" s="75">
        <v>0</v>
      </c>
      <c r="P219" s="75">
        <v>0</v>
      </c>
      <c r="Q219" s="75">
        <v>0</v>
      </c>
      <c r="R219" s="75">
        <v>0</v>
      </c>
      <c r="S219" s="1"/>
      <c r="T219" s="52"/>
    </row>
    <row r="220" spans="1:20" ht="54.75" customHeight="1">
      <c r="A220" s="79" t="s">
        <v>171</v>
      </c>
      <c r="B220" s="74" t="s">
        <v>188</v>
      </c>
      <c r="C220" s="74">
        <v>2.2999999999999998</v>
      </c>
      <c r="D220" s="34" t="s">
        <v>2</v>
      </c>
      <c r="E220" s="34"/>
      <c r="F220" s="34" t="s">
        <v>218</v>
      </c>
      <c r="G220" s="34" t="s">
        <v>217</v>
      </c>
      <c r="H220" s="80">
        <v>2029</v>
      </c>
      <c r="I220" s="50">
        <f t="shared" si="121"/>
        <v>45166.430380044294</v>
      </c>
      <c r="J220" s="50">
        <f t="shared" si="119"/>
        <v>0</v>
      </c>
      <c r="K220" s="81">
        <f>37443*1.048*1.048*1.048*1.048</f>
        <v>45166.430380044294</v>
      </c>
      <c r="L220" s="75">
        <v>0</v>
      </c>
      <c r="M220" s="75">
        <v>0</v>
      </c>
      <c r="N220" s="75">
        <v>0</v>
      </c>
      <c r="O220" s="75">
        <v>0</v>
      </c>
      <c r="P220" s="75">
        <v>0</v>
      </c>
      <c r="Q220" s="75">
        <v>0</v>
      </c>
      <c r="R220" s="75">
        <v>0</v>
      </c>
      <c r="S220" s="1"/>
      <c r="T220" s="52"/>
    </row>
    <row r="221" spans="1:20" ht="47.25" customHeight="1">
      <c r="A221" s="79" t="s">
        <v>174</v>
      </c>
      <c r="B221" s="34" t="s">
        <v>263</v>
      </c>
      <c r="C221" s="34">
        <v>0.75</v>
      </c>
      <c r="D221" s="34" t="s">
        <v>2</v>
      </c>
      <c r="E221" s="34"/>
      <c r="F221" s="34" t="s">
        <v>219</v>
      </c>
      <c r="G221" s="34" t="s">
        <v>220</v>
      </c>
      <c r="H221" s="80">
        <v>2029</v>
      </c>
      <c r="I221" s="75">
        <f t="shared" ref="I221:J223" si="122">K221+M221+O221+Q221</f>
        <v>19367.536155032376</v>
      </c>
      <c r="J221" s="75">
        <f t="shared" si="122"/>
        <v>0</v>
      </c>
      <c r="K221" s="81">
        <f>16055.7*1.048*1.048*1.048*1.048</f>
        <v>19367.536155032376</v>
      </c>
      <c r="L221" s="75">
        <v>0</v>
      </c>
      <c r="M221" s="75">
        <v>0</v>
      </c>
      <c r="N221" s="75">
        <v>0</v>
      </c>
      <c r="O221" s="75">
        <v>0</v>
      </c>
      <c r="P221" s="75">
        <v>0</v>
      </c>
      <c r="Q221" s="75">
        <v>0</v>
      </c>
      <c r="R221" s="75">
        <v>0</v>
      </c>
      <c r="S221" s="1" t="s">
        <v>5</v>
      </c>
      <c r="T221" s="52"/>
    </row>
    <row r="222" spans="1:20" ht="47.25" customHeight="1">
      <c r="A222" s="79" t="s">
        <v>183</v>
      </c>
      <c r="B222" s="34" t="s">
        <v>267</v>
      </c>
      <c r="C222" s="34">
        <v>0.75</v>
      </c>
      <c r="D222" s="34" t="s">
        <v>2</v>
      </c>
      <c r="E222" s="34"/>
      <c r="F222" s="34" t="s">
        <v>219</v>
      </c>
      <c r="G222" s="34" t="s">
        <v>220</v>
      </c>
      <c r="H222" s="80">
        <v>2029</v>
      </c>
      <c r="I222" s="75">
        <f t="shared" si="122"/>
        <v>31434.9573787304</v>
      </c>
      <c r="J222" s="75">
        <f t="shared" si="122"/>
        <v>0</v>
      </c>
      <c r="K222" s="81">
        <f>26059.6*1.048*1.048*1.048*1.048</f>
        <v>31434.9573787304</v>
      </c>
      <c r="L222" s="75">
        <v>0</v>
      </c>
      <c r="M222" s="75">
        <v>0</v>
      </c>
      <c r="N222" s="75">
        <v>0</v>
      </c>
      <c r="O222" s="75">
        <v>0</v>
      </c>
      <c r="P222" s="75">
        <v>0</v>
      </c>
      <c r="Q222" s="75">
        <v>0</v>
      </c>
      <c r="R222" s="75">
        <v>0</v>
      </c>
      <c r="S222" s="1" t="s">
        <v>5</v>
      </c>
      <c r="T222" s="52"/>
    </row>
    <row r="223" spans="1:20" ht="47.25" customHeight="1">
      <c r="A223" s="79" t="s">
        <v>185</v>
      </c>
      <c r="B223" s="34" t="s">
        <v>268</v>
      </c>
      <c r="C223" s="34">
        <v>0.86699999999999999</v>
      </c>
      <c r="D223" s="34" t="s">
        <v>2</v>
      </c>
      <c r="E223" s="34"/>
      <c r="F223" s="34" t="s">
        <v>219</v>
      </c>
      <c r="G223" s="34" t="s">
        <v>220</v>
      </c>
      <c r="H223" s="80">
        <v>2029</v>
      </c>
      <c r="I223" s="75">
        <f t="shared" si="122"/>
        <v>20746.907817014067</v>
      </c>
      <c r="J223" s="75">
        <f t="shared" si="122"/>
        <v>0</v>
      </c>
      <c r="K223" s="81">
        <f>17199.2*1.048*1.048*1.048*1.048</f>
        <v>20746.907817014067</v>
      </c>
      <c r="L223" s="75">
        <v>0</v>
      </c>
      <c r="M223" s="75">
        <v>0</v>
      </c>
      <c r="N223" s="75">
        <v>0</v>
      </c>
      <c r="O223" s="75">
        <v>0</v>
      </c>
      <c r="P223" s="75">
        <v>0</v>
      </c>
      <c r="Q223" s="75">
        <v>0</v>
      </c>
      <c r="R223" s="75">
        <v>0</v>
      </c>
      <c r="S223" s="1" t="s">
        <v>5</v>
      </c>
      <c r="T223" s="52"/>
    </row>
    <row r="224" spans="1:20" ht="74.25" customHeight="1">
      <c r="A224" s="79" t="s">
        <v>192</v>
      </c>
      <c r="B224" s="74" t="s">
        <v>148</v>
      </c>
      <c r="C224" s="74">
        <v>0.39</v>
      </c>
      <c r="D224" s="34" t="s">
        <v>2</v>
      </c>
      <c r="E224" s="34"/>
      <c r="F224" s="34" t="s">
        <v>219</v>
      </c>
      <c r="G224" s="34" t="s">
        <v>220</v>
      </c>
      <c r="H224" s="80">
        <v>2029</v>
      </c>
      <c r="I224" s="50">
        <f t="shared" ref="I224:I231" si="123">K224+M224+O224+Q224</f>
        <v>21746.062646589446</v>
      </c>
      <c r="J224" s="50">
        <f t="shared" si="119"/>
        <v>0</v>
      </c>
      <c r="K224" s="81">
        <f>18027.5*1.048*1.048*1.048*1.048</f>
        <v>21746.062646589446</v>
      </c>
      <c r="L224" s="75">
        <v>0</v>
      </c>
      <c r="M224" s="75">
        <v>0</v>
      </c>
      <c r="N224" s="75">
        <v>0</v>
      </c>
      <c r="O224" s="75">
        <v>0</v>
      </c>
      <c r="P224" s="75">
        <v>0</v>
      </c>
      <c r="Q224" s="75">
        <v>0</v>
      </c>
      <c r="R224" s="75">
        <v>0</v>
      </c>
      <c r="S224" s="1"/>
      <c r="T224" s="98"/>
    </row>
    <row r="225" spans="1:20" ht="45.75" customHeight="1">
      <c r="A225" s="79" t="s">
        <v>257</v>
      </c>
      <c r="B225" s="74" t="s">
        <v>156</v>
      </c>
      <c r="C225" s="74">
        <v>0.62</v>
      </c>
      <c r="D225" s="34" t="s">
        <v>2</v>
      </c>
      <c r="E225" s="34"/>
      <c r="F225" s="34" t="s">
        <v>219</v>
      </c>
      <c r="G225" s="34" t="s">
        <v>220</v>
      </c>
      <c r="H225" s="34">
        <v>2029</v>
      </c>
      <c r="I225" s="50">
        <f>K225+M225+O225+Q225</f>
        <v>8929.2000000000007</v>
      </c>
      <c r="J225" s="50">
        <f>L225+N225+P225+R225</f>
        <v>0</v>
      </c>
      <c r="K225" s="75">
        <v>8929.2000000000007</v>
      </c>
      <c r="L225" s="75">
        <v>0</v>
      </c>
      <c r="M225" s="75">
        <v>0</v>
      </c>
      <c r="N225" s="75">
        <v>0</v>
      </c>
      <c r="O225" s="75">
        <v>0</v>
      </c>
      <c r="P225" s="75">
        <v>0</v>
      </c>
      <c r="Q225" s="75">
        <v>0</v>
      </c>
      <c r="R225" s="75">
        <v>0</v>
      </c>
      <c r="S225" s="99"/>
      <c r="T225" s="98"/>
    </row>
    <row r="226" spans="1:20" ht="74.25" customHeight="1">
      <c r="A226" s="79" t="s">
        <v>273</v>
      </c>
      <c r="B226" s="34" t="s">
        <v>109</v>
      </c>
      <c r="C226" s="34">
        <v>0.94</v>
      </c>
      <c r="D226" s="34" t="s">
        <v>2</v>
      </c>
      <c r="E226" s="34"/>
      <c r="F226" s="34" t="s">
        <v>218</v>
      </c>
      <c r="G226" s="34" t="s">
        <v>217</v>
      </c>
      <c r="H226" s="34">
        <v>2029</v>
      </c>
      <c r="I226" s="50">
        <f>K226+M226+O226+Q226</f>
        <v>10250.5</v>
      </c>
      <c r="J226" s="50">
        <f>L226+N226+P226+R226</f>
        <v>0</v>
      </c>
      <c r="K226" s="75">
        <v>10250.5</v>
      </c>
      <c r="L226" s="75">
        <v>0</v>
      </c>
      <c r="M226" s="75">
        <v>0</v>
      </c>
      <c r="N226" s="75">
        <v>0</v>
      </c>
      <c r="O226" s="75">
        <v>0</v>
      </c>
      <c r="P226" s="75">
        <v>0</v>
      </c>
      <c r="Q226" s="75">
        <v>0</v>
      </c>
      <c r="R226" s="75">
        <v>0</v>
      </c>
      <c r="S226" s="1" t="s">
        <v>108</v>
      </c>
      <c r="T226" s="52"/>
    </row>
    <row r="227" spans="1:20" ht="38.25">
      <c r="A227" s="79" t="s">
        <v>274</v>
      </c>
      <c r="B227" s="34" t="s">
        <v>212</v>
      </c>
      <c r="C227" s="34">
        <v>1</v>
      </c>
      <c r="D227" s="34" t="s">
        <v>2</v>
      </c>
      <c r="E227" s="34"/>
      <c r="F227" s="34" t="s">
        <v>218</v>
      </c>
      <c r="G227" s="34" t="s">
        <v>217</v>
      </c>
      <c r="H227" s="80">
        <v>2030</v>
      </c>
      <c r="I227" s="50">
        <f t="shared" si="123"/>
        <v>20909.030730324379</v>
      </c>
      <c r="J227" s="50">
        <f t="shared" si="119"/>
        <v>0</v>
      </c>
      <c r="K227" s="81">
        <f>17333.6*1.048*1.048*1.048*1.048</f>
        <v>20909.030730324379</v>
      </c>
      <c r="L227" s="75">
        <v>0</v>
      </c>
      <c r="M227" s="75">
        <v>0</v>
      </c>
      <c r="N227" s="75">
        <v>0</v>
      </c>
      <c r="O227" s="75">
        <v>0</v>
      </c>
      <c r="P227" s="75">
        <v>0</v>
      </c>
      <c r="Q227" s="75">
        <v>0</v>
      </c>
      <c r="R227" s="75">
        <v>0</v>
      </c>
      <c r="S227" s="1" t="s">
        <v>5</v>
      </c>
      <c r="T227" s="52"/>
    </row>
    <row r="228" spans="1:20" ht="38.25">
      <c r="A228" s="79" t="s">
        <v>275</v>
      </c>
      <c r="B228" s="34" t="s">
        <v>312</v>
      </c>
      <c r="C228" s="34">
        <v>5</v>
      </c>
      <c r="D228" s="34" t="s">
        <v>2</v>
      </c>
      <c r="E228" s="34"/>
      <c r="F228" s="34" t="s">
        <v>219</v>
      </c>
      <c r="G228" s="34" t="s">
        <v>220</v>
      </c>
      <c r="H228" s="80">
        <v>2030</v>
      </c>
      <c r="I228" s="50">
        <f t="shared" si="123"/>
        <v>61908.395604189602</v>
      </c>
      <c r="J228" s="50">
        <f>L228+N228+P228+R228</f>
        <v>0</v>
      </c>
      <c r="K228" s="81">
        <f>51322.1*1.048*1.048*1.048*1.048</f>
        <v>61908.395604189602</v>
      </c>
      <c r="L228" s="75">
        <v>0</v>
      </c>
      <c r="M228" s="75">
        <v>0</v>
      </c>
      <c r="N228" s="75">
        <v>0</v>
      </c>
      <c r="O228" s="75">
        <v>0</v>
      </c>
      <c r="P228" s="75">
        <v>0</v>
      </c>
      <c r="Q228" s="75">
        <v>0</v>
      </c>
      <c r="R228" s="75">
        <v>0</v>
      </c>
      <c r="S228" s="1" t="s">
        <v>5</v>
      </c>
      <c r="T228" s="52"/>
    </row>
    <row r="229" spans="1:20" ht="38.25">
      <c r="A229" s="79" t="s">
        <v>276</v>
      </c>
      <c r="B229" s="34" t="s">
        <v>314</v>
      </c>
      <c r="C229" s="34">
        <v>0.86</v>
      </c>
      <c r="D229" s="34" t="s">
        <v>2</v>
      </c>
      <c r="E229" s="34"/>
      <c r="F229" s="34" t="s">
        <v>219</v>
      </c>
      <c r="G229" s="34" t="s">
        <v>220</v>
      </c>
      <c r="H229" s="80">
        <v>2030</v>
      </c>
      <c r="I229" s="50">
        <f t="shared" si="123"/>
        <v>25096.844109337806</v>
      </c>
      <c r="J229" s="50">
        <f>L229+N229+P229+R229</f>
        <v>0</v>
      </c>
      <c r="K229" s="81">
        <f>20805.3*1.048*1.048*1.048*1.048</f>
        <v>25096.844109337806</v>
      </c>
      <c r="L229" s="75">
        <v>0</v>
      </c>
      <c r="M229" s="75">
        <v>0</v>
      </c>
      <c r="N229" s="75">
        <v>0</v>
      </c>
      <c r="O229" s="75">
        <v>0</v>
      </c>
      <c r="P229" s="75">
        <v>0</v>
      </c>
      <c r="Q229" s="75">
        <v>0</v>
      </c>
      <c r="R229" s="75">
        <v>0</v>
      </c>
      <c r="S229" s="1" t="s">
        <v>5</v>
      </c>
      <c r="T229" s="52"/>
    </row>
    <row r="230" spans="1:20" ht="38.25">
      <c r="A230" s="79" t="s">
        <v>261</v>
      </c>
      <c r="B230" s="34" t="s">
        <v>315</v>
      </c>
      <c r="C230" s="34">
        <v>0.65</v>
      </c>
      <c r="D230" s="34" t="s">
        <v>2</v>
      </c>
      <c r="E230" s="34"/>
      <c r="F230" s="34" t="s">
        <v>219</v>
      </c>
      <c r="G230" s="34" t="s">
        <v>220</v>
      </c>
      <c r="H230" s="80">
        <v>2030</v>
      </c>
      <c r="I230" s="50">
        <f t="shared" si="123"/>
        <v>30668.97486420624</v>
      </c>
      <c r="J230" s="50">
        <f>L230+N230+P230+R230</f>
        <v>0</v>
      </c>
      <c r="K230" s="81">
        <f>25424.6*1.048*1.048*1.048*1.048</f>
        <v>30668.97486420624</v>
      </c>
      <c r="L230" s="75">
        <v>0</v>
      </c>
      <c r="M230" s="75">
        <v>0</v>
      </c>
      <c r="N230" s="75">
        <v>0</v>
      </c>
      <c r="O230" s="75">
        <v>0</v>
      </c>
      <c r="P230" s="75">
        <v>0</v>
      </c>
      <c r="Q230" s="75">
        <v>0</v>
      </c>
      <c r="R230" s="75">
        <v>0</v>
      </c>
      <c r="S230" s="1" t="s">
        <v>5</v>
      </c>
      <c r="T230" s="52"/>
    </row>
    <row r="231" spans="1:20" ht="45.75" customHeight="1">
      <c r="A231" s="79" t="s">
        <v>277</v>
      </c>
      <c r="B231" s="74" t="s">
        <v>155</v>
      </c>
      <c r="C231" s="74">
        <v>1.34</v>
      </c>
      <c r="D231" s="34" t="s">
        <v>2</v>
      </c>
      <c r="E231" s="34"/>
      <c r="F231" s="34" t="s">
        <v>219</v>
      </c>
      <c r="G231" s="34" t="s">
        <v>220</v>
      </c>
      <c r="H231" s="80">
        <v>2030</v>
      </c>
      <c r="I231" s="50">
        <f t="shared" si="123"/>
        <v>11889.978660097229</v>
      </c>
      <c r="J231" s="50">
        <f t="shared" si="119"/>
        <v>0</v>
      </c>
      <c r="K231" s="81">
        <f>9856.8*1.048*1.048*1.048*1.048</f>
        <v>11889.978660097229</v>
      </c>
      <c r="L231" s="75">
        <v>0</v>
      </c>
      <c r="M231" s="75">
        <v>0</v>
      </c>
      <c r="N231" s="75">
        <v>0</v>
      </c>
      <c r="O231" s="75">
        <v>0</v>
      </c>
      <c r="P231" s="75">
        <v>0</v>
      </c>
      <c r="Q231" s="75">
        <v>0</v>
      </c>
      <c r="R231" s="75">
        <v>0</v>
      </c>
      <c r="S231" s="99"/>
      <c r="T231" s="98"/>
    </row>
    <row r="232" spans="1:20" ht="45.75" customHeight="1">
      <c r="A232" s="79" t="s">
        <v>290</v>
      </c>
      <c r="B232" s="74" t="s">
        <v>157</v>
      </c>
      <c r="C232" s="74">
        <v>1.05</v>
      </c>
      <c r="D232" s="34" t="s">
        <v>2</v>
      </c>
      <c r="E232" s="34"/>
      <c r="F232" s="34" t="s">
        <v>219</v>
      </c>
      <c r="G232" s="34" t="s">
        <v>220</v>
      </c>
      <c r="H232" s="34">
        <v>2030</v>
      </c>
      <c r="I232" s="50">
        <f t="shared" ref="I232:J233" si="124">K232+M232+O232+Q232</f>
        <v>8672.7000000000007</v>
      </c>
      <c r="J232" s="50">
        <f t="shared" si="124"/>
        <v>0</v>
      </c>
      <c r="K232" s="75">
        <v>8672.7000000000007</v>
      </c>
      <c r="L232" s="75">
        <v>0</v>
      </c>
      <c r="M232" s="75">
        <v>0</v>
      </c>
      <c r="N232" s="75">
        <v>0</v>
      </c>
      <c r="O232" s="75">
        <v>0</v>
      </c>
      <c r="P232" s="75">
        <v>0</v>
      </c>
      <c r="Q232" s="75">
        <v>0</v>
      </c>
      <c r="R232" s="75">
        <v>0</v>
      </c>
      <c r="S232" s="99"/>
      <c r="T232" s="98"/>
    </row>
    <row r="233" spans="1:20" ht="63.75">
      <c r="A233" s="79" t="s">
        <v>316</v>
      </c>
      <c r="B233" s="34" t="s">
        <v>169</v>
      </c>
      <c r="C233" s="34">
        <v>0.3</v>
      </c>
      <c r="D233" s="34" t="s">
        <v>2</v>
      </c>
      <c r="E233" s="34"/>
      <c r="F233" s="34" t="s">
        <v>219</v>
      </c>
      <c r="G233" s="34" t="s">
        <v>220</v>
      </c>
      <c r="H233" s="34">
        <v>2030</v>
      </c>
      <c r="I233" s="50">
        <f t="shared" si="124"/>
        <v>10041.1</v>
      </c>
      <c r="J233" s="50">
        <f t="shared" si="124"/>
        <v>0</v>
      </c>
      <c r="K233" s="75">
        <v>10041.1</v>
      </c>
      <c r="L233" s="75">
        <v>0</v>
      </c>
      <c r="M233" s="75">
        <v>0</v>
      </c>
      <c r="N233" s="75">
        <v>0</v>
      </c>
      <c r="O233" s="75">
        <v>0</v>
      </c>
      <c r="P233" s="75">
        <v>0</v>
      </c>
      <c r="Q233" s="75">
        <v>0</v>
      </c>
      <c r="R233" s="75">
        <v>0</v>
      </c>
      <c r="S233" s="1" t="s">
        <v>170</v>
      </c>
      <c r="T233" s="52"/>
    </row>
    <row r="234" spans="1:20" ht="60" customHeight="1">
      <c r="A234" s="79" t="s">
        <v>317</v>
      </c>
      <c r="B234" s="31" t="s">
        <v>9</v>
      </c>
      <c r="C234" s="75">
        <v>0.7</v>
      </c>
      <c r="D234" s="31" t="s">
        <v>2</v>
      </c>
      <c r="E234" s="31"/>
      <c r="F234" s="34" t="s">
        <v>219</v>
      </c>
      <c r="G234" s="34" t="s">
        <v>220</v>
      </c>
      <c r="H234" s="33">
        <v>2030</v>
      </c>
      <c r="I234" s="50">
        <f t="shared" ref="I234:J234" si="125">K234+M234+O234+Q234</f>
        <v>9991.6</v>
      </c>
      <c r="J234" s="50">
        <f t="shared" si="125"/>
        <v>0</v>
      </c>
      <c r="K234" s="75">
        <v>9991.6</v>
      </c>
      <c r="L234" s="75">
        <v>0</v>
      </c>
      <c r="M234" s="75">
        <v>0</v>
      </c>
      <c r="N234" s="75">
        <v>0</v>
      </c>
      <c r="O234" s="75">
        <v>0</v>
      </c>
      <c r="P234" s="75">
        <v>0</v>
      </c>
      <c r="Q234" s="75">
        <v>0</v>
      </c>
      <c r="R234" s="75">
        <v>0</v>
      </c>
      <c r="S234" s="1" t="s">
        <v>5</v>
      </c>
      <c r="T234" s="52"/>
    </row>
    <row r="235" spans="1:20" ht="26.25" customHeight="1">
      <c r="A235" s="39" t="s">
        <v>79</v>
      </c>
      <c r="B235" s="40" t="s">
        <v>300</v>
      </c>
      <c r="C235" s="41"/>
      <c r="D235" s="42"/>
      <c r="E235" s="33"/>
      <c r="F235" s="33"/>
      <c r="G235" s="33"/>
      <c r="H235" s="43" t="s">
        <v>26</v>
      </c>
      <c r="I235" s="44">
        <f t="shared" ref="I235:R235" si="126">I245+I255</f>
        <v>283021.32601174404</v>
      </c>
      <c r="J235" s="44">
        <f t="shared" si="126"/>
        <v>5022.0999999999995</v>
      </c>
      <c r="K235" s="44">
        <f t="shared" si="126"/>
        <v>283021.32601174404</v>
      </c>
      <c r="L235" s="44">
        <f t="shared" si="126"/>
        <v>5022.0999999999995</v>
      </c>
      <c r="M235" s="44">
        <f t="shared" si="126"/>
        <v>0</v>
      </c>
      <c r="N235" s="44">
        <f t="shared" si="126"/>
        <v>0</v>
      </c>
      <c r="O235" s="44">
        <f t="shared" si="126"/>
        <v>0</v>
      </c>
      <c r="P235" s="44">
        <f t="shared" si="126"/>
        <v>0</v>
      </c>
      <c r="Q235" s="44">
        <f t="shared" si="126"/>
        <v>0</v>
      </c>
      <c r="R235" s="44">
        <f t="shared" si="126"/>
        <v>0</v>
      </c>
      <c r="S235" s="1"/>
      <c r="T235" s="52"/>
    </row>
    <row r="236" spans="1:20" ht="26.25" customHeight="1">
      <c r="A236" s="46"/>
      <c r="B236" s="47"/>
      <c r="C236" s="48"/>
      <c r="D236" s="49"/>
      <c r="E236" s="33"/>
      <c r="F236" s="33"/>
      <c r="G236" s="33"/>
      <c r="H236" s="33">
        <v>2022</v>
      </c>
      <c r="I236" s="50">
        <f t="shared" ref="I236:R236" si="127">I246+I256</f>
        <v>44.699999999999996</v>
      </c>
      <c r="J236" s="50">
        <f t="shared" si="127"/>
        <v>44.699999999999996</v>
      </c>
      <c r="K236" s="50">
        <f t="shared" si="127"/>
        <v>44.699999999999996</v>
      </c>
      <c r="L236" s="50">
        <f t="shared" si="127"/>
        <v>44.699999999999996</v>
      </c>
      <c r="M236" s="50">
        <f t="shared" si="127"/>
        <v>0</v>
      </c>
      <c r="N236" s="50">
        <f t="shared" si="127"/>
        <v>0</v>
      </c>
      <c r="O236" s="50">
        <f t="shared" si="127"/>
        <v>0</v>
      </c>
      <c r="P236" s="50">
        <f t="shared" si="127"/>
        <v>0</v>
      </c>
      <c r="Q236" s="50">
        <f t="shared" si="127"/>
        <v>0</v>
      </c>
      <c r="R236" s="50">
        <f t="shared" si="127"/>
        <v>0</v>
      </c>
      <c r="S236" s="1"/>
      <c r="T236" s="52"/>
    </row>
    <row r="237" spans="1:20" ht="26.25" customHeight="1">
      <c r="A237" s="46"/>
      <c r="B237" s="47"/>
      <c r="C237" s="48"/>
      <c r="D237" s="49"/>
      <c r="E237" s="33"/>
      <c r="F237" s="33"/>
      <c r="G237" s="33"/>
      <c r="H237" s="33">
        <v>2023</v>
      </c>
      <c r="I237" s="50">
        <f t="shared" ref="I237:R237" si="128">I247+I257</f>
        <v>4977.3999999999996</v>
      </c>
      <c r="J237" s="50">
        <f t="shared" si="128"/>
        <v>4977.3999999999996</v>
      </c>
      <c r="K237" s="50">
        <f t="shared" si="128"/>
        <v>4977.3999999999996</v>
      </c>
      <c r="L237" s="50">
        <f t="shared" si="128"/>
        <v>4977.3999999999996</v>
      </c>
      <c r="M237" s="50">
        <f t="shared" si="128"/>
        <v>0</v>
      </c>
      <c r="N237" s="50">
        <f t="shared" si="128"/>
        <v>0</v>
      </c>
      <c r="O237" s="50">
        <f t="shared" si="128"/>
        <v>0</v>
      </c>
      <c r="P237" s="50">
        <f t="shared" si="128"/>
        <v>0</v>
      </c>
      <c r="Q237" s="50">
        <f t="shared" si="128"/>
        <v>0</v>
      </c>
      <c r="R237" s="50">
        <f t="shared" si="128"/>
        <v>0</v>
      </c>
      <c r="S237" s="1"/>
      <c r="T237" s="52"/>
    </row>
    <row r="238" spans="1:20" ht="26.25" customHeight="1">
      <c r="A238" s="46"/>
      <c r="B238" s="47"/>
      <c r="C238" s="48"/>
      <c r="D238" s="49"/>
      <c r="E238" s="33"/>
      <c r="F238" s="33"/>
      <c r="G238" s="33"/>
      <c r="H238" s="33">
        <v>2024</v>
      </c>
      <c r="I238" s="50">
        <f t="shared" ref="I238:R238" si="129">I248+I258</f>
        <v>19471.900000000001</v>
      </c>
      <c r="J238" s="50">
        <f t="shared" si="129"/>
        <v>0</v>
      </c>
      <c r="K238" s="50">
        <f>K248+K258</f>
        <v>19471.900000000001</v>
      </c>
      <c r="L238" s="50">
        <f t="shared" si="129"/>
        <v>0</v>
      </c>
      <c r="M238" s="50">
        <f t="shared" si="129"/>
        <v>0</v>
      </c>
      <c r="N238" s="50">
        <f t="shared" si="129"/>
        <v>0</v>
      </c>
      <c r="O238" s="50">
        <f t="shared" si="129"/>
        <v>0</v>
      </c>
      <c r="P238" s="50">
        <f t="shared" si="129"/>
        <v>0</v>
      </c>
      <c r="Q238" s="50">
        <f t="shared" si="129"/>
        <v>0</v>
      </c>
      <c r="R238" s="50">
        <f t="shared" si="129"/>
        <v>0</v>
      </c>
      <c r="S238" s="1"/>
      <c r="T238" s="52"/>
    </row>
    <row r="239" spans="1:20" ht="26.25" customHeight="1">
      <c r="A239" s="46"/>
      <c r="B239" s="47"/>
      <c r="C239" s="48"/>
      <c r="D239" s="49"/>
      <c r="E239" s="33"/>
      <c r="F239" s="33"/>
      <c r="G239" s="33"/>
      <c r="H239" s="33">
        <v>2025</v>
      </c>
      <c r="I239" s="50">
        <f t="shared" ref="I239:R239" si="130">I249+I259</f>
        <v>18149.7</v>
      </c>
      <c r="J239" s="50">
        <f t="shared" si="130"/>
        <v>0</v>
      </c>
      <c r="K239" s="50">
        <f t="shared" si="130"/>
        <v>18149.7</v>
      </c>
      <c r="L239" s="50">
        <f t="shared" si="130"/>
        <v>0</v>
      </c>
      <c r="M239" s="50">
        <f t="shared" si="130"/>
        <v>0</v>
      </c>
      <c r="N239" s="50">
        <f t="shared" si="130"/>
        <v>0</v>
      </c>
      <c r="O239" s="50">
        <f t="shared" si="130"/>
        <v>0</v>
      </c>
      <c r="P239" s="50">
        <f t="shared" si="130"/>
        <v>0</v>
      </c>
      <c r="Q239" s="50">
        <f t="shared" si="130"/>
        <v>0</v>
      </c>
      <c r="R239" s="50">
        <f t="shared" si="130"/>
        <v>0</v>
      </c>
      <c r="S239" s="1"/>
      <c r="T239" s="52"/>
    </row>
    <row r="240" spans="1:20" ht="26.25" customHeight="1">
      <c r="A240" s="46"/>
      <c r="B240" s="47"/>
      <c r="C240" s="48"/>
      <c r="D240" s="49"/>
      <c r="E240" s="33"/>
      <c r="F240" s="33"/>
      <c r="G240" s="33"/>
      <c r="H240" s="33">
        <v>2026</v>
      </c>
      <c r="I240" s="50">
        <f t="shared" ref="I240:R240" si="131">I250+I260</f>
        <v>11317.3</v>
      </c>
      <c r="J240" s="50">
        <f t="shared" si="131"/>
        <v>0</v>
      </c>
      <c r="K240" s="50">
        <f t="shared" si="131"/>
        <v>11317.3</v>
      </c>
      <c r="L240" s="50">
        <f t="shared" si="131"/>
        <v>0</v>
      </c>
      <c r="M240" s="50">
        <f t="shared" si="131"/>
        <v>0</v>
      </c>
      <c r="N240" s="50">
        <f t="shared" si="131"/>
        <v>0</v>
      </c>
      <c r="O240" s="50">
        <f t="shared" si="131"/>
        <v>0</v>
      </c>
      <c r="P240" s="50">
        <f t="shared" si="131"/>
        <v>0</v>
      </c>
      <c r="Q240" s="50">
        <f t="shared" si="131"/>
        <v>0</v>
      </c>
      <c r="R240" s="50">
        <f t="shared" si="131"/>
        <v>0</v>
      </c>
      <c r="S240" s="1"/>
      <c r="T240" s="52"/>
    </row>
    <row r="241" spans="1:243" ht="26.25" customHeight="1">
      <c r="A241" s="46"/>
      <c r="B241" s="47"/>
      <c r="C241" s="48"/>
      <c r="D241" s="49"/>
      <c r="E241" s="33"/>
      <c r="F241" s="33"/>
      <c r="G241" s="33"/>
      <c r="H241" s="33">
        <v>2027</v>
      </c>
      <c r="I241" s="50">
        <f t="shared" ref="I241:R241" si="132">I251+I261</f>
        <v>55945.126011744003</v>
      </c>
      <c r="J241" s="50">
        <f t="shared" si="132"/>
        <v>0</v>
      </c>
      <c r="K241" s="50">
        <f t="shared" si="132"/>
        <v>55945.126011744003</v>
      </c>
      <c r="L241" s="50">
        <f t="shared" si="132"/>
        <v>0</v>
      </c>
      <c r="M241" s="50">
        <f t="shared" si="132"/>
        <v>0</v>
      </c>
      <c r="N241" s="50">
        <f t="shared" si="132"/>
        <v>0</v>
      </c>
      <c r="O241" s="50">
        <f t="shared" si="132"/>
        <v>0</v>
      </c>
      <c r="P241" s="50">
        <f t="shared" si="132"/>
        <v>0</v>
      </c>
      <c r="Q241" s="50">
        <f t="shared" si="132"/>
        <v>0</v>
      </c>
      <c r="R241" s="50">
        <f t="shared" si="132"/>
        <v>0</v>
      </c>
      <c r="S241" s="1"/>
      <c r="T241" s="52"/>
    </row>
    <row r="242" spans="1:243" ht="26.25" customHeight="1">
      <c r="A242" s="46"/>
      <c r="B242" s="47"/>
      <c r="C242" s="48"/>
      <c r="D242" s="49"/>
      <c r="E242" s="33"/>
      <c r="F242" s="33"/>
      <c r="G242" s="33"/>
      <c r="H242" s="33">
        <v>2028</v>
      </c>
      <c r="I242" s="50">
        <f t="shared" ref="I242:R242" si="133">I252+I262</f>
        <v>39478.400000000001</v>
      </c>
      <c r="J242" s="50">
        <f t="shared" si="133"/>
        <v>0</v>
      </c>
      <c r="K242" s="50">
        <f t="shared" si="133"/>
        <v>39478.400000000001</v>
      </c>
      <c r="L242" s="50">
        <f t="shared" si="133"/>
        <v>0</v>
      </c>
      <c r="M242" s="50">
        <f t="shared" si="133"/>
        <v>0</v>
      </c>
      <c r="N242" s="50">
        <f t="shared" si="133"/>
        <v>0</v>
      </c>
      <c r="O242" s="50">
        <f t="shared" si="133"/>
        <v>0</v>
      </c>
      <c r="P242" s="50">
        <f t="shared" si="133"/>
        <v>0</v>
      </c>
      <c r="Q242" s="50">
        <f t="shared" si="133"/>
        <v>0</v>
      </c>
      <c r="R242" s="50">
        <f t="shared" si="133"/>
        <v>0</v>
      </c>
      <c r="S242" s="1"/>
      <c r="T242" s="52"/>
      <c r="AI242" s="54"/>
      <c r="AY242" s="54"/>
      <c r="BO242" s="54"/>
      <c r="CE242" s="54"/>
      <c r="CU242" s="54"/>
      <c r="DK242" s="54"/>
      <c r="EA242" s="54"/>
      <c r="EQ242" s="54"/>
      <c r="FG242" s="54"/>
      <c r="FW242" s="54"/>
      <c r="GM242" s="54"/>
      <c r="HC242" s="54"/>
      <c r="HS242" s="54"/>
      <c r="II242" s="54"/>
    </row>
    <row r="243" spans="1:243" ht="26.25" customHeight="1">
      <c r="A243" s="46"/>
      <c r="B243" s="47"/>
      <c r="C243" s="48"/>
      <c r="D243" s="49"/>
      <c r="E243" s="33"/>
      <c r="F243" s="33"/>
      <c r="G243" s="33"/>
      <c r="H243" s="33">
        <v>2029</v>
      </c>
      <c r="I243" s="50">
        <f t="shared" ref="I243:R243" si="134">I253+I263</f>
        <v>59280.700000000004</v>
      </c>
      <c r="J243" s="50">
        <f t="shared" si="134"/>
        <v>0</v>
      </c>
      <c r="K243" s="50">
        <f t="shared" si="134"/>
        <v>59280.700000000004</v>
      </c>
      <c r="L243" s="50">
        <f t="shared" si="134"/>
        <v>0</v>
      </c>
      <c r="M243" s="50">
        <f t="shared" si="134"/>
        <v>0</v>
      </c>
      <c r="N243" s="50">
        <f t="shared" si="134"/>
        <v>0</v>
      </c>
      <c r="O243" s="50">
        <f t="shared" si="134"/>
        <v>0</v>
      </c>
      <c r="P243" s="50">
        <f t="shared" si="134"/>
        <v>0</v>
      </c>
      <c r="Q243" s="50">
        <f t="shared" si="134"/>
        <v>0</v>
      </c>
      <c r="R243" s="50">
        <f t="shared" si="134"/>
        <v>0</v>
      </c>
      <c r="S243" s="1"/>
      <c r="T243" s="52"/>
      <c r="AI243" s="54"/>
      <c r="AY243" s="54"/>
      <c r="BO243" s="54"/>
      <c r="CE243" s="54"/>
      <c r="CU243" s="54"/>
      <c r="DK243" s="54"/>
      <c r="EA243" s="54"/>
      <c r="EQ243" s="54"/>
      <c r="FG243" s="54"/>
      <c r="FW243" s="54"/>
      <c r="GM243" s="54"/>
      <c r="HC243" s="54"/>
      <c r="HS243" s="54"/>
      <c r="II243" s="54"/>
    </row>
    <row r="244" spans="1:243" ht="26.25" customHeight="1">
      <c r="A244" s="46"/>
      <c r="B244" s="47"/>
      <c r="C244" s="48"/>
      <c r="D244" s="49"/>
      <c r="E244" s="33"/>
      <c r="F244" s="33"/>
      <c r="G244" s="33"/>
      <c r="H244" s="33">
        <v>2030</v>
      </c>
      <c r="I244" s="50">
        <f t="shared" ref="I244:R244" si="135">I254+I264</f>
        <v>74356.100000000006</v>
      </c>
      <c r="J244" s="50">
        <f t="shared" si="135"/>
        <v>0</v>
      </c>
      <c r="K244" s="50">
        <f t="shared" si="135"/>
        <v>74356.100000000006</v>
      </c>
      <c r="L244" s="50">
        <f t="shared" si="135"/>
        <v>0</v>
      </c>
      <c r="M244" s="50">
        <f t="shared" si="135"/>
        <v>0</v>
      </c>
      <c r="N244" s="50">
        <f t="shared" si="135"/>
        <v>0</v>
      </c>
      <c r="O244" s="50">
        <f t="shared" si="135"/>
        <v>0</v>
      </c>
      <c r="P244" s="50">
        <f t="shared" si="135"/>
        <v>0</v>
      </c>
      <c r="Q244" s="50">
        <f t="shared" si="135"/>
        <v>0</v>
      </c>
      <c r="R244" s="50">
        <f t="shared" si="135"/>
        <v>0</v>
      </c>
      <c r="S244" s="1"/>
      <c r="T244" s="52"/>
      <c r="AI244" s="54"/>
      <c r="AY244" s="54"/>
      <c r="BO244" s="54"/>
      <c r="CE244" s="54"/>
      <c r="CU244" s="54"/>
      <c r="DK244" s="54"/>
      <c r="EA244" s="54"/>
      <c r="EQ244" s="54"/>
      <c r="FG244" s="54"/>
      <c r="FW244" s="54"/>
      <c r="GM244" s="54"/>
      <c r="HC244" s="54"/>
      <c r="HS244" s="54"/>
      <c r="II244" s="54"/>
    </row>
    <row r="245" spans="1:243" ht="26.25" customHeight="1">
      <c r="A245" s="46"/>
      <c r="B245" s="40" t="s">
        <v>56</v>
      </c>
      <c r="C245" s="41"/>
      <c r="D245" s="42"/>
      <c r="E245" s="33"/>
      <c r="F245" s="33"/>
      <c r="G245" s="33"/>
      <c r="H245" s="43" t="s">
        <v>26</v>
      </c>
      <c r="I245" s="44">
        <f>K245+M245+O245+Q245</f>
        <v>258647.22601174403</v>
      </c>
      <c r="J245" s="44">
        <f>L245+N245+P245+R245</f>
        <v>119.9</v>
      </c>
      <c r="K245" s="44">
        <f t="shared" ref="K245:R245" si="136">SUM(K246:K254)</f>
        <v>258647.22601174403</v>
      </c>
      <c r="L245" s="44">
        <f t="shared" si="136"/>
        <v>119.9</v>
      </c>
      <c r="M245" s="44">
        <f t="shared" si="136"/>
        <v>0</v>
      </c>
      <c r="N245" s="44">
        <f t="shared" si="136"/>
        <v>0</v>
      </c>
      <c r="O245" s="44">
        <f t="shared" si="136"/>
        <v>0</v>
      </c>
      <c r="P245" s="44">
        <f t="shared" si="136"/>
        <v>0</v>
      </c>
      <c r="Q245" s="44">
        <f t="shared" si="136"/>
        <v>0</v>
      </c>
      <c r="R245" s="44">
        <f t="shared" si="136"/>
        <v>0</v>
      </c>
      <c r="S245" s="1"/>
      <c r="T245" s="52"/>
    </row>
    <row r="246" spans="1:243" ht="26.25" customHeight="1">
      <c r="A246" s="46"/>
      <c r="B246" s="47"/>
      <c r="C246" s="48"/>
      <c r="D246" s="49"/>
      <c r="E246" s="33"/>
      <c r="F246" s="33"/>
      <c r="G246" s="33"/>
      <c r="H246" s="33">
        <v>2022</v>
      </c>
      <c r="I246" s="50">
        <f t="shared" ref="I246:I259" si="137">K246+M246+O246+Q246</f>
        <v>44.699999999999996</v>
      </c>
      <c r="J246" s="50">
        <f t="shared" ref="J246:J261" si="138">L246+N246+P246+R246</f>
        <v>44.699999999999996</v>
      </c>
      <c r="K246" s="50">
        <f>K265</f>
        <v>44.699999999999996</v>
      </c>
      <c r="L246" s="50">
        <f t="shared" ref="L246:S246" si="139">L265</f>
        <v>44.699999999999996</v>
      </c>
      <c r="M246" s="50">
        <f t="shared" si="139"/>
        <v>0</v>
      </c>
      <c r="N246" s="50">
        <f t="shared" si="139"/>
        <v>0</v>
      </c>
      <c r="O246" s="50">
        <f t="shared" si="139"/>
        <v>0</v>
      </c>
      <c r="P246" s="50">
        <f t="shared" si="139"/>
        <v>0</v>
      </c>
      <c r="Q246" s="50">
        <f t="shared" si="139"/>
        <v>0</v>
      </c>
      <c r="R246" s="50">
        <f t="shared" si="139"/>
        <v>0</v>
      </c>
      <c r="S246" s="50">
        <f t="shared" si="139"/>
        <v>0</v>
      </c>
      <c r="T246" s="52"/>
    </row>
    <row r="247" spans="1:243" ht="26.25" customHeight="1">
      <c r="A247" s="46"/>
      <c r="B247" s="47"/>
      <c r="C247" s="48"/>
      <c r="D247" s="49"/>
      <c r="E247" s="33"/>
      <c r="F247" s="33"/>
      <c r="G247" s="33"/>
      <c r="H247" s="33">
        <v>2023</v>
      </c>
      <c r="I247" s="50">
        <f t="shared" si="137"/>
        <v>75.2</v>
      </c>
      <c r="J247" s="50">
        <f t="shared" si="138"/>
        <v>75.2</v>
      </c>
      <c r="K247" s="50">
        <f>J267</f>
        <v>75.2</v>
      </c>
      <c r="L247" s="50">
        <f t="shared" ref="L247:Q247" si="140">K267</f>
        <v>75.2</v>
      </c>
      <c r="M247" s="50">
        <v>0</v>
      </c>
      <c r="N247" s="50">
        <f t="shared" si="140"/>
        <v>0</v>
      </c>
      <c r="O247" s="50">
        <f t="shared" si="140"/>
        <v>0</v>
      </c>
      <c r="P247" s="50">
        <f t="shared" si="140"/>
        <v>0</v>
      </c>
      <c r="Q247" s="50">
        <f t="shared" si="140"/>
        <v>0</v>
      </c>
      <c r="R247" s="50">
        <v>0</v>
      </c>
      <c r="S247" s="1"/>
      <c r="T247" s="52"/>
    </row>
    <row r="248" spans="1:243" ht="26.25" customHeight="1">
      <c r="A248" s="46"/>
      <c r="B248" s="47"/>
      <c r="C248" s="48"/>
      <c r="D248" s="49"/>
      <c r="E248" s="33"/>
      <c r="F248" s="33"/>
      <c r="G248" s="33"/>
      <c r="H248" s="33">
        <v>2024</v>
      </c>
      <c r="I248" s="50">
        <f t="shared" si="137"/>
        <v>0</v>
      </c>
      <c r="J248" s="50">
        <f t="shared" si="138"/>
        <v>0</v>
      </c>
      <c r="K248" s="50">
        <v>0</v>
      </c>
      <c r="L248" s="50">
        <v>0</v>
      </c>
      <c r="M248" s="50">
        <v>0</v>
      </c>
      <c r="N248" s="50">
        <v>0</v>
      </c>
      <c r="O248" s="50">
        <v>0</v>
      </c>
      <c r="P248" s="50">
        <v>0</v>
      </c>
      <c r="Q248" s="50">
        <v>0</v>
      </c>
      <c r="R248" s="50">
        <v>0</v>
      </c>
      <c r="S248" s="1"/>
      <c r="T248" s="52"/>
    </row>
    <row r="249" spans="1:243" ht="26.25" customHeight="1">
      <c r="A249" s="46"/>
      <c r="B249" s="47"/>
      <c r="C249" s="48"/>
      <c r="D249" s="49"/>
      <c r="E249" s="33"/>
      <c r="F249" s="33"/>
      <c r="G249" s="33"/>
      <c r="H249" s="33">
        <v>2025</v>
      </c>
      <c r="I249" s="50">
        <f t="shared" si="137"/>
        <v>18149.7</v>
      </c>
      <c r="J249" s="50">
        <f t="shared" si="138"/>
        <v>0</v>
      </c>
      <c r="K249" s="50">
        <f>K271</f>
        <v>18149.7</v>
      </c>
      <c r="L249" s="50">
        <f t="shared" ref="L249:R249" si="141">L271</f>
        <v>0</v>
      </c>
      <c r="M249" s="50">
        <f t="shared" si="141"/>
        <v>0</v>
      </c>
      <c r="N249" s="50">
        <f t="shared" si="141"/>
        <v>0</v>
      </c>
      <c r="O249" s="50">
        <f t="shared" si="141"/>
        <v>0</v>
      </c>
      <c r="P249" s="50">
        <f t="shared" si="141"/>
        <v>0</v>
      </c>
      <c r="Q249" s="50">
        <f t="shared" si="141"/>
        <v>0</v>
      </c>
      <c r="R249" s="50">
        <f t="shared" si="141"/>
        <v>0</v>
      </c>
      <c r="S249" s="50" t="e">
        <f>S274+S275</f>
        <v>#VALUE!</v>
      </c>
      <c r="T249" s="52"/>
    </row>
    <row r="250" spans="1:243" ht="26.25" customHeight="1">
      <c r="A250" s="46"/>
      <c r="B250" s="47"/>
      <c r="C250" s="48"/>
      <c r="D250" s="49"/>
      <c r="E250" s="33"/>
      <c r="F250" s="33"/>
      <c r="G250" s="33"/>
      <c r="H250" s="33">
        <v>2026</v>
      </c>
      <c r="I250" s="50">
        <f t="shared" si="137"/>
        <v>11317.3</v>
      </c>
      <c r="J250" s="50">
        <f t="shared" si="138"/>
        <v>0</v>
      </c>
      <c r="K250" s="50">
        <f>K272</f>
        <v>11317.3</v>
      </c>
      <c r="L250" s="50">
        <f t="shared" ref="L250:R250" si="142">L272</f>
        <v>0</v>
      </c>
      <c r="M250" s="50">
        <f t="shared" si="142"/>
        <v>0</v>
      </c>
      <c r="N250" s="50">
        <f t="shared" si="142"/>
        <v>0</v>
      </c>
      <c r="O250" s="50">
        <f t="shared" si="142"/>
        <v>0</v>
      </c>
      <c r="P250" s="50">
        <f t="shared" si="142"/>
        <v>0</v>
      </c>
      <c r="Q250" s="50">
        <f t="shared" si="142"/>
        <v>0</v>
      </c>
      <c r="R250" s="50">
        <f t="shared" si="142"/>
        <v>0</v>
      </c>
      <c r="S250" s="1"/>
      <c r="T250" s="52"/>
    </row>
    <row r="251" spans="1:243" ht="26.25" customHeight="1">
      <c r="A251" s="46"/>
      <c r="B251" s="47"/>
      <c r="C251" s="48"/>
      <c r="D251" s="49"/>
      <c r="E251" s="33"/>
      <c r="F251" s="33"/>
      <c r="G251" s="33"/>
      <c r="H251" s="33">
        <v>2027</v>
      </c>
      <c r="I251" s="50">
        <f>K251+M251+O251+Q251</f>
        <v>55945.126011744003</v>
      </c>
      <c r="J251" s="50">
        <f t="shared" si="138"/>
        <v>0</v>
      </c>
      <c r="K251" s="50">
        <f>K273+K274+K275+K276</f>
        <v>55945.126011744003</v>
      </c>
      <c r="L251" s="50">
        <f t="shared" ref="L251:R251" si="143">L273+L274+L275+L276</f>
        <v>0</v>
      </c>
      <c r="M251" s="50">
        <f t="shared" si="143"/>
        <v>0</v>
      </c>
      <c r="N251" s="50">
        <f t="shared" si="143"/>
        <v>0</v>
      </c>
      <c r="O251" s="50">
        <f t="shared" si="143"/>
        <v>0</v>
      </c>
      <c r="P251" s="50">
        <f t="shared" si="143"/>
        <v>0</v>
      </c>
      <c r="Q251" s="50">
        <f t="shared" si="143"/>
        <v>0</v>
      </c>
      <c r="R251" s="50">
        <f t="shared" si="143"/>
        <v>0</v>
      </c>
      <c r="S251" s="1"/>
      <c r="T251" s="52"/>
    </row>
    <row r="252" spans="1:243" ht="26.25" customHeight="1">
      <c r="A252" s="46"/>
      <c r="B252" s="47"/>
      <c r="C252" s="48"/>
      <c r="D252" s="49"/>
      <c r="E252" s="33"/>
      <c r="F252" s="33"/>
      <c r="G252" s="33"/>
      <c r="H252" s="33">
        <v>2028</v>
      </c>
      <c r="I252" s="50">
        <f>K252+M252+O252+Q252</f>
        <v>39478.400000000001</v>
      </c>
      <c r="J252" s="50">
        <f t="shared" si="138"/>
        <v>0</v>
      </c>
      <c r="K252" s="50">
        <f>K277+K278</f>
        <v>39478.400000000001</v>
      </c>
      <c r="L252" s="50">
        <f t="shared" ref="L252:R252" si="144">L277+L278</f>
        <v>0</v>
      </c>
      <c r="M252" s="50">
        <f t="shared" si="144"/>
        <v>0</v>
      </c>
      <c r="N252" s="50">
        <f t="shared" si="144"/>
        <v>0</v>
      </c>
      <c r="O252" s="50">
        <f t="shared" si="144"/>
        <v>0</v>
      </c>
      <c r="P252" s="50">
        <f t="shared" si="144"/>
        <v>0</v>
      </c>
      <c r="Q252" s="50">
        <f t="shared" si="144"/>
        <v>0</v>
      </c>
      <c r="R252" s="50">
        <f t="shared" si="144"/>
        <v>0</v>
      </c>
      <c r="S252" s="1"/>
      <c r="T252" s="52"/>
      <c r="AI252" s="54"/>
      <c r="AY252" s="54"/>
      <c r="BO252" s="54"/>
      <c r="CE252" s="54"/>
      <c r="CU252" s="54"/>
      <c r="DK252" s="54"/>
      <c r="EA252" s="54"/>
      <c r="EQ252" s="54"/>
      <c r="FG252" s="54"/>
      <c r="FW252" s="54"/>
      <c r="GM252" s="54"/>
      <c r="HC252" s="54"/>
      <c r="HS252" s="54"/>
      <c r="II252" s="54"/>
    </row>
    <row r="253" spans="1:243" ht="26.25" customHeight="1">
      <c r="A253" s="46"/>
      <c r="B253" s="47"/>
      <c r="C253" s="48"/>
      <c r="D253" s="49"/>
      <c r="E253" s="33"/>
      <c r="F253" s="33"/>
      <c r="G253" s="33"/>
      <c r="H253" s="33">
        <v>2029</v>
      </c>
      <c r="I253" s="50">
        <f>K253+M253+O253+Q253</f>
        <v>59280.700000000004</v>
      </c>
      <c r="J253" s="50">
        <f t="shared" si="138"/>
        <v>0</v>
      </c>
      <c r="K253" s="50">
        <f>K279+K280+K281+K282+K283</f>
        <v>59280.700000000004</v>
      </c>
      <c r="L253" s="50">
        <f t="shared" ref="L253:R253" si="145">L279+L280+L281+L282+L283</f>
        <v>0</v>
      </c>
      <c r="M253" s="50">
        <f t="shared" si="145"/>
        <v>0</v>
      </c>
      <c r="N253" s="50">
        <f t="shared" si="145"/>
        <v>0</v>
      </c>
      <c r="O253" s="50">
        <f t="shared" si="145"/>
        <v>0</v>
      </c>
      <c r="P253" s="50">
        <f t="shared" si="145"/>
        <v>0</v>
      </c>
      <c r="Q253" s="50">
        <f t="shared" si="145"/>
        <v>0</v>
      </c>
      <c r="R253" s="50">
        <f t="shared" si="145"/>
        <v>0</v>
      </c>
      <c r="S253" s="1"/>
      <c r="T253" s="52"/>
      <c r="AI253" s="54"/>
      <c r="AY253" s="54"/>
      <c r="BO253" s="54"/>
      <c r="CE253" s="54"/>
      <c r="CU253" s="54"/>
      <c r="DK253" s="54"/>
      <c r="EA253" s="54"/>
      <c r="EQ253" s="54"/>
      <c r="FG253" s="54"/>
      <c r="FW253" s="54"/>
      <c r="GM253" s="54"/>
      <c r="HC253" s="54"/>
      <c r="HS253" s="54"/>
      <c r="II253" s="54"/>
    </row>
    <row r="254" spans="1:243" ht="26.25" customHeight="1">
      <c r="A254" s="46"/>
      <c r="B254" s="47"/>
      <c r="C254" s="48"/>
      <c r="D254" s="49"/>
      <c r="E254" s="33"/>
      <c r="F254" s="33"/>
      <c r="G254" s="33"/>
      <c r="H254" s="33">
        <v>2030</v>
      </c>
      <c r="I254" s="50">
        <f>K254+M254+O254+Q254</f>
        <v>74356.100000000006</v>
      </c>
      <c r="J254" s="50">
        <f t="shared" si="138"/>
        <v>0</v>
      </c>
      <c r="K254" s="50">
        <f>K288+K287+K286+K285+K284</f>
        <v>74356.100000000006</v>
      </c>
      <c r="L254" s="50">
        <f t="shared" ref="L254:R254" si="146">L288+L287+L286+L285+L284</f>
        <v>0</v>
      </c>
      <c r="M254" s="50">
        <f t="shared" si="146"/>
        <v>0</v>
      </c>
      <c r="N254" s="50">
        <f t="shared" si="146"/>
        <v>0</v>
      </c>
      <c r="O254" s="50">
        <f t="shared" si="146"/>
        <v>0</v>
      </c>
      <c r="P254" s="50">
        <f t="shared" si="146"/>
        <v>0</v>
      </c>
      <c r="Q254" s="50">
        <f t="shared" si="146"/>
        <v>0</v>
      </c>
      <c r="R254" s="50">
        <f t="shared" si="146"/>
        <v>0</v>
      </c>
      <c r="S254" s="1"/>
      <c r="T254" s="52"/>
      <c r="AI254" s="54"/>
      <c r="AY254" s="54"/>
      <c r="BO254" s="54"/>
      <c r="CE254" s="54"/>
      <c r="CU254" s="54"/>
      <c r="DK254" s="54"/>
      <c r="EA254" s="54"/>
      <c r="EQ254" s="54"/>
      <c r="FG254" s="54"/>
      <c r="FW254" s="54"/>
      <c r="GM254" s="54"/>
      <c r="HC254" s="54"/>
      <c r="HS254" s="54"/>
      <c r="II254" s="54"/>
    </row>
    <row r="255" spans="1:243" ht="26.25" customHeight="1">
      <c r="A255" s="46"/>
      <c r="B255" s="40" t="s">
        <v>38</v>
      </c>
      <c r="C255" s="41"/>
      <c r="D255" s="42"/>
      <c r="E255" s="33"/>
      <c r="F255" s="33"/>
      <c r="G255" s="33"/>
      <c r="H255" s="43" t="s">
        <v>26</v>
      </c>
      <c r="I255" s="44">
        <f t="shared" si="137"/>
        <v>24374.100000000002</v>
      </c>
      <c r="J255" s="44">
        <f t="shared" si="138"/>
        <v>4902.2</v>
      </c>
      <c r="K255" s="44">
        <f t="shared" ref="K255:R255" si="147">SUM(K256:K264)</f>
        <v>24374.100000000002</v>
      </c>
      <c r="L255" s="44">
        <f t="shared" si="147"/>
        <v>4902.2</v>
      </c>
      <c r="M255" s="44">
        <f t="shared" si="147"/>
        <v>0</v>
      </c>
      <c r="N255" s="44">
        <f t="shared" si="147"/>
        <v>0</v>
      </c>
      <c r="O255" s="44">
        <f t="shared" si="147"/>
        <v>0</v>
      </c>
      <c r="P255" s="44">
        <f t="shared" si="147"/>
        <v>0</v>
      </c>
      <c r="Q255" s="44">
        <f t="shared" si="147"/>
        <v>0</v>
      </c>
      <c r="R255" s="44">
        <f t="shared" si="147"/>
        <v>0</v>
      </c>
      <c r="S255" s="1"/>
      <c r="T255" s="52"/>
    </row>
    <row r="256" spans="1:243" ht="26.25" customHeight="1">
      <c r="A256" s="46"/>
      <c r="B256" s="47"/>
      <c r="C256" s="48"/>
      <c r="D256" s="49"/>
      <c r="E256" s="33"/>
      <c r="F256" s="33"/>
      <c r="G256" s="33"/>
      <c r="H256" s="33">
        <v>2022</v>
      </c>
      <c r="I256" s="50">
        <f t="shared" si="137"/>
        <v>0</v>
      </c>
      <c r="J256" s="50">
        <f t="shared" si="138"/>
        <v>0</v>
      </c>
      <c r="K256" s="50">
        <v>0</v>
      </c>
      <c r="L256" s="50">
        <v>0</v>
      </c>
      <c r="M256" s="50">
        <v>0</v>
      </c>
      <c r="N256" s="50">
        <v>0</v>
      </c>
      <c r="O256" s="50">
        <v>0</v>
      </c>
      <c r="P256" s="50">
        <v>0</v>
      </c>
      <c r="Q256" s="50">
        <v>0</v>
      </c>
      <c r="R256" s="50">
        <v>0</v>
      </c>
      <c r="S256" s="1"/>
      <c r="T256" s="52"/>
    </row>
    <row r="257" spans="1:243" ht="26.25" customHeight="1">
      <c r="A257" s="46"/>
      <c r="B257" s="47"/>
      <c r="C257" s="48"/>
      <c r="D257" s="49"/>
      <c r="E257" s="33"/>
      <c r="F257" s="33"/>
      <c r="G257" s="33"/>
      <c r="H257" s="33">
        <v>2023</v>
      </c>
      <c r="I257" s="50">
        <f t="shared" si="137"/>
        <v>4902.2</v>
      </c>
      <c r="J257" s="50">
        <f t="shared" si="138"/>
        <v>4902.2</v>
      </c>
      <c r="K257" s="50">
        <f>K266</f>
        <v>4902.2</v>
      </c>
      <c r="L257" s="50">
        <f t="shared" ref="L257:R257" si="148">L270+L266</f>
        <v>4902.2</v>
      </c>
      <c r="M257" s="50">
        <f t="shared" si="148"/>
        <v>0</v>
      </c>
      <c r="N257" s="50">
        <f t="shared" si="148"/>
        <v>0</v>
      </c>
      <c r="O257" s="50">
        <f t="shared" si="148"/>
        <v>0</v>
      </c>
      <c r="P257" s="50">
        <f t="shared" si="148"/>
        <v>0</v>
      </c>
      <c r="Q257" s="50">
        <f t="shared" si="148"/>
        <v>0</v>
      </c>
      <c r="R257" s="50">
        <f t="shared" si="148"/>
        <v>0</v>
      </c>
      <c r="S257" s="1"/>
      <c r="T257" s="52"/>
    </row>
    <row r="258" spans="1:243" ht="26.25" customHeight="1">
      <c r="A258" s="46"/>
      <c r="B258" s="47"/>
      <c r="C258" s="48"/>
      <c r="D258" s="49"/>
      <c r="E258" s="33"/>
      <c r="F258" s="33"/>
      <c r="G258" s="33"/>
      <c r="H258" s="33">
        <v>2024</v>
      </c>
      <c r="I258" s="50">
        <f t="shared" si="137"/>
        <v>19471.900000000001</v>
      </c>
      <c r="J258" s="50">
        <f t="shared" si="138"/>
        <v>0</v>
      </c>
      <c r="K258" s="50">
        <f>K268+K269+K270</f>
        <v>19471.900000000001</v>
      </c>
      <c r="L258" s="50">
        <f t="shared" ref="L258:R258" si="149">L268+L269</f>
        <v>0</v>
      </c>
      <c r="M258" s="50">
        <f t="shared" si="149"/>
        <v>0</v>
      </c>
      <c r="N258" s="50">
        <f t="shared" si="149"/>
        <v>0</v>
      </c>
      <c r="O258" s="50">
        <f t="shared" si="149"/>
        <v>0</v>
      </c>
      <c r="P258" s="50">
        <f t="shared" si="149"/>
        <v>0</v>
      </c>
      <c r="Q258" s="50">
        <f t="shared" si="149"/>
        <v>0</v>
      </c>
      <c r="R258" s="50">
        <f t="shared" si="149"/>
        <v>0</v>
      </c>
      <c r="S258" s="1"/>
      <c r="T258" s="52"/>
    </row>
    <row r="259" spans="1:243" ht="26.25" customHeight="1">
      <c r="A259" s="46"/>
      <c r="B259" s="47"/>
      <c r="C259" s="48"/>
      <c r="D259" s="49"/>
      <c r="E259" s="33"/>
      <c r="F259" s="33"/>
      <c r="G259" s="33"/>
      <c r="H259" s="33">
        <v>2025</v>
      </c>
      <c r="I259" s="50">
        <f t="shared" si="137"/>
        <v>0</v>
      </c>
      <c r="J259" s="50">
        <f t="shared" si="138"/>
        <v>0</v>
      </c>
      <c r="K259" s="50">
        <v>0</v>
      </c>
      <c r="L259" s="50">
        <v>0</v>
      </c>
      <c r="M259" s="50">
        <v>0</v>
      </c>
      <c r="N259" s="50">
        <v>0</v>
      </c>
      <c r="O259" s="50">
        <v>0</v>
      </c>
      <c r="P259" s="50">
        <v>0</v>
      </c>
      <c r="Q259" s="50">
        <v>0</v>
      </c>
      <c r="R259" s="50">
        <v>0</v>
      </c>
      <c r="S259" s="1"/>
      <c r="T259" s="52"/>
    </row>
    <row r="260" spans="1:243" ht="26.25" customHeight="1">
      <c r="A260" s="46"/>
      <c r="B260" s="47"/>
      <c r="C260" s="48"/>
      <c r="D260" s="49"/>
      <c r="E260" s="33"/>
      <c r="F260" s="33"/>
      <c r="G260" s="33"/>
      <c r="H260" s="33">
        <v>2026</v>
      </c>
      <c r="I260" s="50">
        <f>K260+M260+O260+Q260</f>
        <v>0</v>
      </c>
      <c r="J260" s="50">
        <f>L260+N260+P260+R260</f>
        <v>0</v>
      </c>
      <c r="K260" s="50">
        <f>0</f>
        <v>0</v>
      </c>
      <c r="L260" s="50">
        <f>0</f>
        <v>0</v>
      </c>
      <c r="M260" s="50">
        <f>0</f>
        <v>0</v>
      </c>
      <c r="N260" s="50">
        <f>0</f>
        <v>0</v>
      </c>
      <c r="O260" s="50">
        <f>0</f>
        <v>0</v>
      </c>
      <c r="P260" s="50">
        <f>0</f>
        <v>0</v>
      </c>
      <c r="Q260" s="50">
        <f>0</f>
        <v>0</v>
      </c>
      <c r="R260" s="50">
        <f>0</f>
        <v>0</v>
      </c>
      <c r="S260" s="1"/>
      <c r="T260" s="52"/>
    </row>
    <row r="261" spans="1:243" ht="26.25" customHeight="1">
      <c r="A261" s="46"/>
      <c r="B261" s="47"/>
      <c r="C261" s="48"/>
      <c r="D261" s="49"/>
      <c r="E261" s="33"/>
      <c r="F261" s="33"/>
      <c r="G261" s="33"/>
      <c r="H261" s="33">
        <v>2027</v>
      </c>
      <c r="I261" s="50">
        <f>K261+M261+O261+Q261</f>
        <v>0</v>
      </c>
      <c r="J261" s="50">
        <f t="shared" si="138"/>
        <v>0</v>
      </c>
      <c r="K261" s="50">
        <v>0</v>
      </c>
      <c r="L261" s="50">
        <v>0</v>
      </c>
      <c r="M261" s="50">
        <v>0</v>
      </c>
      <c r="N261" s="50">
        <v>0</v>
      </c>
      <c r="O261" s="50">
        <v>0</v>
      </c>
      <c r="P261" s="50">
        <v>0</v>
      </c>
      <c r="Q261" s="50">
        <v>0</v>
      </c>
      <c r="R261" s="50">
        <v>0</v>
      </c>
      <c r="S261" s="1"/>
      <c r="T261" s="52"/>
    </row>
    <row r="262" spans="1:243" ht="26.25" customHeight="1">
      <c r="A262" s="46"/>
      <c r="B262" s="47"/>
      <c r="C262" s="48"/>
      <c r="D262" s="49"/>
      <c r="E262" s="33"/>
      <c r="F262" s="33"/>
      <c r="G262" s="33"/>
      <c r="H262" s="33">
        <v>2028</v>
      </c>
      <c r="I262" s="50">
        <f t="shared" ref="I262:J265" si="150">K262+M262+O262+Q262</f>
        <v>0</v>
      </c>
      <c r="J262" s="50">
        <f t="shared" si="150"/>
        <v>0</v>
      </c>
      <c r="K262" s="50">
        <v>0</v>
      </c>
      <c r="L262" s="50">
        <v>0</v>
      </c>
      <c r="M262" s="50">
        <v>0</v>
      </c>
      <c r="N262" s="50">
        <v>0</v>
      </c>
      <c r="O262" s="50">
        <v>0</v>
      </c>
      <c r="P262" s="50">
        <v>0</v>
      </c>
      <c r="Q262" s="50">
        <v>0</v>
      </c>
      <c r="R262" s="50">
        <v>0</v>
      </c>
      <c r="S262" s="1"/>
      <c r="T262" s="52"/>
      <c r="AI262" s="54"/>
      <c r="AY262" s="54"/>
      <c r="BO262" s="54"/>
      <c r="CE262" s="54"/>
      <c r="CU262" s="54"/>
      <c r="DK262" s="54"/>
      <c r="EA262" s="54"/>
      <c r="EQ262" s="54"/>
      <c r="FG262" s="54"/>
      <c r="FW262" s="54"/>
      <c r="GM262" s="54"/>
      <c r="HC262" s="54"/>
      <c r="HS262" s="54"/>
      <c r="II262" s="54"/>
    </row>
    <row r="263" spans="1:243" ht="26.25" customHeight="1">
      <c r="A263" s="46"/>
      <c r="B263" s="47"/>
      <c r="C263" s="48"/>
      <c r="D263" s="49"/>
      <c r="E263" s="33"/>
      <c r="F263" s="33"/>
      <c r="G263" s="33"/>
      <c r="H263" s="33">
        <v>2029</v>
      </c>
      <c r="I263" s="50">
        <f t="shared" si="150"/>
        <v>0</v>
      </c>
      <c r="J263" s="50">
        <f t="shared" si="150"/>
        <v>0</v>
      </c>
      <c r="K263" s="50">
        <v>0</v>
      </c>
      <c r="L263" s="50">
        <v>0</v>
      </c>
      <c r="M263" s="50">
        <v>0</v>
      </c>
      <c r="N263" s="50">
        <v>0</v>
      </c>
      <c r="O263" s="50">
        <v>0</v>
      </c>
      <c r="P263" s="50">
        <v>0</v>
      </c>
      <c r="Q263" s="50">
        <v>0</v>
      </c>
      <c r="R263" s="50">
        <v>0</v>
      </c>
      <c r="S263" s="50" t="e">
        <f>S279+S280+S281+S282+S283</f>
        <v>#VALUE!</v>
      </c>
      <c r="T263" s="52"/>
      <c r="AI263" s="54"/>
      <c r="AY263" s="54"/>
      <c r="BO263" s="54"/>
      <c r="CE263" s="54"/>
      <c r="CU263" s="54"/>
      <c r="DK263" s="54"/>
      <c r="EA263" s="54"/>
      <c r="EQ263" s="54"/>
      <c r="FG263" s="54"/>
      <c r="FW263" s="54"/>
      <c r="GM263" s="54"/>
      <c r="HC263" s="54"/>
      <c r="HS263" s="54"/>
      <c r="II263" s="54"/>
    </row>
    <row r="264" spans="1:243" ht="26.25" customHeight="1">
      <c r="A264" s="46"/>
      <c r="B264" s="47"/>
      <c r="C264" s="48"/>
      <c r="D264" s="49"/>
      <c r="E264" s="85"/>
      <c r="F264" s="33"/>
      <c r="G264" s="33"/>
      <c r="H264" s="33">
        <v>2030</v>
      </c>
      <c r="I264" s="50">
        <f t="shared" si="150"/>
        <v>0</v>
      </c>
      <c r="J264" s="50">
        <f t="shared" si="150"/>
        <v>0</v>
      </c>
      <c r="K264" s="50">
        <v>0</v>
      </c>
      <c r="L264" s="50">
        <v>0</v>
      </c>
      <c r="M264" s="50">
        <v>0</v>
      </c>
      <c r="N264" s="50">
        <v>0</v>
      </c>
      <c r="O264" s="50">
        <v>0</v>
      </c>
      <c r="P264" s="50">
        <v>0</v>
      </c>
      <c r="Q264" s="50">
        <v>0</v>
      </c>
      <c r="R264" s="50">
        <v>0</v>
      </c>
      <c r="S264" s="1"/>
      <c r="T264" s="52"/>
      <c r="AI264" s="54"/>
      <c r="AY264" s="54"/>
      <c r="BO264" s="54"/>
      <c r="CE264" s="54"/>
      <c r="CU264" s="54"/>
      <c r="DK264" s="54"/>
      <c r="EA264" s="54"/>
      <c r="EQ264" s="54"/>
      <c r="FG264" s="54"/>
      <c r="FW264" s="54"/>
      <c r="GM264" s="54"/>
      <c r="HC264" s="54"/>
      <c r="HS264" s="54"/>
      <c r="II264" s="54"/>
    </row>
    <row r="265" spans="1:243" ht="52.5" customHeight="1">
      <c r="A265" s="39" t="s">
        <v>51</v>
      </c>
      <c r="B265" s="34" t="s">
        <v>305</v>
      </c>
      <c r="C265" s="34">
        <v>0.33160000000000001</v>
      </c>
      <c r="D265" s="34" t="s">
        <v>2</v>
      </c>
      <c r="E265" s="34" t="s">
        <v>298</v>
      </c>
      <c r="F265" s="34" t="s">
        <v>219</v>
      </c>
      <c r="G265" s="34" t="s">
        <v>217</v>
      </c>
      <c r="H265" s="34">
        <v>2022</v>
      </c>
      <c r="I265" s="75">
        <f t="shared" si="150"/>
        <v>44.699999999999996</v>
      </c>
      <c r="J265" s="75">
        <f t="shared" si="150"/>
        <v>44.699999999999996</v>
      </c>
      <c r="K265" s="75">
        <f>38.4+6.3</f>
        <v>44.699999999999996</v>
      </c>
      <c r="L265" s="75">
        <f>38.4+6.3</f>
        <v>44.699999999999996</v>
      </c>
      <c r="M265" s="75">
        <v>0</v>
      </c>
      <c r="N265" s="75">
        <v>0</v>
      </c>
      <c r="O265" s="75">
        <v>0</v>
      </c>
      <c r="P265" s="75">
        <v>0</v>
      </c>
      <c r="Q265" s="75">
        <v>0</v>
      </c>
      <c r="R265" s="75">
        <v>0</v>
      </c>
      <c r="S265" s="8"/>
      <c r="T265" s="52"/>
    </row>
    <row r="266" spans="1:243" ht="52.5" customHeight="1">
      <c r="A266" s="77"/>
      <c r="B266" s="34" t="s">
        <v>307</v>
      </c>
      <c r="C266" s="34">
        <v>0.16</v>
      </c>
      <c r="D266" s="34" t="s">
        <v>3</v>
      </c>
      <c r="E266" s="34" t="s">
        <v>298</v>
      </c>
      <c r="F266" s="34" t="s">
        <v>219</v>
      </c>
      <c r="G266" s="34" t="s">
        <v>217</v>
      </c>
      <c r="H266" s="34">
        <v>2023</v>
      </c>
      <c r="I266" s="75">
        <f>K266+M266+O266+Q266</f>
        <v>4902.2</v>
      </c>
      <c r="J266" s="75">
        <f>L266+N266+P266+R266</f>
        <v>4902.2</v>
      </c>
      <c r="K266" s="75">
        <v>4902.2</v>
      </c>
      <c r="L266" s="75">
        <v>4902.2</v>
      </c>
      <c r="M266" s="75">
        <v>0</v>
      </c>
      <c r="N266" s="75">
        <v>0</v>
      </c>
      <c r="O266" s="75">
        <v>0</v>
      </c>
      <c r="P266" s="75">
        <v>0</v>
      </c>
      <c r="Q266" s="75">
        <v>0</v>
      </c>
      <c r="R266" s="75">
        <v>0</v>
      </c>
      <c r="S266" s="8"/>
      <c r="T266" s="52"/>
    </row>
    <row r="267" spans="1:243" s="105" customFormat="1" ht="52.5" customHeight="1">
      <c r="A267" s="100" t="s">
        <v>297</v>
      </c>
      <c r="B267" s="101" t="s">
        <v>322</v>
      </c>
      <c r="C267" s="101"/>
      <c r="D267" s="101"/>
      <c r="E267" s="101" t="s">
        <v>298</v>
      </c>
      <c r="F267" s="101" t="s">
        <v>216</v>
      </c>
      <c r="G267" s="101" t="s">
        <v>323</v>
      </c>
      <c r="H267" s="101">
        <v>2023</v>
      </c>
      <c r="I267" s="102">
        <f t="shared" ref="I267:I269" si="151">K267+M267+O267+Q267</f>
        <v>75.2</v>
      </c>
      <c r="J267" s="102">
        <f t="shared" ref="J267:J269" si="152">L267+N267+P267+R267</f>
        <v>75.2</v>
      </c>
      <c r="K267" s="102">
        <v>75.2</v>
      </c>
      <c r="L267" s="102">
        <v>75.2</v>
      </c>
      <c r="M267" s="102">
        <v>0</v>
      </c>
      <c r="N267" s="102">
        <v>0</v>
      </c>
      <c r="O267" s="102">
        <v>0</v>
      </c>
      <c r="P267" s="102">
        <v>0</v>
      </c>
      <c r="Q267" s="102">
        <v>0</v>
      </c>
      <c r="R267" s="102">
        <v>0</v>
      </c>
      <c r="S267" s="2"/>
      <c r="T267" s="103"/>
      <c r="U267" s="104"/>
      <c r="V267" s="104"/>
      <c r="W267" s="104"/>
      <c r="X267" s="104"/>
      <c r="Y267" s="104"/>
      <c r="Z267" s="104"/>
      <c r="AA267" s="104"/>
      <c r="AB267" s="104"/>
      <c r="AC267" s="104"/>
      <c r="AD267" s="104"/>
      <c r="AE267" s="104"/>
      <c r="AF267" s="104"/>
      <c r="AG267" s="104"/>
      <c r="AH267" s="104"/>
      <c r="AI267" s="104"/>
      <c r="AJ267" s="104"/>
      <c r="AK267" s="104"/>
      <c r="AL267" s="104"/>
      <c r="AM267" s="104"/>
      <c r="AN267" s="104"/>
      <c r="AO267" s="104"/>
      <c r="AP267" s="104"/>
      <c r="AQ267" s="104"/>
      <c r="AR267" s="104"/>
      <c r="AS267" s="104"/>
      <c r="AT267" s="104"/>
      <c r="AU267" s="104"/>
      <c r="AV267" s="104"/>
      <c r="AW267" s="104"/>
      <c r="AX267" s="104"/>
      <c r="AY267" s="104"/>
      <c r="AZ267" s="104"/>
      <c r="BA267" s="104"/>
      <c r="BB267" s="104"/>
      <c r="BC267" s="104"/>
      <c r="BD267" s="104"/>
      <c r="BE267" s="104"/>
      <c r="BF267" s="104"/>
      <c r="BG267" s="104"/>
      <c r="BH267" s="104"/>
      <c r="BI267" s="104"/>
      <c r="BJ267" s="104"/>
      <c r="BK267" s="104"/>
      <c r="BL267" s="104"/>
      <c r="BM267" s="104"/>
      <c r="BN267" s="104"/>
      <c r="BO267" s="104"/>
      <c r="BP267" s="104"/>
      <c r="BQ267" s="104"/>
      <c r="BR267" s="104"/>
      <c r="BS267" s="104"/>
      <c r="BT267" s="104"/>
      <c r="BU267" s="104"/>
      <c r="BV267" s="104"/>
      <c r="BW267" s="104"/>
      <c r="BX267" s="104"/>
      <c r="BY267" s="104"/>
      <c r="BZ267" s="104"/>
      <c r="CA267" s="104"/>
      <c r="CB267" s="104"/>
      <c r="CC267" s="104"/>
      <c r="CD267" s="104"/>
      <c r="CE267" s="104"/>
      <c r="CF267" s="104"/>
      <c r="CG267" s="104"/>
      <c r="CH267" s="104"/>
      <c r="CI267" s="104"/>
      <c r="CJ267" s="104"/>
      <c r="CK267" s="104"/>
      <c r="CL267" s="104"/>
      <c r="CM267" s="104"/>
      <c r="CN267" s="104"/>
      <c r="CO267" s="104"/>
      <c r="CP267" s="104"/>
      <c r="CQ267" s="104"/>
      <c r="CR267" s="104"/>
      <c r="CS267" s="104"/>
      <c r="CT267" s="104"/>
      <c r="CU267" s="104"/>
      <c r="CV267" s="104"/>
      <c r="CW267" s="104"/>
      <c r="CX267" s="104"/>
      <c r="CY267" s="104"/>
      <c r="CZ267" s="104"/>
      <c r="DA267" s="104"/>
      <c r="DB267" s="104"/>
      <c r="DC267" s="104"/>
      <c r="DD267" s="104"/>
      <c r="DE267" s="104"/>
      <c r="DF267" s="104"/>
    </row>
    <row r="268" spans="1:243" s="67" customFormat="1" ht="52.5" customHeight="1">
      <c r="A268" s="106"/>
      <c r="B268" s="60" t="s">
        <v>322</v>
      </c>
      <c r="C268" s="60"/>
      <c r="D268" s="60"/>
      <c r="E268" s="60"/>
      <c r="F268" s="60" t="s">
        <v>216</v>
      </c>
      <c r="G268" s="60" t="s">
        <v>323</v>
      </c>
      <c r="H268" s="60">
        <v>2024</v>
      </c>
      <c r="I268" s="64">
        <f t="shared" si="151"/>
        <v>8261.4</v>
      </c>
      <c r="J268" s="64">
        <f t="shared" si="152"/>
        <v>0</v>
      </c>
      <c r="K268" s="64">
        <v>8261.4</v>
      </c>
      <c r="L268" s="64">
        <v>0</v>
      </c>
      <c r="M268" s="64">
        <v>0</v>
      </c>
      <c r="N268" s="64">
        <v>0</v>
      </c>
      <c r="O268" s="64">
        <v>0</v>
      </c>
      <c r="P268" s="64">
        <v>0</v>
      </c>
      <c r="Q268" s="64">
        <v>0</v>
      </c>
      <c r="R268" s="64">
        <v>0</v>
      </c>
      <c r="S268" s="3"/>
      <c r="T268" s="65"/>
      <c r="U268" s="66"/>
      <c r="V268" s="66"/>
      <c r="W268" s="66"/>
      <c r="X268" s="66"/>
      <c r="Y268" s="66"/>
      <c r="Z268" s="66"/>
      <c r="AA268" s="66"/>
      <c r="AB268" s="66"/>
      <c r="AC268" s="66"/>
      <c r="AD268" s="66"/>
      <c r="AE268" s="66"/>
      <c r="AF268" s="66"/>
      <c r="AG268" s="66"/>
      <c r="AH268" s="66"/>
      <c r="AI268" s="66"/>
      <c r="AJ268" s="66"/>
      <c r="AK268" s="66"/>
      <c r="AL268" s="66"/>
      <c r="AM268" s="66"/>
      <c r="AN268" s="66"/>
      <c r="AO268" s="66"/>
      <c r="AP268" s="66"/>
      <c r="AQ268" s="66"/>
      <c r="AR268" s="66"/>
      <c r="AS268" s="66"/>
      <c r="AT268" s="66"/>
      <c r="AU268" s="66"/>
      <c r="AV268" s="66"/>
      <c r="AW268" s="66"/>
      <c r="AX268" s="66"/>
      <c r="AY268" s="66"/>
      <c r="AZ268" s="66"/>
      <c r="BA268" s="66"/>
      <c r="BB268" s="66"/>
      <c r="BC268" s="66"/>
      <c r="BD268" s="66"/>
      <c r="BE268" s="66"/>
      <c r="BF268" s="66"/>
      <c r="BG268" s="66"/>
      <c r="BH268" s="66"/>
      <c r="BI268" s="66"/>
      <c r="BJ268" s="66"/>
      <c r="BK268" s="66"/>
      <c r="BL268" s="66"/>
      <c r="BM268" s="66"/>
      <c r="BN268" s="66"/>
      <c r="BO268" s="66"/>
      <c r="BP268" s="66"/>
      <c r="BQ268" s="66"/>
      <c r="BR268" s="66"/>
      <c r="BS268" s="66"/>
      <c r="BT268" s="66"/>
      <c r="BU268" s="66"/>
      <c r="BV268" s="66"/>
      <c r="BW268" s="66"/>
      <c r="BX268" s="66"/>
      <c r="BY268" s="66"/>
      <c r="BZ268" s="66"/>
      <c r="CA268" s="66"/>
      <c r="CB268" s="66"/>
      <c r="CC268" s="66"/>
      <c r="CD268" s="66"/>
      <c r="CE268" s="66"/>
      <c r="CF268" s="66"/>
      <c r="CG268" s="66"/>
      <c r="CH268" s="66"/>
      <c r="CI268" s="66"/>
      <c r="CJ268" s="66"/>
      <c r="CK268" s="66"/>
      <c r="CL268" s="66"/>
      <c r="CM268" s="66"/>
      <c r="CN268" s="66"/>
      <c r="CO268" s="66"/>
      <c r="CP268" s="66"/>
      <c r="CQ268" s="66"/>
      <c r="CR268" s="66"/>
      <c r="CS268" s="66"/>
      <c r="CT268" s="66"/>
      <c r="CU268" s="66"/>
      <c r="CV268" s="66"/>
      <c r="CW268" s="66"/>
      <c r="CX268" s="66"/>
      <c r="CY268" s="66"/>
      <c r="CZ268" s="66"/>
      <c r="DA268" s="66"/>
      <c r="DB268" s="66"/>
      <c r="DC268" s="66"/>
      <c r="DD268" s="66"/>
      <c r="DE268" s="66"/>
      <c r="DF268" s="66"/>
    </row>
    <row r="269" spans="1:243" s="67" customFormat="1" ht="78" customHeight="1">
      <c r="A269" s="107" t="s">
        <v>80</v>
      </c>
      <c r="B269" s="60" t="s">
        <v>325</v>
      </c>
      <c r="C269" s="60"/>
      <c r="D269" s="60"/>
      <c r="E269" s="60"/>
      <c r="F269" s="60" t="s">
        <v>219</v>
      </c>
      <c r="G269" s="60" t="s">
        <v>217</v>
      </c>
      <c r="H269" s="60">
        <v>2024</v>
      </c>
      <c r="I269" s="64">
        <f t="shared" si="151"/>
        <v>7716.6</v>
      </c>
      <c r="J269" s="64">
        <f t="shared" si="152"/>
        <v>0</v>
      </c>
      <c r="K269" s="64">
        <v>7716.6</v>
      </c>
      <c r="L269" s="64">
        <v>0</v>
      </c>
      <c r="M269" s="64">
        <v>0</v>
      </c>
      <c r="N269" s="64">
        <v>0</v>
      </c>
      <c r="O269" s="64">
        <v>0</v>
      </c>
      <c r="P269" s="64">
        <v>0</v>
      </c>
      <c r="Q269" s="64">
        <v>0</v>
      </c>
      <c r="R269" s="64">
        <v>0</v>
      </c>
      <c r="S269" s="3"/>
      <c r="T269" s="65"/>
      <c r="U269" s="66"/>
      <c r="V269" s="66"/>
      <c r="W269" s="66"/>
      <c r="X269" s="66"/>
      <c r="Y269" s="66"/>
      <c r="Z269" s="66"/>
      <c r="AA269" s="66"/>
      <c r="AB269" s="66"/>
      <c r="AC269" s="66"/>
      <c r="AD269" s="66"/>
      <c r="AE269" s="66"/>
      <c r="AF269" s="66"/>
      <c r="AG269" s="66"/>
      <c r="AH269" s="66"/>
      <c r="AI269" s="66"/>
      <c r="AJ269" s="66"/>
      <c r="AK269" s="66"/>
      <c r="AL269" s="66"/>
      <c r="AM269" s="66"/>
      <c r="AN269" s="66"/>
      <c r="AO269" s="66"/>
      <c r="AP269" s="66"/>
      <c r="AQ269" s="66"/>
      <c r="AR269" s="66"/>
      <c r="AS269" s="66"/>
      <c r="AT269" s="66"/>
      <c r="AU269" s="66"/>
      <c r="AV269" s="66"/>
      <c r="AW269" s="66"/>
      <c r="AX269" s="66"/>
      <c r="AY269" s="66"/>
      <c r="AZ269" s="66"/>
      <c r="BA269" s="66"/>
      <c r="BB269" s="66"/>
      <c r="BC269" s="66"/>
      <c r="BD269" s="66"/>
      <c r="BE269" s="66"/>
      <c r="BF269" s="66"/>
      <c r="BG269" s="66"/>
      <c r="BH269" s="66"/>
      <c r="BI269" s="66"/>
      <c r="BJ269" s="66"/>
      <c r="BK269" s="66"/>
      <c r="BL269" s="66"/>
      <c r="BM269" s="66"/>
      <c r="BN269" s="66"/>
      <c r="BO269" s="66"/>
      <c r="BP269" s="66"/>
      <c r="BQ269" s="66"/>
      <c r="BR269" s="66"/>
      <c r="BS269" s="66"/>
      <c r="BT269" s="66"/>
      <c r="BU269" s="66"/>
      <c r="BV269" s="66"/>
      <c r="BW269" s="66"/>
      <c r="BX269" s="66"/>
      <c r="BY269" s="66"/>
      <c r="BZ269" s="66"/>
      <c r="CA269" s="66"/>
      <c r="CB269" s="66"/>
      <c r="CC269" s="66"/>
      <c r="CD269" s="66"/>
      <c r="CE269" s="66"/>
      <c r="CF269" s="66"/>
      <c r="CG269" s="66"/>
      <c r="CH269" s="66"/>
      <c r="CI269" s="66"/>
      <c r="CJ269" s="66"/>
      <c r="CK269" s="66"/>
      <c r="CL269" s="66"/>
      <c r="CM269" s="66"/>
      <c r="CN269" s="66"/>
      <c r="CO269" s="66"/>
      <c r="CP269" s="66"/>
      <c r="CQ269" s="66"/>
      <c r="CR269" s="66"/>
      <c r="CS269" s="66"/>
      <c r="CT269" s="66"/>
      <c r="CU269" s="66"/>
      <c r="CV269" s="66"/>
      <c r="CW269" s="66"/>
      <c r="CX269" s="66"/>
      <c r="CY269" s="66"/>
      <c r="CZ269" s="66"/>
      <c r="DA269" s="66"/>
      <c r="DB269" s="66"/>
      <c r="DC269" s="66"/>
      <c r="DD269" s="66"/>
      <c r="DE269" s="66"/>
      <c r="DF269" s="66"/>
    </row>
    <row r="270" spans="1:243" s="67" customFormat="1" ht="52.5" customHeight="1">
      <c r="A270" s="59" t="s">
        <v>81</v>
      </c>
      <c r="B270" s="60" t="s">
        <v>44</v>
      </c>
      <c r="C270" s="60">
        <v>0.4</v>
      </c>
      <c r="D270" s="60" t="s">
        <v>3</v>
      </c>
      <c r="E270" s="60"/>
      <c r="F270" s="60" t="s">
        <v>219</v>
      </c>
      <c r="G270" s="60" t="s">
        <v>217</v>
      </c>
      <c r="H270" s="61">
        <v>2024</v>
      </c>
      <c r="I270" s="64">
        <f t="shared" ref="I270:J274" si="153">K270+M270+O270+Q270</f>
        <v>3493.9</v>
      </c>
      <c r="J270" s="64">
        <f t="shared" si="153"/>
        <v>0</v>
      </c>
      <c r="K270" s="63">
        <v>3493.9</v>
      </c>
      <c r="L270" s="64">
        <v>0</v>
      </c>
      <c r="M270" s="64">
        <v>0</v>
      </c>
      <c r="N270" s="64">
        <v>0</v>
      </c>
      <c r="O270" s="64">
        <v>0</v>
      </c>
      <c r="P270" s="64">
        <v>0</v>
      </c>
      <c r="Q270" s="64">
        <v>0</v>
      </c>
      <c r="R270" s="64">
        <v>0</v>
      </c>
      <c r="S270" s="3"/>
      <c r="T270" s="65"/>
      <c r="U270" s="66"/>
      <c r="V270" s="66"/>
      <c r="W270" s="66"/>
      <c r="X270" s="66"/>
      <c r="Y270" s="66"/>
      <c r="Z270" s="66"/>
      <c r="AA270" s="66"/>
      <c r="AB270" s="66"/>
      <c r="AC270" s="66"/>
      <c r="AD270" s="66"/>
      <c r="AE270" s="66"/>
      <c r="AF270" s="66"/>
      <c r="AG270" s="66"/>
      <c r="AH270" s="66"/>
      <c r="AI270" s="66"/>
      <c r="AJ270" s="66"/>
      <c r="AK270" s="66"/>
      <c r="AL270" s="66"/>
      <c r="AM270" s="66"/>
      <c r="AN270" s="66"/>
      <c r="AO270" s="66"/>
      <c r="AP270" s="66"/>
      <c r="AQ270" s="66"/>
      <c r="AR270" s="66"/>
      <c r="AS270" s="66"/>
      <c r="AT270" s="66"/>
      <c r="AU270" s="66"/>
      <c r="AV270" s="66"/>
      <c r="AW270" s="66"/>
      <c r="AX270" s="66"/>
      <c r="AY270" s="66"/>
      <c r="AZ270" s="66"/>
      <c r="BA270" s="66"/>
      <c r="BB270" s="66"/>
      <c r="BC270" s="66"/>
      <c r="BD270" s="66"/>
      <c r="BE270" s="66"/>
      <c r="BF270" s="66"/>
      <c r="BG270" s="66"/>
      <c r="BH270" s="66"/>
      <c r="BI270" s="66"/>
      <c r="BJ270" s="66"/>
      <c r="BK270" s="66"/>
      <c r="BL270" s="66"/>
      <c r="BM270" s="66"/>
      <c r="BN270" s="66"/>
      <c r="BO270" s="66"/>
      <c r="BP270" s="66"/>
      <c r="BQ270" s="66"/>
      <c r="BR270" s="66"/>
      <c r="BS270" s="66"/>
      <c r="BT270" s="66"/>
      <c r="BU270" s="66"/>
      <c r="BV270" s="66"/>
      <c r="BW270" s="66"/>
      <c r="BX270" s="66"/>
      <c r="BY270" s="66"/>
      <c r="BZ270" s="66"/>
      <c r="CA270" s="66"/>
      <c r="CB270" s="66"/>
      <c r="CC270" s="66"/>
      <c r="CD270" s="66"/>
      <c r="CE270" s="66"/>
      <c r="CF270" s="66"/>
      <c r="CG270" s="66"/>
      <c r="CH270" s="66"/>
      <c r="CI270" s="66"/>
      <c r="CJ270" s="66"/>
      <c r="CK270" s="66"/>
      <c r="CL270" s="66"/>
      <c r="CM270" s="66"/>
      <c r="CN270" s="66"/>
      <c r="CO270" s="66"/>
      <c r="CP270" s="66"/>
      <c r="CQ270" s="66"/>
      <c r="CR270" s="66"/>
      <c r="CS270" s="66"/>
      <c r="CT270" s="66"/>
      <c r="CU270" s="66"/>
      <c r="CV270" s="66"/>
      <c r="CW270" s="66"/>
      <c r="CX270" s="66"/>
      <c r="CY270" s="66"/>
      <c r="CZ270" s="66"/>
      <c r="DA270" s="66"/>
      <c r="DB270" s="66"/>
      <c r="DC270" s="66"/>
      <c r="DD270" s="66"/>
      <c r="DE270" s="66"/>
      <c r="DF270" s="66"/>
    </row>
    <row r="271" spans="1:243" s="67" customFormat="1" ht="52.5" customHeight="1">
      <c r="A271" s="59" t="s">
        <v>82</v>
      </c>
      <c r="B271" s="60" t="s">
        <v>313</v>
      </c>
      <c r="C271" s="60">
        <v>2.2999999999999998</v>
      </c>
      <c r="D271" s="60" t="s">
        <v>2</v>
      </c>
      <c r="E271" s="60"/>
      <c r="F271" s="60" t="s">
        <v>219</v>
      </c>
      <c r="G271" s="60" t="s">
        <v>220</v>
      </c>
      <c r="H271" s="61">
        <v>2025</v>
      </c>
      <c r="I271" s="64">
        <f>K271+M271+O271+Q271</f>
        <v>18149.7</v>
      </c>
      <c r="J271" s="64">
        <f>L271+N271+P271+R271</f>
        <v>0</v>
      </c>
      <c r="K271" s="63">
        <v>18149.7</v>
      </c>
      <c r="L271" s="64">
        <v>0</v>
      </c>
      <c r="M271" s="64">
        <v>0</v>
      </c>
      <c r="N271" s="64">
        <v>0</v>
      </c>
      <c r="O271" s="64">
        <v>0</v>
      </c>
      <c r="P271" s="64">
        <v>0</v>
      </c>
      <c r="Q271" s="64">
        <v>0</v>
      </c>
      <c r="R271" s="64">
        <v>0</v>
      </c>
      <c r="S271" s="3"/>
      <c r="T271" s="65"/>
      <c r="U271" s="66"/>
      <c r="V271" s="66"/>
      <c r="W271" s="66"/>
      <c r="X271" s="66"/>
      <c r="Y271" s="66"/>
      <c r="Z271" s="66"/>
      <c r="AA271" s="66"/>
      <c r="AB271" s="66"/>
      <c r="AC271" s="66"/>
      <c r="AD271" s="66"/>
      <c r="AE271" s="66"/>
      <c r="AF271" s="66"/>
      <c r="AG271" s="66"/>
      <c r="AH271" s="66"/>
      <c r="AI271" s="66"/>
      <c r="AJ271" s="66"/>
      <c r="AK271" s="66"/>
      <c r="AL271" s="66"/>
      <c r="AM271" s="66"/>
      <c r="AN271" s="66"/>
      <c r="AO271" s="66"/>
      <c r="AP271" s="66"/>
      <c r="AQ271" s="66"/>
      <c r="AR271" s="66"/>
      <c r="AS271" s="66"/>
      <c r="AT271" s="66"/>
      <c r="AU271" s="66"/>
      <c r="AV271" s="66"/>
      <c r="AW271" s="66"/>
      <c r="AX271" s="66"/>
      <c r="AY271" s="66"/>
      <c r="AZ271" s="66"/>
      <c r="BA271" s="66"/>
      <c r="BB271" s="66"/>
      <c r="BC271" s="66"/>
      <c r="BD271" s="66"/>
      <c r="BE271" s="66"/>
      <c r="BF271" s="66"/>
      <c r="BG271" s="66"/>
      <c r="BH271" s="66"/>
      <c r="BI271" s="66"/>
      <c r="BJ271" s="66"/>
      <c r="BK271" s="66"/>
      <c r="BL271" s="66"/>
      <c r="BM271" s="66"/>
      <c r="BN271" s="66"/>
      <c r="BO271" s="66"/>
      <c r="BP271" s="66"/>
      <c r="BQ271" s="66"/>
      <c r="BR271" s="66"/>
      <c r="BS271" s="66"/>
      <c r="BT271" s="66"/>
      <c r="BU271" s="66"/>
      <c r="BV271" s="66"/>
      <c r="BW271" s="66"/>
      <c r="BX271" s="66"/>
      <c r="BY271" s="66"/>
      <c r="BZ271" s="66"/>
      <c r="CA271" s="66"/>
      <c r="CB271" s="66"/>
      <c r="CC271" s="66"/>
      <c r="CD271" s="66"/>
      <c r="CE271" s="66"/>
      <c r="CF271" s="66"/>
      <c r="CG271" s="66"/>
      <c r="CH271" s="66"/>
      <c r="CI271" s="66"/>
      <c r="CJ271" s="66"/>
      <c r="CK271" s="66"/>
      <c r="CL271" s="66"/>
      <c r="CM271" s="66"/>
      <c r="CN271" s="66"/>
      <c r="CO271" s="66"/>
      <c r="CP271" s="66"/>
      <c r="CQ271" s="66"/>
      <c r="CR271" s="66"/>
      <c r="CS271" s="66"/>
      <c r="CT271" s="66"/>
      <c r="CU271" s="66"/>
      <c r="CV271" s="66"/>
      <c r="CW271" s="66"/>
      <c r="CX271" s="66"/>
      <c r="CY271" s="66"/>
      <c r="CZ271" s="66"/>
      <c r="DA271" s="66"/>
      <c r="DB271" s="66"/>
      <c r="DC271" s="66"/>
      <c r="DD271" s="66"/>
      <c r="DE271" s="66"/>
      <c r="DF271" s="66"/>
    </row>
    <row r="272" spans="1:243" s="67" customFormat="1" ht="38.25" customHeight="1">
      <c r="A272" s="59" t="s">
        <v>87</v>
      </c>
      <c r="B272" s="60" t="s">
        <v>11</v>
      </c>
      <c r="C272" s="60">
        <v>0.8</v>
      </c>
      <c r="D272" s="60" t="s">
        <v>2</v>
      </c>
      <c r="E272" s="60"/>
      <c r="F272" s="60" t="s">
        <v>219</v>
      </c>
      <c r="G272" s="60" t="s">
        <v>220</v>
      </c>
      <c r="H272" s="61">
        <v>2026</v>
      </c>
      <c r="I272" s="64">
        <f>K272+M272+O272+Q272</f>
        <v>11317.3</v>
      </c>
      <c r="J272" s="64">
        <f>L272+N272+P272+R272</f>
        <v>0</v>
      </c>
      <c r="K272" s="63">
        <v>11317.3</v>
      </c>
      <c r="L272" s="64">
        <v>0</v>
      </c>
      <c r="M272" s="64">
        <v>0</v>
      </c>
      <c r="N272" s="64">
        <v>0</v>
      </c>
      <c r="O272" s="64">
        <v>0</v>
      </c>
      <c r="P272" s="64">
        <v>0</v>
      </c>
      <c r="Q272" s="64">
        <v>0</v>
      </c>
      <c r="R272" s="64">
        <v>0</v>
      </c>
      <c r="S272" s="4" t="s">
        <v>6</v>
      </c>
      <c r="T272" s="65"/>
      <c r="U272" s="66"/>
      <c r="V272" s="66"/>
      <c r="W272" s="66"/>
      <c r="X272" s="66"/>
      <c r="Y272" s="66"/>
      <c r="Z272" s="66"/>
      <c r="AA272" s="66"/>
      <c r="AB272" s="66"/>
      <c r="AC272" s="66"/>
      <c r="AD272" s="66"/>
      <c r="AE272" s="66"/>
      <c r="AF272" s="66"/>
      <c r="AG272" s="66"/>
      <c r="AH272" s="66"/>
      <c r="AI272" s="66"/>
      <c r="AJ272" s="66"/>
      <c r="AK272" s="66"/>
      <c r="AL272" s="66"/>
      <c r="AM272" s="66"/>
      <c r="AN272" s="66"/>
      <c r="AO272" s="66"/>
      <c r="AP272" s="66"/>
      <c r="AQ272" s="66"/>
      <c r="AR272" s="66"/>
      <c r="AS272" s="66"/>
      <c r="AT272" s="66"/>
      <c r="AU272" s="66"/>
      <c r="AV272" s="66"/>
      <c r="AW272" s="66"/>
      <c r="AX272" s="66"/>
      <c r="AY272" s="66"/>
      <c r="AZ272" s="66"/>
      <c r="BA272" s="66"/>
      <c r="BB272" s="66"/>
      <c r="BC272" s="66"/>
      <c r="BD272" s="66"/>
      <c r="BE272" s="66"/>
      <c r="BF272" s="66"/>
      <c r="BG272" s="66"/>
      <c r="BH272" s="66"/>
      <c r="BI272" s="66"/>
      <c r="BJ272" s="66"/>
      <c r="BK272" s="66"/>
      <c r="BL272" s="66"/>
      <c r="BM272" s="66"/>
      <c r="BN272" s="66"/>
      <c r="BO272" s="66"/>
      <c r="BP272" s="66"/>
      <c r="BQ272" s="66"/>
      <c r="BR272" s="66"/>
      <c r="BS272" s="66"/>
      <c r="BT272" s="66"/>
      <c r="BU272" s="66"/>
      <c r="BV272" s="66"/>
      <c r="BW272" s="66"/>
      <c r="BX272" s="66"/>
      <c r="BY272" s="66"/>
      <c r="BZ272" s="66"/>
      <c r="CA272" s="66"/>
      <c r="CB272" s="66"/>
      <c r="CC272" s="66"/>
      <c r="CD272" s="66"/>
      <c r="CE272" s="66"/>
      <c r="CF272" s="66"/>
      <c r="CG272" s="66"/>
      <c r="CH272" s="66"/>
      <c r="CI272" s="66"/>
      <c r="CJ272" s="66"/>
      <c r="CK272" s="66"/>
      <c r="CL272" s="66"/>
      <c r="CM272" s="66"/>
      <c r="CN272" s="66"/>
      <c r="CO272" s="66"/>
      <c r="CP272" s="66"/>
      <c r="CQ272" s="66"/>
      <c r="CR272" s="66"/>
      <c r="CS272" s="66"/>
      <c r="CT272" s="66"/>
      <c r="CU272" s="66"/>
      <c r="CV272" s="66"/>
      <c r="CW272" s="66"/>
      <c r="CX272" s="66"/>
      <c r="CY272" s="66"/>
      <c r="CZ272" s="66"/>
      <c r="DA272" s="66"/>
      <c r="DB272" s="66"/>
      <c r="DC272" s="66"/>
      <c r="DD272" s="66"/>
      <c r="DE272" s="66"/>
      <c r="DF272" s="66"/>
    </row>
    <row r="273" spans="1:110" s="67" customFormat="1" ht="59.25" customHeight="1">
      <c r="A273" s="59" t="s">
        <v>83</v>
      </c>
      <c r="B273" s="60" t="s">
        <v>54</v>
      </c>
      <c r="C273" s="60">
        <v>0.69</v>
      </c>
      <c r="D273" s="60" t="s">
        <v>2</v>
      </c>
      <c r="E273" s="60"/>
      <c r="F273" s="60" t="s">
        <v>219</v>
      </c>
      <c r="G273" s="60" t="s">
        <v>220</v>
      </c>
      <c r="H273" s="61">
        <v>2027</v>
      </c>
      <c r="I273" s="64">
        <f t="shared" si="153"/>
        <v>12891.562860800002</v>
      </c>
      <c r="J273" s="64">
        <f t="shared" si="153"/>
        <v>0</v>
      </c>
      <c r="K273" s="63">
        <f>11737.7*1.048*1.048</f>
        <v>12891.562860800002</v>
      </c>
      <c r="L273" s="64">
        <v>0</v>
      </c>
      <c r="M273" s="64">
        <v>0</v>
      </c>
      <c r="N273" s="64">
        <v>0</v>
      </c>
      <c r="O273" s="64">
        <v>0</v>
      </c>
      <c r="P273" s="64">
        <v>0</v>
      </c>
      <c r="Q273" s="64">
        <v>0</v>
      </c>
      <c r="R273" s="64">
        <v>0</v>
      </c>
      <c r="S273" s="4"/>
      <c r="T273" s="65"/>
      <c r="U273" s="66"/>
      <c r="V273" s="66"/>
      <c r="W273" s="66"/>
      <c r="X273" s="66"/>
      <c r="Y273" s="66"/>
      <c r="Z273" s="66"/>
      <c r="AA273" s="66"/>
      <c r="AB273" s="66"/>
      <c r="AC273" s="66"/>
      <c r="AD273" s="66"/>
      <c r="AE273" s="66"/>
      <c r="AF273" s="66"/>
      <c r="AG273" s="66"/>
      <c r="AH273" s="66"/>
      <c r="AI273" s="66"/>
      <c r="AJ273" s="66"/>
      <c r="AK273" s="66"/>
      <c r="AL273" s="66"/>
      <c r="AM273" s="66"/>
      <c r="AN273" s="66"/>
      <c r="AO273" s="66"/>
      <c r="AP273" s="66"/>
      <c r="AQ273" s="66"/>
      <c r="AR273" s="66"/>
      <c r="AS273" s="66"/>
      <c r="AT273" s="66"/>
      <c r="AU273" s="66"/>
      <c r="AV273" s="66"/>
      <c r="AW273" s="66"/>
      <c r="AX273" s="66"/>
      <c r="AY273" s="66"/>
      <c r="AZ273" s="66"/>
      <c r="BA273" s="66"/>
      <c r="BB273" s="66"/>
      <c r="BC273" s="66"/>
      <c r="BD273" s="66"/>
      <c r="BE273" s="66"/>
      <c r="BF273" s="66"/>
      <c r="BG273" s="66"/>
      <c r="BH273" s="66"/>
      <c r="BI273" s="66"/>
      <c r="BJ273" s="66"/>
      <c r="BK273" s="66"/>
      <c r="BL273" s="66"/>
      <c r="BM273" s="66"/>
      <c r="BN273" s="66"/>
      <c r="BO273" s="66"/>
      <c r="BP273" s="66"/>
      <c r="BQ273" s="66"/>
      <c r="BR273" s="66"/>
      <c r="BS273" s="66"/>
      <c r="BT273" s="66"/>
      <c r="BU273" s="66"/>
      <c r="BV273" s="66"/>
      <c r="BW273" s="66"/>
      <c r="BX273" s="66"/>
      <c r="BY273" s="66"/>
      <c r="BZ273" s="66"/>
      <c r="CA273" s="66"/>
      <c r="CB273" s="66"/>
      <c r="CC273" s="66"/>
      <c r="CD273" s="66"/>
      <c r="CE273" s="66"/>
      <c r="CF273" s="66"/>
      <c r="CG273" s="66"/>
      <c r="CH273" s="66"/>
      <c r="CI273" s="66"/>
      <c r="CJ273" s="66"/>
      <c r="CK273" s="66"/>
      <c r="CL273" s="66"/>
      <c r="CM273" s="66"/>
      <c r="CN273" s="66"/>
      <c r="CO273" s="66"/>
      <c r="CP273" s="66"/>
      <c r="CQ273" s="66"/>
      <c r="CR273" s="66"/>
      <c r="CS273" s="66"/>
      <c r="CT273" s="66"/>
      <c r="CU273" s="66"/>
      <c r="CV273" s="66"/>
      <c r="CW273" s="66"/>
      <c r="CX273" s="66"/>
      <c r="CY273" s="66"/>
      <c r="CZ273" s="66"/>
      <c r="DA273" s="66"/>
      <c r="DB273" s="66"/>
      <c r="DC273" s="66"/>
      <c r="DD273" s="66"/>
      <c r="DE273" s="66"/>
      <c r="DF273" s="66"/>
    </row>
    <row r="274" spans="1:110" s="67" customFormat="1" ht="38.25" customHeight="1">
      <c r="A274" s="59" t="s">
        <v>84</v>
      </c>
      <c r="B274" s="60" t="s">
        <v>198</v>
      </c>
      <c r="C274" s="60">
        <v>1.8</v>
      </c>
      <c r="D274" s="60" t="s">
        <v>2</v>
      </c>
      <c r="E274" s="60"/>
      <c r="F274" s="60" t="s">
        <v>219</v>
      </c>
      <c r="G274" s="60" t="s">
        <v>220</v>
      </c>
      <c r="H274" s="61">
        <v>2027</v>
      </c>
      <c r="I274" s="64">
        <f t="shared" si="153"/>
        <v>16246.771750400003</v>
      </c>
      <c r="J274" s="64">
        <f t="shared" si="153"/>
        <v>0</v>
      </c>
      <c r="K274" s="63">
        <f>14792.6*1.048*1.048</f>
        <v>16246.771750400003</v>
      </c>
      <c r="L274" s="64">
        <v>0</v>
      </c>
      <c r="M274" s="64">
        <v>0</v>
      </c>
      <c r="N274" s="64">
        <v>0</v>
      </c>
      <c r="O274" s="64">
        <v>0</v>
      </c>
      <c r="P274" s="64">
        <v>0</v>
      </c>
      <c r="Q274" s="64">
        <v>0</v>
      </c>
      <c r="R274" s="64">
        <v>0</v>
      </c>
      <c r="S274" s="4" t="s">
        <v>196</v>
      </c>
      <c r="T274" s="65"/>
      <c r="U274" s="66"/>
      <c r="V274" s="66"/>
      <c r="W274" s="66"/>
      <c r="X274" s="66"/>
      <c r="Y274" s="66"/>
      <c r="Z274" s="66"/>
      <c r="AA274" s="66"/>
      <c r="AB274" s="66"/>
      <c r="AC274" s="66"/>
      <c r="AD274" s="66"/>
      <c r="AE274" s="66"/>
      <c r="AF274" s="66"/>
      <c r="AG274" s="66"/>
      <c r="AH274" s="66"/>
      <c r="AI274" s="66"/>
      <c r="AJ274" s="66"/>
      <c r="AK274" s="66"/>
      <c r="AL274" s="66"/>
      <c r="AM274" s="66"/>
      <c r="AN274" s="66"/>
      <c r="AO274" s="66"/>
      <c r="AP274" s="66"/>
      <c r="AQ274" s="66"/>
      <c r="AR274" s="66"/>
      <c r="AS274" s="66"/>
      <c r="AT274" s="66"/>
      <c r="AU274" s="66"/>
      <c r="AV274" s="66"/>
      <c r="AW274" s="66"/>
      <c r="AX274" s="66"/>
      <c r="AY274" s="66"/>
      <c r="AZ274" s="66"/>
      <c r="BA274" s="66"/>
      <c r="BB274" s="66"/>
      <c r="BC274" s="66"/>
      <c r="BD274" s="66"/>
      <c r="BE274" s="66"/>
      <c r="BF274" s="66"/>
      <c r="BG274" s="66"/>
      <c r="BH274" s="66"/>
      <c r="BI274" s="66"/>
      <c r="BJ274" s="66"/>
      <c r="BK274" s="66"/>
      <c r="BL274" s="66"/>
      <c r="BM274" s="66"/>
      <c r="BN274" s="66"/>
      <c r="BO274" s="66"/>
      <c r="BP274" s="66"/>
      <c r="BQ274" s="66"/>
      <c r="BR274" s="66"/>
      <c r="BS274" s="66"/>
      <c r="BT274" s="66"/>
      <c r="BU274" s="66"/>
      <c r="BV274" s="66"/>
      <c r="BW274" s="66"/>
      <c r="BX274" s="66"/>
      <c r="BY274" s="66"/>
      <c r="BZ274" s="66"/>
      <c r="CA274" s="66"/>
      <c r="CB274" s="66"/>
      <c r="CC274" s="66"/>
      <c r="CD274" s="66"/>
      <c r="CE274" s="66"/>
      <c r="CF274" s="66"/>
      <c r="CG274" s="66"/>
      <c r="CH274" s="66"/>
      <c r="CI274" s="66"/>
      <c r="CJ274" s="66"/>
      <c r="CK274" s="66"/>
      <c r="CL274" s="66"/>
      <c r="CM274" s="66"/>
      <c r="CN274" s="66"/>
      <c r="CO274" s="66"/>
      <c r="CP274" s="66"/>
      <c r="CQ274" s="66"/>
      <c r="CR274" s="66"/>
      <c r="CS274" s="66"/>
      <c r="CT274" s="66"/>
      <c r="CU274" s="66"/>
      <c r="CV274" s="66"/>
      <c r="CW274" s="66"/>
      <c r="CX274" s="66"/>
      <c r="CY274" s="66"/>
      <c r="CZ274" s="66"/>
      <c r="DA274" s="66"/>
      <c r="DB274" s="66"/>
      <c r="DC274" s="66"/>
      <c r="DD274" s="66"/>
      <c r="DE274" s="66"/>
      <c r="DF274" s="66"/>
    </row>
    <row r="275" spans="1:110" s="67" customFormat="1" ht="38.25" customHeight="1">
      <c r="A275" s="59" t="s">
        <v>85</v>
      </c>
      <c r="B275" s="60" t="s">
        <v>197</v>
      </c>
      <c r="C275" s="60">
        <v>1.9</v>
      </c>
      <c r="D275" s="60" t="s">
        <v>2</v>
      </c>
      <c r="E275" s="60"/>
      <c r="F275" s="60" t="s">
        <v>219</v>
      </c>
      <c r="G275" s="60" t="s">
        <v>220</v>
      </c>
      <c r="H275" s="61">
        <v>2027</v>
      </c>
      <c r="I275" s="64">
        <f t="shared" ref="I275:I280" si="154">K275+M275+O275+Q275</f>
        <v>16712.89878</v>
      </c>
      <c r="J275" s="64">
        <f t="shared" ref="J275:J280" si="155">L275+N275+P275+R275</f>
        <v>0</v>
      </c>
      <c r="K275" s="63">
        <f>15202.5*1.048*1.049</f>
        <v>16712.89878</v>
      </c>
      <c r="L275" s="64">
        <v>0</v>
      </c>
      <c r="M275" s="64">
        <v>0</v>
      </c>
      <c r="N275" s="64">
        <v>0</v>
      </c>
      <c r="O275" s="64">
        <v>0</v>
      </c>
      <c r="P275" s="64">
        <v>0</v>
      </c>
      <c r="Q275" s="64">
        <v>0</v>
      </c>
      <c r="R275" s="64">
        <v>0</v>
      </c>
      <c r="S275" s="4" t="s">
        <v>196</v>
      </c>
      <c r="T275" s="65"/>
      <c r="U275" s="66"/>
      <c r="V275" s="66"/>
      <c r="W275" s="66"/>
      <c r="X275" s="66"/>
      <c r="Y275" s="66"/>
      <c r="Z275" s="66"/>
      <c r="AA275" s="66"/>
      <c r="AB275" s="66"/>
      <c r="AC275" s="66"/>
      <c r="AD275" s="66"/>
      <c r="AE275" s="66"/>
      <c r="AF275" s="66"/>
      <c r="AG275" s="66"/>
      <c r="AH275" s="66"/>
      <c r="AI275" s="66"/>
      <c r="AJ275" s="66"/>
      <c r="AK275" s="66"/>
      <c r="AL275" s="66"/>
      <c r="AM275" s="66"/>
      <c r="AN275" s="66"/>
      <c r="AO275" s="66"/>
      <c r="AP275" s="66"/>
      <c r="AQ275" s="66"/>
      <c r="AR275" s="66"/>
      <c r="AS275" s="66"/>
      <c r="AT275" s="66"/>
      <c r="AU275" s="66"/>
      <c r="AV275" s="66"/>
      <c r="AW275" s="66"/>
      <c r="AX275" s="66"/>
      <c r="AY275" s="66"/>
      <c r="AZ275" s="66"/>
      <c r="BA275" s="66"/>
      <c r="BB275" s="66"/>
      <c r="BC275" s="66"/>
      <c r="BD275" s="66"/>
      <c r="BE275" s="66"/>
      <c r="BF275" s="66"/>
      <c r="BG275" s="66"/>
      <c r="BH275" s="66"/>
      <c r="BI275" s="66"/>
      <c r="BJ275" s="66"/>
      <c r="BK275" s="66"/>
      <c r="BL275" s="66"/>
      <c r="BM275" s="66"/>
      <c r="BN275" s="66"/>
      <c r="BO275" s="66"/>
      <c r="BP275" s="66"/>
      <c r="BQ275" s="66"/>
      <c r="BR275" s="66"/>
      <c r="BS275" s="66"/>
      <c r="BT275" s="66"/>
      <c r="BU275" s="66"/>
      <c r="BV275" s="66"/>
      <c r="BW275" s="66"/>
      <c r="BX275" s="66"/>
      <c r="BY275" s="66"/>
      <c r="BZ275" s="66"/>
      <c r="CA275" s="66"/>
      <c r="CB275" s="66"/>
      <c r="CC275" s="66"/>
      <c r="CD275" s="66"/>
      <c r="CE275" s="66"/>
      <c r="CF275" s="66"/>
      <c r="CG275" s="66"/>
      <c r="CH275" s="66"/>
      <c r="CI275" s="66"/>
      <c r="CJ275" s="66"/>
      <c r="CK275" s="66"/>
      <c r="CL275" s="66"/>
      <c r="CM275" s="66"/>
      <c r="CN275" s="66"/>
      <c r="CO275" s="66"/>
      <c r="CP275" s="66"/>
      <c r="CQ275" s="66"/>
      <c r="CR275" s="66"/>
      <c r="CS275" s="66"/>
      <c r="CT275" s="66"/>
      <c r="CU275" s="66"/>
      <c r="CV275" s="66"/>
      <c r="CW275" s="66"/>
      <c r="CX275" s="66"/>
      <c r="CY275" s="66"/>
      <c r="CZ275" s="66"/>
      <c r="DA275" s="66"/>
      <c r="DB275" s="66"/>
      <c r="DC275" s="66"/>
      <c r="DD275" s="66"/>
      <c r="DE275" s="66"/>
      <c r="DF275" s="66"/>
    </row>
    <row r="276" spans="1:110" ht="36" customHeight="1">
      <c r="A276" s="79" t="s">
        <v>86</v>
      </c>
      <c r="B276" s="74" t="s">
        <v>158</v>
      </c>
      <c r="C276" s="74">
        <v>1.43</v>
      </c>
      <c r="D276" s="108" t="s">
        <v>2</v>
      </c>
      <c r="E276" s="34"/>
      <c r="F276" s="34" t="s">
        <v>219</v>
      </c>
      <c r="G276" s="34" t="s">
        <v>220</v>
      </c>
      <c r="H276" s="34">
        <v>2027</v>
      </c>
      <c r="I276" s="75">
        <f t="shared" ref="I276:J277" si="156">K276+M276+O276+Q276</f>
        <v>10093.892620544</v>
      </c>
      <c r="J276" s="75">
        <f t="shared" si="156"/>
        <v>0</v>
      </c>
      <c r="K276" s="75">
        <f>8769.5*1.048*1.048*1.048</f>
        <v>10093.892620544</v>
      </c>
      <c r="L276" s="75">
        <v>0</v>
      </c>
      <c r="M276" s="75">
        <v>0</v>
      </c>
      <c r="N276" s="75">
        <v>0</v>
      </c>
      <c r="O276" s="75">
        <v>0</v>
      </c>
      <c r="P276" s="75">
        <v>0</v>
      </c>
      <c r="Q276" s="75">
        <v>0</v>
      </c>
      <c r="R276" s="75">
        <v>0</v>
      </c>
      <c r="S276" s="99"/>
      <c r="T276" s="98"/>
    </row>
    <row r="277" spans="1:110" ht="36" customHeight="1">
      <c r="A277" s="79" t="s">
        <v>89</v>
      </c>
      <c r="B277" s="74" t="s">
        <v>159</v>
      </c>
      <c r="C277" s="74">
        <v>1.17</v>
      </c>
      <c r="D277" s="108" t="s">
        <v>2</v>
      </c>
      <c r="E277" s="34"/>
      <c r="F277" s="34" t="s">
        <v>219</v>
      </c>
      <c r="G277" s="34" t="s">
        <v>220</v>
      </c>
      <c r="H277" s="34">
        <v>2028</v>
      </c>
      <c r="I277" s="75">
        <f t="shared" si="156"/>
        <v>7924.3</v>
      </c>
      <c r="J277" s="75">
        <f t="shared" si="156"/>
        <v>0</v>
      </c>
      <c r="K277" s="75">
        <v>7924.3</v>
      </c>
      <c r="L277" s="75">
        <v>0</v>
      </c>
      <c r="M277" s="75">
        <v>0</v>
      </c>
      <c r="N277" s="75">
        <v>0</v>
      </c>
      <c r="O277" s="75">
        <v>0</v>
      </c>
      <c r="P277" s="75">
        <v>0</v>
      </c>
      <c r="Q277" s="75">
        <v>0</v>
      </c>
      <c r="R277" s="75">
        <v>0</v>
      </c>
      <c r="S277" s="99"/>
      <c r="T277" s="98"/>
    </row>
    <row r="278" spans="1:110" ht="50.25" customHeight="1">
      <c r="A278" s="79" t="s">
        <v>88</v>
      </c>
      <c r="B278" s="34" t="s">
        <v>14</v>
      </c>
      <c r="C278" s="34">
        <v>5.5</v>
      </c>
      <c r="D278" s="34" t="s">
        <v>2</v>
      </c>
      <c r="E278" s="34"/>
      <c r="F278" s="34" t="s">
        <v>219</v>
      </c>
      <c r="G278" s="34" t="s">
        <v>220</v>
      </c>
      <c r="H278" s="34">
        <v>2028</v>
      </c>
      <c r="I278" s="75">
        <f t="shared" si="154"/>
        <v>31554.1</v>
      </c>
      <c r="J278" s="75">
        <f t="shared" si="155"/>
        <v>0</v>
      </c>
      <c r="K278" s="75">
        <v>31554.1</v>
      </c>
      <c r="L278" s="75">
        <v>0</v>
      </c>
      <c r="M278" s="75">
        <v>0</v>
      </c>
      <c r="N278" s="75">
        <v>0</v>
      </c>
      <c r="O278" s="75">
        <v>0</v>
      </c>
      <c r="P278" s="75">
        <v>0</v>
      </c>
      <c r="Q278" s="75">
        <v>0</v>
      </c>
      <c r="R278" s="75">
        <v>0</v>
      </c>
      <c r="S278" s="1" t="s">
        <v>6</v>
      </c>
      <c r="T278" s="52"/>
    </row>
    <row r="279" spans="1:110" ht="43.5" customHeight="1">
      <c r="A279" s="79" t="s">
        <v>116</v>
      </c>
      <c r="B279" s="34" t="s">
        <v>15</v>
      </c>
      <c r="C279" s="34">
        <v>0.8</v>
      </c>
      <c r="D279" s="34" t="s">
        <v>2</v>
      </c>
      <c r="E279" s="34"/>
      <c r="F279" s="34" t="s">
        <v>219</v>
      </c>
      <c r="G279" s="34" t="s">
        <v>220</v>
      </c>
      <c r="H279" s="34">
        <v>2029</v>
      </c>
      <c r="I279" s="75">
        <f t="shared" si="154"/>
        <v>9305.2000000000007</v>
      </c>
      <c r="J279" s="75">
        <f t="shared" si="155"/>
        <v>0</v>
      </c>
      <c r="K279" s="75">
        <v>9305.2000000000007</v>
      </c>
      <c r="L279" s="75">
        <v>0</v>
      </c>
      <c r="M279" s="75">
        <v>0</v>
      </c>
      <c r="N279" s="75">
        <v>0</v>
      </c>
      <c r="O279" s="75">
        <v>0</v>
      </c>
      <c r="P279" s="75">
        <v>0</v>
      </c>
      <c r="Q279" s="75">
        <v>0</v>
      </c>
      <c r="R279" s="75">
        <v>0</v>
      </c>
      <c r="S279" s="1" t="s">
        <v>6</v>
      </c>
      <c r="T279" s="52"/>
    </row>
    <row r="280" spans="1:110" ht="45" customHeight="1">
      <c r="A280" s="79" t="s">
        <v>103</v>
      </c>
      <c r="B280" s="34" t="s">
        <v>57</v>
      </c>
      <c r="C280" s="34">
        <v>3.5</v>
      </c>
      <c r="D280" s="34" t="s">
        <v>2</v>
      </c>
      <c r="E280" s="34"/>
      <c r="F280" s="34" t="s">
        <v>219</v>
      </c>
      <c r="G280" s="34" t="s">
        <v>220</v>
      </c>
      <c r="H280" s="34">
        <v>2029</v>
      </c>
      <c r="I280" s="50">
        <f t="shared" si="154"/>
        <v>21283.5</v>
      </c>
      <c r="J280" s="50">
        <f t="shared" si="155"/>
        <v>0</v>
      </c>
      <c r="K280" s="75">
        <v>21283.5</v>
      </c>
      <c r="L280" s="75">
        <v>0</v>
      </c>
      <c r="M280" s="75">
        <v>0</v>
      </c>
      <c r="N280" s="75">
        <v>0</v>
      </c>
      <c r="O280" s="75">
        <v>0</v>
      </c>
      <c r="P280" s="75">
        <v>0</v>
      </c>
      <c r="Q280" s="75">
        <v>0</v>
      </c>
      <c r="R280" s="75">
        <v>0</v>
      </c>
      <c r="S280" s="1" t="s">
        <v>5</v>
      </c>
      <c r="T280" s="52"/>
    </row>
    <row r="281" spans="1:110" ht="38.25" customHeight="1">
      <c r="A281" s="79" t="s">
        <v>117</v>
      </c>
      <c r="B281" s="34" t="s">
        <v>10</v>
      </c>
      <c r="C281" s="34">
        <v>1.5</v>
      </c>
      <c r="D281" s="34" t="s">
        <v>2</v>
      </c>
      <c r="E281" s="34"/>
      <c r="F281" s="34" t="s">
        <v>219</v>
      </c>
      <c r="G281" s="34" t="s">
        <v>220</v>
      </c>
      <c r="H281" s="34">
        <v>2029</v>
      </c>
      <c r="I281" s="75">
        <f t="shared" ref="I281:J285" si="157">K281+M281+O281+Q281</f>
        <v>11302.1</v>
      </c>
      <c r="J281" s="75">
        <f t="shared" si="157"/>
        <v>0</v>
      </c>
      <c r="K281" s="75">
        <v>11302.1</v>
      </c>
      <c r="L281" s="75">
        <v>0</v>
      </c>
      <c r="M281" s="75">
        <v>0</v>
      </c>
      <c r="N281" s="75">
        <v>0</v>
      </c>
      <c r="O281" s="75">
        <v>0</v>
      </c>
      <c r="P281" s="75">
        <v>0</v>
      </c>
      <c r="Q281" s="75">
        <v>0</v>
      </c>
      <c r="R281" s="75">
        <v>0</v>
      </c>
      <c r="S281" s="1" t="s">
        <v>6</v>
      </c>
      <c r="T281" s="52"/>
    </row>
    <row r="282" spans="1:110" ht="45.75" customHeight="1">
      <c r="A282" s="79" t="s">
        <v>118</v>
      </c>
      <c r="B282" s="34" t="s">
        <v>16</v>
      </c>
      <c r="C282" s="34">
        <v>1.4</v>
      </c>
      <c r="D282" s="34" t="s">
        <v>2</v>
      </c>
      <c r="E282" s="34"/>
      <c r="F282" s="34" t="s">
        <v>219</v>
      </c>
      <c r="G282" s="34" t="s">
        <v>220</v>
      </c>
      <c r="H282" s="34">
        <v>2029</v>
      </c>
      <c r="I282" s="75">
        <f t="shared" si="157"/>
        <v>10847.8</v>
      </c>
      <c r="J282" s="75">
        <f t="shared" si="157"/>
        <v>0</v>
      </c>
      <c r="K282" s="75">
        <v>10847.8</v>
      </c>
      <c r="L282" s="75">
        <v>0</v>
      </c>
      <c r="M282" s="75">
        <v>0</v>
      </c>
      <c r="N282" s="75">
        <v>0</v>
      </c>
      <c r="O282" s="75">
        <v>0</v>
      </c>
      <c r="P282" s="75">
        <v>0</v>
      </c>
      <c r="Q282" s="75">
        <v>0</v>
      </c>
      <c r="R282" s="75">
        <v>0</v>
      </c>
      <c r="S282" s="1" t="s">
        <v>6</v>
      </c>
      <c r="T282" s="52"/>
    </row>
    <row r="283" spans="1:110" ht="38.25" customHeight="1">
      <c r="A283" s="79" t="s">
        <v>246</v>
      </c>
      <c r="B283" s="34" t="s">
        <v>12</v>
      </c>
      <c r="C283" s="34">
        <v>0.25</v>
      </c>
      <c r="D283" s="34" t="s">
        <v>2</v>
      </c>
      <c r="E283" s="34"/>
      <c r="F283" s="34" t="s">
        <v>219</v>
      </c>
      <c r="G283" s="34" t="s">
        <v>220</v>
      </c>
      <c r="H283" s="34">
        <v>2029</v>
      </c>
      <c r="I283" s="75">
        <f t="shared" si="157"/>
        <v>6542.1</v>
      </c>
      <c r="J283" s="75">
        <f t="shared" si="157"/>
        <v>0</v>
      </c>
      <c r="K283" s="75">
        <v>6542.1</v>
      </c>
      <c r="L283" s="75">
        <v>0</v>
      </c>
      <c r="M283" s="75">
        <v>0</v>
      </c>
      <c r="N283" s="75">
        <v>0</v>
      </c>
      <c r="O283" s="75">
        <v>0</v>
      </c>
      <c r="P283" s="75">
        <v>0</v>
      </c>
      <c r="Q283" s="75">
        <v>0</v>
      </c>
      <c r="R283" s="75">
        <v>0</v>
      </c>
      <c r="S283" s="1" t="s">
        <v>6</v>
      </c>
      <c r="T283" s="52"/>
    </row>
    <row r="284" spans="1:110" ht="38.25" customHeight="1">
      <c r="A284" s="79" t="s">
        <v>247</v>
      </c>
      <c r="B284" s="34" t="s">
        <v>55</v>
      </c>
      <c r="C284" s="34">
        <v>6.68</v>
      </c>
      <c r="D284" s="34" t="s">
        <v>2</v>
      </c>
      <c r="E284" s="34"/>
      <c r="F284" s="34" t="s">
        <v>219</v>
      </c>
      <c r="G284" s="34" t="s">
        <v>220</v>
      </c>
      <c r="H284" s="34">
        <v>2030</v>
      </c>
      <c r="I284" s="75">
        <f t="shared" si="157"/>
        <v>35579.800000000003</v>
      </c>
      <c r="J284" s="75">
        <f t="shared" si="157"/>
        <v>0</v>
      </c>
      <c r="K284" s="75">
        <v>35579.800000000003</v>
      </c>
      <c r="L284" s="75">
        <v>0</v>
      </c>
      <c r="M284" s="75">
        <v>0</v>
      </c>
      <c r="N284" s="75">
        <v>0</v>
      </c>
      <c r="O284" s="75">
        <v>0</v>
      </c>
      <c r="P284" s="75">
        <v>0</v>
      </c>
      <c r="Q284" s="75">
        <v>0</v>
      </c>
      <c r="R284" s="75">
        <v>0</v>
      </c>
      <c r="S284" s="1" t="s">
        <v>6</v>
      </c>
      <c r="T284" s="52"/>
    </row>
    <row r="285" spans="1:110" ht="38.25" customHeight="1">
      <c r="A285" s="79" t="s">
        <v>248</v>
      </c>
      <c r="B285" s="34" t="s">
        <v>13</v>
      </c>
      <c r="C285" s="34">
        <v>0.25</v>
      </c>
      <c r="D285" s="34" t="s">
        <v>2</v>
      </c>
      <c r="E285" s="34"/>
      <c r="F285" s="34" t="s">
        <v>219</v>
      </c>
      <c r="G285" s="34" t="s">
        <v>220</v>
      </c>
      <c r="H285" s="34">
        <v>2030</v>
      </c>
      <c r="I285" s="75">
        <f t="shared" si="157"/>
        <v>6542.1</v>
      </c>
      <c r="J285" s="75">
        <f t="shared" si="157"/>
        <v>0</v>
      </c>
      <c r="K285" s="75">
        <v>6542.1</v>
      </c>
      <c r="L285" s="75">
        <v>0</v>
      </c>
      <c r="M285" s="75">
        <v>0</v>
      </c>
      <c r="N285" s="75">
        <v>0</v>
      </c>
      <c r="O285" s="75">
        <v>0</v>
      </c>
      <c r="P285" s="75">
        <v>0</v>
      </c>
      <c r="Q285" s="75">
        <v>0</v>
      </c>
      <c r="R285" s="75">
        <v>0</v>
      </c>
      <c r="S285" s="1" t="s">
        <v>6</v>
      </c>
      <c r="T285" s="52"/>
    </row>
    <row r="286" spans="1:110" ht="38.25" customHeight="1">
      <c r="A286" s="79" t="s">
        <v>306</v>
      </c>
      <c r="B286" s="34" t="s">
        <v>193</v>
      </c>
      <c r="C286" s="34">
        <v>1.45</v>
      </c>
      <c r="D286" s="34" t="s">
        <v>2</v>
      </c>
      <c r="E286" s="34"/>
      <c r="F286" s="34" t="s">
        <v>219</v>
      </c>
      <c r="G286" s="34" t="s">
        <v>220</v>
      </c>
      <c r="H286" s="34">
        <v>2030</v>
      </c>
      <c r="I286" s="75">
        <f t="shared" ref="I286:J288" si="158">K286+M286+O286+Q286</f>
        <v>9384.7000000000007</v>
      </c>
      <c r="J286" s="75">
        <f t="shared" si="158"/>
        <v>0</v>
      </c>
      <c r="K286" s="75">
        <v>9384.7000000000007</v>
      </c>
      <c r="L286" s="75">
        <v>0</v>
      </c>
      <c r="M286" s="75">
        <v>0</v>
      </c>
      <c r="N286" s="75">
        <v>0</v>
      </c>
      <c r="O286" s="75">
        <v>0</v>
      </c>
      <c r="P286" s="75">
        <v>0</v>
      </c>
      <c r="Q286" s="75">
        <v>0</v>
      </c>
      <c r="R286" s="75">
        <v>0</v>
      </c>
      <c r="S286" s="1" t="s">
        <v>196</v>
      </c>
      <c r="T286" s="52"/>
    </row>
    <row r="287" spans="1:110" ht="38.25" customHeight="1">
      <c r="A287" s="79" t="s">
        <v>324</v>
      </c>
      <c r="B287" s="34" t="s">
        <v>194</v>
      </c>
      <c r="C287" s="34">
        <v>1.7</v>
      </c>
      <c r="D287" s="34" t="s">
        <v>2</v>
      </c>
      <c r="E287" s="34"/>
      <c r="F287" s="34" t="s">
        <v>219</v>
      </c>
      <c r="G287" s="34" t="s">
        <v>220</v>
      </c>
      <c r="H287" s="34">
        <v>2030</v>
      </c>
      <c r="I287" s="75">
        <f t="shared" si="158"/>
        <v>9716.1</v>
      </c>
      <c r="J287" s="75">
        <f t="shared" si="158"/>
        <v>0</v>
      </c>
      <c r="K287" s="75">
        <v>9716.1</v>
      </c>
      <c r="L287" s="75">
        <v>0</v>
      </c>
      <c r="M287" s="75">
        <v>0</v>
      </c>
      <c r="N287" s="75">
        <v>0</v>
      </c>
      <c r="O287" s="75">
        <v>0</v>
      </c>
      <c r="P287" s="75">
        <v>0</v>
      </c>
      <c r="Q287" s="75">
        <v>0</v>
      </c>
      <c r="R287" s="75">
        <v>0</v>
      </c>
      <c r="S287" s="1" t="s">
        <v>196</v>
      </c>
      <c r="T287" s="52"/>
    </row>
    <row r="288" spans="1:110" ht="38.25" customHeight="1">
      <c r="A288" s="79" t="s">
        <v>326</v>
      </c>
      <c r="B288" s="34" t="s">
        <v>195</v>
      </c>
      <c r="C288" s="34">
        <v>4</v>
      </c>
      <c r="D288" s="34" t="s">
        <v>2</v>
      </c>
      <c r="E288" s="34"/>
      <c r="F288" s="34" t="s">
        <v>219</v>
      </c>
      <c r="G288" s="34" t="s">
        <v>220</v>
      </c>
      <c r="H288" s="34">
        <v>2030</v>
      </c>
      <c r="I288" s="75">
        <f t="shared" si="158"/>
        <v>13133.4</v>
      </c>
      <c r="J288" s="75">
        <f t="shared" si="158"/>
        <v>0</v>
      </c>
      <c r="K288" s="75">
        <v>13133.4</v>
      </c>
      <c r="L288" s="75">
        <v>0</v>
      </c>
      <c r="M288" s="75">
        <v>0</v>
      </c>
      <c r="N288" s="75">
        <v>0</v>
      </c>
      <c r="O288" s="75">
        <v>0</v>
      </c>
      <c r="P288" s="75">
        <v>0</v>
      </c>
      <c r="Q288" s="75">
        <v>0</v>
      </c>
      <c r="R288" s="75">
        <v>0</v>
      </c>
      <c r="S288" s="1" t="s">
        <v>196</v>
      </c>
      <c r="T288" s="52"/>
    </row>
    <row r="289" spans="1:20" ht="29.25" customHeight="1">
      <c r="A289" s="39" t="s">
        <v>90</v>
      </c>
      <c r="B289" s="40" t="s">
        <v>181</v>
      </c>
      <c r="C289" s="41"/>
      <c r="D289" s="42"/>
      <c r="E289" s="56"/>
      <c r="F289" s="85"/>
      <c r="G289" s="85"/>
      <c r="H289" s="43" t="s">
        <v>26</v>
      </c>
      <c r="I289" s="44">
        <f>K289+M289+O289+Q289</f>
        <v>33101.070400000004</v>
      </c>
      <c r="J289" s="44">
        <f>L289+N289+P289+R289</f>
        <v>13178.8</v>
      </c>
      <c r="K289" s="44">
        <f>K290+K291+K292+K293+K294+K295+K296+K297+K298</f>
        <v>33101.070400000004</v>
      </c>
      <c r="L289" s="44">
        <f t="shared" ref="L289:R289" si="159">L290+L291+L292+L293+L294+L295+L296+L297+L298</f>
        <v>13178.8</v>
      </c>
      <c r="M289" s="44">
        <f t="shared" si="159"/>
        <v>0</v>
      </c>
      <c r="N289" s="44">
        <f t="shared" si="159"/>
        <v>0</v>
      </c>
      <c r="O289" s="44">
        <f t="shared" si="159"/>
        <v>0</v>
      </c>
      <c r="P289" s="44">
        <f t="shared" si="159"/>
        <v>0</v>
      </c>
      <c r="Q289" s="44">
        <f t="shared" si="159"/>
        <v>0</v>
      </c>
      <c r="R289" s="44">
        <f t="shared" si="159"/>
        <v>0</v>
      </c>
      <c r="S289" s="1"/>
      <c r="T289" s="52"/>
    </row>
    <row r="290" spans="1:20" ht="29.25" customHeight="1">
      <c r="A290" s="46"/>
      <c r="B290" s="47"/>
      <c r="C290" s="48"/>
      <c r="D290" s="49"/>
      <c r="E290" s="57"/>
      <c r="F290" s="86"/>
      <c r="G290" s="86"/>
      <c r="H290" s="33">
        <v>2022</v>
      </c>
      <c r="I290" s="50">
        <f>K290+M290+O290+Q290</f>
        <v>6589.4</v>
      </c>
      <c r="J290" s="50">
        <f>L290+N290+P290+R290</f>
        <v>6589.4</v>
      </c>
      <c r="K290" s="50">
        <f>K299</f>
        <v>6589.4</v>
      </c>
      <c r="L290" s="50">
        <f t="shared" ref="L290:R290" si="160">L299</f>
        <v>6589.4</v>
      </c>
      <c r="M290" s="50">
        <f t="shared" si="160"/>
        <v>0</v>
      </c>
      <c r="N290" s="50">
        <f t="shared" si="160"/>
        <v>0</v>
      </c>
      <c r="O290" s="50">
        <f t="shared" si="160"/>
        <v>0</v>
      </c>
      <c r="P290" s="50">
        <f t="shared" si="160"/>
        <v>0</v>
      </c>
      <c r="Q290" s="50">
        <f t="shared" si="160"/>
        <v>0</v>
      </c>
      <c r="R290" s="50">
        <f t="shared" si="160"/>
        <v>0</v>
      </c>
      <c r="S290" s="1"/>
      <c r="T290" s="52"/>
    </row>
    <row r="291" spans="1:20" ht="29.25" customHeight="1">
      <c r="A291" s="46"/>
      <c r="B291" s="47"/>
      <c r="C291" s="48"/>
      <c r="D291" s="49"/>
      <c r="E291" s="57"/>
      <c r="F291" s="86"/>
      <c r="G291" s="86"/>
      <c r="H291" s="33">
        <v>2023</v>
      </c>
      <c r="I291" s="50">
        <f t="shared" ref="I291:I298" si="161">K291+M291+O291+Q291</f>
        <v>6589.4</v>
      </c>
      <c r="J291" s="50">
        <f t="shared" ref="J291:J298" si="162">L291+N291+P291+R291</f>
        <v>6589.4</v>
      </c>
      <c r="K291" s="50">
        <f>K300</f>
        <v>6589.4</v>
      </c>
      <c r="L291" s="50">
        <f t="shared" ref="L291:R291" si="163">L300</f>
        <v>6589.4</v>
      </c>
      <c r="M291" s="50">
        <f t="shared" si="163"/>
        <v>0</v>
      </c>
      <c r="N291" s="50">
        <f t="shared" si="163"/>
        <v>0</v>
      </c>
      <c r="O291" s="50">
        <f t="shared" si="163"/>
        <v>0</v>
      </c>
      <c r="P291" s="50">
        <f t="shared" si="163"/>
        <v>0</v>
      </c>
      <c r="Q291" s="50">
        <f t="shared" si="163"/>
        <v>0</v>
      </c>
      <c r="R291" s="50">
        <f t="shared" si="163"/>
        <v>0</v>
      </c>
      <c r="S291" s="1"/>
      <c r="T291" s="52"/>
    </row>
    <row r="292" spans="1:20" ht="29.25" customHeight="1">
      <c r="A292" s="46"/>
      <c r="B292" s="47"/>
      <c r="C292" s="48"/>
      <c r="D292" s="49"/>
      <c r="E292" s="57"/>
      <c r="F292" s="86"/>
      <c r="G292" s="86"/>
      <c r="H292" s="33">
        <v>2024</v>
      </c>
      <c r="I292" s="50">
        <f t="shared" si="161"/>
        <v>0</v>
      </c>
      <c r="J292" s="50">
        <f>L292+N292+P292+R292</f>
        <v>0</v>
      </c>
      <c r="K292" s="50">
        <v>0</v>
      </c>
      <c r="L292" s="50">
        <v>0</v>
      </c>
      <c r="M292" s="50">
        <v>0</v>
      </c>
      <c r="N292" s="50">
        <v>0</v>
      </c>
      <c r="O292" s="50">
        <v>0</v>
      </c>
      <c r="P292" s="50">
        <v>0</v>
      </c>
      <c r="Q292" s="50">
        <v>0</v>
      </c>
      <c r="R292" s="50">
        <v>0</v>
      </c>
      <c r="S292" s="1"/>
      <c r="T292" s="52"/>
    </row>
    <row r="293" spans="1:20" ht="29.25" customHeight="1">
      <c r="A293" s="46"/>
      <c r="B293" s="47"/>
      <c r="C293" s="48"/>
      <c r="D293" s="49"/>
      <c r="E293" s="57"/>
      <c r="F293" s="86"/>
      <c r="G293" s="86"/>
      <c r="H293" s="33">
        <v>2025</v>
      </c>
      <c r="I293" s="50">
        <f t="shared" si="161"/>
        <v>0</v>
      </c>
      <c r="J293" s="50">
        <f t="shared" si="162"/>
        <v>0</v>
      </c>
      <c r="K293" s="50">
        <v>0</v>
      </c>
      <c r="L293" s="50">
        <v>0</v>
      </c>
      <c r="M293" s="50">
        <v>0</v>
      </c>
      <c r="N293" s="50">
        <v>0</v>
      </c>
      <c r="O293" s="50">
        <v>0</v>
      </c>
      <c r="P293" s="50">
        <v>0</v>
      </c>
      <c r="Q293" s="50">
        <v>0</v>
      </c>
      <c r="R293" s="50">
        <v>0</v>
      </c>
      <c r="S293" s="1"/>
      <c r="T293" s="52"/>
    </row>
    <row r="294" spans="1:20" ht="29.25" customHeight="1">
      <c r="A294" s="46"/>
      <c r="B294" s="47"/>
      <c r="C294" s="48"/>
      <c r="D294" s="49"/>
      <c r="E294" s="57"/>
      <c r="F294" s="86"/>
      <c r="G294" s="86"/>
      <c r="H294" s="33">
        <v>2026</v>
      </c>
      <c r="I294" s="50">
        <f t="shared" si="161"/>
        <v>0</v>
      </c>
      <c r="J294" s="50">
        <f t="shared" si="162"/>
        <v>0</v>
      </c>
      <c r="K294" s="50">
        <v>0</v>
      </c>
      <c r="L294" s="50">
        <v>0</v>
      </c>
      <c r="M294" s="50">
        <v>0</v>
      </c>
      <c r="N294" s="50">
        <v>0</v>
      </c>
      <c r="O294" s="50">
        <v>0</v>
      </c>
      <c r="P294" s="50">
        <v>0</v>
      </c>
      <c r="Q294" s="50">
        <v>0</v>
      </c>
      <c r="R294" s="50">
        <v>0</v>
      </c>
      <c r="S294" s="1"/>
      <c r="T294" s="52"/>
    </row>
    <row r="295" spans="1:20" ht="29.25" customHeight="1">
      <c r="A295" s="46"/>
      <c r="B295" s="47"/>
      <c r="C295" s="48"/>
      <c r="D295" s="49"/>
      <c r="E295" s="57"/>
      <c r="F295" s="86"/>
      <c r="G295" s="86"/>
      <c r="H295" s="33">
        <v>2027</v>
      </c>
      <c r="I295" s="50">
        <f t="shared" si="161"/>
        <v>19922.270400000005</v>
      </c>
      <c r="J295" s="50">
        <f t="shared" si="162"/>
        <v>0</v>
      </c>
      <c r="K295" s="50">
        <f>K301+K302+K303+K304+K305+K306+K307</f>
        <v>19922.270400000005</v>
      </c>
      <c r="L295" s="50">
        <v>0</v>
      </c>
      <c r="M295" s="50">
        <v>0</v>
      </c>
      <c r="N295" s="50">
        <v>0</v>
      </c>
      <c r="O295" s="50">
        <v>0</v>
      </c>
      <c r="P295" s="50">
        <v>0</v>
      </c>
      <c r="Q295" s="50">
        <v>0</v>
      </c>
      <c r="R295" s="50">
        <v>0</v>
      </c>
      <c r="S295" s="1"/>
      <c r="T295" s="52"/>
    </row>
    <row r="296" spans="1:20" ht="29.25" customHeight="1">
      <c r="A296" s="46"/>
      <c r="B296" s="47"/>
      <c r="C296" s="48"/>
      <c r="D296" s="49"/>
      <c r="E296" s="57"/>
      <c r="F296" s="86"/>
      <c r="G296" s="86"/>
      <c r="H296" s="33">
        <v>2028</v>
      </c>
      <c r="I296" s="50">
        <f t="shared" si="161"/>
        <v>0</v>
      </c>
      <c r="J296" s="50">
        <f t="shared" si="162"/>
        <v>0</v>
      </c>
      <c r="K296" s="50">
        <v>0</v>
      </c>
      <c r="L296" s="50">
        <v>0</v>
      </c>
      <c r="M296" s="50">
        <v>0</v>
      </c>
      <c r="N296" s="50">
        <v>0</v>
      </c>
      <c r="O296" s="50">
        <v>0</v>
      </c>
      <c r="P296" s="50">
        <v>0</v>
      </c>
      <c r="Q296" s="50">
        <v>0</v>
      </c>
      <c r="R296" s="50">
        <v>0</v>
      </c>
      <c r="S296" s="1"/>
      <c r="T296" s="52"/>
    </row>
    <row r="297" spans="1:20" ht="29.25" customHeight="1">
      <c r="A297" s="46"/>
      <c r="B297" s="47"/>
      <c r="C297" s="48"/>
      <c r="D297" s="49"/>
      <c r="E297" s="57"/>
      <c r="F297" s="86"/>
      <c r="G297" s="86"/>
      <c r="H297" s="33">
        <v>2029</v>
      </c>
      <c r="I297" s="50">
        <f t="shared" si="161"/>
        <v>0</v>
      </c>
      <c r="J297" s="50">
        <f t="shared" si="162"/>
        <v>0</v>
      </c>
      <c r="K297" s="50">
        <v>0</v>
      </c>
      <c r="L297" s="50">
        <v>0</v>
      </c>
      <c r="M297" s="50">
        <v>0</v>
      </c>
      <c r="N297" s="50">
        <v>0</v>
      </c>
      <c r="O297" s="50">
        <v>0</v>
      </c>
      <c r="P297" s="50">
        <v>0</v>
      </c>
      <c r="Q297" s="50">
        <v>0</v>
      </c>
      <c r="R297" s="50">
        <v>0</v>
      </c>
      <c r="S297" s="1"/>
      <c r="T297" s="52"/>
    </row>
    <row r="298" spans="1:20" ht="29.25" customHeight="1">
      <c r="A298" s="46"/>
      <c r="B298" s="47"/>
      <c r="C298" s="48"/>
      <c r="D298" s="49"/>
      <c r="E298" s="57"/>
      <c r="F298" s="86"/>
      <c r="G298" s="86"/>
      <c r="H298" s="33">
        <v>2030</v>
      </c>
      <c r="I298" s="50">
        <f t="shared" si="161"/>
        <v>0</v>
      </c>
      <c r="J298" s="50">
        <f t="shared" si="162"/>
        <v>0</v>
      </c>
      <c r="K298" s="50">
        <v>0</v>
      </c>
      <c r="L298" s="50">
        <v>0</v>
      </c>
      <c r="M298" s="50">
        <v>0</v>
      </c>
      <c r="N298" s="50">
        <v>0</v>
      </c>
      <c r="O298" s="50">
        <v>0</v>
      </c>
      <c r="P298" s="50">
        <v>0</v>
      </c>
      <c r="Q298" s="50">
        <v>0</v>
      </c>
      <c r="R298" s="50">
        <v>0</v>
      </c>
      <c r="S298" s="1"/>
      <c r="T298" s="52"/>
    </row>
    <row r="299" spans="1:20" ht="93.75" customHeight="1">
      <c r="A299" s="39" t="s">
        <v>91</v>
      </c>
      <c r="B299" s="109" t="s">
        <v>206</v>
      </c>
      <c r="C299" s="34">
        <v>2.0150000000000001</v>
      </c>
      <c r="D299" s="34" t="s">
        <v>2</v>
      </c>
      <c r="E299" s="34" t="s">
        <v>291</v>
      </c>
      <c r="F299" s="34" t="s">
        <v>219</v>
      </c>
      <c r="G299" s="34" t="s">
        <v>222</v>
      </c>
      <c r="H299" s="34">
        <v>2022</v>
      </c>
      <c r="I299" s="75">
        <f t="shared" ref="I299:J306" si="164">K299+M299+O299+Q299</f>
        <v>6589.4</v>
      </c>
      <c r="J299" s="75">
        <f t="shared" si="164"/>
        <v>6589.4</v>
      </c>
      <c r="K299" s="75">
        <f>6600.2-10.8</f>
        <v>6589.4</v>
      </c>
      <c r="L299" s="75">
        <f>6600.2-10.8</f>
        <v>6589.4</v>
      </c>
      <c r="M299" s="75">
        <v>0</v>
      </c>
      <c r="N299" s="75">
        <v>0</v>
      </c>
      <c r="O299" s="75">
        <v>0</v>
      </c>
      <c r="P299" s="75">
        <v>0</v>
      </c>
      <c r="Q299" s="75">
        <v>0</v>
      </c>
      <c r="R299" s="75">
        <v>0</v>
      </c>
      <c r="S299" s="1"/>
      <c r="T299" s="52"/>
    </row>
    <row r="300" spans="1:20" ht="93.75" customHeight="1">
      <c r="A300" s="77"/>
      <c r="B300" s="110"/>
      <c r="C300" s="34">
        <v>2.0150000000000001</v>
      </c>
      <c r="D300" s="34" t="s">
        <v>2</v>
      </c>
      <c r="E300" s="34" t="s">
        <v>291</v>
      </c>
      <c r="F300" s="34" t="s">
        <v>219</v>
      </c>
      <c r="G300" s="34" t="s">
        <v>222</v>
      </c>
      <c r="H300" s="34">
        <v>2023</v>
      </c>
      <c r="I300" s="75">
        <f>K300+M300+O300+Q300</f>
        <v>6589.4</v>
      </c>
      <c r="J300" s="75">
        <f>L300+N300+P300+R300</f>
        <v>6589.4</v>
      </c>
      <c r="K300" s="75">
        <f>6600.2-10.8</f>
        <v>6589.4</v>
      </c>
      <c r="L300" s="75">
        <f>6600.2-10.8</f>
        <v>6589.4</v>
      </c>
      <c r="M300" s="75">
        <v>0</v>
      </c>
      <c r="N300" s="75">
        <v>0</v>
      </c>
      <c r="O300" s="75">
        <v>0</v>
      </c>
      <c r="P300" s="75">
        <v>0</v>
      </c>
      <c r="Q300" s="75">
        <v>0</v>
      </c>
      <c r="R300" s="75">
        <v>0</v>
      </c>
      <c r="S300" s="1"/>
      <c r="T300" s="52"/>
    </row>
    <row r="301" spans="1:20" ht="84" customHeight="1">
      <c r="A301" s="79" t="s">
        <v>249</v>
      </c>
      <c r="B301" s="34" t="s">
        <v>205</v>
      </c>
      <c r="C301" s="34"/>
      <c r="D301" s="34" t="s">
        <v>180</v>
      </c>
      <c r="E301" s="34"/>
      <c r="F301" s="34" t="s">
        <v>219</v>
      </c>
      <c r="G301" s="34" t="s">
        <v>222</v>
      </c>
      <c r="H301" s="80">
        <v>2027</v>
      </c>
      <c r="I301" s="75">
        <f t="shared" si="164"/>
        <v>4831.0704000000005</v>
      </c>
      <c r="J301" s="75">
        <f t="shared" si="164"/>
        <v>0</v>
      </c>
      <c r="K301" s="81">
        <f>4609.8*1.048</f>
        <v>4831.0704000000005</v>
      </c>
      <c r="L301" s="75">
        <v>0</v>
      </c>
      <c r="M301" s="75">
        <v>0</v>
      </c>
      <c r="N301" s="75">
        <v>0</v>
      </c>
      <c r="O301" s="75">
        <v>0</v>
      </c>
      <c r="P301" s="75">
        <v>0</v>
      </c>
      <c r="Q301" s="75">
        <v>0</v>
      </c>
      <c r="R301" s="75">
        <v>0</v>
      </c>
      <c r="S301" s="1"/>
      <c r="T301" s="52"/>
    </row>
    <row r="302" spans="1:20" ht="97.5" customHeight="1">
      <c r="A302" s="79" t="s">
        <v>250</v>
      </c>
      <c r="B302" s="34" t="s">
        <v>237</v>
      </c>
      <c r="C302" s="34">
        <v>3.5999999999999997E-2</v>
      </c>
      <c r="D302" s="34" t="s">
        <v>180</v>
      </c>
      <c r="E302" s="34"/>
      <c r="F302" s="34" t="s">
        <v>219</v>
      </c>
      <c r="G302" s="34" t="s">
        <v>220</v>
      </c>
      <c r="H302" s="80">
        <v>2027</v>
      </c>
      <c r="I302" s="75">
        <f t="shared" si="164"/>
        <v>2515.2000000000003</v>
      </c>
      <c r="J302" s="75">
        <f t="shared" si="164"/>
        <v>0</v>
      </c>
      <c r="K302" s="81">
        <f>2400*1.048</f>
        <v>2515.2000000000003</v>
      </c>
      <c r="L302" s="75">
        <v>0</v>
      </c>
      <c r="M302" s="75">
        <v>0</v>
      </c>
      <c r="N302" s="75">
        <v>0</v>
      </c>
      <c r="O302" s="75">
        <v>0</v>
      </c>
      <c r="P302" s="75">
        <v>0</v>
      </c>
      <c r="Q302" s="75">
        <v>0</v>
      </c>
      <c r="R302" s="75">
        <v>0</v>
      </c>
      <c r="S302" s="1" t="s">
        <v>5</v>
      </c>
      <c r="T302" s="76" t="s">
        <v>226</v>
      </c>
    </row>
    <row r="303" spans="1:20" ht="76.5">
      <c r="A303" s="79" t="s">
        <v>251</v>
      </c>
      <c r="B303" s="34" t="s">
        <v>238</v>
      </c>
      <c r="C303" s="34">
        <v>3.6999999999999998E-2</v>
      </c>
      <c r="D303" s="34" t="s">
        <v>180</v>
      </c>
      <c r="E303" s="34"/>
      <c r="F303" s="34" t="s">
        <v>219</v>
      </c>
      <c r="G303" s="34" t="s">
        <v>220</v>
      </c>
      <c r="H303" s="80">
        <v>2027</v>
      </c>
      <c r="I303" s="75">
        <f t="shared" si="164"/>
        <v>2515.2000000000003</v>
      </c>
      <c r="J303" s="75">
        <f t="shared" si="164"/>
        <v>0</v>
      </c>
      <c r="K303" s="81">
        <f>2400*1.048</f>
        <v>2515.2000000000003</v>
      </c>
      <c r="L303" s="75">
        <v>0</v>
      </c>
      <c r="M303" s="75">
        <v>0</v>
      </c>
      <c r="N303" s="75">
        <v>0</v>
      </c>
      <c r="O303" s="75">
        <v>0</v>
      </c>
      <c r="P303" s="75">
        <v>0</v>
      </c>
      <c r="Q303" s="75">
        <v>0</v>
      </c>
      <c r="R303" s="75">
        <v>0</v>
      </c>
      <c r="S303" s="1" t="s">
        <v>53</v>
      </c>
      <c r="T303" s="76" t="s">
        <v>226</v>
      </c>
    </row>
    <row r="304" spans="1:20" ht="76.5">
      <c r="A304" s="79" t="s">
        <v>252</v>
      </c>
      <c r="B304" s="34" t="s">
        <v>239</v>
      </c>
      <c r="C304" s="34">
        <v>2.5999999999999999E-2</v>
      </c>
      <c r="D304" s="34" t="s">
        <v>180</v>
      </c>
      <c r="E304" s="34"/>
      <c r="F304" s="34" t="s">
        <v>219</v>
      </c>
      <c r="G304" s="34" t="s">
        <v>220</v>
      </c>
      <c r="H304" s="80">
        <v>2027</v>
      </c>
      <c r="I304" s="75">
        <f t="shared" si="164"/>
        <v>2515.2000000000003</v>
      </c>
      <c r="J304" s="75">
        <f t="shared" si="164"/>
        <v>0</v>
      </c>
      <c r="K304" s="81">
        <f>2400*1.048</f>
        <v>2515.2000000000003</v>
      </c>
      <c r="L304" s="75">
        <v>0</v>
      </c>
      <c r="M304" s="75">
        <v>0</v>
      </c>
      <c r="N304" s="75">
        <v>0</v>
      </c>
      <c r="O304" s="75">
        <v>0</v>
      </c>
      <c r="P304" s="75">
        <v>0</v>
      </c>
      <c r="Q304" s="75">
        <v>0</v>
      </c>
      <c r="R304" s="75">
        <v>0</v>
      </c>
      <c r="S304" s="1" t="s">
        <v>53</v>
      </c>
      <c r="T304" s="76" t="s">
        <v>226</v>
      </c>
    </row>
    <row r="305" spans="1:256" ht="76.5">
      <c r="A305" s="79" t="s">
        <v>253</v>
      </c>
      <c r="B305" s="34" t="s">
        <v>240</v>
      </c>
      <c r="C305" s="34">
        <v>2.3E-2</v>
      </c>
      <c r="D305" s="34" t="s">
        <v>180</v>
      </c>
      <c r="E305" s="34"/>
      <c r="F305" s="34" t="s">
        <v>219</v>
      </c>
      <c r="G305" s="34" t="s">
        <v>220</v>
      </c>
      <c r="H305" s="80">
        <v>2027</v>
      </c>
      <c r="I305" s="75">
        <f t="shared" si="164"/>
        <v>2515.2000000000003</v>
      </c>
      <c r="J305" s="75">
        <f t="shared" si="164"/>
        <v>0</v>
      </c>
      <c r="K305" s="81">
        <f t="shared" ref="K305:K307" si="165">2400*1.048</f>
        <v>2515.2000000000003</v>
      </c>
      <c r="L305" s="75">
        <v>0</v>
      </c>
      <c r="M305" s="75">
        <v>0</v>
      </c>
      <c r="N305" s="75">
        <v>0</v>
      </c>
      <c r="O305" s="75">
        <v>0</v>
      </c>
      <c r="P305" s="75">
        <v>0</v>
      </c>
      <c r="Q305" s="75">
        <v>0</v>
      </c>
      <c r="R305" s="75">
        <v>0</v>
      </c>
      <c r="S305" s="1" t="s">
        <v>53</v>
      </c>
      <c r="T305" s="76" t="s">
        <v>226</v>
      </c>
    </row>
    <row r="306" spans="1:256" ht="76.5">
      <c r="A306" s="79" t="s">
        <v>254</v>
      </c>
      <c r="B306" s="34" t="s">
        <v>241</v>
      </c>
      <c r="C306" s="34">
        <v>0.13400000000000001</v>
      </c>
      <c r="D306" s="34" t="s">
        <v>180</v>
      </c>
      <c r="E306" s="34"/>
      <c r="F306" s="34" t="s">
        <v>219</v>
      </c>
      <c r="G306" s="34" t="s">
        <v>220</v>
      </c>
      <c r="H306" s="80">
        <v>2027</v>
      </c>
      <c r="I306" s="75">
        <f t="shared" si="164"/>
        <v>2515.2000000000003</v>
      </c>
      <c r="J306" s="75">
        <f t="shared" si="164"/>
        <v>0</v>
      </c>
      <c r="K306" s="81">
        <f t="shared" si="165"/>
        <v>2515.2000000000003</v>
      </c>
      <c r="L306" s="75">
        <v>0</v>
      </c>
      <c r="M306" s="75">
        <v>0</v>
      </c>
      <c r="N306" s="75">
        <v>0</v>
      </c>
      <c r="O306" s="75">
        <v>0</v>
      </c>
      <c r="P306" s="75">
        <v>0</v>
      </c>
      <c r="Q306" s="75">
        <v>0</v>
      </c>
      <c r="R306" s="75">
        <v>0</v>
      </c>
      <c r="S306" s="1" t="s">
        <v>53</v>
      </c>
      <c r="T306" s="76" t="s">
        <v>226</v>
      </c>
    </row>
    <row r="307" spans="1:256" ht="90.75" customHeight="1">
      <c r="A307" s="79" t="s">
        <v>255</v>
      </c>
      <c r="B307" s="34" t="s">
        <v>242</v>
      </c>
      <c r="C307" s="34">
        <v>0.13600000000000001</v>
      </c>
      <c r="D307" s="34" t="s">
        <v>180</v>
      </c>
      <c r="E307" s="34"/>
      <c r="F307" s="34" t="s">
        <v>219</v>
      </c>
      <c r="G307" s="34" t="s">
        <v>220</v>
      </c>
      <c r="H307" s="80">
        <v>2027</v>
      </c>
      <c r="I307" s="75">
        <f t="shared" ref="I307:J309" si="166">K307+M307+O307+Q307</f>
        <v>2515.2000000000003</v>
      </c>
      <c r="J307" s="75">
        <f t="shared" si="166"/>
        <v>0</v>
      </c>
      <c r="K307" s="81">
        <f t="shared" si="165"/>
        <v>2515.2000000000003</v>
      </c>
      <c r="L307" s="75">
        <v>0</v>
      </c>
      <c r="M307" s="75">
        <v>0</v>
      </c>
      <c r="N307" s="75">
        <v>0</v>
      </c>
      <c r="O307" s="75">
        <v>0</v>
      </c>
      <c r="P307" s="75">
        <v>0</v>
      </c>
      <c r="Q307" s="75">
        <v>0</v>
      </c>
      <c r="R307" s="75">
        <v>0</v>
      </c>
      <c r="S307" s="1" t="s">
        <v>53</v>
      </c>
      <c r="T307" s="76" t="s">
        <v>226</v>
      </c>
    </row>
    <row r="308" spans="1:256" ht="29.25" customHeight="1">
      <c r="A308" s="39" t="s">
        <v>258</v>
      </c>
      <c r="B308" s="40" t="s">
        <v>301</v>
      </c>
      <c r="C308" s="41"/>
      <c r="D308" s="42"/>
      <c r="E308" s="56"/>
      <c r="F308" s="85"/>
      <c r="G308" s="85"/>
      <c r="H308" s="43" t="s">
        <v>26</v>
      </c>
      <c r="I308" s="44">
        <f t="shared" si="166"/>
        <v>78123</v>
      </c>
      <c r="J308" s="44">
        <f t="shared" si="166"/>
        <v>2000</v>
      </c>
      <c r="K308" s="44">
        <f>K309+K310+K311+K312+K313+K314+K315+K316+K317</f>
        <v>78123</v>
      </c>
      <c r="L308" s="44">
        <f t="shared" ref="L308:R308" si="167">L309+L310+L311+L312+L313+L314+L315+L316+L317</f>
        <v>2000</v>
      </c>
      <c r="M308" s="44">
        <f t="shared" si="167"/>
        <v>0</v>
      </c>
      <c r="N308" s="44">
        <f t="shared" si="167"/>
        <v>0</v>
      </c>
      <c r="O308" s="44">
        <f t="shared" si="167"/>
        <v>0</v>
      </c>
      <c r="P308" s="44">
        <f t="shared" si="167"/>
        <v>0</v>
      </c>
      <c r="Q308" s="44">
        <f t="shared" si="167"/>
        <v>0</v>
      </c>
      <c r="R308" s="44">
        <f t="shared" si="167"/>
        <v>0</v>
      </c>
      <c r="S308" s="1"/>
      <c r="T308" s="52"/>
    </row>
    <row r="309" spans="1:256" ht="29.25" customHeight="1">
      <c r="A309" s="46"/>
      <c r="B309" s="47"/>
      <c r="C309" s="48"/>
      <c r="D309" s="49"/>
      <c r="E309" s="57"/>
      <c r="F309" s="86"/>
      <c r="G309" s="86"/>
      <c r="H309" s="33">
        <v>2022</v>
      </c>
      <c r="I309" s="50">
        <f t="shared" si="166"/>
        <v>0</v>
      </c>
      <c r="J309" s="50">
        <f t="shared" si="166"/>
        <v>0</v>
      </c>
      <c r="K309" s="50">
        <f>K319</f>
        <v>0</v>
      </c>
      <c r="L309" s="50">
        <f t="shared" ref="L309:R309" si="168">L319</f>
        <v>0</v>
      </c>
      <c r="M309" s="50">
        <f t="shared" si="168"/>
        <v>0</v>
      </c>
      <c r="N309" s="50">
        <f t="shared" si="168"/>
        <v>0</v>
      </c>
      <c r="O309" s="50">
        <f t="shared" si="168"/>
        <v>0</v>
      </c>
      <c r="P309" s="50">
        <f t="shared" si="168"/>
        <v>0</v>
      </c>
      <c r="Q309" s="50">
        <f t="shared" si="168"/>
        <v>0</v>
      </c>
      <c r="R309" s="50">
        <f t="shared" si="168"/>
        <v>0</v>
      </c>
      <c r="S309" s="1"/>
      <c r="T309" s="52"/>
    </row>
    <row r="310" spans="1:256" ht="29.25" customHeight="1">
      <c r="A310" s="46"/>
      <c r="B310" s="47"/>
      <c r="C310" s="48"/>
      <c r="D310" s="49"/>
      <c r="E310" s="57"/>
      <c r="F310" s="86"/>
      <c r="G310" s="86"/>
      <c r="H310" s="33">
        <v>2023</v>
      </c>
      <c r="I310" s="50">
        <f t="shared" ref="I310:I338" si="169">K310+M310+O310+Q310</f>
        <v>2000</v>
      </c>
      <c r="J310" s="50">
        <f>L310+N310+P310+R310</f>
        <v>2000</v>
      </c>
      <c r="K310" s="50">
        <f>K320+K330</f>
        <v>2000</v>
      </c>
      <c r="L310" s="50">
        <f t="shared" ref="L310:R310" si="170">L320+L330</f>
        <v>2000</v>
      </c>
      <c r="M310" s="50">
        <f t="shared" si="170"/>
        <v>0</v>
      </c>
      <c r="N310" s="50">
        <f t="shared" si="170"/>
        <v>0</v>
      </c>
      <c r="O310" s="50">
        <f t="shared" si="170"/>
        <v>0</v>
      </c>
      <c r="P310" s="50">
        <f t="shared" si="170"/>
        <v>0</v>
      </c>
      <c r="Q310" s="50">
        <f t="shared" si="170"/>
        <v>0</v>
      </c>
      <c r="R310" s="50">
        <f t="shared" si="170"/>
        <v>0</v>
      </c>
      <c r="S310" s="1"/>
      <c r="T310" s="52"/>
    </row>
    <row r="311" spans="1:256" ht="29.25" customHeight="1">
      <c r="A311" s="46"/>
      <c r="B311" s="47"/>
      <c r="C311" s="48"/>
      <c r="D311" s="49"/>
      <c r="E311" s="57"/>
      <c r="F311" s="86"/>
      <c r="G311" s="86"/>
      <c r="H311" s="33">
        <v>2024</v>
      </c>
      <c r="I311" s="50">
        <f t="shared" si="169"/>
        <v>76123</v>
      </c>
      <c r="J311" s="50">
        <f>L311+N311+P311+R311</f>
        <v>0</v>
      </c>
      <c r="K311" s="111">
        <f t="shared" ref="K311:R317" si="171">K321+K331</f>
        <v>76123</v>
      </c>
      <c r="L311" s="50">
        <f t="shared" si="171"/>
        <v>0</v>
      </c>
      <c r="M311" s="50">
        <f t="shared" si="171"/>
        <v>0</v>
      </c>
      <c r="N311" s="50">
        <f t="shared" si="171"/>
        <v>0</v>
      </c>
      <c r="O311" s="50">
        <f t="shared" si="171"/>
        <v>0</v>
      </c>
      <c r="P311" s="50">
        <f t="shared" si="171"/>
        <v>0</v>
      </c>
      <c r="Q311" s="50">
        <f t="shared" si="171"/>
        <v>0</v>
      </c>
      <c r="R311" s="50">
        <f t="shared" si="171"/>
        <v>0</v>
      </c>
      <c r="S311" s="1"/>
      <c r="T311" s="52"/>
    </row>
    <row r="312" spans="1:256" ht="29.25" customHeight="1">
      <c r="A312" s="46"/>
      <c r="B312" s="47"/>
      <c r="C312" s="48"/>
      <c r="D312" s="49"/>
      <c r="E312" s="57"/>
      <c r="F312" s="86"/>
      <c r="G312" s="86"/>
      <c r="H312" s="33">
        <v>2025</v>
      </c>
      <c r="I312" s="50">
        <f t="shared" si="169"/>
        <v>0</v>
      </c>
      <c r="J312" s="50">
        <f t="shared" ref="J312:J338" si="172">L312+N312+P312+R312</f>
        <v>0</v>
      </c>
      <c r="K312" s="50">
        <f t="shared" si="171"/>
        <v>0</v>
      </c>
      <c r="L312" s="50">
        <f t="shared" si="171"/>
        <v>0</v>
      </c>
      <c r="M312" s="50">
        <f t="shared" si="171"/>
        <v>0</v>
      </c>
      <c r="N312" s="50">
        <f t="shared" si="171"/>
        <v>0</v>
      </c>
      <c r="O312" s="50">
        <f t="shared" si="171"/>
        <v>0</v>
      </c>
      <c r="P312" s="50">
        <f t="shared" si="171"/>
        <v>0</v>
      </c>
      <c r="Q312" s="50">
        <f t="shared" si="171"/>
        <v>0</v>
      </c>
      <c r="R312" s="50">
        <f t="shared" si="171"/>
        <v>0</v>
      </c>
      <c r="S312" s="1"/>
      <c r="T312" s="52"/>
    </row>
    <row r="313" spans="1:256" ht="29.25" customHeight="1">
      <c r="A313" s="46"/>
      <c r="B313" s="47"/>
      <c r="C313" s="48"/>
      <c r="D313" s="49"/>
      <c r="E313" s="57"/>
      <c r="F313" s="86"/>
      <c r="G313" s="86"/>
      <c r="H313" s="33">
        <v>2026</v>
      </c>
      <c r="I313" s="50">
        <f t="shared" si="169"/>
        <v>0</v>
      </c>
      <c r="J313" s="50">
        <f t="shared" si="172"/>
        <v>0</v>
      </c>
      <c r="K313" s="50">
        <f t="shared" si="171"/>
        <v>0</v>
      </c>
      <c r="L313" s="50">
        <f t="shared" si="171"/>
        <v>0</v>
      </c>
      <c r="M313" s="50">
        <f t="shared" si="171"/>
        <v>0</v>
      </c>
      <c r="N313" s="50">
        <f t="shared" si="171"/>
        <v>0</v>
      </c>
      <c r="O313" s="50">
        <f t="shared" si="171"/>
        <v>0</v>
      </c>
      <c r="P313" s="50">
        <f t="shared" si="171"/>
        <v>0</v>
      </c>
      <c r="Q313" s="50">
        <f t="shared" si="171"/>
        <v>0</v>
      </c>
      <c r="R313" s="50">
        <f t="shared" si="171"/>
        <v>0</v>
      </c>
      <c r="S313" s="1"/>
      <c r="T313" s="52"/>
    </row>
    <row r="314" spans="1:256" ht="29.25" customHeight="1">
      <c r="A314" s="46"/>
      <c r="B314" s="47"/>
      <c r="C314" s="48"/>
      <c r="D314" s="49"/>
      <c r="E314" s="57"/>
      <c r="F314" s="86"/>
      <c r="G314" s="86"/>
      <c r="H314" s="33">
        <v>2027</v>
      </c>
      <c r="I314" s="50">
        <f t="shared" si="169"/>
        <v>0</v>
      </c>
      <c r="J314" s="50">
        <f t="shared" si="172"/>
        <v>0</v>
      </c>
      <c r="K314" s="50">
        <f t="shared" si="171"/>
        <v>0</v>
      </c>
      <c r="L314" s="50">
        <f t="shared" si="171"/>
        <v>0</v>
      </c>
      <c r="M314" s="50">
        <f t="shared" si="171"/>
        <v>0</v>
      </c>
      <c r="N314" s="50">
        <f t="shared" si="171"/>
        <v>0</v>
      </c>
      <c r="O314" s="50">
        <f t="shared" si="171"/>
        <v>0</v>
      </c>
      <c r="P314" s="50">
        <f t="shared" si="171"/>
        <v>0</v>
      </c>
      <c r="Q314" s="50">
        <f t="shared" si="171"/>
        <v>0</v>
      </c>
      <c r="R314" s="50">
        <f t="shared" si="171"/>
        <v>0</v>
      </c>
      <c r="S314" s="1"/>
      <c r="T314" s="52"/>
    </row>
    <row r="315" spans="1:256" ht="29.25" customHeight="1">
      <c r="A315" s="46"/>
      <c r="B315" s="47"/>
      <c r="C315" s="48"/>
      <c r="D315" s="49"/>
      <c r="E315" s="57"/>
      <c r="F315" s="86"/>
      <c r="G315" s="86"/>
      <c r="H315" s="33">
        <v>2028</v>
      </c>
      <c r="I315" s="50">
        <f t="shared" si="169"/>
        <v>0</v>
      </c>
      <c r="J315" s="50">
        <f t="shared" si="172"/>
        <v>0</v>
      </c>
      <c r="K315" s="50">
        <f t="shared" si="171"/>
        <v>0</v>
      </c>
      <c r="L315" s="50">
        <f t="shared" si="171"/>
        <v>0</v>
      </c>
      <c r="M315" s="50">
        <f t="shared" si="171"/>
        <v>0</v>
      </c>
      <c r="N315" s="50">
        <f t="shared" si="171"/>
        <v>0</v>
      </c>
      <c r="O315" s="50">
        <f t="shared" si="171"/>
        <v>0</v>
      </c>
      <c r="P315" s="50">
        <f t="shared" si="171"/>
        <v>0</v>
      </c>
      <c r="Q315" s="50">
        <f t="shared" si="171"/>
        <v>0</v>
      </c>
      <c r="R315" s="50">
        <f t="shared" si="171"/>
        <v>0</v>
      </c>
      <c r="S315" s="1"/>
      <c r="T315" s="52"/>
    </row>
    <row r="316" spans="1:256" ht="29.25" customHeight="1">
      <c r="A316" s="46"/>
      <c r="B316" s="47"/>
      <c r="C316" s="48"/>
      <c r="D316" s="49"/>
      <c r="E316" s="57"/>
      <c r="F316" s="86"/>
      <c r="G316" s="86"/>
      <c r="H316" s="33">
        <v>2029</v>
      </c>
      <c r="I316" s="50">
        <f t="shared" si="169"/>
        <v>0</v>
      </c>
      <c r="J316" s="50">
        <f t="shared" si="172"/>
        <v>0</v>
      </c>
      <c r="K316" s="50">
        <f t="shared" si="171"/>
        <v>0</v>
      </c>
      <c r="L316" s="50">
        <f t="shared" si="171"/>
        <v>0</v>
      </c>
      <c r="M316" s="50">
        <f t="shared" si="171"/>
        <v>0</v>
      </c>
      <c r="N316" s="50">
        <f t="shared" si="171"/>
        <v>0</v>
      </c>
      <c r="O316" s="50">
        <f t="shared" si="171"/>
        <v>0</v>
      </c>
      <c r="P316" s="50">
        <f t="shared" si="171"/>
        <v>0</v>
      </c>
      <c r="Q316" s="50">
        <f t="shared" si="171"/>
        <v>0</v>
      </c>
      <c r="R316" s="50">
        <f t="shared" si="171"/>
        <v>0</v>
      </c>
      <c r="S316" s="1"/>
      <c r="T316" s="52"/>
    </row>
    <row r="317" spans="1:256" ht="29.25" customHeight="1">
      <c r="A317" s="46"/>
      <c r="B317" s="47"/>
      <c r="C317" s="48"/>
      <c r="D317" s="49"/>
      <c r="E317" s="57"/>
      <c r="F317" s="86"/>
      <c r="G317" s="86"/>
      <c r="H317" s="33">
        <v>2030</v>
      </c>
      <c r="I317" s="50">
        <f t="shared" si="169"/>
        <v>0</v>
      </c>
      <c r="J317" s="50">
        <f t="shared" si="172"/>
        <v>0</v>
      </c>
      <c r="K317" s="50">
        <f t="shared" si="171"/>
        <v>0</v>
      </c>
      <c r="L317" s="50">
        <f t="shared" si="171"/>
        <v>0</v>
      </c>
      <c r="M317" s="50">
        <f t="shared" si="171"/>
        <v>0</v>
      </c>
      <c r="N317" s="50">
        <f t="shared" si="171"/>
        <v>0</v>
      </c>
      <c r="O317" s="50">
        <f t="shared" si="171"/>
        <v>0</v>
      </c>
      <c r="P317" s="50">
        <f t="shared" si="171"/>
        <v>0</v>
      </c>
      <c r="Q317" s="50">
        <f t="shared" si="171"/>
        <v>0</v>
      </c>
      <c r="R317" s="50">
        <f t="shared" si="171"/>
        <v>0</v>
      </c>
      <c r="S317" s="1"/>
      <c r="T317" s="52"/>
    </row>
    <row r="318" spans="1:256" ht="29.25" customHeight="1">
      <c r="A318" s="46"/>
      <c r="B318" s="40" t="s">
        <v>56</v>
      </c>
      <c r="C318" s="41"/>
      <c r="D318" s="42"/>
      <c r="E318" s="33"/>
      <c r="F318" s="33"/>
      <c r="G318" s="33"/>
      <c r="H318" s="43" t="s">
        <v>26</v>
      </c>
      <c r="I318" s="44">
        <f>K318+M318+O318+Q318</f>
        <v>2000</v>
      </c>
      <c r="J318" s="44">
        <f t="shared" si="172"/>
        <v>2000</v>
      </c>
      <c r="K318" s="44">
        <f t="shared" ref="K318:R318" si="173">SUM(K319:K327)</f>
        <v>2000</v>
      </c>
      <c r="L318" s="44">
        <f t="shared" si="173"/>
        <v>2000</v>
      </c>
      <c r="M318" s="44">
        <f t="shared" si="173"/>
        <v>0</v>
      </c>
      <c r="N318" s="44">
        <f t="shared" si="173"/>
        <v>0</v>
      </c>
      <c r="O318" s="44">
        <f t="shared" si="173"/>
        <v>0</v>
      </c>
      <c r="P318" s="44">
        <f t="shared" si="173"/>
        <v>0</v>
      </c>
      <c r="Q318" s="44">
        <f t="shared" si="173"/>
        <v>0</v>
      </c>
      <c r="R318" s="44">
        <f t="shared" si="173"/>
        <v>0</v>
      </c>
      <c r="S318" s="1"/>
      <c r="T318" s="112"/>
      <c r="U318" s="48"/>
      <c r="V318" s="48"/>
      <c r="W318" s="54"/>
      <c r="X318" s="89"/>
      <c r="Y318" s="95"/>
      <c r="Z318" s="95"/>
      <c r="AA318" s="95"/>
      <c r="AB318" s="95"/>
      <c r="AC318" s="95"/>
      <c r="AD318" s="95"/>
      <c r="AE318" s="95"/>
      <c r="AF318" s="95"/>
      <c r="AG318" s="95"/>
      <c r="AH318" s="95"/>
      <c r="AI318" s="113"/>
      <c r="AJ318" s="114"/>
      <c r="AK318" s="48"/>
      <c r="AL318" s="48"/>
      <c r="AM318" s="48"/>
      <c r="AN318" s="54"/>
      <c r="AO318" s="89"/>
      <c r="AP318" s="95"/>
      <c r="AQ318" s="95"/>
      <c r="AR318" s="95"/>
      <c r="AS318" s="95"/>
      <c r="AT318" s="95"/>
      <c r="AU318" s="95"/>
      <c r="AV318" s="95"/>
      <c r="AW318" s="95"/>
      <c r="AX318" s="95"/>
      <c r="AY318" s="95"/>
      <c r="AZ318" s="113"/>
      <c r="BA318" s="114"/>
      <c r="BB318" s="48"/>
      <c r="BC318" s="48"/>
      <c r="BD318" s="48"/>
      <c r="BE318" s="54"/>
      <c r="BF318" s="89"/>
      <c r="BG318" s="95"/>
      <c r="BH318" s="95"/>
      <c r="BI318" s="95"/>
      <c r="BJ318" s="95"/>
      <c r="BK318" s="95"/>
      <c r="BL318" s="95"/>
      <c r="BM318" s="95"/>
      <c r="BN318" s="95"/>
      <c r="BO318" s="95"/>
      <c r="BP318" s="95"/>
      <c r="BQ318" s="113"/>
      <c r="BR318" s="114"/>
      <c r="BS318" s="48"/>
      <c r="BT318" s="48"/>
      <c r="BU318" s="48"/>
      <c r="BV318" s="54"/>
      <c r="BW318" s="89"/>
      <c r="BX318" s="95"/>
      <c r="BY318" s="95"/>
      <c r="BZ318" s="95"/>
      <c r="CA318" s="95"/>
      <c r="CB318" s="95"/>
      <c r="CC318" s="95"/>
      <c r="CD318" s="95"/>
      <c r="CE318" s="95"/>
      <c r="CF318" s="95"/>
      <c r="CG318" s="95"/>
      <c r="CH318" s="113"/>
      <c r="CI318" s="114"/>
      <c r="CJ318" s="48"/>
      <c r="CK318" s="48"/>
      <c r="CL318" s="48"/>
      <c r="CM318" s="54"/>
      <c r="CN318" s="89"/>
      <c r="CO318" s="95"/>
      <c r="CP318" s="95"/>
      <c r="CQ318" s="95"/>
      <c r="CR318" s="95"/>
      <c r="CS318" s="95"/>
      <c r="CT318" s="95"/>
      <c r="CU318" s="95"/>
      <c r="CV318" s="95"/>
      <c r="CW318" s="95"/>
      <c r="CX318" s="95"/>
      <c r="CY318" s="113"/>
      <c r="CZ318" s="114"/>
      <c r="DA318" s="48"/>
      <c r="DB318" s="48"/>
      <c r="DC318" s="48"/>
      <c r="DD318" s="54"/>
      <c r="DE318" s="89"/>
      <c r="DF318" s="95"/>
      <c r="DG318" s="115"/>
      <c r="DH318" s="44"/>
      <c r="DI318" s="44"/>
      <c r="DJ318" s="44"/>
      <c r="DK318" s="44"/>
      <c r="DL318" s="44"/>
      <c r="DM318" s="44"/>
      <c r="DN318" s="44"/>
      <c r="DO318" s="44"/>
      <c r="DP318" s="1"/>
      <c r="DQ318" s="112"/>
      <c r="DR318" s="40"/>
      <c r="DS318" s="41"/>
      <c r="DT318" s="42"/>
      <c r="DU318" s="33"/>
      <c r="DV318" s="43"/>
      <c r="DW318" s="44"/>
      <c r="DX318" s="44"/>
      <c r="DY318" s="44"/>
      <c r="DZ318" s="44"/>
      <c r="EA318" s="44"/>
      <c r="EB318" s="44"/>
      <c r="EC318" s="44"/>
      <c r="ED318" s="44"/>
      <c r="EE318" s="44"/>
      <c r="EF318" s="44"/>
      <c r="EG318" s="1"/>
      <c r="EH318" s="112"/>
      <c r="EI318" s="40"/>
      <c r="EJ318" s="41"/>
      <c r="EK318" s="42"/>
      <c r="EL318" s="33"/>
      <c r="EM318" s="43"/>
      <c r="EN318" s="44"/>
      <c r="EO318" s="44"/>
      <c r="EP318" s="44"/>
      <c r="EQ318" s="44"/>
      <c r="ER318" s="44"/>
      <c r="ES318" s="44"/>
      <c r="ET318" s="44"/>
      <c r="EU318" s="44"/>
      <c r="EV318" s="44"/>
      <c r="EW318" s="44"/>
      <c r="EX318" s="1"/>
      <c r="EY318" s="112"/>
      <c r="EZ318" s="40"/>
      <c r="FA318" s="41"/>
      <c r="FB318" s="42"/>
      <c r="FC318" s="33"/>
      <c r="FD318" s="43"/>
      <c r="FE318" s="44"/>
      <c r="FF318" s="44"/>
      <c r="FG318" s="44"/>
      <c r="FH318" s="44"/>
      <c r="FI318" s="44"/>
      <c r="FJ318" s="44"/>
      <c r="FK318" s="44"/>
      <c r="FL318" s="44"/>
      <c r="FM318" s="44"/>
      <c r="FN318" s="44"/>
      <c r="FO318" s="1"/>
      <c r="FP318" s="112"/>
      <c r="FQ318" s="40"/>
      <c r="FR318" s="41"/>
      <c r="FS318" s="42"/>
      <c r="FT318" s="33"/>
      <c r="FU318" s="43"/>
      <c r="FV318" s="44"/>
      <c r="FW318" s="44"/>
      <c r="FX318" s="44"/>
      <c r="FY318" s="44"/>
      <c r="FZ318" s="44"/>
      <c r="GA318" s="44"/>
      <c r="GB318" s="44"/>
      <c r="GC318" s="44"/>
      <c r="GD318" s="44"/>
      <c r="GE318" s="44"/>
      <c r="GF318" s="1"/>
      <c r="GG318" s="112"/>
      <c r="GH318" s="40"/>
      <c r="GI318" s="41"/>
      <c r="GJ318" s="42"/>
      <c r="GK318" s="33"/>
      <c r="GL318" s="43"/>
      <c r="GM318" s="44"/>
      <c r="GN318" s="44"/>
      <c r="GO318" s="44"/>
      <c r="GP318" s="44"/>
      <c r="GQ318" s="44"/>
      <c r="GR318" s="44"/>
      <c r="GS318" s="44"/>
      <c r="GT318" s="44"/>
      <c r="GU318" s="44"/>
      <c r="GV318" s="44"/>
      <c r="GW318" s="1"/>
      <c r="GX318" s="112"/>
      <c r="GY318" s="40"/>
      <c r="GZ318" s="41"/>
      <c r="HA318" s="42"/>
      <c r="HB318" s="33"/>
      <c r="HC318" s="43"/>
      <c r="HD318" s="44"/>
      <c r="HE318" s="44"/>
      <c r="HF318" s="44"/>
      <c r="HG318" s="44"/>
      <c r="HH318" s="44"/>
      <c r="HI318" s="44"/>
      <c r="HJ318" s="44"/>
      <c r="HK318" s="44"/>
      <c r="HL318" s="44"/>
      <c r="HM318" s="44"/>
      <c r="HN318" s="1"/>
      <c r="HO318" s="112"/>
      <c r="HP318" s="40"/>
      <c r="HQ318" s="41"/>
      <c r="HR318" s="42"/>
      <c r="HS318" s="33"/>
      <c r="HT318" s="43"/>
      <c r="HU318" s="44"/>
      <c r="HV318" s="44"/>
      <c r="HW318" s="44"/>
      <c r="HX318" s="44"/>
      <c r="HY318" s="44"/>
      <c r="HZ318" s="44"/>
      <c r="IA318" s="44"/>
      <c r="IB318" s="44"/>
      <c r="IC318" s="44"/>
      <c r="ID318" s="44"/>
      <c r="IE318" s="1"/>
      <c r="IF318" s="112"/>
      <c r="IG318" s="40"/>
      <c r="IH318" s="41"/>
      <c r="II318" s="42"/>
      <c r="IJ318" s="33"/>
      <c r="IK318" s="43"/>
      <c r="IL318" s="44"/>
      <c r="IM318" s="44"/>
      <c r="IN318" s="44"/>
      <c r="IO318" s="44"/>
      <c r="IP318" s="44"/>
      <c r="IQ318" s="44"/>
      <c r="IR318" s="44"/>
      <c r="IS318" s="44"/>
      <c r="IT318" s="44"/>
      <c r="IU318" s="44"/>
      <c r="IV318" s="1"/>
    </row>
    <row r="319" spans="1:256" ht="29.25" customHeight="1">
      <c r="A319" s="46"/>
      <c r="B319" s="47"/>
      <c r="C319" s="48"/>
      <c r="D319" s="49"/>
      <c r="E319" s="33"/>
      <c r="F319" s="33"/>
      <c r="G319" s="33"/>
      <c r="H319" s="33">
        <v>2022</v>
      </c>
      <c r="I319" s="50">
        <f t="shared" ref="I319:I324" si="174">K319+M319+O319+Q319</f>
        <v>0</v>
      </c>
      <c r="J319" s="50">
        <f t="shared" si="172"/>
        <v>0</v>
      </c>
      <c r="K319" s="50">
        <v>0</v>
      </c>
      <c r="L319" s="50">
        <v>0</v>
      </c>
      <c r="M319" s="50">
        <v>0</v>
      </c>
      <c r="N319" s="50">
        <v>0</v>
      </c>
      <c r="O319" s="50">
        <v>0</v>
      </c>
      <c r="P319" s="50">
        <v>0</v>
      </c>
      <c r="Q319" s="50">
        <v>0</v>
      </c>
      <c r="R319" s="50">
        <v>0</v>
      </c>
      <c r="S319" s="1"/>
      <c r="T319" s="112"/>
      <c r="U319" s="48"/>
      <c r="V319" s="48"/>
      <c r="W319" s="54"/>
      <c r="X319" s="54"/>
      <c r="Y319" s="94"/>
      <c r="Z319" s="94"/>
      <c r="AA319" s="94"/>
      <c r="AB319" s="94"/>
      <c r="AC319" s="94"/>
      <c r="AD319" s="94"/>
      <c r="AE319" s="94"/>
      <c r="AF319" s="94"/>
      <c r="AG319" s="94"/>
      <c r="AH319" s="94"/>
      <c r="AI319" s="113"/>
      <c r="AJ319" s="114"/>
      <c r="AK319" s="48"/>
      <c r="AL319" s="48"/>
      <c r="AM319" s="48"/>
      <c r="AN319" s="54"/>
      <c r="AO319" s="54"/>
      <c r="AP319" s="94"/>
      <c r="AQ319" s="94"/>
      <c r="AR319" s="94"/>
      <c r="AS319" s="94"/>
      <c r="AT319" s="94"/>
      <c r="AU319" s="94"/>
      <c r="AV319" s="94"/>
      <c r="AW319" s="94"/>
      <c r="AX319" s="94"/>
      <c r="AY319" s="94"/>
      <c r="AZ319" s="113"/>
      <c r="BA319" s="114"/>
      <c r="BB319" s="48"/>
      <c r="BC319" s="48"/>
      <c r="BD319" s="48"/>
      <c r="BE319" s="54"/>
      <c r="BF319" s="54"/>
      <c r="BG319" s="94"/>
      <c r="BH319" s="94"/>
      <c r="BI319" s="94"/>
      <c r="BJ319" s="94"/>
      <c r="BK319" s="94"/>
      <c r="BL319" s="94"/>
      <c r="BM319" s="94"/>
      <c r="BN319" s="94"/>
      <c r="BO319" s="94"/>
      <c r="BP319" s="94"/>
      <c r="BQ319" s="113"/>
      <c r="BR319" s="114"/>
      <c r="BS319" s="48"/>
      <c r="BT319" s="48"/>
      <c r="BU319" s="48"/>
      <c r="BV319" s="54"/>
      <c r="BW319" s="54"/>
      <c r="BX319" s="94"/>
      <c r="BY319" s="94"/>
      <c r="BZ319" s="94"/>
      <c r="CA319" s="94"/>
      <c r="CB319" s="94"/>
      <c r="CC319" s="94"/>
      <c r="CD319" s="94"/>
      <c r="CE319" s="94"/>
      <c r="CF319" s="94"/>
      <c r="CG319" s="94"/>
      <c r="CH319" s="113"/>
      <c r="CI319" s="114"/>
      <c r="CJ319" s="48"/>
      <c r="CK319" s="48"/>
      <c r="CL319" s="48"/>
      <c r="CM319" s="54"/>
      <c r="CN319" s="54"/>
      <c r="CO319" s="94"/>
      <c r="CP319" s="94"/>
      <c r="CQ319" s="94"/>
      <c r="CR319" s="94"/>
      <c r="CS319" s="94"/>
      <c r="CT319" s="94"/>
      <c r="CU319" s="94"/>
      <c r="CV319" s="94"/>
      <c r="CW319" s="94"/>
      <c r="CX319" s="94"/>
      <c r="CY319" s="113"/>
      <c r="CZ319" s="114"/>
      <c r="DA319" s="48"/>
      <c r="DB319" s="48"/>
      <c r="DC319" s="48"/>
      <c r="DD319" s="54"/>
      <c r="DE319" s="54"/>
      <c r="DF319" s="94"/>
      <c r="DG319" s="116"/>
      <c r="DH319" s="50"/>
      <c r="DI319" s="50"/>
      <c r="DJ319" s="50"/>
      <c r="DK319" s="50"/>
      <c r="DL319" s="50"/>
      <c r="DM319" s="50"/>
      <c r="DN319" s="50"/>
      <c r="DO319" s="50"/>
      <c r="DP319" s="1"/>
      <c r="DQ319" s="112"/>
      <c r="DR319" s="47"/>
      <c r="DS319" s="48"/>
      <c r="DT319" s="49"/>
      <c r="DU319" s="33"/>
      <c r="DV319" s="33"/>
      <c r="DW319" s="50"/>
      <c r="DX319" s="50"/>
      <c r="DY319" s="50"/>
      <c r="DZ319" s="50"/>
      <c r="EA319" s="50"/>
      <c r="EB319" s="50"/>
      <c r="EC319" s="50"/>
      <c r="ED319" s="50"/>
      <c r="EE319" s="50"/>
      <c r="EF319" s="50"/>
      <c r="EG319" s="1"/>
      <c r="EH319" s="112"/>
      <c r="EI319" s="47"/>
      <c r="EJ319" s="48"/>
      <c r="EK319" s="49"/>
      <c r="EL319" s="33"/>
      <c r="EM319" s="33"/>
      <c r="EN319" s="50"/>
      <c r="EO319" s="50"/>
      <c r="EP319" s="50"/>
      <c r="EQ319" s="50"/>
      <c r="ER319" s="50"/>
      <c r="ES319" s="50"/>
      <c r="ET319" s="50"/>
      <c r="EU319" s="50"/>
      <c r="EV319" s="50"/>
      <c r="EW319" s="50"/>
      <c r="EX319" s="1"/>
      <c r="EY319" s="112"/>
      <c r="EZ319" s="47"/>
      <c r="FA319" s="48"/>
      <c r="FB319" s="49"/>
      <c r="FC319" s="33"/>
      <c r="FD319" s="33"/>
      <c r="FE319" s="50"/>
      <c r="FF319" s="50"/>
      <c r="FG319" s="50"/>
      <c r="FH319" s="50"/>
      <c r="FI319" s="50"/>
      <c r="FJ319" s="50"/>
      <c r="FK319" s="50"/>
      <c r="FL319" s="50"/>
      <c r="FM319" s="50"/>
      <c r="FN319" s="50"/>
      <c r="FO319" s="1"/>
      <c r="FP319" s="112"/>
      <c r="FQ319" s="47"/>
      <c r="FR319" s="48"/>
      <c r="FS319" s="49"/>
      <c r="FT319" s="33"/>
      <c r="FU319" s="33"/>
      <c r="FV319" s="50"/>
      <c r="FW319" s="50"/>
      <c r="FX319" s="50"/>
      <c r="FY319" s="50"/>
      <c r="FZ319" s="50"/>
      <c r="GA319" s="50"/>
      <c r="GB319" s="50"/>
      <c r="GC319" s="50"/>
      <c r="GD319" s="50"/>
      <c r="GE319" s="50"/>
      <c r="GF319" s="1"/>
      <c r="GG319" s="112"/>
      <c r="GH319" s="47"/>
      <c r="GI319" s="48"/>
      <c r="GJ319" s="49"/>
      <c r="GK319" s="33"/>
      <c r="GL319" s="33"/>
      <c r="GM319" s="50"/>
      <c r="GN319" s="50"/>
      <c r="GO319" s="50"/>
      <c r="GP319" s="50"/>
      <c r="GQ319" s="50"/>
      <c r="GR319" s="50"/>
      <c r="GS319" s="50"/>
      <c r="GT319" s="50"/>
      <c r="GU319" s="50"/>
      <c r="GV319" s="50"/>
      <c r="GW319" s="1"/>
      <c r="GX319" s="112"/>
      <c r="GY319" s="47"/>
      <c r="GZ319" s="48"/>
      <c r="HA319" s="49"/>
      <c r="HB319" s="33"/>
      <c r="HC319" s="33"/>
      <c r="HD319" s="50"/>
      <c r="HE319" s="50"/>
      <c r="HF319" s="50"/>
      <c r="HG319" s="50"/>
      <c r="HH319" s="50"/>
      <c r="HI319" s="50"/>
      <c r="HJ319" s="50"/>
      <c r="HK319" s="50"/>
      <c r="HL319" s="50"/>
      <c r="HM319" s="50"/>
      <c r="HN319" s="1"/>
      <c r="HO319" s="112"/>
      <c r="HP319" s="47"/>
      <c r="HQ319" s="48"/>
      <c r="HR319" s="49"/>
      <c r="HS319" s="33"/>
      <c r="HT319" s="33"/>
      <c r="HU319" s="50"/>
      <c r="HV319" s="50"/>
      <c r="HW319" s="50"/>
      <c r="HX319" s="50"/>
      <c r="HY319" s="50"/>
      <c r="HZ319" s="50"/>
      <c r="IA319" s="50"/>
      <c r="IB319" s="50"/>
      <c r="IC319" s="50"/>
      <c r="ID319" s="50"/>
      <c r="IE319" s="1"/>
      <c r="IF319" s="112"/>
      <c r="IG319" s="47"/>
      <c r="IH319" s="48"/>
      <c r="II319" s="49"/>
      <c r="IJ319" s="33"/>
      <c r="IK319" s="33"/>
      <c r="IL319" s="50"/>
      <c r="IM319" s="50"/>
      <c r="IN319" s="50"/>
      <c r="IO319" s="50"/>
      <c r="IP319" s="50"/>
      <c r="IQ319" s="50"/>
      <c r="IR319" s="50"/>
      <c r="IS319" s="50"/>
      <c r="IT319" s="50"/>
      <c r="IU319" s="50"/>
      <c r="IV319" s="1"/>
    </row>
    <row r="320" spans="1:256" ht="29.25" customHeight="1">
      <c r="A320" s="46"/>
      <c r="B320" s="47"/>
      <c r="C320" s="48"/>
      <c r="D320" s="49"/>
      <c r="E320" s="33"/>
      <c r="F320" s="33"/>
      <c r="G320" s="33"/>
      <c r="H320" s="33">
        <v>2023</v>
      </c>
      <c r="I320" s="50">
        <f t="shared" si="174"/>
        <v>2000</v>
      </c>
      <c r="J320" s="50">
        <f t="shared" si="172"/>
        <v>2000</v>
      </c>
      <c r="K320" s="50">
        <f>K339+K341</f>
        <v>2000</v>
      </c>
      <c r="L320" s="50">
        <f t="shared" ref="L320:R320" si="175">L339+L341</f>
        <v>2000</v>
      </c>
      <c r="M320" s="50">
        <f t="shared" si="175"/>
        <v>0</v>
      </c>
      <c r="N320" s="50">
        <f t="shared" si="175"/>
        <v>0</v>
      </c>
      <c r="O320" s="50">
        <f t="shared" si="175"/>
        <v>0</v>
      </c>
      <c r="P320" s="50">
        <f t="shared" si="175"/>
        <v>0</v>
      </c>
      <c r="Q320" s="50">
        <f t="shared" si="175"/>
        <v>0</v>
      </c>
      <c r="R320" s="50">
        <f t="shared" si="175"/>
        <v>0</v>
      </c>
      <c r="S320" s="1"/>
      <c r="T320" s="112"/>
      <c r="U320" s="48"/>
      <c r="V320" s="48"/>
      <c r="W320" s="54"/>
      <c r="X320" s="54"/>
      <c r="Y320" s="94"/>
      <c r="Z320" s="94"/>
      <c r="AA320" s="94"/>
      <c r="AB320" s="94"/>
      <c r="AC320" s="94"/>
      <c r="AD320" s="94"/>
      <c r="AE320" s="94"/>
      <c r="AF320" s="94"/>
      <c r="AG320" s="94"/>
      <c r="AH320" s="94"/>
      <c r="AI320" s="113"/>
      <c r="AJ320" s="114"/>
      <c r="AK320" s="48"/>
      <c r="AL320" s="48"/>
      <c r="AM320" s="48"/>
      <c r="AN320" s="54"/>
      <c r="AO320" s="54"/>
      <c r="AP320" s="94"/>
      <c r="AQ320" s="94"/>
      <c r="AR320" s="94"/>
      <c r="AS320" s="94"/>
      <c r="AT320" s="94"/>
      <c r="AU320" s="94"/>
      <c r="AV320" s="94"/>
      <c r="AW320" s="94"/>
      <c r="AX320" s="94"/>
      <c r="AY320" s="94"/>
      <c r="AZ320" s="113"/>
      <c r="BA320" s="114"/>
      <c r="BB320" s="48"/>
      <c r="BC320" s="48"/>
      <c r="BD320" s="48"/>
      <c r="BE320" s="54"/>
      <c r="BF320" s="54"/>
      <c r="BG320" s="94"/>
      <c r="BH320" s="94"/>
      <c r="BI320" s="94"/>
      <c r="BJ320" s="94"/>
      <c r="BK320" s="94"/>
      <c r="BL320" s="94"/>
      <c r="BM320" s="94"/>
      <c r="BN320" s="94"/>
      <c r="BO320" s="94"/>
      <c r="BP320" s="94"/>
      <c r="BQ320" s="113"/>
      <c r="BR320" s="114"/>
      <c r="BS320" s="48"/>
      <c r="BT320" s="48"/>
      <c r="BU320" s="48"/>
      <c r="BV320" s="54"/>
      <c r="BW320" s="54"/>
      <c r="BX320" s="94"/>
      <c r="BY320" s="94"/>
      <c r="BZ320" s="94"/>
      <c r="CA320" s="94"/>
      <c r="CB320" s="94"/>
      <c r="CC320" s="94"/>
      <c r="CD320" s="94"/>
      <c r="CE320" s="94"/>
      <c r="CF320" s="94"/>
      <c r="CG320" s="94"/>
      <c r="CH320" s="113"/>
      <c r="CI320" s="114"/>
      <c r="CJ320" s="48"/>
      <c r="CK320" s="48"/>
      <c r="CL320" s="48"/>
      <c r="CM320" s="54"/>
      <c r="CN320" s="54"/>
      <c r="CO320" s="94"/>
      <c r="CP320" s="94"/>
      <c r="CQ320" s="94"/>
      <c r="CR320" s="94"/>
      <c r="CS320" s="94"/>
      <c r="CT320" s="94"/>
      <c r="CU320" s="94"/>
      <c r="CV320" s="94"/>
      <c r="CW320" s="94"/>
      <c r="CX320" s="94"/>
      <c r="CY320" s="113"/>
      <c r="CZ320" s="114"/>
      <c r="DA320" s="48"/>
      <c r="DB320" s="48"/>
      <c r="DC320" s="48"/>
      <c r="DD320" s="54"/>
      <c r="DE320" s="54"/>
      <c r="DF320" s="94"/>
      <c r="DG320" s="116"/>
      <c r="DH320" s="50"/>
      <c r="DI320" s="50"/>
      <c r="DJ320" s="50"/>
      <c r="DK320" s="50"/>
      <c r="DL320" s="50"/>
      <c r="DM320" s="50"/>
      <c r="DN320" s="50"/>
      <c r="DO320" s="50"/>
      <c r="DP320" s="1"/>
      <c r="DQ320" s="112"/>
      <c r="DR320" s="47"/>
      <c r="DS320" s="48"/>
      <c r="DT320" s="49"/>
      <c r="DU320" s="33"/>
      <c r="DV320" s="33"/>
      <c r="DW320" s="50"/>
      <c r="DX320" s="50"/>
      <c r="DY320" s="50"/>
      <c r="DZ320" s="50"/>
      <c r="EA320" s="50"/>
      <c r="EB320" s="50"/>
      <c r="EC320" s="50"/>
      <c r="ED320" s="50"/>
      <c r="EE320" s="50"/>
      <c r="EF320" s="50"/>
      <c r="EG320" s="1"/>
      <c r="EH320" s="112"/>
      <c r="EI320" s="47"/>
      <c r="EJ320" s="48"/>
      <c r="EK320" s="49"/>
      <c r="EL320" s="33"/>
      <c r="EM320" s="33"/>
      <c r="EN320" s="50"/>
      <c r="EO320" s="50"/>
      <c r="EP320" s="50"/>
      <c r="EQ320" s="50"/>
      <c r="ER320" s="50"/>
      <c r="ES320" s="50"/>
      <c r="ET320" s="50"/>
      <c r="EU320" s="50"/>
      <c r="EV320" s="50"/>
      <c r="EW320" s="50"/>
      <c r="EX320" s="1"/>
      <c r="EY320" s="112"/>
      <c r="EZ320" s="47"/>
      <c r="FA320" s="48"/>
      <c r="FB320" s="49"/>
      <c r="FC320" s="33"/>
      <c r="FD320" s="33"/>
      <c r="FE320" s="50"/>
      <c r="FF320" s="50"/>
      <c r="FG320" s="50"/>
      <c r="FH320" s="50"/>
      <c r="FI320" s="50"/>
      <c r="FJ320" s="50"/>
      <c r="FK320" s="50"/>
      <c r="FL320" s="50"/>
      <c r="FM320" s="50"/>
      <c r="FN320" s="50"/>
      <c r="FO320" s="1"/>
      <c r="FP320" s="112"/>
      <c r="FQ320" s="47"/>
      <c r="FR320" s="48"/>
      <c r="FS320" s="49"/>
      <c r="FT320" s="33"/>
      <c r="FU320" s="33"/>
      <c r="FV320" s="50"/>
      <c r="FW320" s="50"/>
      <c r="FX320" s="50"/>
      <c r="FY320" s="50"/>
      <c r="FZ320" s="50"/>
      <c r="GA320" s="50"/>
      <c r="GB320" s="50"/>
      <c r="GC320" s="50"/>
      <c r="GD320" s="50"/>
      <c r="GE320" s="50"/>
      <c r="GF320" s="1"/>
      <c r="GG320" s="112"/>
      <c r="GH320" s="47"/>
      <c r="GI320" s="48"/>
      <c r="GJ320" s="49"/>
      <c r="GK320" s="33"/>
      <c r="GL320" s="33"/>
      <c r="GM320" s="50"/>
      <c r="GN320" s="50"/>
      <c r="GO320" s="50"/>
      <c r="GP320" s="50"/>
      <c r="GQ320" s="50"/>
      <c r="GR320" s="50"/>
      <c r="GS320" s="50"/>
      <c r="GT320" s="50"/>
      <c r="GU320" s="50"/>
      <c r="GV320" s="50"/>
      <c r="GW320" s="1"/>
      <c r="GX320" s="112"/>
      <c r="GY320" s="47"/>
      <c r="GZ320" s="48"/>
      <c r="HA320" s="49"/>
      <c r="HB320" s="33"/>
      <c r="HC320" s="33"/>
      <c r="HD320" s="50"/>
      <c r="HE320" s="50"/>
      <c r="HF320" s="50"/>
      <c r="HG320" s="50"/>
      <c r="HH320" s="50"/>
      <c r="HI320" s="50"/>
      <c r="HJ320" s="50"/>
      <c r="HK320" s="50"/>
      <c r="HL320" s="50"/>
      <c r="HM320" s="50"/>
      <c r="HN320" s="1"/>
      <c r="HO320" s="112"/>
      <c r="HP320" s="47"/>
      <c r="HQ320" s="48"/>
      <c r="HR320" s="49"/>
      <c r="HS320" s="33"/>
      <c r="HT320" s="33"/>
      <c r="HU320" s="50"/>
      <c r="HV320" s="50"/>
      <c r="HW320" s="50"/>
      <c r="HX320" s="50"/>
      <c r="HY320" s="50"/>
      <c r="HZ320" s="50"/>
      <c r="IA320" s="50"/>
      <c r="IB320" s="50"/>
      <c r="IC320" s="50"/>
      <c r="ID320" s="50"/>
      <c r="IE320" s="1"/>
      <c r="IF320" s="112"/>
      <c r="IG320" s="47"/>
      <c r="IH320" s="48"/>
      <c r="II320" s="49"/>
      <c r="IJ320" s="33"/>
      <c r="IK320" s="33"/>
      <c r="IL320" s="50"/>
      <c r="IM320" s="50"/>
      <c r="IN320" s="50"/>
      <c r="IO320" s="50"/>
      <c r="IP320" s="50"/>
      <c r="IQ320" s="50"/>
      <c r="IR320" s="50"/>
      <c r="IS320" s="50"/>
      <c r="IT320" s="50"/>
      <c r="IU320" s="50"/>
      <c r="IV320" s="1"/>
    </row>
    <row r="321" spans="1:256" ht="29.25" customHeight="1">
      <c r="A321" s="46"/>
      <c r="B321" s="47"/>
      <c r="C321" s="48"/>
      <c r="D321" s="49"/>
      <c r="E321" s="33"/>
      <c r="F321" s="33"/>
      <c r="G321" s="33"/>
      <c r="H321" s="33">
        <v>2024</v>
      </c>
      <c r="I321" s="50">
        <f t="shared" si="174"/>
        <v>0</v>
      </c>
      <c r="J321" s="50">
        <f t="shared" si="172"/>
        <v>0</v>
      </c>
      <c r="K321" s="50">
        <v>0</v>
      </c>
      <c r="L321" s="50">
        <v>0</v>
      </c>
      <c r="M321" s="50">
        <v>0</v>
      </c>
      <c r="N321" s="50">
        <v>0</v>
      </c>
      <c r="O321" s="50">
        <v>0</v>
      </c>
      <c r="P321" s="50">
        <v>0</v>
      </c>
      <c r="Q321" s="50">
        <v>0</v>
      </c>
      <c r="R321" s="50">
        <v>0</v>
      </c>
      <c r="S321" s="1"/>
      <c r="T321" s="112"/>
      <c r="U321" s="48"/>
      <c r="V321" s="48"/>
      <c r="W321" s="54"/>
      <c r="X321" s="54"/>
      <c r="Y321" s="94"/>
      <c r="Z321" s="94"/>
      <c r="AA321" s="94"/>
      <c r="AB321" s="94"/>
      <c r="AC321" s="94"/>
      <c r="AD321" s="94"/>
      <c r="AE321" s="94"/>
      <c r="AF321" s="94"/>
      <c r="AG321" s="94"/>
      <c r="AH321" s="94"/>
      <c r="AI321" s="113"/>
      <c r="AJ321" s="114"/>
      <c r="AK321" s="48"/>
      <c r="AL321" s="48"/>
      <c r="AM321" s="48"/>
      <c r="AN321" s="54"/>
      <c r="AO321" s="54"/>
      <c r="AP321" s="94"/>
      <c r="AQ321" s="94"/>
      <c r="AR321" s="94"/>
      <c r="AS321" s="94"/>
      <c r="AT321" s="94"/>
      <c r="AU321" s="94"/>
      <c r="AV321" s="94"/>
      <c r="AW321" s="94"/>
      <c r="AX321" s="94"/>
      <c r="AY321" s="94"/>
      <c r="AZ321" s="113"/>
      <c r="BA321" s="114"/>
      <c r="BB321" s="48"/>
      <c r="BC321" s="48"/>
      <c r="BD321" s="48"/>
      <c r="BE321" s="54"/>
      <c r="BF321" s="54"/>
      <c r="BG321" s="94"/>
      <c r="BH321" s="94"/>
      <c r="BI321" s="94"/>
      <c r="BJ321" s="94"/>
      <c r="BK321" s="94"/>
      <c r="BL321" s="94"/>
      <c r="BM321" s="94"/>
      <c r="BN321" s="94"/>
      <c r="BO321" s="94"/>
      <c r="BP321" s="94"/>
      <c r="BQ321" s="113"/>
      <c r="BR321" s="114"/>
      <c r="BS321" s="48"/>
      <c r="BT321" s="48"/>
      <c r="BU321" s="48"/>
      <c r="BV321" s="54"/>
      <c r="BW321" s="54"/>
      <c r="BX321" s="94"/>
      <c r="BY321" s="94"/>
      <c r="BZ321" s="94"/>
      <c r="CA321" s="94"/>
      <c r="CB321" s="94"/>
      <c r="CC321" s="94"/>
      <c r="CD321" s="94"/>
      <c r="CE321" s="94"/>
      <c r="CF321" s="94"/>
      <c r="CG321" s="94"/>
      <c r="CH321" s="113"/>
      <c r="CI321" s="114"/>
      <c r="CJ321" s="48"/>
      <c r="CK321" s="48"/>
      <c r="CL321" s="48"/>
      <c r="CM321" s="54"/>
      <c r="CN321" s="54"/>
      <c r="CO321" s="94"/>
      <c r="CP321" s="94"/>
      <c r="CQ321" s="94"/>
      <c r="CR321" s="94"/>
      <c r="CS321" s="94"/>
      <c r="CT321" s="94"/>
      <c r="CU321" s="94"/>
      <c r="CV321" s="94"/>
      <c r="CW321" s="94"/>
      <c r="CX321" s="94"/>
      <c r="CY321" s="113"/>
      <c r="CZ321" s="114"/>
      <c r="DA321" s="48"/>
      <c r="DB321" s="48"/>
      <c r="DC321" s="48"/>
      <c r="DD321" s="54"/>
      <c r="DE321" s="54"/>
      <c r="DF321" s="94"/>
      <c r="DG321" s="116"/>
      <c r="DH321" s="50"/>
      <c r="DI321" s="50"/>
      <c r="DJ321" s="50"/>
      <c r="DK321" s="50"/>
      <c r="DL321" s="50"/>
      <c r="DM321" s="50"/>
      <c r="DN321" s="50"/>
      <c r="DO321" s="50"/>
      <c r="DP321" s="1"/>
      <c r="DQ321" s="112"/>
      <c r="DR321" s="47"/>
      <c r="DS321" s="48"/>
      <c r="DT321" s="49"/>
      <c r="DU321" s="33"/>
      <c r="DV321" s="33"/>
      <c r="DW321" s="50"/>
      <c r="DX321" s="50"/>
      <c r="DY321" s="50"/>
      <c r="DZ321" s="50"/>
      <c r="EA321" s="50"/>
      <c r="EB321" s="50"/>
      <c r="EC321" s="50"/>
      <c r="ED321" s="50"/>
      <c r="EE321" s="50"/>
      <c r="EF321" s="50"/>
      <c r="EG321" s="1"/>
      <c r="EH321" s="112"/>
      <c r="EI321" s="47"/>
      <c r="EJ321" s="48"/>
      <c r="EK321" s="49"/>
      <c r="EL321" s="33"/>
      <c r="EM321" s="33"/>
      <c r="EN321" s="50"/>
      <c r="EO321" s="50"/>
      <c r="EP321" s="50"/>
      <c r="EQ321" s="50"/>
      <c r="ER321" s="50"/>
      <c r="ES321" s="50"/>
      <c r="ET321" s="50"/>
      <c r="EU321" s="50"/>
      <c r="EV321" s="50"/>
      <c r="EW321" s="50"/>
      <c r="EX321" s="1"/>
      <c r="EY321" s="112"/>
      <c r="EZ321" s="47"/>
      <c r="FA321" s="48"/>
      <c r="FB321" s="49"/>
      <c r="FC321" s="33"/>
      <c r="FD321" s="33"/>
      <c r="FE321" s="50"/>
      <c r="FF321" s="50"/>
      <c r="FG321" s="50"/>
      <c r="FH321" s="50"/>
      <c r="FI321" s="50"/>
      <c r="FJ321" s="50"/>
      <c r="FK321" s="50"/>
      <c r="FL321" s="50"/>
      <c r="FM321" s="50"/>
      <c r="FN321" s="50"/>
      <c r="FO321" s="1"/>
      <c r="FP321" s="112"/>
      <c r="FQ321" s="47"/>
      <c r="FR321" s="48"/>
      <c r="FS321" s="49"/>
      <c r="FT321" s="33"/>
      <c r="FU321" s="33"/>
      <c r="FV321" s="50"/>
      <c r="FW321" s="50"/>
      <c r="FX321" s="50"/>
      <c r="FY321" s="50"/>
      <c r="FZ321" s="50"/>
      <c r="GA321" s="50"/>
      <c r="GB321" s="50"/>
      <c r="GC321" s="50"/>
      <c r="GD321" s="50"/>
      <c r="GE321" s="50"/>
      <c r="GF321" s="1"/>
      <c r="GG321" s="112"/>
      <c r="GH321" s="47"/>
      <c r="GI321" s="48"/>
      <c r="GJ321" s="49"/>
      <c r="GK321" s="33"/>
      <c r="GL321" s="33"/>
      <c r="GM321" s="50"/>
      <c r="GN321" s="50"/>
      <c r="GO321" s="50"/>
      <c r="GP321" s="50"/>
      <c r="GQ321" s="50"/>
      <c r="GR321" s="50"/>
      <c r="GS321" s="50"/>
      <c r="GT321" s="50"/>
      <c r="GU321" s="50"/>
      <c r="GV321" s="50"/>
      <c r="GW321" s="1"/>
      <c r="GX321" s="112"/>
      <c r="GY321" s="47"/>
      <c r="GZ321" s="48"/>
      <c r="HA321" s="49"/>
      <c r="HB321" s="33"/>
      <c r="HC321" s="33"/>
      <c r="HD321" s="50"/>
      <c r="HE321" s="50"/>
      <c r="HF321" s="50"/>
      <c r="HG321" s="50"/>
      <c r="HH321" s="50"/>
      <c r="HI321" s="50"/>
      <c r="HJ321" s="50"/>
      <c r="HK321" s="50"/>
      <c r="HL321" s="50"/>
      <c r="HM321" s="50"/>
      <c r="HN321" s="1"/>
      <c r="HO321" s="112"/>
      <c r="HP321" s="47"/>
      <c r="HQ321" s="48"/>
      <c r="HR321" s="49"/>
      <c r="HS321" s="33"/>
      <c r="HT321" s="33"/>
      <c r="HU321" s="50"/>
      <c r="HV321" s="50"/>
      <c r="HW321" s="50"/>
      <c r="HX321" s="50"/>
      <c r="HY321" s="50"/>
      <c r="HZ321" s="50"/>
      <c r="IA321" s="50"/>
      <c r="IB321" s="50"/>
      <c r="IC321" s="50"/>
      <c r="ID321" s="50"/>
      <c r="IE321" s="1"/>
      <c r="IF321" s="112"/>
      <c r="IG321" s="47"/>
      <c r="IH321" s="48"/>
      <c r="II321" s="49"/>
      <c r="IJ321" s="33"/>
      <c r="IK321" s="33"/>
      <c r="IL321" s="50"/>
      <c r="IM321" s="50"/>
      <c r="IN321" s="50"/>
      <c r="IO321" s="50"/>
      <c r="IP321" s="50"/>
      <c r="IQ321" s="50"/>
      <c r="IR321" s="50"/>
      <c r="IS321" s="50"/>
      <c r="IT321" s="50"/>
      <c r="IU321" s="50"/>
      <c r="IV321" s="1"/>
    </row>
    <row r="322" spans="1:256" ht="29.25" customHeight="1">
      <c r="A322" s="46"/>
      <c r="B322" s="47"/>
      <c r="C322" s="48"/>
      <c r="D322" s="49"/>
      <c r="E322" s="33"/>
      <c r="F322" s="33"/>
      <c r="G322" s="33"/>
      <c r="H322" s="33">
        <v>2025</v>
      </c>
      <c r="I322" s="50">
        <f t="shared" si="174"/>
        <v>0</v>
      </c>
      <c r="J322" s="50">
        <f t="shared" si="172"/>
        <v>0</v>
      </c>
      <c r="K322" s="50">
        <v>0</v>
      </c>
      <c r="L322" s="50">
        <v>0</v>
      </c>
      <c r="M322" s="50">
        <v>0</v>
      </c>
      <c r="N322" s="50">
        <v>0</v>
      </c>
      <c r="O322" s="50">
        <v>0</v>
      </c>
      <c r="P322" s="50">
        <v>0</v>
      </c>
      <c r="Q322" s="50">
        <v>0</v>
      </c>
      <c r="R322" s="50">
        <v>0</v>
      </c>
      <c r="S322" s="1"/>
      <c r="T322" s="112"/>
      <c r="U322" s="48"/>
      <c r="V322" s="48"/>
      <c r="W322" s="54"/>
      <c r="X322" s="54"/>
      <c r="Y322" s="94"/>
      <c r="Z322" s="94"/>
      <c r="AA322" s="94"/>
      <c r="AB322" s="94"/>
      <c r="AC322" s="94"/>
      <c r="AD322" s="94"/>
      <c r="AE322" s="94"/>
      <c r="AF322" s="94"/>
      <c r="AG322" s="94"/>
      <c r="AH322" s="94"/>
      <c r="AI322" s="113"/>
      <c r="AJ322" s="114"/>
      <c r="AK322" s="48"/>
      <c r="AL322" s="48"/>
      <c r="AM322" s="48"/>
      <c r="AN322" s="54"/>
      <c r="AO322" s="54"/>
      <c r="AP322" s="94"/>
      <c r="AQ322" s="94"/>
      <c r="AR322" s="94"/>
      <c r="AS322" s="94"/>
      <c r="AT322" s="94"/>
      <c r="AU322" s="94"/>
      <c r="AV322" s="94"/>
      <c r="AW322" s="94"/>
      <c r="AX322" s="94"/>
      <c r="AY322" s="94"/>
      <c r="AZ322" s="113"/>
      <c r="BA322" s="114"/>
      <c r="BB322" s="48"/>
      <c r="BC322" s="48"/>
      <c r="BD322" s="48"/>
      <c r="BE322" s="54"/>
      <c r="BF322" s="54"/>
      <c r="BG322" s="94"/>
      <c r="BH322" s="94"/>
      <c r="BI322" s="94"/>
      <c r="BJ322" s="94"/>
      <c r="BK322" s="94"/>
      <c r="BL322" s="94"/>
      <c r="BM322" s="94"/>
      <c r="BN322" s="94"/>
      <c r="BO322" s="94"/>
      <c r="BP322" s="94"/>
      <c r="BQ322" s="113"/>
      <c r="BR322" s="114"/>
      <c r="BS322" s="48"/>
      <c r="BT322" s="48"/>
      <c r="BU322" s="48"/>
      <c r="BV322" s="54"/>
      <c r="BW322" s="54"/>
      <c r="BX322" s="94"/>
      <c r="BY322" s="94"/>
      <c r="BZ322" s="94"/>
      <c r="CA322" s="94"/>
      <c r="CB322" s="94"/>
      <c r="CC322" s="94"/>
      <c r="CD322" s="94"/>
      <c r="CE322" s="94"/>
      <c r="CF322" s="94"/>
      <c r="CG322" s="94"/>
      <c r="CH322" s="113"/>
      <c r="CI322" s="114"/>
      <c r="CJ322" s="48"/>
      <c r="CK322" s="48"/>
      <c r="CL322" s="48"/>
      <c r="CM322" s="54"/>
      <c r="CN322" s="54"/>
      <c r="CO322" s="94"/>
      <c r="CP322" s="94"/>
      <c r="CQ322" s="94"/>
      <c r="CR322" s="94"/>
      <c r="CS322" s="94"/>
      <c r="CT322" s="94"/>
      <c r="CU322" s="94"/>
      <c r="CV322" s="94"/>
      <c r="CW322" s="94"/>
      <c r="CX322" s="94"/>
      <c r="CY322" s="113"/>
      <c r="CZ322" s="114"/>
      <c r="DA322" s="48"/>
      <c r="DB322" s="48"/>
      <c r="DC322" s="48"/>
      <c r="DD322" s="54"/>
      <c r="DE322" s="54"/>
      <c r="DF322" s="94"/>
      <c r="DG322" s="116"/>
      <c r="DH322" s="50"/>
      <c r="DI322" s="50"/>
      <c r="DJ322" s="50"/>
      <c r="DK322" s="50"/>
      <c r="DL322" s="50"/>
      <c r="DM322" s="50"/>
      <c r="DN322" s="50"/>
      <c r="DO322" s="50"/>
      <c r="DP322" s="1"/>
      <c r="DQ322" s="112"/>
      <c r="DR322" s="47"/>
      <c r="DS322" s="48"/>
      <c r="DT322" s="49"/>
      <c r="DU322" s="33"/>
      <c r="DV322" s="33"/>
      <c r="DW322" s="50"/>
      <c r="DX322" s="50"/>
      <c r="DY322" s="50"/>
      <c r="DZ322" s="50"/>
      <c r="EA322" s="50"/>
      <c r="EB322" s="50"/>
      <c r="EC322" s="50"/>
      <c r="ED322" s="50"/>
      <c r="EE322" s="50"/>
      <c r="EF322" s="50"/>
      <c r="EG322" s="1"/>
      <c r="EH322" s="112"/>
      <c r="EI322" s="47"/>
      <c r="EJ322" s="48"/>
      <c r="EK322" s="49"/>
      <c r="EL322" s="33"/>
      <c r="EM322" s="33"/>
      <c r="EN322" s="50"/>
      <c r="EO322" s="50"/>
      <c r="EP322" s="50"/>
      <c r="EQ322" s="50"/>
      <c r="ER322" s="50"/>
      <c r="ES322" s="50"/>
      <c r="ET322" s="50"/>
      <c r="EU322" s="50"/>
      <c r="EV322" s="50"/>
      <c r="EW322" s="50"/>
      <c r="EX322" s="1"/>
      <c r="EY322" s="112"/>
      <c r="EZ322" s="47"/>
      <c r="FA322" s="48"/>
      <c r="FB322" s="49"/>
      <c r="FC322" s="33"/>
      <c r="FD322" s="33"/>
      <c r="FE322" s="50"/>
      <c r="FF322" s="50"/>
      <c r="FG322" s="50"/>
      <c r="FH322" s="50"/>
      <c r="FI322" s="50"/>
      <c r="FJ322" s="50"/>
      <c r="FK322" s="50"/>
      <c r="FL322" s="50"/>
      <c r="FM322" s="50"/>
      <c r="FN322" s="50"/>
      <c r="FO322" s="1"/>
      <c r="FP322" s="112"/>
      <c r="FQ322" s="47"/>
      <c r="FR322" s="48"/>
      <c r="FS322" s="49"/>
      <c r="FT322" s="33"/>
      <c r="FU322" s="33"/>
      <c r="FV322" s="50"/>
      <c r="FW322" s="50"/>
      <c r="FX322" s="50"/>
      <c r="FY322" s="50"/>
      <c r="FZ322" s="50"/>
      <c r="GA322" s="50"/>
      <c r="GB322" s="50"/>
      <c r="GC322" s="50"/>
      <c r="GD322" s="50"/>
      <c r="GE322" s="50"/>
      <c r="GF322" s="1"/>
      <c r="GG322" s="112"/>
      <c r="GH322" s="47"/>
      <c r="GI322" s="48"/>
      <c r="GJ322" s="49"/>
      <c r="GK322" s="33"/>
      <c r="GL322" s="33"/>
      <c r="GM322" s="50"/>
      <c r="GN322" s="50"/>
      <c r="GO322" s="50"/>
      <c r="GP322" s="50"/>
      <c r="GQ322" s="50"/>
      <c r="GR322" s="50"/>
      <c r="GS322" s="50"/>
      <c r="GT322" s="50"/>
      <c r="GU322" s="50"/>
      <c r="GV322" s="50"/>
      <c r="GW322" s="1"/>
      <c r="GX322" s="112"/>
      <c r="GY322" s="47"/>
      <c r="GZ322" s="48"/>
      <c r="HA322" s="49"/>
      <c r="HB322" s="33"/>
      <c r="HC322" s="33"/>
      <c r="HD322" s="50"/>
      <c r="HE322" s="50"/>
      <c r="HF322" s="50"/>
      <c r="HG322" s="50"/>
      <c r="HH322" s="50"/>
      <c r="HI322" s="50"/>
      <c r="HJ322" s="50"/>
      <c r="HK322" s="50"/>
      <c r="HL322" s="50"/>
      <c r="HM322" s="50"/>
      <c r="HN322" s="1"/>
      <c r="HO322" s="112"/>
      <c r="HP322" s="47"/>
      <c r="HQ322" s="48"/>
      <c r="HR322" s="49"/>
      <c r="HS322" s="33"/>
      <c r="HT322" s="33"/>
      <c r="HU322" s="50"/>
      <c r="HV322" s="50"/>
      <c r="HW322" s="50"/>
      <c r="HX322" s="50"/>
      <c r="HY322" s="50"/>
      <c r="HZ322" s="50"/>
      <c r="IA322" s="50"/>
      <c r="IB322" s="50"/>
      <c r="IC322" s="50"/>
      <c r="ID322" s="50"/>
      <c r="IE322" s="1"/>
      <c r="IF322" s="112"/>
      <c r="IG322" s="47"/>
      <c r="IH322" s="48"/>
      <c r="II322" s="49"/>
      <c r="IJ322" s="33"/>
      <c r="IK322" s="33"/>
      <c r="IL322" s="50"/>
      <c r="IM322" s="50"/>
      <c r="IN322" s="50"/>
      <c r="IO322" s="50"/>
      <c r="IP322" s="50"/>
      <c r="IQ322" s="50"/>
      <c r="IR322" s="50"/>
      <c r="IS322" s="50"/>
      <c r="IT322" s="50"/>
      <c r="IU322" s="50"/>
      <c r="IV322" s="1"/>
    </row>
    <row r="323" spans="1:256" ht="29.25" customHeight="1">
      <c r="A323" s="46"/>
      <c r="B323" s="47"/>
      <c r="C323" s="48"/>
      <c r="D323" s="49"/>
      <c r="E323" s="33"/>
      <c r="F323" s="33"/>
      <c r="G323" s="33"/>
      <c r="H323" s="33">
        <v>2026</v>
      </c>
      <c r="I323" s="50">
        <f t="shared" si="174"/>
        <v>0</v>
      </c>
      <c r="J323" s="50">
        <f t="shared" si="172"/>
        <v>0</v>
      </c>
      <c r="K323" s="50">
        <v>0</v>
      </c>
      <c r="L323" s="50">
        <v>0</v>
      </c>
      <c r="M323" s="50">
        <v>0</v>
      </c>
      <c r="N323" s="50">
        <v>0</v>
      </c>
      <c r="O323" s="50">
        <v>0</v>
      </c>
      <c r="P323" s="50">
        <v>0</v>
      </c>
      <c r="Q323" s="50">
        <v>0</v>
      </c>
      <c r="R323" s="50">
        <v>0</v>
      </c>
      <c r="S323" s="1"/>
      <c r="T323" s="112"/>
      <c r="U323" s="48"/>
      <c r="V323" s="48"/>
      <c r="W323" s="54"/>
      <c r="X323" s="54"/>
      <c r="Y323" s="94"/>
      <c r="Z323" s="94"/>
      <c r="AA323" s="94"/>
      <c r="AB323" s="94"/>
      <c r="AC323" s="94"/>
      <c r="AD323" s="94"/>
      <c r="AE323" s="94"/>
      <c r="AF323" s="94"/>
      <c r="AG323" s="94"/>
      <c r="AH323" s="94"/>
      <c r="AI323" s="113"/>
      <c r="AJ323" s="114"/>
      <c r="AK323" s="48"/>
      <c r="AL323" s="48"/>
      <c r="AM323" s="48"/>
      <c r="AN323" s="54"/>
      <c r="AO323" s="54"/>
      <c r="AP323" s="94"/>
      <c r="AQ323" s="94"/>
      <c r="AR323" s="94"/>
      <c r="AS323" s="94"/>
      <c r="AT323" s="94"/>
      <c r="AU323" s="94"/>
      <c r="AV323" s="94"/>
      <c r="AW323" s="94"/>
      <c r="AX323" s="94"/>
      <c r="AY323" s="94"/>
      <c r="AZ323" s="113"/>
      <c r="BA323" s="114"/>
      <c r="BB323" s="48"/>
      <c r="BC323" s="48"/>
      <c r="BD323" s="48"/>
      <c r="BE323" s="54"/>
      <c r="BF323" s="54"/>
      <c r="BG323" s="94"/>
      <c r="BH323" s="94"/>
      <c r="BI323" s="94"/>
      <c r="BJ323" s="94"/>
      <c r="BK323" s="94"/>
      <c r="BL323" s="94"/>
      <c r="BM323" s="94"/>
      <c r="BN323" s="94"/>
      <c r="BO323" s="94"/>
      <c r="BP323" s="94"/>
      <c r="BQ323" s="113"/>
      <c r="BR323" s="114"/>
      <c r="BS323" s="48"/>
      <c r="BT323" s="48"/>
      <c r="BU323" s="48"/>
      <c r="BV323" s="54"/>
      <c r="BW323" s="54"/>
      <c r="BX323" s="94"/>
      <c r="BY323" s="94"/>
      <c r="BZ323" s="94"/>
      <c r="CA323" s="94"/>
      <c r="CB323" s="94"/>
      <c r="CC323" s="94"/>
      <c r="CD323" s="94"/>
      <c r="CE323" s="94"/>
      <c r="CF323" s="94"/>
      <c r="CG323" s="94"/>
      <c r="CH323" s="113"/>
      <c r="CI323" s="114"/>
      <c r="CJ323" s="48"/>
      <c r="CK323" s="48"/>
      <c r="CL323" s="48"/>
      <c r="CM323" s="54"/>
      <c r="CN323" s="54"/>
      <c r="CO323" s="94"/>
      <c r="CP323" s="94"/>
      <c r="CQ323" s="94"/>
      <c r="CR323" s="94"/>
      <c r="CS323" s="94"/>
      <c r="CT323" s="94"/>
      <c r="CU323" s="94"/>
      <c r="CV323" s="94"/>
      <c r="CW323" s="94"/>
      <c r="CX323" s="94"/>
      <c r="CY323" s="113"/>
      <c r="CZ323" s="114"/>
      <c r="DA323" s="48"/>
      <c r="DB323" s="48"/>
      <c r="DC323" s="48"/>
      <c r="DD323" s="54"/>
      <c r="DE323" s="54"/>
      <c r="DF323" s="94"/>
      <c r="DG323" s="116"/>
      <c r="DH323" s="50"/>
      <c r="DI323" s="50"/>
      <c r="DJ323" s="50"/>
      <c r="DK323" s="50"/>
      <c r="DL323" s="50"/>
      <c r="DM323" s="50"/>
      <c r="DN323" s="50"/>
      <c r="DO323" s="50"/>
      <c r="DP323" s="1"/>
      <c r="DQ323" s="112"/>
      <c r="DR323" s="47"/>
      <c r="DS323" s="48"/>
      <c r="DT323" s="49"/>
      <c r="DU323" s="33"/>
      <c r="DV323" s="33"/>
      <c r="DW323" s="50"/>
      <c r="DX323" s="50"/>
      <c r="DY323" s="50"/>
      <c r="DZ323" s="50"/>
      <c r="EA323" s="50"/>
      <c r="EB323" s="50"/>
      <c r="EC323" s="50"/>
      <c r="ED323" s="50"/>
      <c r="EE323" s="50"/>
      <c r="EF323" s="50"/>
      <c r="EG323" s="1"/>
      <c r="EH323" s="112"/>
      <c r="EI323" s="47"/>
      <c r="EJ323" s="48"/>
      <c r="EK323" s="49"/>
      <c r="EL323" s="33"/>
      <c r="EM323" s="33"/>
      <c r="EN323" s="50"/>
      <c r="EO323" s="50"/>
      <c r="EP323" s="50"/>
      <c r="EQ323" s="50"/>
      <c r="ER323" s="50"/>
      <c r="ES323" s="50"/>
      <c r="ET323" s="50"/>
      <c r="EU323" s="50"/>
      <c r="EV323" s="50"/>
      <c r="EW323" s="50"/>
      <c r="EX323" s="1"/>
      <c r="EY323" s="112"/>
      <c r="EZ323" s="47"/>
      <c r="FA323" s="48"/>
      <c r="FB323" s="49"/>
      <c r="FC323" s="33"/>
      <c r="FD323" s="33"/>
      <c r="FE323" s="50"/>
      <c r="FF323" s="50"/>
      <c r="FG323" s="50"/>
      <c r="FH323" s="50"/>
      <c r="FI323" s="50"/>
      <c r="FJ323" s="50"/>
      <c r="FK323" s="50"/>
      <c r="FL323" s="50"/>
      <c r="FM323" s="50"/>
      <c r="FN323" s="50"/>
      <c r="FO323" s="1"/>
      <c r="FP323" s="112"/>
      <c r="FQ323" s="47"/>
      <c r="FR323" s="48"/>
      <c r="FS323" s="49"/>
      <c r="FT323" s="33"/>
      <c r="FU323" s="33"/>
      <c r="FV323" s="50"/>
      <c r="FW323" s="50"/>
      <c r="FX323" s="50"/>
      <c r="FY323" s="50"/>
      <c r="FZ323" s="50"/>
      <c r="GA323" s="50"/>
      <c r="GB323" s="50"/>
      <c r="GC323" s="50"/>
      <c r="GD323" s="50"/>
      <c r="GE323" s="50"/>
      <c r="GF323" s="1"/>
      <c r="GG323" s="112"/>
      <c r="GH323" s="47"/>
      <c r="GI323" s="48"/>
      <c r="GJ323" s="49"/>
      <c r="GK323" s="33"/>
      <c r="GL323" s="33"/>
      <c r="GM323" s="50"/>
      <c r="GN323" s="50"/>
      <c r="GO323" s="50"/>
      <c r="GP323" s="50"/>
      <c r="GQ323" s="50"/>
      <c r="GR323" s="50"/>
      <c r="GS323" s="50"/>
      <c r="GT323" s="50"/>
      <c r="GU323" s="50"/>
      <c r="GV323" s="50"/>
      <c r="GW323" s="1"/>
      <c r="GX323" s="112"/>
      <c r="GY323" s="47"/>
      <c r="GZ323" s="48"/>
      <c r="HA323" s="49"/>
      <c r="HB323" s="33"/>
      <c r="HC323" s="33"/>
      <c r="HD323" s="50"/>
      <c r="HE323" s="50"/>
      <c r="HF323" s="50"/>
      <c r="HG323" s="50"/>
      <c r="HH323" s="50"/>
      <c r="HI323" s="50"/>
      <c r="HJ323" s="50"/>
      <c r="HK323" s="50"/>
      <c r="HL323" s="50"/>
      <c r="HM323" s="50"/>
      <c r="HN323" s="1"/>
      <c r="HO323" s="112"/>
      <c r="HP323" s="47"/>
      <c r="HQ323" s="48"/>
      <c r="HR323" s="49"/>
      <c r="HS323" s="33"/>
      <c r="HT323" s="33"/>
      <c r="HU323" s="50"/>
      <c r="HV323" s="50"/>
      <c r="HW323" s="50"/>
      <c r="HX323" s="50"/>
      <c r="HY323" s="50"/>
      <c r="HZ323" s="50"/>
      <c r="IA323" s="50"/>
      <c r="IB323" s="50"/>
      <c r="IC323" s="50"/>
      <c r="ID323" s="50"/>
      <c r="IE323" s="1"/>
      <c r="IF323" s="112"/>
      <c r="IG323" s="47"/>
      <c r="IH323" s="48"/>
      <c r="II323" s="49"/>
      <c r="IJ323" s="33"/>
      <c r="IK323" s="33"/>
      <c r="IL323" s="50"/>
      <c r="IM323" s="50"/>
      <c r="IN323" s="50"/>
      <c r="IO323" s="50"/>
      <c r="IP323" s="50"/>
      <c r="IQ323" s="50"/>
      <c r="IR323" s="50"/>
      <c r="IS323" s="50"/>
      <c r="IT323" s="50"/>
      <c r="IU323" s="50"/>
      <c r="IV323" s="1"/>
    </row>
    <row r="324" spans="1:256" ht="29.25" customHeight="1">
      <c r="A324" s="46"/>
      <c r="B324" s="47"/>
      <c r="C324" s="48"/>
      <c r="D324" s="49"/>
      <c r="E324" s="33"/>
      <c r="F324" s="33"/>
      <c r="G324" s="33"/>
      <c r="H324" s="33">
        <v>2027</v>
      </c>
      <c r="I324" s="50">
        <f t="shared" si="174"/>
        <v>0</v>
      </c>
      <c r="J324" s="50">
        <f t="shared" si="172"/>
        <v>0</v>
      </c>
      <c r="K324" s="50">
        <v>0</v>
      </c>
      <c r="L324" s="50">
        <v>0</v>
      </c>
      <c r="M324" s="50">
        <v>0</v>
      </c>
      <c r="N324" s="50">
        <v>0</v>
      </c>
      <c r="O324" s="50">
        <v>0</v>
      </c>
      <c r="P324" s="50">
        <v>0</v>
      </c>
      <c r="Q324" s="50">
        <v>0</v>
      </c>
      <c r="R324" s="50">
        <v>0</v>
      </c>
      <c r="S324" s="1"/>
      <c r="T324" s="112"/>
      <c r="U324" s="48"/>
      <c r="V324" s="48"/>
      <c r="W324" s="54"/>
      <c r="X324" s="54"/>
      <c r="Y324" s="94"/>
      <c r="Z324" s="94"/>
      <c r="AA324" s="94"/>
      <c r="AB324" s="94"/>
      <c r="AC324" s="94"/>
      <c r="AD324" s="94"/>
      <c r="AE324" s="94"/>
      <c r="AF324" s="94"/>
      <c r="AG324" s="94"/>
      <c r="AH324" s="94"/>
      <c r="AI324" s="113"/>
      <c r="AJ324" s="114"/>
      <c r="AK324" s="48"/>
      <c r="AL324" s="48"/>
      <c r="AM324" s="48"/>
      <c r="AN324" s="54"/>
      <c r="AO324" s="54"/>
      <c r="AP324" s="94"/>
      <c r="AQ324" s="94"/>
      <c r="AR324" s="94"/>
      <c r="AS324" s="94"/>
      <c r="AT324" s="94"/>
      <c r="AU324" s="94"/>
      <c r="AV324" s="94"/>
      <c r="AW324" s="94"/>
      <c r="AX324" s="94"/>
      <c r="AY324" s="94"/>
      <c r="AZ324" s="113"/>
      <c r="BA324" s="114"/>
      <c r="BB324" s="48"/>
      <c r="BC324" s="48"/>
      <c r="BD324" s="48"/>
      <c r="BE324" s="54"/>
      <c r="BF324" s="54"/>
      <c r="BG324" s="94"/>
      <c r="BH324" s="94"/>
      <c r="BI324" s="94"/>
      <c r="BJ324" s="94"/>
      <c r="BK324" s="94"/>
      <c r="BL324" s="94"/>
      <c r="BM324" s="94"/>
      <c r="BN324" s="94"/>
      <c r="BO324" s="94"/>
      <c r="BP324" s="94"/>
      <c r="BQ324" s="113"/>
      <c r="BR324" s="114"/>
      <c r="BS324" s="48"/>
      <c r="BT324" s="48"/>
      <c r="BU324" s="48"/>
      <c r="BV324" s="54"/>
      <c r="BW324" s="54"/>
      <c r="BX324" s="94"/>
      <c r="BY324" s="94"/>
      <c r="BZ324" s="94"/>
      <c r="CA324" s="94"/>
      <c r="CB324" s="94"/>
      <c r="CC324" s="94"/>
      <c r="CD324" s="94"/>
      <c r="CE324" s="94"/>
      <c r="CF324" s="94"/>
      <c r="CG324" s="94"/>
      <c r="CH324" s="113"/>
      <c r="CI324" s="114"/>
      <c r="CJ324" s="48"/>
      <c r="CK324" s="48"/>
      <c r="CL324" s="48"/>
      <c r="CM324" s="54"/>
      <c r="CN324" s="54"/>
      <c r="CO324" s="94"/>
      <c r="CP324" s="94"/>
      <c r="CQ324" s="94"/>
      <c r="CR324" s="94"/>
      <c r="CS324" s="94"/>
      <c r="CT324" s="94"/>
      <c r="CU324" s="94"/>
      <c r="CV324" s="94"/>
      <c r="CW324" s="94"/>
      <c r="CX324" s="94"/>
      <c r="CY324" s="113"/>
      <c r="CZ324" s="114"/>
      <c r="DA324" s="48"/>
      <c r="DB324" s="48"/>
      <c r="DC324" s="48"/>
      <c r="DD324" s="54"/>
      <c r="DE324" s="54"/>
      <c r="DF324" s="94"/>
      <c r="DG324" s="116"/>
      <c r="DH324" s="50"/>
      <c r="DI324" s="50"/>
      <c r="DJ324" s="50"/>
      <c r="DK324" s="50"/>
      <c r="DL324" s="50"/>
      <c r="DM324" s="50"/>
      <c r="DN324" s="50"/>
      <c r="DO324" s="50"/>
      <c r="DP324" s="1"/>
      <c r="DQ324" s="112"/>
      <c r="DR324" s="47"/>
      <c r="DS324" s="48"/>
      <c r="DT324" s="49"/>
      <c r="DU324" s="33"/>
      <c r="DV324" s="33"/>
      <c r="DW324" s="50"/>
      <c r="DX324" s="50"/>
      <c r="DY324" s="50"/>
      <c r="DZ324" s="50"/>
      <c r="EA324" s="50"/>
      <c r="EB324" s="50"/>
      <c r="EC324" s="50"/>
      <c r="ED324" s="50"/>
      <c r="EE324" s="50"/>
      <c r="EF324" s="50"/>
      <c r="EG324" s="1"/>
      <c r="EH324" s="112"/>
      <c r="EI324" s="47"/>
      <c r="EJ324" s="48"/>
      <c r="EK324" s="49"/>
      <c r="EL324" s="33"/>
      <c r="EM324" s="33"/>
      <c r="EN324" s="50"/>
      <c r="EO324" s="50"/>
      <c r="EP324" s="50"/>
      <c r="EQ324" s="50"/>
      <c r="ER324" s="50"/>
      <c r="ES324" s="50"/>
      <c r="ET324" s="50"/>
      <c r="EU324" s="50"/>
      <c r="EV324" s="50"/>
      <c r="EW324" s="50"/>
      <c r="EX324" s="1"/>
      <c r="EY324" s="112"/>
      <c r="EZ324" s="47"/>
      <c r="FA324" s="48"/>
      <c r="FB324" s="49"/>
      <c r="FC324" s="33"/>
      <c r="FD324" s="33"/>
      <c r="FE324" s="50"/>
      <c r="FF324" s="50"/>
      <c r="FG324" s="50"/>
      <c r="FH324" s="50"/>
      <c r="FI324" s="50"/>
      <c r="FJ324" s="50"/>
      <c r="FK324" s="50"/>
      <c r="FL324" s="50"/>
      <c r="FM324" s="50"/>
      <c r="FN324" s="50"/>
      <c r="FO324" s="1"/>
      <c r="FP324" s="112"/>
      <c r="FQ324" s="47"/>
      <c r="FR324" s="48"/>
      <c r="FS324" s="49"/>
      <c r="FT324" s="33"/>
      <c r="FU324" s="33"/>
      <c r="FV324" s="50"/>
      <c r="FW324" s="50"/>
      <c r="FX324" s="50"/>
      <c r="FY324" s="50"/>
      <c r="FZ324" s="50"/>
      <c r="GA324" s="50"/>
      <c r="GB324" s="50"/>
      <c r="GC324" s="50"/>
      <c r="GD324" s="50"/>
      <c r="GE324" s="50"/>
      <c r="GF324" s="1"/>
      <c r="GG324" s="112"/>
      <c r="GH324" s="47"/>
      <c r="GI324" s="48"/>
      <c r="GJ324" s="49"/>
      <c r="GK324" s="33"/>
      <c r="GL324" s="33"/>
      <c r="GM324" s="50"/>
      <c r="GN324" s="50"/>
      <c r="GO324" s="50"/>
      <c r="GP324" s="50"/>
      <c r="GQ324" s="50"/>
      <c r="GR324" s="50"/>
      <c r="GS324" s="50"/>
      <c r="GT324" s="50"/>
      <c r="GU324" s="50"/>
      <c r="GV324" s="50"/>
      <c r="GW324" s="1"/>
      <c r="GX324" s="112"/>
      <c r="GY324" s="47"/>
      <c r="GZ324" s="48"/>
      <c r="HA324" s="49"/>
      <c r="HB324" s="33"/>
      <c r="HC324" s="33"/>
      <c r="HD324" s="50"/>
      <c r="HE324" s="50"/>
      <c r="HF324" s="50"/>
      <c r="HG324" s="50"/>
      <c r="HH324" s="50"/>
      <c r="HI324" s="50"/>
      <c r="HJ324" s="50"/>
      <c r="HK324" s="50"/>
      <c r="HL324" s="50"/>
      <c r="HM324" s="50"/>
      <c r="HN324" s="1"/>
      <c r="HO324" s="112"/>
      <c r="HP324" s="47"/>
      <c r="HQ324" s="48"/>
      <c r="HR324" s="49"/>
      <c r="HS324" s="33"/>
      <c r="HT324" s="33"/>
      <c r="HU324" s="50"/>
      <c r="HV324" s="50"/>
      <c r="HW324" s="50"/>
      <c r="HX324" s="50"/>
      <c r="HY324" s="50"/>
      <c r="HZ324" s="50"/>
      <c r="IA324" s="50"/>
      <c r="IB324" s="50"/>
      <c r="IC324" s="50"/>
      <c r="ID324" s="50"/>
      <c r="IE324" s="1"/>
      <c r="IF324" s="112"/>
      <c r="IG324" s="47"/>
      <c r="IH324" s="48"/>
      <c r="II324" s="49"/>
      <c r="IJ324" s="33"/>
      <c r="IK324" s="33"/>
      <c r="IL324" s="50"/>
      <c r="IM324" s="50"/>
      <c r="IN324" s="50"/>
      <c r="IO324" s="50"/>
      <c r="IP324" s="50"/>
      <c r="IQ324" s="50"/>
      <c r="IR324" s="50"/>
      <c r="IS324" s="50"/>
      <c r="IT324" s="50"/>
      <c r="IU324" s="50"/>
      <c r="IV324" s="1"/>
    </row>
    <row r="325" spans="1:256" ht="29.25" customHeight="1">
      <c r="A325" s="46"/>
      <c r="B325" s="47"/>
      <c r="C325" s="48"/>
      <c r="D325" s="49"/>
      <c r="E325" s="33"/>
      <c r="F325" s="33"/>
      <c r="G325" s="33"/>
      <c r="H325" s="33">
        <v>2028</v>
      </c>
      <c r="I325" s="50">
        <f>K325+M325+O325+Q325</f>
        <v>0</v>
      </c>
      <c r="J325" s="50">
        <f t="shared" si="172"/>
        <v>0</v>
      </c>
      <c r="K325" s="50">
        <v>0</v>
      </c>
      <c r="L325" s="50">
        <v>0</v>
      </c>
      <c r="M325" s="50">
        <v>0</v>
      </c>
      <c r="N325" s="50">
        <v>0</v>
      </c>
      <c r="O325" s="50">
        <v>0</v>
      </c>
      <c r="P325" s="50">
        <v>0</v>
      </c>
      <c r="Q325" s="50">
        <v>0</v>
      </c>
      <c r="R325" s="50">
        <v>0</v>
      </c>
      <c r="S325" s="1"/>
      <c r="T325" s="52"/>
      <c r="AI325" s="54"/>
      <c r="AY325" s="54"/>
      <c r="BO325" s="54"/>
      <c r="CE325" s="54"/>
      <c r="CU325" s="54"/>
      <c r="DK325" s="54"/>
      <c r="EA325" s="54"/>
      <c r="EQ325" s="54"/>
      <c r="FG325" s="54"/>
      <c r="FW325" s="54"/>
      <c r="GM325" s="54"/>
      <c r="HC325" s="54"/>
      <c r="HS325" s="54"/>
      <c r="II325" s="54"/>
    </row>
    <row r="326" spans="1:256" ht="29.25" customHeight="1">
      <c r="A326" s="46"/>
      <c r="B326" s="47"/>
      <c r="C326" s="48"/>
      <c r="D326" s="49"/>
      <c r="E326" s="33"/>
      <c r="F326" s="33"/>
      <c r="G326" s="33"/>
      <c r="H326" s="33">
        <v>2029</v>
      </c>
      <c r="I326" s="50">
        <f>K326+M326+O326+Q326</f>
        <v>0</v>
      </c>
      <c r="J326" s="50">
        <f t="shared" si="172"/>
        <v>0</v>
      </c>
      <c r="K326" s="50">
        <v>0</v>
      </c>
      <c r="L326" s="50">
        <v>0</v>
      </c>
      <c r="M326" s="50">
        <v>0</v>
      </c>
      <c r="N326" s="50">
        <v>0</v>
      </c>
      <c r="O326" s="50">
        <v>0</v>
      </c>
      <c r="P326" s="50">
        <v>0</v>
      </c>
      <c r="Q326" s="50">
        <v>0</v>
      </c>
      <c r="R326" s="50">
        <v>0</v>
      </c>
      <c r="S326" s="1"/>
      <c r="T326" s="52"/>
      <c r="AI326" s="54"/>
      <c r="AY326" s="54"/>
      <c r="BO326" s="54"/>
      <c r="CE326" s="54"/>
      <c r="CU326" s="54"/>
      <c r="DK326" s="54"/>
      <c r="EA326" s="54"/>
      <c r="EQ326" s="54"/>
      <c r="FG326" s="54"/>
      <c r="FW326" s="54"/>
      <c r="GM326" s="54"/>
      <c r="HC326" s="54"/>
      <c r="HS326" s="54"/>
      <c r="II326" s="54"/>
    </row>
    <row r="327" spans="1:256" ht="29.25" customHeight="1">
      <c r="A327" s="77"/>
      <c r="B327" s="47"/>
      <c r="C327" s="48"/>
      <c r="D327" s="49"/>
      <c r="E327" s="33"/>
      <c r="F327" s="33"/>
      <c r="G327" s="33"/>
      <c r="H327" s="33">
        <v>2030</v>
      </c>
      <c r="I327" s="50">
        <f>K327+M327+O327+Q327</f>
        <v>0</v>
      </c>
      <c r="J327" s="50">
        <f t="shared" si="172"/>
        <v>0</v>
      </c>
      <c r="K327" s="50">
        <v>0</v>
      </c>
      <c r="L327" s="50">
        <v>0</v>
      </c>
      <c r="M327" s="50">
        <v>0</v>
      </c>
      <c r="N327" s="50">
        <v>0</v>
      </c>
      <c r="O327" s="50">
        <v>0</v>
      </c>
      <c r="P327" s="50">
        <v>0</v>
      </c>
      <c r="Q327" s="50">
        <v>0</v>
      </c>
      <c r="R327" s="50">
        <v>0</v>
      </c>
      <c r="S327" s="1"/>
      <c r="T327" s="52"/>
      <c r="AI327" s="54"/>
      <c r="AY327" s="54"/>
      <c r="BO327" s="54"/>
      <c r="CE327" s="54"/>
      <c r="CU327" s="54"/>
      <c r="DK327" s="54"/>
      <c r="EA327" s="54"/>
      <c r="EQ327" s="54"/>
      <c r="FG327" s="54"/>
      <c r="FW327" s="54"/>
      <c r="GM327" s="54"/>
      <c r="HC327" s="54"/>
      <c r="HS327" s="54"/>
      <c r="II327" s="54"/>
    </row>
    <row r="328" spans="1:256" s="127" customFormat="1" ht="29.25" customHeight="1">
      <c r="A328" s="117"/>
      <c r="B328" s="118" t="s">
        <v>38</v>
      </c>
      <c r="C328" s="119"/>
      <c r="D328" s="120"/>
      <c r="E328" s="121"/>
      <c r="F328" s="121"/>
      <c r="G328" s="121"/>
      <c r="H328" s="122" t="s">
        <v>26</v>
      </c>
      <c r="I328" s="123">
        <f t="shared" ref="I328:I332" si="176">K328+M328+O328+Q328</f>
        <v>76123</v>
      </c>
      <c r="J328" s="123">
        <f t="shared" si="172"/>
        <v>0</v>
      </c>
      <c r="K328" s="123">
        <f t="shared" ref="K328:R328" si="177">SUM(K329:K337)</f>
        <v>76123</v>
      </c>
      <c r="L328" s="123">
        <f t="shared" si="177"/>
        <v>0</v>
      </c>
      <c r="M328" s="123">
        <f t="shared" si="177"/>
        <v>0</v>
      </c>
      <c r="N328" s="123">
        <f t="shared" si="177"/>
        <v>0</v>
      </c>
      <c r="O328" s="123">
        <f t="shared" si="177"/>
        <v>0</v>
      </c>
      <c r="P328" s="123">
        <f t="shared" si="177"/>
        <v>0</v>
      </c>
      <c r="Q328" s="123">
        <f t="shared" si="177"/>
        <v>0</v>
      </c>
      <c r="R328" s="123">
        <f t="shared" si="177"/>
        <v>0</v>
      </c>
      <c r="S328" s="124"/>
      <c r="T328" s="125"/>
      <c r="U328" s="126"/>
      <c r="V328" s="126"/>
      <c r="W328" s="126"/>
      <c r="X328" s="126"/>
      <c r="Y328" s="126"/>
      <c r="Z328" s="126"/>
      <c r="AA328" s="126"/>
      <c r="AB328" s="126"/>
      <c r="AC328" s="126"/>
      <c r="AD328" s="126"/>
      <c r="AE328" s="126"/>
      <c r="AF328" s="126"/>
      <c r="AG328" s="126"/>
      <c r="AH328" s="126"/>
      <c r="AI328" s="126"/>
      <c r="AJ328" s="126"/>
      <c r="AK328" s="126"/>
      <c r="AL328" s="126"/>
      <c r="AM328" s="126"/>
      <c r="AN328" s="126"/>
      <c r="AO328" s="126"/>
      <c r="AP328" s="126"/>
      <c r="AQ328" s="126"/>
      <c r="AR328" s="126"/>
      <c r="AS328" s="126"/>
      <c r="AT328" s="126"/>
      <c r="AU328" s="126"/>
      <c r="AV328" s="126"/>
      <c r="AW328" s="126"/>
      <c r="AX328" s="126"/>
      <c r="AY328" s="126"/>
      <c r="AZ328" s="126"/>
      <c r="BA328" s="126"/>
      <c r="BB328" s="126"/>
      <c r="BC328" s="126"/>
      <c r="BD328" s="126"/>
      <c r="BE328" s="126"/>
      <c r="BF328" s="126"/>
      <c r="BG328" s="126"/>
      <c r="BH328" s="126"/>
      <c r="BI328" s="126"/>
      <c r="BJ328" s="126"/>
      <c r="BK328" s="126"/>
      <c r="BL328" s="126"/>
      <c r="BM328" s="126"/>
      <c r="BN328" s="126"/>
      <c r="BO328" s="126"/>
      <c r="BP328" s="126"/>
      <c r="BQ328" s="126"/>
      <c r="BR328" s="126"/>
      <c r="BS328" s="126"/>
      <c r="BT328" s="126"/>
      <c r="BU328" s="126"/>
      <c r="BV328" s="126"/>
      <c r="BW328" s="126"/>
      <c r="BX328" s="126"/>
      <c r="BY328" s="126"/>
      <c r="BZ328" s="126"/>
      <c r="CA328" s="126"/>
      <c r="CB328" s="126"/>
      <c r="CC328" s="126"/>
      <c r="CD328" s="126"/>
      <c r="CE328" s="126"/>
      <c r="CF328" s="126"/>
      <c r="CG328" s="126"/>
      <c r="CH328" s="126"/>
      <c r="CI328" s="126"/>
      <c r="CJ328" s="126"/>
      <c r="CK328" s="126"/>
      <c r="CL328" s="126"/>
      <c r="CM328" s="126"/>
      <c r="CN328" s="126"/>
      <c r="CO328" s="126"/>
      <c r="CP328" s="126"/>
      <c r="CQ328" s="126"/>
      <c r="CR328" s="126"/>
      <c r="CS328" s="126"/>
      <c r="CT328" s="126"/>
      <c r="CU328" s="126"/>
      <c r="CV328" s="126"/>
      <c r="CW328" s="126"/>
      <c r="CX328" s="126"/>
      <c r="CY328" s="126"/>
      <c r="CZ328" s="126"/>
      <c r="DA328" s="126"/>
      <c r="DB328" s="126"/>
      <c r="DC328" s="126"/>
      <c r="DD328" s="126"/>
      <c r="DE328" s="126"/>
      <c r="DF328" s="126"/>
    </row>
    <row r="329" spans="1:256" s="127" customFormat="1" ht="29.25" customHeight="1">
      <c r="A329" s="117"/>
      <c r="B329" s="128"/>
      <c r="C329" s="129"/>
      <c r="D329" s="130"/>
      <c r="E329" s="121"/>
      <c r="F329" s="121"/>
      <c r="G329" s="121"/>
      <c r="H329" s="121">
        <v>2022</v>
      </c>
      <c r="I329" s="111">
        <f t="shared" si="176"/>
        <v>0</v>
      </c>
      <c r="J329" s="111">
        <f t="shared" si="172"/>
        <v>0</v>
      </c>
      <c r="K329" s="111">
        <v>0</v>
      </c>
      <c r="L329" s="111">
        <v>0</v>
      </c>
      <c r="M329" s="111">
        <v>0</v>
      </c>
      <c r="N329" s="111">
        <v>0</v>
      </c>
      <c r="O329" s="111">
        <v>0</v>
      </c>
      <c r="P329" s="111">
        <v>0</v>
      </c>
      <c r="Q329" s="111">
        <v>0</v>
      </c>
      <c r="R329" s="111">
        <v>0</v>
      </c>
      <c r="S329" s="124"/>
      <c r="T329" s="125"/>
      <c r="U329" s="126"/>
      <c r="V329" s="126"/>
      <c r="W329" s="126"/>
      <c r="X329" s="126"/>
      <c r="Y329" s="126"/>
      <c r="Z329" s="126"/>
      <c r="AA329" s="126"/>
      <c r="AB329" s="126"/>
      <c r="AC329" s="126"/>
      <c r="AD329" s="126"/>
      <c r="AE329" s="126"/>
      <c r="AF329" s="126"/>
      <c r="AG329" s="126"/>
      <c r="AH329" s="126"/>
      <c r="AI329" s="126"/>
      <c r="AJ329" s="126"/>
      <c r="AK329" s="126"/>
      <c r="AL329" s="126"/>
      <c r="AM329" s="126"/>
      <c r="AN329" s="126"/>
      <c r="AO329" s="126"/>
      <c r="AP329" s="126"/>
      <c r="AQ329" s="126"/>
      <c r="AR329" s="126"/>
      <c r="AS329" s="126"/>
      <c r="AT329" s="126"/>
      <c r="AU329" s="126"/>
      <c r="AV329" s="126"/>
      <c r="AW329" s="126"/>
      <c r="AX329" s="126"/>
      <c r="AY329" s="126"/>
      <c r="AZ329" s="126"/>
      <c r="BA329" s="126"/>
      <c r="BB329" s="126"/>
      <c r="BC329" s="126"/>
      <c r="BD329" s="126"/>
      <c r="BE329" s="126"/>
      <c r="BF329" s="126"/>
      <c r="BG329" s="126"/>
      <c r="BH329" s="126"/>
      <c r="BI329" s="126"/>
      <c r="BJ329" s="126"/>
      <c r="BK329" s="126"/>
      <c r="BL329" s="126"/>
      <c r="BM329" s="126"/>
      <c r="BN329" s="126"/>
      <c r="BO329" s="126"/>
      <c r="BP329" s="126"/>
      <c r="BQ329" s="126"/>
      <c r="BR329" s="126"/>
      <c r="BS329" s="126"/>
      <c r="BT329" s="126"/>
      <c r="BU329" s="126"/>
      <c r="BV329" s="126"/>
      <c r="BW329" s="126"/>
      <c r="BX329" s="126"/>
      <c r="BY329" s="126"/>
      <c r="BZ329" s="126"/>
      <c r="CA329" s="126"/>
      <c r="CB329" s="126"/>
      <c r="CC329" s="126"/>
      <c r="CD329" s="126"/>
      <c r="CE329" s="126"/>
      <c r="CF329" s="126"/>
      <c r="CG329" s="126"/>
      <c r="CH329" s="126"/>
      <c r="CI329" s="126"/>
      <c r="CJ329" s="126"/>
      <c r="CK329" s="126"/>
      <c r="CL329" s="126"/>
      <c r="CM329" s="126"/>
      <c r="CN329" s="126"/>
      <c r="CO329" s="126"/>
      <c r="CP329" s="126"/>
      <c r="CQ329" s="126"/>
      <c r="CR329" s="126"/>
      <c r="CS329" s="126"/>
      <c r="CT329" s="126"/>
      <c r="CU329" s="126"/>
      <c r="CV329" s="126"/>
      <c r="CW329" s="126"/>
      <c r="CX329" s="126"/>
      <c r="CY329" s="126"/>
      <c r="CZ329" s="126"/>
      <c r="DA329" s="126"/>
      <c r="DB329" s="126"/>
      <c r="DC329" s="126"/>
      <c r="DD329" s="126"/>
      <c r="DE329" s="126"/>
      <c r="DF329" s="126"/>
    </row>
    <row r="330" spans="1:256" s="127" customFormat="1" ht="29.25" customHeight="1">
      <c r="A330" s="117"/>
      <c r="B330" s="128"/>
      <c r="C330" s="129"/>
      <c r="D330" s="130"/>
      <c r="E330" s="121"/>
      <c r="F330" s="121"/>
      <c r="G330" s="121"/>
      <c r="H330" s="121">
        <v>2023</v>
      </c>
      <c r="I330" s="111">
        <f t="shared" si="176"/>
        <v>0</v>
      </c>
      <c r="J330" s="111">
        <f t="shared" si="172"/>
        <v>0</v>
      </c>
      <c r="K330" s="111">
        <v>0</v>
      </c>
      <c r="L330" s="111">
        <v>0</v>
      </c>
      <c r="M330" s="111">
        <v>0</v>
      </c>
      <c r="N330" s="111">
        <v>0</v>
      </c>
      <c r="O330" s="111">
        <v>0</v>
      </c>
      <c r="P330" s="111">
        <v>0</v>
      </c>
      <c r="Q330" s="111">
        <v>0</v>
      </c>
      <c r="R330" s="111">
        <v>0</v>
      </c>
      <c r="S330" s="124"/>
      <c r="T330" s="125"/>
      <c r="U330" s="126"/>
      <c r="V330" s="126"/>
      <c r="W330" s="126"/>
      <c r="X330" s="126"/>
      <c r="Y330" s="126"/>
      <c r="Z330" s="126"/>
      <c r="AA330" s="126"/>
      <c r="AB330" s="126"/>
      <c r="AC330" s="126"/>
      <c r="AD330" s="126"/>
      <c r="AE330" s="126"/>
      <c r="AF330" s="126"/>
      <c r="AG330" s="126"/>
      <c r="AH330" s="126"/>
      <c r="AI330" s="126"/>
      <c r="AJ330" s="126"/>
      <c r="AK330" s="126"/>
      <c r="AL330" s="126"/>
      <c r="AM330" s="126"/>
      <c r="AN330" s="126"/>
      <c r="AO330" s="126"/>
      <c r="AP330" s="126"/>
      <c r="AQ330" s="126"/>
      <c r="AR330" s="126"/>
      <c r="AS330" s="126"/>
      <c r="AT330" s="126"/>
      <c r="AU330" s="126"/>
      <c r="AV330" s="126"/>
      <c r="AW330" s="126"/>
      <c r="AX330" s="126"/>
      <c r="AY330" s="126"/>
      <c r="AZ330" s="126"/>
      <c r="BA330" s="126"/>
      <c r="BB330" s="126"/>
      <c r="BC330" s="126"/>
      <c r="BD330" s="126"/>
      <c r="BE330" s="126"/>
      <c r="BF330" s="126"/>
      <c r="BG330" s="126"/>
      <c r="BH330" s="126"/>
      <c r="BI330" s="126"/>
      <c r="BJ330" s="126"/>
      <c r="BK330" s="126"/>
      <c r="BL330" s="126"/>
      <c r="BM330" s="126"/>
      <c r="BN330" s="126"/>
      <c r="BO330" s="126"/>
      <c r="BP330" s="126"/>
      <c r="BQ330" s="126"/>
      <c r="BR330" s="126"/>
      <c r="BS330" s="126"/>
      <c r="BT330" s="126"/>
      <c r="BU330" s="126"/>
      <c r="BV330" s="126"/>
      <c r="BW330" s="126"/>
      <c r="BX330" s="126"/>
      <c r="BY330" s="126"/>
      <c r="BZ330" s="126"/>
      <c r="CA330" s="126"/>
      <c r="CB330" s="126"/>
      <c r="CC330" s="126"/>
      <c r="CD330" s="126"/>
      <c r="CE330" s="126"/>
      <c r="CF330" s="126"/>
      <c r="CG330" s="126"/>
      <c r="CH330" s="126"/>
      <c r="CI330" s="126"/>
      <c r="CJ330" s="126"/>
      <c r="CK330" s="126"/>
      <c r="CL330" s="126"/>
      <c r="CM330" s="126"/>
      <c r="CN330" s="126"/>
      <c r="CO330" s="126"/>
      <c r="CP330" s="126"/>
      <c r="CQ330" s="126"/>
      <c r="CR330" s="126"/>
      <c r="CS330" s="126"/>
      <c r="CT330" s="126"/>
      <c r="CU330" s="126"/>
      <c r="CV330" s="126"/>
      <c r="CW330" s="126"/>
      <c r="CX330" s="126"/>
      <c r="CY330" s="126"/>
      <c r="CZ330" s="126"/>
      <c r="DA330" s="126"/>
      <c r="DB330" s="126"/>
      <c r="DC330" s="126"/>
      <c r="DD330" s="126"/>
      <c r="DE330" s="126"/>
      <c r="DF330" s="126"/>
    </row>
    <row r="331" spans="1:256" s="127" customFormat="1" ht="29.25" customHeight="1">
      <c r="A331" s="117"/>
      <c r="B331" s="128"/>
      <c r="C331" s="129"/>
      <c r="D331" s="130"/>
      <c r="E331" s="121"/>
      <c r="F331" s="121"/>
      <c r="G331" s="121"/>
      <c r="H331" s="121">
        <v>2024</v>
      </c>
      <c r="I331" s="111">
        <f t="shared" si="176"/>
        <v>76123</v>
      </c>
      <c r="J331" s="111">
        <f t="shared" si="172"/>
        <v>0</v>
      </c>
      <c r="K331" s="111">
        <f>K340+K342</f>
        <v>76123</v>
      </c>
      <c r="L331" s="111">
        <f t="shared" ref="L331:R331" si="178">L340+L342</f>
        <v>0</v>
      </c>
      <c r="M331" s="111">
        <f t="shared" si="178"/>
        <v>0</v>
      </c>
      <c r="N331" s="111">
        <f t="shared" si="178"/>
        <v>0</v>
      </c>
      <c r="O331" s="111">
        <f t="shared" si="178"/>
        <v>0</v>
      </c>
      <c r="P331" s="111">
        <f t="shared" si="178"/>
        <v>0</v>
      </c>
      <c r="Q331" s="111">
        <f t="shared" si="178"/>
        <v>0</v>
      </c>
      <c r="R331" s="111">
        <f t="shared" si="178"/>
        <v>0</v>
      </c>
      <c r="S331" s="124"/>
      <c r="T331" s="125"/>
      <c r="U331" s="126"/>
      <c r="V331" s="126"/>
      <c r="W331" s="126"/>
      <c r="X331" s="126"/>
      <c r="Y331" s="126"/>
      <c r="Z331" s="126"/>
      <c r="AA331" s="126"/>
      <c r="AB331" s="126"/>
      <c r="AC331" s="126"/>
      <c r="AD331" s="126"/>
      <c r="AE331" s="126"/>
      <c r="AF331" s="126"/>
      <c r="AG331" s="126"/>
      <c r="AH331" s="126"/>
      <c r="AI331" s="126"/>
      <c r="AJ331" s="126"/>
      <c r="AK331" s="126"/>
      <c r="AL331" s="126"/>
      <c r="AM331" s="126"/>
      <c r="AN331" s="126"/>
      <c r="AO331" s="126"/>
      <c r="AP331" s="126"/>
      <c r="AQ331" s="126"/>
      <c r="AR331" s="126"/>
      <c r="AS331" s="126"/>
      <c r="AT331" s="126"/>
      <c r="AU331" s="126"/>
      <c r="AV331" s="126"/>
      <c r="AW331" s="126"/>
      <c r="AX331" s="126"/>
      <c r="AY331" s="126"/>
      <c r="AZ331" s="126"/>
      <c r="BA331" s="126"/>
      <c r="BB331" s="126"/>
      <c r="BC331" s="126"/>
      <c r="BD331" s="126"/>
      <c r="BE331" s="126"/>
      <c r="BF331" s="126"/>
      <c r="BG331" s="126"/>
      <c r="BH331" s="126"/>
      <c r="BI331" s="126"/>
      <c r="BJ331" s="126"/>
      <c r="BK331" s="126"/>
      <c r="BL331" s="126"/>
      <c r="BM331" s="126"/>
      <c r="BN331" s="126"/>
      <c r="BO331" s="126"/>
      <c r="BP331" s="126"/>
      <c r="BQ331" s="126"/>
      <c r="BR331" s="126"/>
      <c r="BS331" s="126"/>
      <c r="BT331" s="126"/>
      <c r="BU331" s="126"/>
      <c r="BV331" s="126"/>
      <c r="BW331" s="126"/>
      <c r="BX331" s="126"/>
      <c r="BY331" s="126"/>
      <c r="BZ331" s="126"/>
      <c r="CA331" s="126"/>
      <c r="CB331" s="126"/>
      <c r="CC331" s="126"/>
      <c r="CD331" s="126"/>
      <c r="CE331" s="126"/>
      <c r="CF331" s="126"/>
      <c r="CG331" s="126"/>
      <c r="CH331" s="126"/>
      <c r="CI331" s="126"/>
      <c r="CJ331" s="126"/>
      <c r="CK331" s="126"/>
      <c r="CL331" s="126"/>
      <c r="CM331" s="126"/>
      <c r="CN331" s="126"/>
      <c r="CO331" s="126"/>
      <c r="CP331" s="126"/>
      <c r="CQ331" s="126"/>
      <c r="CR331" s="126"/>
      <c r="CS331" s="126"/>
      <c r="CT331" s="126"/>
      <c r="CU331" s="126"/>
      <c r="CV331" s="126"/>
      <c r="CW331" s="126"/>
      <c r="CX331" s="126"/>
      <c r="CY331" s="126"/>
      <c r="CZ331" s="126"/>
      <c r="DA331" s="126"/>
      <c r="DB331" s="126"/>
      <c r="DC331" s="126"/>
      <c r="DD331" s="126"/>
      <c r="DE331" s="126"/>
      <c r="DF331" s="126"/>
    </row>
    <row r="332" spans="1:256" s="127" customFormat="1" ht="29.25" customHeight="1">
      <c r="A332" s="117"/>
      <c r="B332" s="128"/>
      <c r="C332" s="129"/>
      <c r="D332" s="130"/>
      <c r="E332" s="121"/>
      <c r="F332" s="121"/>
      <c r="G332" s="121"/>
      <c r="H332" s="121">
        <v>2025</v>
      </c>
      <c r="I332" s="111">
        <f t="shared" si="176"/>
        <v>0</v>
      </c>
      <c r="J332" s="111">
        <f t="shared" si="172"/>
        <v>0</v>
      </c>
      <c r="K332" s="111">
        <v>0</v>
      </c>
      <c r="L332" s="111">
        <v>0</v>
      </c>
      <c r="M332" s="111">
        <v>0</v>
      </c>
      <c r="N332" s="111">
        <v>0</v>
      </c>
      <c r="O332" s="111">
        <v>0</v>
      </c>
      <c r="P332" s="111">
        <v>0</v>
      </c>
      <c r="Q332" s="111">
        <v>0</v>
      </c>
      <c r="R332" s="111">
        <v>0</v>
      </c>
      <c r="S332" s="124"/>
      <c r="T332" s="125"/>
      <c r="U332" s="126"/>
      <c r="V332" s="126"/>
      <c r="W332" s="126"/>
      <c r="X332" s="126"/>
      <c r="Y332" s="126"/>
      <c r="Z332" s="126"/>
      <c r="AA332" s="126"/>
      <c r="AB332" s="126"/>
      <c r="AC332" s="126"/>
      <c r="AD332" s="126"/>
      <c r="AE332" s="126"/>
      <c r="AF332" s="126"/>
      <c r="AG332" s="126"/>
      <c r="AH332" s="126"/>
      <c r="AI332" s="126"/>
      <c r="AJ332" s="126"/>
      <c r="AK332" s="126"/>
      <c r="AL332" s="126"/>
      <c r="AM332" s="126"/>
      <c r="AN332" s="126"/>
      <c r="AO332" s="126"/>
      <c r="AP332" s="126"/>
      <c r="AQ332" s="126"/>
      <c r="AR332" s="126"/>
      <c r="AS332" s="126"/>
      <c r="AT332" s="126"/>
      <c r="AU332" s="126"/>
      <c r="AV332" s="126"/>
      <c r="AW332" s="126"/>
      <c r="AX332" s="126"/>
      <c r="AY332" s="126"/>
      <c r="AZ332" s="126"/>
      <c r="BA332" s="126"/>
      <c r="BB332" s="126"/>
      <c r="BC332" s="126"/>
      <c r="BD332" s="126"/>
      <c r="BE332" s="126"/>
      <c r="BF332" s="126"/>
      <c r="BG332" s="126"/>
      <c r="BH332" s="126"/>
      <c r="BI332" s="126"/>
      <c r="BJ332" s="126"/>
      <c r="BK332" s="126"/>
      <c r="BL332" s="126"/>
      <c r="BM332" s="126"/>
      <c r="BN332" s="126"/>
      <c r="BO332" s="126"/>
      <c r="BP332" s="126"/>
      <c r="BQ332" s="126"/>
      <c r="BR332" s="126"/>
      <c r="BS332" s="126"/>
      <c r="BT332" s="126"/>
      <c r="BU332" s="126"/>
      <c r="BV332" s="126"/>
      <c r="BW332" s="126"/>
      <c r="BX332" s="126"/>
      <c r="BY332" s="126"/>
      <c r="BZ332" s="126"/>
      <c r="CA332" s="126"/>
      <c r="CB332" s="126"/>
      <c r="CC332" s="126"/>
      <c r="CD332" s="126"/>
      <c r="CE332" s="126"/>
      <c r="CF332" s="126"/>
      <c r="CG332" s="126"/>
      <c r="CH332" s="126"/>
      <c r="CI332" s="126"/>
      <c r="CJ332" s="126"/>
      <c r="CK332" s="126"/>
      <c r="CL332" s="126"/>
      <c r="CM332" s="126"/>
      <c r="CN332" s="126"/>
      <c r="CO332" s="126"/>
      <c r="CP332" s="126"/>
      <c r="CQ332" s="126"/>
      <c r="CR332" s="126"/>
      <c r="CS332" s="126"/>
      <c r="CT332" s="126"/>
      <c r="CU332" s="126"/>
      <c r="CV332" s="126"/>
      <c r="CW332" s="126"/>
      <c r="CX332" s="126"/>
      <c r="CY332" s="126"/>
      <c r="CZ332" s="126"/>
      <c r="DA332" s="126"/>
      <c r="DB332" s="126"/>
      <c r="DC332" s="126"/>
      <c r="DD332" s="126"/>
      <c r="DE332" s="126"/>
      <c r="DF332" s="126"/>
    </row>
    <row r="333" spans="1:256" s="127" customFormat="1" ht="29.25" customHeight="1">
      <c r="A333" s="117"/>
      <c r="B333" s="128"/>
      <c r="C333" s="129"/>
      <c r="D333" s="130"/>
      <c r="E333" s="121"/>
      <c r="F333" s="121"/>
      <c r="G333" s="121"/>
      <c r="H333" s="121">
        <v>2026</v>
      </c>
      <c r="I333" s="111">
        <f>K333+M333+O333+Q333</f>
        <v>0</v>
      </c>
      <c r="J333" s="111">
        <f>L333+N333+P333+R333</f>
        <v>0</v>
      </c>
      <c r="K333" s="111">
        <f>0</f>
        <v>0</v>
      </c>
      <c r="L333" s="111">
        <f>0</f>
        <v>0</v>
      </c>
      <c r="M333" s="111">
        <f>0</f>
        <v>0</v>
      </c>
      <c r="N333" s="111">
        <f>0</f>
        <v>0</v>
      </c>
      <c r="O333" s="111">
        <f>0</f>
        <v>0</v>
      </c>
      <c r="P333" s="111">
        <f>0</f>
        <v>0</v>
      </c>
      <c r="Q333" s="111">
        <f>0</f>
        <v>0</v>
      </c>
      <c r="R333" s="111">
        <f>0</f>
        <v>0</v>
      </c>
      <c r="S333" s="124"/>
      <c r="T333" s="125"/>
      <c r="U333" s="126"/>
      <c r="V333" s="126"/>
      <c r="W333" s="126"/>
      <c r="X333" s="126"/>
      <c r="Y333" s="126"/>
      <c r="Z333" s="126"/>
      <c r="AA333" s="126"/>
      <c r="AB333" s="126"/>
      <c r="AC333" s="126"/>
      <c r="AD333" s="126"/>
      <c r="AE333" s="126"/>
      <c r="AF333" s="126"/>
      <c r="AG333" s="126"/>
      <c r="AH333" s="126"/>
      <c r="AI333" s="126"/>
      <c r="AJ333" s="126"/>
      <c r="AK333" s="126"/>
      <c r="AL333" s="126"/>
      <c r="AM333" s="126"/>
      <c r="AN333" s="126"/>
      <c r="AO333" s="126"/>
      <c r="AP333" s="126"/>
      <c r="AQ333" s="126"/>
      <c r="AR333" s="126"/>
      <c r="AS333" s="126"/>
      <c r="AT333" s="126"/>
      <c r="AU333" s="126"/>
      <c r="AV333" s="126"/>
      <c r="AW333" s="126"/>
      <c r="AX333" s="126"/>
      <c r="AY333" s="126"/>
      <c r="AZ333" s="126"/>
      <c r="BA333" s="126"/>
      <c r="BB333" s="126"/>
      <c r="BC333" s="126"/>
      <c r="BD333" s="126"/>
      <c r="BE333" s="126"/>
      <c r="BF333" s="126"/>
      <c r="BG333" s="126"/>
      <c r="BH333" s="126"/>
      <c r="BI333" s="126"/>
      <c r="BJ333" s="126"/>
      <c r="BK333" s="126"/>
      <c r="BL333" s="126"/>
      <c r="BM333" s="126"/>
      <c r="BN333" s="126"/>
      <c r="BO333" s="126"/>
      <c r="BP333" s="126"/>
      <c r="BQ333" s="126"/>
      <c r="BR333" s="126"/>
      <c r="BS333" s="126"/>
      <c r="BT333" s="126"/>
      <c r="BU333" s="126"/>
      <c r="BV333" s="126"/>
      <c r="BW333" s="126"/>
      <c r="BX333" s="126"/>
      <c r="BY333" s="126"/>
      <c r="BZ333" s="126"/>
      <c r="CA333" s="126"/>
      <c r="CB333" s="126"/>
      <c r="CC333" s="126"/>
      <c r="CD333" s="126"/>
      <c r="CE333" s="126"/>
      <c r="CF333" s="126"/>
      <c r="CG333" s="126"/>
      <c r="CH333" s="126"/>
      <c r="CI333" s="126"/>
      <c r="CJ333" s="126"/>
      <c r="CK333" s="126"/>
      <c r="CL333" s="126"/>
      <c r="CM333" s="126"/>
      <c r="CN333" s="126"/>
      <c r="CO333" s="126"/>
      <c r="CP333" s="126"/>
      <c r="CQ333" s="126"/>
      <c r="CR333" s="126"/>
      <c r="CS333" s="126"/>
      <c r="CT333" s="126"/>
      <c r="CU333" s="126"/>
      <c r="CV333" s="126"/>
      <c r="CW333" s="126"/>
      <c r="CX333" s="126"/>
      <c r="CY333" s="126"/>
      <c r="CZ333" s="126"/>
      <c r="DA333" s="126"/>
      <c r="DB333" s="126"/>
      <c r="DC333" s="126"/>
      <c r="DD333" s="126"/>
      <c r="DE333" s="126"/>
      <c r="DF333" s="126"/>
    </row>
    <row r="334" spans="1:256" s="127" customFormat="1" ht="29.25" customHeight="1">
      <c r="A334" s="117"/>
      <c r="B334" s="128"/>
      <c r="C334" s="129"/>
      <c r="D334" s="130"/>
      <c r="E334" s="121"/>
      <c r="F334" s="121"/>
      <c r="G334" s="121"/>
      <c r="H334" s="121">
        <v>2027</v>
      </c>
      <c r="I334" s="111">
        <f>K334+M334+O334+Q334</f>
        <v>0</v>
      </c>
      <c r="J334" s="111">
        <f t="shared" ref="J334:J337" si="179">L334+N334+P334+R334</f>
        <v>0</v>
      </c>
      <c r="K334" s="111">
        <v>0</v>
      </c>
      <c r="L334" s="111">
        <v>0</v>
      </c>
      <c r="M334" s="111">
        <v>0</v>
      </c>
      <c r="N334" s="111">
        <v>0</v>
      </c>
      <c r="O334" s="111">
        <v>0</v>
      </c>
      <c r="P334" s="111">
        <v>0</v>
      </c>
      <c r="Q334" s="111">
        <v>0</v>
      </c>
      <c r="R334" s="111">
        <v>0</v>
      </c>
      <c r="S334" s="124"/>
      <c r="T334" s="125"/>
      <c r="U334" s="126"/>
      <c r="V334" s="126"/>
      <c r="W334" s="126"/>
      <c r="X334" s="126"/>
      <c r="Y334" s="126"/>
      <c r="Z334" s="126"/>
      <c r="AA334" s="126"/>
      <c r="AB334" s="126"/>
      <c r="AC334" s="126"/>
      <c r="AD334" s="126"/>
      <c r="AE334" s="126"/>
      <c r="AF334" s="126"/>
      <c r="AG334" s="126"/>
      <c r="AH334" s="126"/>
      <c r="AI334" s="126"/>
      <c r="AJ334" s="126"/>
      <c r="AK334" s="126"/>
      <c r="AL334" s="126"/>
      <c r="AM334" s="126"/>
      <c r="AN334" s="126"/>
      <c r="AO334" s="126"/>
      <c r="AP334" s="126"/>
      <c r="AQ334" s="126"/>
      <c r="AR334" s="126"/>
      <c r="AS334" s="126"/>
      <c r="AT334" s="126"/>
      <c r="AU334" s="126"/>
      <c r="AV334" s="126"/>
      <c r="AW334" s="126"/>
      <c r="AX334" s="126"/>
      <c r="AY334" s="126"/>
      <c r="AZ334" s="126"/>
      <c r="BA334" s="126"/>
      <c r="BB334" s="126"/>
      <c r="BC334" s="126"/>
      <c r="BD334" s="126"/>
      <c r="BE334" s="126"/>
      <c r="BF334" s="126"/>
      <c r="BG334" s="126"/>
      <c r="BH334" s="126"/>
      <c r="BI334" s="126"/>
      <c r="BJ334" s="126"/>
      <c r="BK334" s="126"/>
      <c r="BL334" s="126"/>
      <c r="BM334" s="126"/>
      <c r="BN334" s="126"/>
      <c r="BO334" s="126"/>
      <c r="BP334" s="126"/>
      <c r="BQ334" s="126"/>
      <c r="BR334" s="126"/>
      <c r="BS334" s="126"/>
      <c r="BT334" s="126"/>
      <c r="BU334" s="126"/>
      <c r="BV334" s="126"/>
      <c r="BW334" s="126"/>
      <c r="BX334" s="126"/>
      <c r="BY334" s="126"/>
      <c r="BZ334" s="126"/>
      <c r="CA334" s="126"/>
      <c r="CB334" s="126"/>
      <c r="CC334" s="126"/>
      <c r="CD334" s="126"/>
      <c r="CE334" s="126"/>
      <c r="CF334" s="126"/>
      <c r="CG334" s="126"/>
      <c r="CH334" s="126"/>
      <c r="CI334" s="126"/>
      <c r="CJ334" s="126"/>
      <c r="CK334" s="126"/>
      <c r="CL334" s="126"/>
      <c r="CM334" s="126"/>
      <c r="CN334" s="126"/>
      <c r="CO334" s="126"/>
      <c r="CP334" s="126"/>
      <c r="CQ334" s="126"/>
      <c r="CR334" s="126"/>
      <c r="CS334" s="126"/>
      <c r="CT334" s="126"/>
      <c r="CU334" s="126"/>
      <c r="CV334" s="126"/>
      <c r="CW334" s="126"/>
      <c r="CX334" s="126"/>
      <c r="CY334" s="126"/>
      <c r="CZ334" s="126"/>
      <c r="DA334" s="126"/>
      <c r="DB334" s="126"/>
      <c r="DC334" s="126"/>
      <c r="DD334" s="126"/>
      <c r="DE334" s="126"/>
      <c r="DF334" s="126"/>
    </row>
    <row r="335" spans="1:256" s="127" customFormat="1" ht="29.25" customHeight="1">
      <c r="A335" s="117"/>
      <c r="B335" s="128"/>
      <c r="C335" s="129"/>
      <c r="D335" s="130"/>
      <c r="E335" s="121"/>
      <c r="F335" s="121"/>
      <c r="G335" s="121"/>
      <c r="H335" s="121">
        <v>2028</v>
      </c>
      <c r="I335" s="111">
        <f t="shared" ref="I335:I337" si="180">K335+M335+O335+Q335</f>
        <v>0</v>
      </c>
      <c r="J335" s="111">
        <f t="shared" si="179"/>
        <v>0</v>
      </c>
      <c r="K335" s="111">
        <v>0</v>
      </c>
      <c r="L335" s="111">
        <v>0</v>
      </c>
      <c r="M335" s="111">
        <v>0</v>
      </c>
      <c r="N335" s="111">
        <v>0</v>
      </c>
      <c r="O335" s="111">
        <v>0</v>
      </c>
      <c r="P335" s="111">
        <v>0</v>
      </c>
      <c r="Q335" s="111">
        <v>0</v>
      </c>
      <c r="R335" s="111">
        <v>0</v>
      </c>
      <c r="S335" s="124"/>
      <c r="T335" s="125"/>
      <c r="U335" s="126"/>
      <c r="V335" s="126"/>
      <c r="W335" s="126"/>
      <c r="X335" s="126"/>
      <c r="Y335" s="126"/>
      <c r="Z335" s="126"/>
      <c r="AA335" s="126"/>
      <c r="AB335" s="126"/>
      <c r="AC335" s="126"/>
      <c r="AD335" s="126"/>
      <c r="AE335" s="126"/>
      <c r="AF335" s="126"/>
      <c r="AG335" s="126"/>
      <c r="AH335" s="126"/>
      <c r="AI335" s="131"/>
      <c r="AJ335" s="126"/>
      <c r="AK335" s="126"/>
      <c r="AL335" s="126"/>
      <c r="AM335" s="126"/>
      <c r="AN335" s="126"/>
      <c r="AO335" s="126"/>
      <c r="AP335" s="126"/>
      <c r="AQ335" s="126"/>
      <c r="AR335" s="126"/>
      <c r="AS335" s="126"/>
      <c r="AT335" s="126"/>
      <c r="AU335" s="126"/>
      <c r="AV335" s="126"/>
      <c r="AW335" s="126"/>
      <c r="AX335" s="126"/>
      <c r="AY335" s="131"/>
      <c r="AZ335" s="126"/>
      <c r="BA335" s="126"/>
      <c r="BB335" s="126"/>
      <c r="BC335" s="126"/>
      <c r="BD335" s="126"/>
      <c r="BE335" s="126"/>
      <c r="BF335" s="126"/>
      <c r="BG335" s="126"/>
      <c r="BH335" s="126"/>
      <c r="BI335" s="126"/>
      <c r="BJ335" s="126"/>
      <c r="BK335" s="126"/>
      <c r="BL335" s="126"/>
      <c r="BM335" s="126"/>
      <c r="BN335" s="126"/>
      <c r="BO335" s="131"/>
      <c r="BP335" s="126"/>
      <c r="BQ335" s="126"/>
      <c r="BR335" s="126"/>
      <c r="BS335" s="126"/>
      <c r="BT335" s="126"/>
      <c r="BU335" s="126"/>
      <c r="BV335" s="126"/>
      <c r="BW335" s="126"/>
      <c r="BX335" s="126"/>
      <c r="BY335" s="126"/>
      <c r="BZ335" s="126"/>
      <c r="CA335" s="126"/>
      <c r="CB335" s="126"/>
      <c r="CC335" s="126"/>
      <c r="CD335" s="126"/>
      <c r="CE335" s="131"/>
      <c r="CF335" s="126"/>
      <c r="CG335" s="126"/>
      <c r="CH335" s="126"/>
      <c r="CI335" s="126"/>
      <c r="CJ335" s="126"/>
      <c r="CK335" s="126"/>
      <c r="CL335" s="126"/>
      <c r="CM335" s="126"/>
      <c r="CN335" s="126"/>
      <c r="CO335" s="126"/>
      <c r="CP335" s="126"/>
      <c r="CQ335" s="126"/>
      <c r="CR335" s="126"/>
      <c r="CS335" s="126"/>
      <c r="CT335" s="126"/>
      <c r="CU335" s="131"/>
      <c r="CV335" s="126"/>
      <c r="CW335" s="126"/>
      <c r="CX335" s="126"/>
      <c r="CY335" s="126"/>
      <c r="CZ335" s="126"/>
      <c r="DA335" s="126"/>
      <c r="DB335" s="126"/>
      <c r="DC335" s="126"/>
      <c r="DD335" s="126"/>
      <c r="DE335" s="126"/>
      <c r="DF335" s="126"/>
      <c r="DK335" s="131"/>
      <c r="EA335" s="131"/>
      <c r="EQ335" s="131"/>
      <c r="FG335" s="131"/>
      <c r="FW335" s="131"/>
      <c r="GM335" s="131"/>
      <c r="HC335" s="131"/>
      <c r="HS335" s="131"/>
      <c r="II335" s="131"/>
    </row>
    <row r="336" spans="1:256" s="127" customFormat="1" ht="29.25" customHeight="1">
      <c r="A336" s="117"/>
      <c r="B336" s="128"/>
      <c r="C336" s="129"/>
      <c r="D336" s="130"/>
      <c r="E336" s="121"/>
      <c r="F336" s="121"/>
      <c r="G336" s="121"/>
      <c r="H336" s="121">
        <v>2029</v>
      </c>
      <c r="I336" s="111">
        <f t="shared" si="180"/>
        <v>0</v>
      </c>
      <c r="J336" s="111">
        <f t="shared" si="179"/>
        <v>0</v>
      </c>
      <c r="K336" s="111">
        <v>0</v>
      </c>
      <c r="L336" s="111">
        <v>0</v>
      </c>
      <c r="M336" s="111">
        <v>0</v>
      </c>
      <c r="N336" s="111">
        <v>0</v>
      </c>
      <c r="O336" s="111">
        <v>0</v>
      </c>
      <c r="P336" s="111">
        <v>0</v>
      </c>
      <c r="Q336" s="111">
        <v>0</v>
      </c>
      <c r="R336" s="111">
        <v>0</v>
      </c>
      <c r="S336" s="111">
        <f>S352+S353+S354+S355+S356</f>
        <v>0</v>
      </c>
      <c r="T336" s="125"/>
      <c r="U336" s="126"/>
      <c r="V336" s="126"/>
      <c r="W336" s="126"/>
      <c r="X336" s="126"/>
      <c r="Y336" s="126"/>
      <c r="Z336" s="126"/>
      <c r="AA336" s="126"/>
      <c r="AB336" s="126"/>
      <c r="AC336" s="126"/>
      <c r="AD336" s="126"/>
      <c r="AE336" s="126"/>
      <c r="AF336" s="126"/>
      <c r="AG336" s="126"/>
      <c r="AH336" s="126"/>
      <c r="AI336" s="131"/>
      <c r="AJ336" s="126"/>
      <c r="AK336" s="126"/>
      <c r="AL336" s="126"/>
      <c r="AM336" s="126"/>
      <c r="AN336" s="126"/>
      <c r="AO336" s="126"/>
      <c r="AP336" s="126"/>
      <c r="AQ336" s="126"/>
      <c r="AR336" s="126"/>
      <c r="AS336" s="126"/>
      <c r="AT336" s="126"/>
      <c r="AU336" s="126"/>
      <c r="AV336" s="126"/>
      <c r="AW336" s="126"/>
      <c r="AX336" s="126"/>
      <c r="AY336" s="131"/>
      <c r="AZ336" s="126"/>
      <c r="BA336" s="126"/>
      <c r="BB336" s="126"/>
      <c r="BC336" s="126"/>
      <c r="BD336" s="126"/>
      <c r="BE336" s="126"/>
      <c r="BF336" s="126"/>
      <c r="BG336" s="126"/>
      <c r="BH336" s="126"/>
      <c r="BI336" s="126"/>
      <c r="BJ336" s="126"/>
      <c r="BK336" s="126"/>
      <c r="BL336" s="126"/>
      <c r="BM336" s="126"/>
      <c r="BN336" s="126"/>
      <c r="BO336" s="131"/>
      <c r="BP336" s="126"/>
      <c r="BQ336" s="126"/>
      <c r="BR336" s="126"/>
      <c r="BS336" s="126"/>
      <c r="BT336" s="126"/>
      <c r="BU336" s="126"/>
      <c r="BV336" s="126"/>
      <c r="BW336" s="126"/>
      <c r="BX336" s="126"/>
      <c r="BY336" s="126"/>
      <c r="BZ336" s="126"/>
      <c r="CA336" s="126"/>
      <c r="CB336" s="126"/>
      <c r="CC336" s="126"/>
      <c r="CD336" s="126"/>
      <c r="CE336" s="131"/>
      <c r="CF336" s="126"/>
      <c r="CG336" s="126"/>
      <c r="CH336" s="126"/>
      <c r="CI336" s="126"/>
      <c r="CJ336" s="126"/>
      <c r="CK336" s="126"/>
      <c r="CL336" s="126"/>
      <c r="CM336" s="126"/>
      <c r="CN336" s="126"/>
      <c r="CO336" s="126"/>
      <c r="CP336" s="126"/>
      <c r="CQ336" s="126"/>
      <c r="CR336" s="126"/>
      <c r="CS336" s="126"/>
      <c r="CT336" s="126"/>
      <c r="CU336" s="131"/>
      <c r="CV336" s="126"/>
      <c r="CW336" s="126"/>
      <c r="CX336" s="126"/>
      <c r="CY336" s="126"/>
      <c r="CZ336" s="126"/>
      <c r="DA336" s="126"/>
      <c r="DB336" s="126"/>
      <c r="DC336" s="126"/>
      <c r="DD336" s="126"/>
      <c r="DE336" s="126"/>
      <c r="DF336" s="126"/>
      <c r="DK336" s="131"/>
      <c r="EA336" s="131"/>
      <c r="EQ336" s="131"/>
      <c r="FG336" s="131"/>
      <c r="FW336" s="131"/>
      <c r="GM336" s="131"/>
      <c r="HC336" s="131"/>
      <c r="HS336" s="131"/>
      <c r="II336" s="131"/>
    </row>
    <row r="337" spans="1:256" s="127" customFormat="1" ht="29.25" customHeight="1">
      <c r="A337" s="117"/>
      <c r="B337" s="128"/>
      <c r="C337" s="129"/>
      <c r="D337" s="130"/>
      <c r="E337" s="132"/>
      <c r="F337" s="121"/>
      <c r="G337" s="121"/>
      <c r="H337" s="121">
        <v>2030</v>
      </c>
      <c r="I337" s="111">
        <f t="shared" si="180"/>
        <v>0</v>
      </c>
      <c r="J337" s="111">
        <f t="shared" si="179"/>
        <v>0</v>
      </c>
      <c r="K337" s="111">
        <v>0</v>
      </c>
      <c r="L337" s="111">
        <v>0</v>
      </c>
      <c r="M337" s="111">
        <v>0</v>
      </c>
      <c r="N337" s="111">
        <v>0</v>
      </c>
      <c r="O337" s="111">
        <v>0</v>
      </c>
      <c r="P337" s="111">
        <v>0</v>
      </c>
      <c r="Q337" s="111">
        <v>0</v>
      </c>
      <c r="R337" s="111">
        <v>0</v>
      </c>
      <c r="S337" s="124"/>
      <c r="T337" s="125"/>
      <c r="U337" s="126"/>
      <c r="V337" s="126"/>
      <c r="W337" s="126"/>
      <c r="X337" s="126"/>
      <c r="Y337" s="126"/>
      <c r="Z337" s="126"/>
      <c r="AA337" s="126"/>
      <c r="AB337" s="126"/>
      <c r="AC337" s="126"/>
      <c r="AD337" s="126"/>
      <c r="AE337" s="126"/>
      <c r="AF337" s="126"/>
      <c r="AG337" s="126"/>
      <c r="AH337" s="126"/>
      <c r="AI337" s="131"/>
      <c r="AJ337" s="126"/>
      <c r="AK337" s="126"/>
      <c r="AL337" s="126"/>
      <c r="AM337" s="126"/>
      <c r="AN337" s="126"/>
      <c r="AO337" s="126"/>
      <c r="AP337" s="126"/>
      <c r="AQ337" s="126"/>
      <c r="AR337" s="126"/>
      <c r="AS337" s="126"/>
      <c r="AT337" s="126"/>
      <c r="AU337" s="126"/>
      <c r="AV337" s="126"/>
      <c r="AW337" s="126"/>
      <c r="AX337" s="126"/>
      <c r="AY337" s="131"/>
      <c r="AZ337" s="126"/>
      <c r="BA337" s="126"/>
      <c r="BB337" s="126"/>
      <c r="BC337" s="126"/>
      <c r="BD337" s="126"/>
      <c r="BE337" s="126"/>
      <c r="BF337" s="126"/>
      <c r="BG337" s="126"/>
      <c r="BH337" s="126"/>
      <c r="BI337" s="126"/>
      <c r="BJ337" s="126"/>
      <c r="BK337" s="126"/>
      <c r="BL337" s="126"/>
      <c r="BM337" s="126"/>
      <c r="BN337" s="126"/>
      <c r="BO337" s="131"/>
      <c r="BP337" s="126"/>
      <c r="BQ337" s="126"/>
      <c r="BR337" s="126"/>
      <c r="BS337" s="126"/>
      <c r="BT337" s="126"/>
      <c r="BU337" s="126"/>
      <c r="BV337" s="126"/>
      <c r="BW337" s="126"/>
      <c r="BX337" s="126"/>
      <c r="BY337" s="126"/>
      <c r="BZ337" s="126"/>
      <c r="CA337" s="126"/>
      <c r="CB337" s="126"/>
      <c r="CC337" s="126"/>
      <c r="CD337" s="126"/>
      <c r="CE337" s="131"/>
      <c r="CF337" s="126"/>
      <c r="CG337" s="126"/>
      <c r="CH337" s="126"/>
      <c r="CI337" s="126"/>
      <c r="CJ337" s="126"/>
      <c r="CK337" s="126"/>
      <c r="CL337" s="126"/>
      <c r="CM337" s="126"/>
      <c r="CN337" s="126"/>
      <c r="CO337" s="126"/>
      <c r="CP337" s="126"/>
      <c r="CQ337" s="126"/>
      <c r="CR337" s="126"/>
      <c r="CS337" s="126"/>
      <c r="CT337" s="126"/>
      <c r="CU337" s="131"/>
      <c r="CV337" s="126"/>
      <c r="CW337" s="126"/>
      <c r="CX337" s="126"/>
      <c r="CY337" s="126"/>
      <c r="CZ337" s="126"/>
      <c r="DA337" s="126"/>
      <c r="DB337" s="126"/>
      <c r="DC337" s="126"/>
      <c r="DD337" s="126"/>
      <c r="DE337" s="126"/>
      <c r="DF337" s="126"/>
      <c r="DK337" s="131"/>
      <c r="EA337" s="131"/>
      <c r="EQ337" s="131"/>
      <c r="FG337" s="131"/>
      <c r="FW337" s="131"/>
      <c r="GM337" s="131"/>
      <c r="HC337" s="131"/>
      <c r="HS337" s="131"/>
      <c r="II337" s="131"/>
    </row>
    <row r="338" spans="1:256" ht="93.75" customHeight="1">
      <c r="A338" s="133" t="s">
        <v>259</v>
      </c>
      <c r="B338" s="134" t="s">
        <v>260</v>
      </c>
      <c r="C338" s="74">
        <v>8.9550000000000005E-2</v>
      </c>
      <c r="D338" s="74" t="s">
        <v>3</v>
      </c>
      <c r="E338" s="34" t="s">
        <v>293</v>
      </c>
      <c r="F338" s="34" t="s">
        <v>219</v>
      </c>
      <c r="G338" s="34" t="s">
        <v>222</v>
      </c>
      <c r="H338" s="34">
        <v>2022</v>
      </c>
      <c r="I338" s="75">
        <f t="shared" si="169"/>
        <v>0</v>
      </c>
      <c r="J338" s="75">
        <f t="shared" si="172"/>
        <v>0</v>
      </c>
      <c r="K338" s="75">
        <f>5944-9.2-5934.8</f>
        <v>0</v>
      </c>
      <c r="L338" s="75">
        <f>5944-9.2-5934.8</f>
        <v>0</v>
      </c>
      <c r="M338" s="75">
        <v>0</v>
      </c>
      <c r="N338" s="75">
        <v>0</v>
      </c>
      <c r="O338" s="75">
        <v>0</v>
      </c>
      <c r="P338" s="75">
        <v>0</v>
      </c>
      <c r="Q338" s="75">
        <v>0</v>
      </c>
      <c r="R338" s="75">
        <v>0</v>
      </c>
      <c r="S338" s="1"/>
      <c r="T338" s="52"/>
    </row>
    <row r="339" spans="1:256" ht="93.75" customHeight="1">
      <c r="A339" s="39" t="s">
        <v>308</v>
      </c>
      <c r="B339" s="134" t="s">
        <v>310</v>
      </c>
      <c r="C339" s="74">
        <v>6.3600000000000004E-2</v>
      </c>
      <c r="D339" s="74" t="s">
        <v>2</v>
      </c>
      <c r="E339" s="34" t="s">
        <v>293</v>
      </c>
      <c r="F339" s="34" t="s">
        <v>219</v>
      </c>
      <c r="G339" s="34" t="s">
        <v>220</v>
      </c>
      <c r="H339" s="34">
        <v>2023</v>
      </c>
      <c r="I339" s="75">
        <f t="shared" ref="I339:J342" si="181">K339+M339+O339+Q339</f>
        <v>1000</v>
      </c>
      <c r="J339" s="75">
        <f t="shared" si="181"/>
        <v>1000</v>
      </c>
      <c r="K339" s="75">
        <v>1000</v>
      </c>
      <c r="L339" s="75">
        <v>1000</v>
      </c>
      <c r="M339" s="75">
        <v>0</v>
      </c>
      <c r="N339" s="75">
        <v>0</v>
      </c>
      <c r="O339" s="75">
        <v>0</v>
      </c>
      <c r="P339" s="75">
        <v>0</v>
      </c>
      <c r="Q339" s="75">
        <v>0</v>
      </c>
      <c r="R339" s="75">
        <v>0</v>
      </c>
      <c r="S339" s="1"/>
      <c r="T339" s="52"/>
    </row>
    <row r="340" spans="1:256" s="67" customFormat="1" ht="93.75" customHeight="1">
      <c r="A340" s="77"/>
      <c r="B340" s="135" t="s">
        <v>310</v>
      </c>
      <c r="C340" s="68"/>
      <c r="D340" s="68"/>
      <c r="E340" s="60"/>
      <c r="F340" s="60" t="s">
        <v>219</v>
      </c>
      <c r="G340" s="60" t="s">
        <v>217</v>
      </c>
      <c r="H340" s="61">
        <v>2024</v>
      </c>
      <c r="I340" s="64">
        <f t="shared" si="181"/>
        <v>44498.400000000001</v>
      </c>
      <c r="J340" s="64">
        <f t="shared" si="181"/>
        <v>0</v>
      </c>
      <c r="K340" s="63">
        <v>44498.400000000001</v>
      </c>
      <c r="L340" s="64"/>
      <c r="M340" s="64"/>
      <c r="N340" s="64"/>
      <c r="O340" s="64"/>
      <c r="P340" s="64"/>
      <c r="Q340" s="64"/>
      <c r="R340" s="64"/>
      <c r="S340" s="4"/>
      <c r="T340" s="65"/>
      <c r="U340" s="66"/>
      <c r="V340" s="66"/>
      <c r="W340" s="66"/>
      <c r="X340" s="66"/>
      <c r="Y340" s="66"/>
      <c r="Z340" s="66"/>
      <c r="AA340" s="66"/>
      <c r="AB340" s="66"/>
      <c r="AC340" s="66"/>
      <c r="AD340" s="66"/>
      <c r="AE340" s="66"/>
      <c r="AF340" s="66"/>
      <c r="AG340" s="66"/>
      <c r="AH340" s="66"/>
      <c r="AI340" s="66"/>
      <c r="AJ340" s="66"/>
      <c r="AK340" s="66"/>
      <c r="AL340" s="66"/>
      <c r="AM340" s="66"/>
      <c r="AN340" s="66"/>
      <c r="AO340" s="66"/>
      <c r="AP340" s="66"/>
      <c r="AQ340" s="66"/>
      <c r="AR340" s="66"/>
      <c r="AS340" s="66"/>
      <c r="AT340" s="66"/>
      <c r="AU340" s="66"/>
      <c r="AV340" s="66"/>
      <c r="AW340" s="66"/>
      <c r="AX340" s="66"/>
      <c r="AY340" s="66"/>
      <c r="AZ340" s="66"/>
      <c r="BA340" s="66"/>
      <c r="BB340" s="66"/>
      <c r="BC340" s="66"/>
      <c r="BD340" s="66"/>
      <c r="BE340" s="66"/>
      <c r="BF340" s="66"/>
      <c r="BG340" s="66"/>
      <c r="BH340" s="66"/>
      <c r="BI340" s="66"/>
      <c r="BJ340" s="66"/>
      <c r="BK340" s="66"/>
      <c r="BL340" s="66"/>
      <c r="BM340" s="66"/>
      <c r="BN340" s="66"/>
      <c r="BO340" s="66"/>
      <c r="BP340" s="66"/>
      <c r="BQ340" s="66"/>
      <c r="BR340" s="66"/>
      <c r="BS340" s="66"/>
      <c r="BT340" s="66"/>
      <c r="BU340" s="66"/>
      <c r="BV340" s="66"/>
      <c r="BW340" s="66"/>
      <c r="BX340" s="66"/>
      <c r="BY340" s="66"/>
      <c r="BZ340" s="66"/>
      <c r="CA340" s="66"/>
      <c r="CB340" s="66"/>
      <c r="CC340" s="66"/>
      <c r="CD340" s="66"/>
      <c r="CE340" s="66"/>
      <c r="CF340" s="66"/>
      <c r="CG340" s="66"/>
      <c r="CH340" s="66"/>
      <c r="CI340" s="66"/>
      <c r="CJ340" s="66"/>
      <c r="CK340" s="66"/>
      <c r="CL340" s="66"/>
      <c r="CM340" s="66"/>
      <c r="CN340" s="66"/>
      <c r="CO340" s="66"/>
      <c r="CP340" s="66"/>
      <c r="CQ340" s="66"/>
      <c r="CR340" s="66"/>
      <c r="CS340" s="66"/>
      <c r="CT340" s="66"/>
      <c r="CU340" s="66"/>
      <c r="CV340" s="66"/>
      <c r="CW340" s="66"/>
      <c r="CX340" s="66"/>
      <c r="CY340" s="66"/>
      <c r="CZ340" s="66"/>
      <c r="DA340" s="66"/>
      <c r="DB340" s="66"/>
      <c r="DC340" s="66"/>
      <c r="DD340" s="66"/>
      <c r="DE340" s="66"/>
      <c r="DF340" s="66"/>
    </row>
    <row r="341" spans="1:256" ht="93.75" customHeight="1">
      <c r="A341" s="39" t="s">
        <v>309</v>
      </c>
      <c r="B341" s="134" t="s">
        <v>311</v>
      </c>
      <c r="C341" s="74">
        <v>4.5199999999999997E-2</v>
      </c>
      <c r="D341" s="74" t="s">
        <v>2</v>
      </c>
      <c r="E341" s="34" t="s">
        <v>293</v>
      </c>
      <c r="F341" s="34" t="s">
        <v>219</v>
      </c>
      <c r="G341" s="34" t="s">
        <v>220</v>
      </c>
      <c r="H341" s="34">
        <v>2023</v>
      </c>
      <c r="I341" s="75">
        <f t="shared" si="181"/>
        <v>1000</v>
      </c>
      <c r="J341" s="75">
        <f t="shared" si="181"/>
        <v>1000</v>
      </c>
      <c r="K341" s="75">
        <v>1000</v>
      </c>
      <c r="L341" s="75">
        <v>1000</v>
      </c>
      <c r="M341" s="75">
        <v>0</v>
      </c>
      <c r="N341" s="75">
        <v>0</v>
      </c>
      <c r="O341" s="75">
        <v>0</v>
      </c>
      <c r="P341" s="75">
        <v>0</v>
      </c>
      <c r="Q341" s="75">
        <v>0</v>
      </c>
      <c r="R341" s="75">
        <v>0</v>
      </c>
      <c r="S341" s="1"/>
      <c r="T341" s="52"/>
    </row>
    <row r="342" spans="1:256" s="67" customFormat="1" ht="93.75" customHeight="1">
      <c r="A342" s="77"/>
      <c r="B342" s="135" t="s">
        <v>311</v>
      </c>
      <c r="C342" s="136"/>
      <c r="D342" s="137"/>
      <c r="E342" s="60"/>
      <c r="F342" s="60" t="s">
        <v>219</v>
      </c>
      <c r="G342" s="60" t="s">
        <v>217</v>
      </c>
      <c r="H342" s="61">
        <v>2024</v>
      </c>
      <c r="I342" s="64">
        <f t="shared" si="181"/>
        <v>31624.6</v>
      </c>
      <c r="J342" s="64">
        <f t="shared" si="181"/>
        <v>0</v>
      </c>
      <c r="K342" s="63">
        <v>31624.6</v>
      </c>
      <c r="L342" s="64"/>
      <c r="M342" s="64"/>
      <c r="N342" s="64"/>
      <c r="O342" s="64"/>
      <c r="P342" s="64"/>
      <c r="Q342" s="64"/>
      <c r="R342" s="64"/>
      <c r="S342" s="4"/>
      <c r="T342" s="65"/>
      <c r="U342" s="66"/>
      <c r="V342" s="66"/>
      <c r="W342" s="66"/>
      <c r="X342" s="66"/>
      <c r="Y342" s="66"/>
      <c r="Z342" s="66"/>
      <c r="AA342" s="66"/>
      <c r="AB342" s="66"/>
      <c r="AC342" s="66"/>
      <c r="AD342" s="66"/>
      <c r="AE342" s="66"/>
      <c r="AF342" s="66"/>
      <c r="AG342" s="66"/>
      <c r="AH342" s="66"/>
      <c r="AI342" s="66"/>
      <c r="AJ342" s="66"/>
      <c r="AK342" s="66"/>
      <c r="AL342" s="66"/>
      <c r="AM342" s="66"/>
      <c r="AN342" s="66"/>
      <c r="AO342" s="66"/>
      <c r="AP342" s="66"/>
      <c r="AQ342" s="66"/>
      <c r="AR342" s="66"/>
      <c r="AS342" s="66"/>
      <c r="AT342" s="66"/>
      <c r="AU342" s="66"/>
      <c r="AV342" s="66"/>
      <c r="AW342" s="66"/>
      <c r="AX342" s="66"/>
      <c r="AY342" s="66"/>
      <c r="AZ342" s="66"/>
      <c r="BA342" s="66"/>
      <c r="BB342" s="66"/>
      <c r="BC342" s="66"/>
      <c r="BD342" s="66"/>
      <c r="BE342" s="66"/>
      <c r="BF342" s="66"/>
      <c r="BG342" s="66"/>
      <c r="BH342" s="66"/>
      <c r="BI342" s="66"/>
      <c r="BJ342" s="66"/>
      <c r="BK342" s="66"/>
      <c r="BL342" s="66"/>
      <c r="BM342" s="66"/>
      <c r="BN342" s="66"/>
      <c r="BO342" s="66"/>
      <c r="BP342" s="66"/>
      <c r="BQ342" s="66"/>
      <c r="BR342" s="66"/>
      <c r="BS342" s="66"/>
      <c r="BT342" s="66"/>
      <c r="BU342" s="66"/>
      <c r="BV342" s="66"/>
      <c r="BW342" s="66"/>
      <c r="BX342" s="66"/>
      <c r="BY342" s="66"/>
      <c r="BZ342" s="66"/>
      <c r="CA342" s="66"/>
      <c r="CB342" s="66"/>
      <c r="CC342" s="66"/>
      <c r="CD342" s="66"/>
      <c r="CE342" s="66"/>
      <c r="CF342" s="66"/>
      <c r="CG342" s="66"/>
      <c r="CH342" s="66"/>
      <c r="CI342" s="66"/>
      <c r="CJ342" s="66"/>
      <c r="CK342" s="66"/>
      <c r="CL342" s="66"/>
      <c r="CM342" s="66"/>
      <c r="CN342" s="66"/>
      <c r="CO342" s="66"/>
      <c r="CP342" s="66"/>
      <c r="CQ342" s="66"/>
      <c r="CR342" s="66"/>
      <c r="CS342" s="66"/>
      <c r="CT342" s="66"/>
      <c r="CU342" s="66"/>
      <c r="CV342" s="66"/>
      <c r="CW342" s="66"/>
      <c r="CX342" s="66"/>
      <c r="CY342" s="66"/>
      <c r="CZ342" s="66"/>
      <c r="DA342" s="66"/>
      <c r="DB342" s="66"/>
      <c r="DC342" s="66"/>
      <c r="DD342" s="66"/>
      <c r="DE342" s="66"/>
      <c r="DF342" s="66"/>
    </row>
    <row r="343" spans="1:256" ht="26.25" customHeight="1">
      <c r="A343" s="39" t="s">
        <v>52</v>
      </c>
      <c r="B343" s="40" t="s">
        <v>50</v>
      </c>
      <c r="C343" s="41"/>
      <c r="D343" s="42"/>
      <c r="E343" s="33"/>
      <c r="F343" s="33"/>
      <c r="G343" s="33"/>
      <c r="H343" s="43" t="s">
        <v>26</v>
      </c>
      <c r="I343" s="44">
        <f t="shared" ref="I343:R343" si="182">I353+I363+I373</f>
        <v>2019103.6602264843</v>
      </c>
      <c r="J343" s="44">
        <f t="shared" si="182"/>
        <v>70521.7</v>
      </c>
      <c r="K343" s="44">
        <f t="shared" si="182"/>
        <v>1430349.9602264841</v>
      </c>
      <c r="L343" s="44">
        <f t="shared" si="182"/>
        <v>70521.7</v>
      </c>
      <c r="M343" s="44">
        <f t="shared" si="182"/>
        <v>0</v>
      </c>
      <c r="N343" s="44">
        <f t="shared" si="182"/>
        <v>0</v>
      </c>
      <c r="O343" s="44">
        <f t="shared" si="182"/>
        <v>588753.69999999995</v>
      </c>
      <c r="P343" s="44">
        <f t="shared" si="182"/>
        <v>0</v>
      </c>
      <c r="Q343" s="44">
        <f t="shared" si="182"/>
        <v>0</v>
      </c>
      <c r="R343" s="44">
        <f t="shared" si="182"/>
        <v>0</v>
      </c>
      <c r="S343" s="1"/>
      <c r="T343" s="112"/>
      <c r="U343" s="48"/>
      <c r="V343" s="48"/>
      <c r="W343" s="54"/>
      <c r="X343" s="89"/>
      <c r="Y343" s="95"/>
      <c r="Z343" s="95"/>
      <c r="AA343" s="95"/>
      <c r="AB343" s="95"/>
      <c r="AC343" s="95"/>
      <c r="AD343" s="95"/>
      <c r="AE343" s="95"/>
      <c r="AF343" s="95"/>
      <c r="AG343" s="95"/>
      <c r="AH343" s="95"/>
      <c r="AI343" s="113"/>
      <c r="AJ343" s="114"/>
      <c r="AK343" s="48"/>
      <c r="AL343" s="48"/>
      <c r="AM343" s="48"/>
      <c r="AN343" s="54"/>
      <c r="AO343" s="89"/>
      <c r="AP343" s="95"/>
      <c r="AQ343" s="95"/>
      <c r="AR343" s="95"/>
      <c r="AS343" s="95"/>
      <c r="AT343" s="95"/>
      <c r="AU343" s="95"/>
      <c r="AV343" s="95"/>
      <c r="AW343" s="95"/>
      <c r="AX343" s="95"/>
      <c r="AY343" s="95"/>
      <c r="AZ343" s="113"/>
      <c r="BA343" s="114"/>
      <c r="BB343" s="48"/>
      <c r="BC343" s="48"/>
      <c r="BD343" s="48"/>
      <c r="BE343" s="54"/>
      <c r="BF343" s="89"/>
      <c r="BG343" s="95"/>
      <c r="BH343" s="95"/>
      <c r="BI343" s="95"/>
      <c r="BJ343" s="95"/>
      <c r="BK343" s="95"/>
      <c r="BL343" s="95"/>
      <c r="BM343" s="95"/>
      <c r="BN343" s="95"/>
      <c r="BO343" s="95"/>
      <c r="BP343" s="95"/>
      <c r="BQ343" s="113"/>
      <c r="BR343" s="114"/>
      <c r="BS343" s="48"/>
      <c r="BT343" s="48"/>
      <c r="BU343" s="48"/>
      <c r="BV343" s="54"/>
      <c r="BW343" s="89"/>
      <c r="BX343" s="95"/>
      <c r="BY343" s="95"/>
      <c r="BZ343" s="95"/>
      <c r="CA343" s="95"/>
      <c r="CB343" s="95"/>
      <c r="CC343" s="95"/>
      <c r="CD343" s="95"/>
      <c r="CE343" s="95"/>
      <c r="CF343" s="95"/>
      <c r="CG343" s="95"/>
      <c r="CH343" s="113"/>
      <c r="CI343" s="114"/>
      <c r="CJ343" s="48"/>
      <c r="CK343" s="48"/>
      <c r="CL343" s="48"/>
      <c r="CM343" s="54"/>
      <c r="CN343" s="89"/>
      <c r="CO343" s="95"/>
      <c r="CP343" s="95"/>
      <c r="CQ343" s="95"/>
      <c r="CR343" s="95"/>
      <c r="CS343" s="95"/>
      <c r="CT343" s="95"/>
      <c r="CU343" s="95"/>
      <c r="CV343" s="95"/>
      <c r="CW343" s="95"/>
      <c r="CX343" s="95"/>
      <c r="CY343" s="113"/>
      <c r="CZ343" s="114"/>
      <c r="DA343" s="48"/>
      <c r="DB343" s="48"/>
      <c r="DC343" s="48"/>
      <c r="DD343" s="54"/>
      <c r="DE343" s="89"/>
      <c r="DF343" s="95"/>
      <c r="DG343" s="115"/>
      <c r="DH343" s="44"/>
      <c r="DI343" s="44"/>
      <c r="DJ343" s="44"/>
      <c r="DK343" s="44"/>
      <c r="DL343" s="44"/>
      <c r="DM343" s="44"/>
      <c r="DN343" s="44"/>
      <c r="DO343" s="44"/>
      <c r="DP343" s="1"/>
      <c r="DQ343" s="112"/>
      <c r="DR343" s="40"/>
      <c r="DS343" s="41"/>
      <c r="DT343" s="42"/>
      <c r="DU343" s="33"/>
      <c r="DV343" s="43"/>
      <c r="DW343" s="44"/>
      <c r="DX343" s="44"/>
      <c r="DY343" s="44"/>
      <c r="DZ343" s="44"/>
      <c r="EA343" s="44"/>
      <c r="EB343" s="44"/>
      <c r="EC343" s="44"/>
      <c r="ED343" s="44"/>
      <c r="EE343" s="44"/>
      <c r="EF343" s="44"/>
      <c r="EG343" s="1"/>
      <c r="EH343" s="112"/>
      <c r="EI343" s="40"/>
      <c r="EJ343" s="41"/>
      <c r="EK343" s="42"/>
      <c r="EL343" s="33"/>
      <c r="EM343" s="43"/>
      <c r="EN343" s="44"/>
      <c r="EO343" s="44"/>
      <c r="EP343" s="44"/>
      <c r="EQ343" s="44"/>
      <c r="ER343" s="44"/>
      <c r="ES343" s="44"/>
      <c r="ET343" s="44"/>
      <c r="EU343" s="44"/>
      <c r="EV343" s="44"/>
      <c r="EW343" s="44"/>
      <c r="EX343" s="1"/>
      <c r="EY343" s="112"/>
      <c r="EZ343" s="40"/>
      <c r="FA343" s="41"/>
      <c r="FB343" s="42"/>
      <c r="FC343" s="33"/>
      <c r="FD343" s="43"/>
      <c r="FE343" s="44"/>
      <c r="FF343" s="44"/>
      <c r="FG343" s="44"/>
      <c r="FH343" s="44"/>
      <c r="FI343" s="44"/>
      <c r="FJ343" s="44"/>
      <c r="FK343" s="44"/>
      <c r="FL343" s="44"/>
      <c r="FM343" s="44"/>
      <c r="FN343" s="44"/>
      <c r="FO343" s="1"/>
      <c r="FP343" s="112"/>
      <c r="FQ343" s="40"/>
      <c r="FR343" s="41"/>
      <c r="FS343" s="42"/>
      <c r="FT343" s="33"/>
      <c r="FU343" s="43"/>
      <c r="FV343" s="44"/>
      <c r="FW343" s="44"/>
      <c r="FX343" s="44"/>
      <c r="FY343" s="44"/>
      <c r="FZ343" s="44"/>
      <c r="GA343" s="44"/>
      <c r="GB343" s="44"/>
      <c r="GC343" s="44"/>
      <c r="GD343" s="44"/>
      <c r="GE343" s="44"/>
      <c r="GF343" s="1"/>
      <c r="GG343" s="112"/>
      <c r="GH343" s="40"/>
      <c r="GI343" s="41"/>
      <c r="GJ343" s="42"/>
      <c r="GK343" s="33"/>
      <c r="GL343" s="43"/>
      <c r="GM343" s="44"/>
      <c r="GN343" s="44"/>
      <c r="GO343" s="44"/>
      <c r="GP343" s="44"/>
      <c r="GQ343" s="44"/>
      <c r="GR343" s="44"/>
      <c r="GS343" s="44"/>
      <c r="GT343" s="44"/>
      <c r="GU343" s="44"/>
      <c r="GV343" s="44"/>
      <c r="GW343" s="1"/>
      <c r="GX343" s="112"/>
      <c r="GY343" s="40"/>
      <c r="GZ343" s="41"/>
      <c r="HA343" s="42"/>
      <c r="HB343" s="33"/>
      <c r="HC343" s="43"/>
      <c r="HD343" s="44"/>
      <c r="HE343" s="44"/>
      <c r="HF343" s="44"/>
      <c r="HG343" s="44"/>
      <c r="HH343" s="44"/>
      <c r="HI343" s="44"/>
      <c r="HJ343" s="44"/>
      <c r="HK343" s="44"/>
      <c r="HL343" s="44"/>
      <c r="HM343" s="44"/>
      <c r="HN343" s="1"/>
      <c r="HO343" s="112"/>
      <c r="HP343" s="40"/>
      <c r="HQ343" s="41"/>
      <c r="HR343" s="42"/>
      <c r="HS343" s="33"/>
      <c r="HT343" s="43"/>
      <c r="HU343" s="44"/>
      <c r="HV343" s="44"/>
      <c r="HW343" s="44"/>
      <c r="HX343" s="44"/>
      <c r="HY343" s="44"/>
      <c r="HZ343" s="44"/>
      <c r="IA343" s="44"/>
      <c r="IB343" s="44"/>
      <c r="IC343" s="44"/>
      <c r="ID343" s="44"/>
      <c r="IE343" s="1"/>
      <c r="IF343" s="112"/>
      <c r="IG343" s="40"/>
      <c r="IH343" s="41"/>
      <c r="II343" s="42"/>
      <c r="IJ343" s="33"/>
      <c r="IK343" s="43"/>
      <c r="IL343" s="44"/>
      <c r="IM343" s="44"/>
      <c r="IN343" s="44"/>
      <c r="IO343" s="44"/>
      <c r="IP343" s="44"/>
      <c r="IQ343" s="44"/>
      <c r="IR343" s="44"/>
      <c r="IS343" s="44"/>
      <c r="IT343" s="44"/>
      <c r="IU343" s="44"/>
      <c r="IV343" s="1"/>
    </row>
    <row r="344" spans="1:256" ht="26.25" customHeight="1">
      <c r="A344" s="138"/>
      <c r="B344" s="47"/>
      <c r="C344" s="48"/>
      <c r="D344" s="49"/>
      <c r="E344" s="33"/>
      <c r="F344" s="33"/>
      <c r="G344" s="33"/>
      <c r="H344" s="33">
        <v>2022</v>
      </c>
      <c r="I344" s="50">
        <f t="shared" ref="I344:J347" si="183">I354+I364</f>
        <v>44.699999999999996</v>
      </c>
      <c r="J344" s="50">
        <f t="shared" si="183"/>
        <v>44.699999999999996</v>
      </c>
      <c r="K344" s="50">
        <f>K354+K364+K374</f>
        <v>6634.0999999999995</v>
      </c>
      <c r="L344" s="50">
        <f t="shared" ref="L344:R344" si="184">L354+L364+L374</f>
        <v>6634.0999999999995</v>
      </c>
      <c r="M344" s="50">
        <f t="shared" si="184"/>
        <v>0</v>
      </c>
      <c r="N344" s="50">
        <f t="shared" si="184"/>
        <v>0</v>
      </c>
      <c r="O344" s="50">
        <f t="shared" si="184"/>
        <v>0</v>
      </c>
      <c r="P344" s="50">
        <f t="shared" si="184"/>
        <v>0</v>
      </c>
      <c r="Q344" s="50">
        <f t="shared" si="184"/>
        <v>0</v>
      </c>
      <c r="R344" s="50">
        <f t="shared" si="184"/>
        <v>0</v>
      </c>
      <c r="S344" s="1"/>
      <c r="T344" s="112"/>
      <c r="U344" s="48"/>
      <c r="V344" s="48"/>
      <c r="W344" s="54"/>
      <c r="X344" s="54"/>
      <c r="Y344" s="94"/>
      <c r="Z344" s="94"/>
      <c r="AA344" s="94"/>
      <c r="AB344" s="94"/>
      <c r="AC344" s="94"/>
      <c r="AD344" s="94"/>
      <c r="AE344" s="94"/>
      <c r="AF344" s="94"/>
      <c r="AG344" s="94"/>
      <c r="AH344" s="94"/>
      <c r="AI344" s="113"/>
      <c r="AJ344" s="114"/>
      <c r="AK344" s="48"/>
      <c r="AL344" s="48"/>
      <c r="AM344" s="48"/>
      <c r="AN344" s="54"/>
      <c r="AO344" s="54"/>
      <c r="AP344" s="94"/>
      <c r="AQ344" s="94"/>
      <c r="AR344" s="94"/>
      <c r="AS344" s="94"/>
      <c r="AT344" s="94"/>
      <c r="AU344" s="94"/>
      <c r="AV344" s="94"/>
      <c r="AW344" s="94"/>
      <c r="AX344" s="94"/>
      <c r="AY344" s="94"/>
      <c r="AZ344" s="113"/>
      <c r="BA344" s="114"/>
      <c r="BB344" s="48"/>
      <c r="BC344" s="48"/>
      <c r="BD344" s="48"/>
      <c r="BE344" s="54"/>
      <c r="BF344" s="54"/>
      <c r="BG344" s="94"/>
      <c r="BH344" s="94"/>
      <c r="BI344" s="94"/>
      <c r="BJ344" s="94"/>
      <c r="BK344" s="94"/>
      <c r="BL344" s="94"/>
      <c r="BM344" s="94"/>
      <c r="BN344" s="94"/>
      <c r="BO344" s="94"/>
      <c r="BP344" s="94"/>
      <c r="BQ344" s="113"/>
      <c r="BR344" s="114"/>
      <c r="BS344" s="48"/>
      <c r="BT344" s="48"/>
      <c r="BU344" s="48"/>
      <c r="BV344" s="54"/>
      <c r="BW344" s="54"/>
      <c r="BX344" s="94"/>
      <c r="BY344" s="94"/>
      <c r="BZ344" s="94"/>
      <c r="CA344" s="94"/>
      <c r="CB344" s="94"/>
      <c r="CC344" s="94"/>
      <c r="CD344" s="94"/>
      <c r="CE344" s="94"/>
      <c r="CF344" s="94"/>
      <c r="CG344" s="94"/>
      <c r="CH344" s="113"/>
      <c r="CI344" s="114"/>
      <c r="CJ344" s="48"/>
      <c r="CK344" s="48"/>
      <c r="CL344" s="48"/>
      <c r="CM344" s="54"/>
      <c r="CN344" s="54"/>
      <c r="CO344" s="94"/>
      <c r="CP344" s="94"/>
      <c r="CQ344" s="94"/>
      <c r="CR344" s="94"/>
      <c r="CS344" s="94"/>
      <c r="CT344" s="94"/>
      <c r="CU344" s="94"/>
      <c r="CV344" s="94"/>
      <c r="CW344" s="94"/>
      <c r="CX344" s="94"/>
      <c r="CY344" s="113"/>
      <c r="CZ344" s="114"/>
      <c r="DA344" s="48"/>
      <c r="DB344" s="48"/>
      <c r="DC344" s="48"/>
      <c r="DD344" s="54"/>
      <c r="DE344" s="54"/>
      <c r="DF344" s="94"/>
      <c r="DG344" s="116"/>
      <c r="DH344" s="50"/>
      <c r="DI344" s="50"/>
      <c r="DJ344" s="50"/>
      <c r="DK344" s="50"/>
      <c r="DL344" s="50"/>
      <c r="DM344" s="50"/>
      <c r="DN344" s="50"/>
      <c r="DO344" s="50"/>
      <c r="DP344" s="1"/>
      <c r="DQ344" s="112"/>
      <c r="DR344" s="47"/>
      <c r="DS344" s="48"/>
      <c r="DT344" s="49"/>
      <c r="DU344" s="33"/>
      <c r="DV344" s="33"/>
      <c r="DW344" s="50"/>
      <c r="DX344" s="50"/>
      <c r="DY344" s="50"/>
      <c r="DZ344" s="50"/>
      <c r="EA344" s="50"/>
      <c r="EB344" s="50"/>
      <c r="EC344" s="50"/>
      <c r="ED344" s="50"/>
      <c r="EE344" s="50"/>
      <c r="EF344" s="50"/>
      <c r="EG344" s="1"/>
      <c r="EH344" s="112"/>
      <c r="EI344" s="47"/>
      <c r="EJ344" s="48"/>
      <c r="EK344" s="49"/>
      <c r="EL344" s="33"/>
      <c r="EM344" s="33"/>
      <c r="EN344" s="50"/>
      <c r="EO344" s="50"/>
      <c r="EP344" s="50"/>
      <c r="EQ344" s="50"/>
      <c r="ER344" s="50"/>
      <c r="ES344" s="50"/>
      <c r="ET344" s="50"/>
      <c r="EU344" s="50"/>
      <c r="EV344" s="50"/>
      <c r="EW344" s="50"/>
      <c r="EX344" s="1"/>
      <c r="EY344" s="112"/>
      <c r="EZ344" s="47"/>
      <c r="FA344" s="48"/>
      <c r="FB344" s="49"/>
      <c r="FC344" s="33"/>
      <c r="FD344" s="33"/>
      <c r="FE344" s="50"/>
      <c r="FF344" s="50"/>
      <c r="FG344" s="50"/>
      <c r="FH344" s="50"/>
      <c r="FI344" s="50"/>
      <c r="FJ344" s="50"/>
      <c r="FK344" s="50"/>
      <c r="FL344" s="50"/>
      <c r="FM344" s="50"/>
      <c r="FN344" s="50"/>
      <c r="FO344" s="1"/>
      <c r="FP344" s="112"/>
      <c r="FQ344" s="47"/>
      <c r="FR344" s="48"/>
      <c r="FS344" s="49"/>
      <c r="FT344" s="33"/>
      <c r="FU344" s="33"/>
      <c r="FV344" s="50"/>
      <c r="FW344" s="50"/>
      <c r="FX344" s="50"/>
      <c r="FY344" s="50"/>
      <c r="FZ344" s="50"/>
      <c r="GA344" s="50"/>
      <c r="GB344" s="50"/>
      <c r="GC344" s="50"/>
      <c r="GD344" s="50"/>
      <c r="GE344" s="50"/>
      <c r="GF344" s="1"/>
      <c r="GG344" s="112"/>
      <c r="GH344" s="47"/>
      <c r="GI344" s="48"/>
      <c r="GJ344" s="49"/>
      <c r="GK344" s="33"/>
      <c r="GL344" s="33"/>
      <c r="GM344" s="50"/>
      <c r="GN344" s="50"/>
      <c r="GO344" s="50"/>
      <c r="GP344" s="50"/>
      <c r="GQ344" s="50"/>
      <c r="GR344" s="50"/>
      <c r="GS344" s="50"/>
      <c r="GT344" s="50"/>
      <c r="GU344" s="50"/>
      <c r="GV344" s="50"/>
      <c r="GW344" s="1"/>
      <c r="GX344" s="112"/>
      <c r="GY344" s="47"/>
      <c r="GZ344" s="48"/>
      <c r="HA344" s="49"/>
      <c r="HB344" s="33"/>
      <c r="HC344" s="33"/>
      <c r="HD344" s="50"/>
      <c r="HE344" s="50"/>
      <c r="HF344" s="50"/>
      <c r="HG344" s="50"/>
      <c r="HH344" s="50"/>
      <c r="HI344" s="50"/>
      <c r="HJ344" s="50"/>
      <c r="HK344" s="50"/>
      <c r="HL344" s="50"/>
      <c r="HM344" s="50"/>
      <c r="HN344" s="1"/>
      <c r="HO344" s="112"/>
      <c r="HP344" s="47"/>
      <c r="HQ344" s="48"/>
      <c r="HR344" s="49"/>
      <c r="HS344" s="33"/>
      <c r="HT344" s="33"/>
      <c r="HU344" s="50"/>
      <c r="HV344" s="50"/>
      <c r="HW344" s="50"/>
      <c r="HX344" s="50"/>
      <c r="HY344" s="50"/>
      <c r="HZ344" s="50"/>
      <c r="IA344" s="50"/>
      <c r="IB344" s="50"/>
      <c r="IC344" s="50"/>
      <c r="ID344" s="50"/>
      <c r="IE344" s="1"/>
      <c r="IF344" s="112"/>
      <c r="IG344" s="47"/>
      <c r="IH344" s="48"/>
      <c r="II344" s="49"/>
      <c r="IJ344" s="33"/>
      <c r="IK344" s="33"/>
      <c r="IL344" s="50"/>
      <c r="IM344" s="50"/>
      <c r="IN344" s="50"/>
      <c r="IO344" s="50"/>
      <c r="IP344" s="50"/>
      <c r="IQ344" s="50"/>
      <c r="IR344" s="50"/>
      <c r="IS344" s="50"/>
      <c r="IT344" s="50"/>
      <c r="IU344" s="50"/>
      <c r="IV344" s="1"/>
    </row>
    <row r="345" spans="1:256" ht="26.25" customHeight="1">
      <c r="A345" s="138"/>
      <c r="B345" s="47"/>
      <c r="C345" s="48"/>
      <c r="D345" s="49"/>
      <c r="E345" s="33"/>
      <c r="F345" s="33"/>
      <c r="G345" s="33"/>
      <c r="H345" s="33">
        <v>2023</v>
      </c>
      <c r="I345" s="50">
        <f t="shared" si="183"/>
        <v>6977.4</v>
      </c>
      <c r="J345" s="50">
        <f t="shared" si="183"/>
        <v>6977.4</v>
      </c>
      <c r="K345" s="50">
        <f t="shared" ref="K345:R352" si="185">K355+K365+K375</f>
        <v>13566.8</v>
      </c>
      <c r="L345" s="50">
        <f t="shared" si="185"/>
        <v>13566.8</v>
      </c>
      <c r="M345" s="50">
        <f t="shared" si="185"/>
        <v>0</v>
      </c>
      <c r="N345" s="50">
        <f t="shared" si="185"/>
        <v>0</v>
      </c>
      <c r="O345" s="50">
        <f t="shared" si="185"/>
        <v>0</v>
      </c>
      <c r="P345" s="50">
        <f t="shared" si="185"/>
        <v>0</v>
      </c>
      <c r="Q345" s="50">
        <f t="shared" si="185"/>
        <v>0</v>
      </c>
      <c r="R345" s="50">
        <f t="shared" si="185"/>
        <v>0</v>
      </c>
      <c r="S345" s="1"/>
      <c r="T345" s="112"/>
      <c r="U345" s="48"/>
      <c r="V345" s="48"/>
      <c r="W345" s="54"/>
      <c r="X345" s="54"/>
      <c r="Y345" s="94"/>
      <c r="Z345" s="94"/>
      <c r="AA345" s="94"/>
      <c r="AB345" s="94"/>
      <c r="AC345" s="94"/>
      <c r="AD345" s="94"/>
      <c r="AE345" s="94"/>
      <c r="AF345" s="94"/>
      <c r="AG345" s="94"/>
      <c r="AH345" s="94"/>
      <c r="AI345" s="113"/>
      <c r="AJ345" s="114"/>
      <c r="AK345" s="48"/>
      <c r="AL345" s="48"/>
      <c r="AM345" s="48"/>
      <c r="AN345" s="54"/>
      <c r="AO345" s="54"/>
      <c r="AP345" s="94"/>
      <c r="AQ345" s="94"/>
      <c r="AR345" s="94"/>
      <c r="AS345" s="94"/>
      <c r="AT345" s="94"/>
      <c r="AU345" s="94"/>
      <c r="AV345" s="94"/>
      <c r="AW345" s="94"/>
      <c r="AX345" s="94"/>
      <c r="AY345" s="94"/>
      <c r="AZ345" s="113"/>
      <c r="BA345" s="114"/>
      <c r="BB345" s="48"/>
      <c r="BC345" s="48"/>
      <c r="BD345" s="48"/>
      <c r="BE345" s="54"/>
      <c r="BF345" s="54"/>
      <c r="BG345" s="94"/>
      <c r="BH345" s="94"/>
      <c r="BI345" s="94"/>
      <c r="BJ345" s="94"/>
      <c r="BK345" s="94"/>
      <c r="BL345" s="94"/>
      <c r="BM345" s="94"/>
      <c r="BN345" s="94"/>
      <c r="BO345" s="94"/>
      <c r="BP345" s="94"/>
      <c r="BQ345" s="113"/>
      <c r="BR345" s="114"/>
      <c r="BS345" s="48"/>
      <c r="BT345" s="48"/>
      <c r="BU345" s="48"/>
      <c r="BV345" s="54"/>
      <c r="BW345" s="54"/>
      <c r="BX345" s="94"/>
      <c r="BY345" s="94"/>
      <c r="BZ345" s="94"/>
      <c r="CA345" s="94"/>
      <c r="CB345" s="94"/>
      <c r="CC345" s="94"/>
      <c r="CD345" s="94"/>
      <c r="CE345" s="94"/>
      <c r="CF345" s="94"/>
      <c r="CG345" s="94"/>
      <c r="CH345" s="113"/>
      <c r="CI345" s="114"/>
      <c r="CJ345" s="48"/>
      <c r="CK345" s="48"/>
      <c r="CL345" s="48"/>
      <c r="CM345" s="54"/>
      <c r="CN345" s="54"/>
      <c r="CO345" s="94"/>
      <c r="CP345" s="94"/>
      <c r="CQ345" s="94"/>
      <c r="CR345" s="94"/>
      <c r="CS345" s="94"/>
      <c r="CT345" s="94"/>
      <c r="CU345" s="94"/>
      <c r="CV345" s="94"/>
      <c r="CW345" s="94"/>
      <c r="CX345" s="94"/>
      <c r="CY345" s="113"/>
      <c r="CZ345" s="114"/>
      <c r="DA345" s="48"/>
      <c r="DB345" s="48"/>
      <c r="DC345" s="48"/>
      <c r="DD345" s="54"/>
      <c r="DE345" s="54"/>
      <c r="DF345" s="94"/>
      <c r="DG345" s="116"/>
      <c r="DH345" s="50"/>
      <c r="DI345" s="50"/>
      <c r="DJ345" s="50"/>
      <c r="DK345" s="50"/>
      <c r="DL345" s="50"/>
      <c r="DM345" s="50"/>
      <c r="DN345" s="50"/>
      <c r="DO345" s="50"/>
      <c r="DP345" s="1"/>
      <c r="DQ345" s="112"/>
      <c r="DR345" s="47"/>
      <c r="DS345" s="48"/>
      <c r="DT345" s="49"/>
      <c r="DU345" s="33"/>
      <c r="DV345" s="33"/>
      <c r="DW345" s="50"/>
      <c r="DX345" s="50"/>
      <c r="DY345" s="50"/>
      <c r="DZ345" s="50"/>
      <c r="EA345" s="50"/>
      <c r="EB345" s="50"/>
      <c r="EC345" s="50"/>
      <c r="ED345" s="50"/>
      <c r="EE345" s="50"/>
      <c r="EF345" s="50"/>
      <c r="EG345" s="1"/>
      <c r="EH345" s="112"/>
      <c r="EI345" s="47"/>
      <c r="EJ345" s="48"/>
      <c r="EK345" s="49"/>
      <c r="EL345" s="33"/>
      <c r="EM345" s="33"/>
      <c r="EN345" s="50"/>
      <c r="EO345" s="50"/>
      <c r="EP345" s="50"/>
      <c r="EQ345" s="50"/>
      <c r="ER345" s="50"/>
      <c r="ES345" s="50"/>
      <c r="ET345" s="50"/>
      <c r="EU345" s="50"/>
      <c r="EV345" s="50"/>
      <c r="EW345" s="50"/>
      <c r="EX345" s="1"/>
      <c r="EY345" s="112"/>
      <c r="EZ345" s="47"/>
      <c r="FA345" s="48"/>
      <c r="FB345" s="49"/>
      <c r="FC345" s="33"/>
      <c r="FD345" s="33"/>
      <c r="FE345" s="50"/>
      <c r="FF345" s="50"/>
      <c r="FG345" s="50"/>
      <c r="FH345" s="50"/>
      <c r="FI345" s="50"/>
      <c r="FJ345" s="50"/>
      <c r="FK345" s="50"/>
      <c r="FL345" s="50"/>
      <c r="FM345" s="50"/>
      <c r="FN345" s="50"/>
      <c r="FO345" s="1"/>
      <c r="FP345" s="112"/>
      <c r="FQ345" s="47"/>
      <c r="FR345" s="48"/>
      <c r="FS345" s="49"/>
      <c r="FT345" s="33"/>
      <c r="FU345" s="33"/>
      <c r="FV345" s="50"/>
      <c r="FW345" s="50"/>
      <c r="FX345" s="50"/>
      <c r="FY345" s="50"/>
      <c r="FZ345" s="50"/>
      <c r="GA345" s="50"/>
      <c r="GB345" s="50"/>
      <c r="GC345" s="50"/>
      <c r="GD345" s="50"/>
      <c r="GE345" s="50"/>
      <c r="GF345" s="1"/>
      <c r="GG345" s="112"/>
      <c r="GH345" s="47"/>
      <c r="GI345" s="48"/>
      <c r="GJ345" s="49"/>
      <c r="GK345" s="33"/>
      <c r="GL345" s="33"/>
      <c r="GM345" s="50"/>
      <c r="GN345" s="50"/>
      <c r="GO345" s="50"/>
      <c r="GP345" s="50"/>
      <c r="GQ345" s="50"/>
      <c r="GR345" s="50"/>
      <c r="GS345" s="50"/>
      <c r="GT345" s="50"/>
      <c r="GU345" s="50"/>
      <c r="GV345" s="50"/>
      <c r="GW345" s="1"/>
      <c r="GX345" s="112"/>
      <c r="GY345" s="47"/>
      <c r="GZ345" s="48"/>
      <c r="HA345" s="49"/>
      <c r="HB345" s="33"/>
      <c r="HC345" s="33"/>
      <c r="HD345" s="50"/>
      <c r="HE345" s="50"/>
      <c r="HF345" s="50"/>
      <c r="HG345" s="50"/>
      <c r="HH345" s="50"/>
      <c r="HI345" s="50"/>
      <c r="HJ345" s="50"/>
      <c r="HK345" s="50"/>
      <c r="HL345" s="50"/>
      <c r="HM345" s="50"/>
      <c r="HN345" s="1"/>
      <c r="HO345" s="112"/>
      <c r="HP345" s="47"/>
      <c r="HQ345" s="48"/>
      <c r="HR345" s="49"/>
      <c r="HS345" s="33"/>
      <c r="HT345" s="33"/>
      <c r="HU345" s="50"/>
      <c r="HV345" s="50"/>
      <c r="HW345" s="50"/>
      <c r="HX345" s="50"/>
      <c r="HY345" s="50"/>
      <c r="HZ345" s="50"/>
      <c r="IA345" s="50"/>
      <c r="IB345" s="50"/>
      <c r="IC345" s="50"/>
      <c r="ID345" s="50"/>
      <c r="IE345" s="1"/>
      <c r="IF345" s="112"/>
      <c r="IG345" s="47"/>
      <c r="IH345" s="48"/>
      <c r="II345" s="49"/>
      <c r="IJ345" s="33"/>
      <c r="IK345" s="33"/>
      <c r="IL345" s="50"/>
      <c r="IM345" s="50"/>
      <c r="IN345" s="50"/>
      <c r="IO345" s="50"/>
      <c r="IP345" s="50"/>
      <c r="IQ345" s="50"/>
      <c r="IR345" s="50"/>
      <c r="IS345" s="50"/>
      <c r="IT345" s="50"/>
      <c r="IU345" s="50"/>
      <c r="IV345" s="1"/>
    </row>
    <row r="346" spans="1:256" ht="26.25" customHeight="1">
      <c r="A346" s="138"/>
      <c r="B346" s="47"/>
      <c r="C346" s="48"/>
      <c r="D346" s="49"/>
      <c r="E346" s="33"/>
      <c r="F346" s="33"/>
      <c r="G346" s="33"/>
      <c r="H346" s="33">
        <v>2024</v>
      </c>
      <c r="I346" s="50">
        <f t="shared" si="183"/>
        <v>512377.8</v>
      </c>
      <c r="J346" s="50">
        <f t="shared" si="183"/>
        <v>50320.800000000003</v>
      </c>
      <c r="K346" s="50">
        <f>K356+K366+K376</f>
        <v>267064.5</v>
      </c>
      <c r="L346" s="50">
        <f t="shared" si="185"/>
        <v>50320.800000000003</v>
      </c>
      <c r="M346" s="50">
        <f t="shared" si="185"/>
        <v>0</v>
      </c>
      <c r="N346" s="50">
        <f t="shared" si="185"/>
        <v>0</v>
      </c>
      <c r="O346" s="50">
        <f t="shared" si="185"/>
        <v>245313.3</v>
      </c>
      <c r="P346" s="50">
        <f t="shared" si="185"/>
        <v>0</v>
      </c>
      <c r="Q346" s="50">
        <f t="shared" si="185"/>
        <v>0</v>
      </c>
      <c r="R346" s="50">
        <f t="shared" si="185"/>
        <v>0</v>
      </c>
      <c r="S346" s="1"/>
      <c r="T346" s="112"/>
      <c r="U346" s="48"/>
      <c r="V346" s="48"/>
      <c r="W346" s="54"/>
      <c r="X346" s="54"/>
      <c r="Y346" s="94"/>
      <c r="Z346" s="94"/>
      <c r="AA346" s="94"/>
      <c r="AB346" s="94"/>
      <c r="AC346" s="94"/>
      <c r="AD346" s="94"/>
      <c r="AE346" s="94"/>
      <c r="AF346" s="94"/>
      <c r="AG346" s="94"/>
      <c r="AH346" s="94"/>
      <c r="AI346" s="113"/>
      <c r="AJ346" s="114"/>
      <c r="AK346" s="48"/>
      <c r="AL346" s="48"/>
      <c r="AM346" s="48"/>
      <c r="AN346" s="54"/>
      <c r="AO346" s="54"/>
      <c r="AP346" s="94"/>
      <c r="AQ346" s="94"/>
      <c r="AR346" s="94"/>
      <c r="AS346" s="94"/>
      <c r="AT346" s="94"/>
      <c r="AU346" s="94"/>
      <c r="AV346" s="94"/>
      <c r="AW346" s="94"/>
      <c r="AX346" s="94"/>
      <c r="AY346" s="94"/>
      <c r="AZ346" s="113"/>
      <c r="BA346" s="114"/>
      <c r="BB346" s="48"/>
      <c r="BC346" s="48"/>
      <c r="BD346" s="48"/>
      <c r="BE346" s="54"/>
      <c r="BF346" s="54"/>
      <c r="BG346" s="94"/>
      <c r="BH346" s="94"/>
      <c r="BI346" s="94"/>
      <c r="BJ346" s="94"/>
      <c r="BK346" s="94"/>
      <c r="BL346" s="94"/>
      <c r="BM346" s="94"/>
      <c r="BN346" s="94"/>
      <c r="BO346" s="94"/>
      <c r="BP346" s="94"/>
      <c r="BQ346" s="113"/>
      <c r="BR346" s="114"/>
      <c r="BS346" s="48"/>
      <c r="BT346" s="48"/>
      <c r="BU346" s="48"/>
      <c r="BV346" s="54"/>
      <c r="BW346" s="54"/>
      <c r="BX346" s="94"/>
      <c r="BY346" s="94"/>
      <c r="BZ346" s="94"/>
      <c r="CA346" s="94"/>
      <c r="CB346" s="94"/>
      <c r="CC346" s="94"/>
      <c r="CD346" s="94"/>
      <c r="CE346" s="94"/>
      <c r="CF346" s="94"/>
      <c r="CG346" s="94"/>
      <c r="CH346" s="113"/>
      <c r="CI346" s="114"/>
      <c r="CJ346" s="48"/>
      <c r="CK346" s="48"/>
      <c r="CL346" s="48"/>
      <c r="CM346" s="54"/>
      <c r="CN346" s="54"/>
      <c r="CO346" s="94"/>
      <c r="CP346" s="94"/>
      <c r="CQ346" s="94"/>
      <c r="CR346" s="94"/>
      <c r="CS346" s="94"/>
      <c r="CT346" s="94"/>
      <c r="CU346" s="94"/>
      <c r="CV346" s="94"/>
      <c r="CW346" s="94"/>
      <c r="CX346" s="94"/>
      <c r="CY346" s="113"/>
      <c r="CZ346" s="114"/>
      <c r="DA346" s="48"/>
      <c r="DB346" s="48"/>
      <c r="DC346" s="48"/>
      <c r="DD346" s="54"/>
      <c r="DE346" s="54"/>
      <c r="DF346" s="94"/>
      <c r="DG346" s="116"/>
      <c r="DH346" s="50"/>
      <c r="DI346" s="50"/>
      <c r="DJ346" s="50"/>
      <c r="DK346" s="50"/>
      <c r="DL346" s="50"/>
      <c r="DM346" s="50"/>
      <c r="DN346" s="50"/>
      <c r="DO346" s="50"/>
      <c r="DP346" s="1"/>
      <c r="DQ346" s="112"/>
      <c r="DR346" s="47"/>
      <c r="DS346" s="48"/>
      <c r="DT346" s="49"/>
      <c r="DU346" s="33"/>
      <c r="DV346" s="33"/>
      <c r="DW346" s="50"/>
      <c r="DX346" s="50"/>
      <c r="DY346" s="50"/>
      <c r="DZ346" s="50"/>
      <c r="EA346" s="50"/>
      <c r="EB346" s="50"/>
      <c r="EC346" s="50"/>
      <c r="ED346" s="50"/>
      <c r="EE346" s="50"/>
      <c r="EF346" s="50"/>
      <c r="EG346" s="1"/>
      <c r="EH346" s="112"/>
      <c r="EI346" s="47"/>
      <c r="EJ346" s="48"/>
      <c r="EK346" s="49"/>
      <c r="EL346" s="33"/>
      <c r="EM346" s="33"/>
      <c r="EN346" s="50"/>
      <c r="EO346" s="50"/>
      <c r="EP346" s="50"/>
      <c r="EQ346" s="50"/>
      <c r="ER346" s="50"/>
      <c r="ES346" s="50"/>
      <c r="ET346" s="50"/>
      <c r="EU346" s="50"/>
      <c r="EV346" s="50"/>
      <c r="EW346" s="50"/>
      <c r="EX346" s="1"/>
      <c r="EY346" s="112"/>
      <c r="EZ346" s="47"/>
      <c r="FA346" s="48"/>
      <c r="FB346" s="49"/>
      <c r="FC346" s="33"/>
      <c r="FD346" s="33"/>
      <c r="FE346" s="50"/>
      <c r="FF346" s="50"/>
      <c r="FG346" s="50"/>
      <c r="FH346" s="50"/>
      <c r="FI346" s="50"/>
      <c r="FJ346" s="50"/>
      <c r="FK346" s="50"/>
      <c r="FL346" s="50"/>
      <c r="FM346" s="50"/>
      <c r="FN346" s="50"/>
      <c r="FO346" s="1"/>
      <c r="FP346" s="112"/>
      <c r="FQ346" s="47"/>
      <c r="FR346" s="48"/>
      <c r="FS346" s="49"/>
      <c r="FT346" s="33"/>
      <c r="FU346" s="33"/>
      <c r="FV346" s="50"/>
      <c r="FW346" s="50"/>
      <c r="FX346" s="50"/>
      <c r="FY346" s="50"/>
      <c r="FZ346" s="50"/>
      <c r="GA346" s="50"/>
      <c r="GB346" s="50"/>
      <c r="GC346" s="50"/>
      <c r="GD346" s="50"/>
      <c r="GE346" s="50"/>
      <c r="GF346" s="1"/>
      <c r="GG346" s="112"/>
      <c r="GH346" s="47"/>
      <c r="GI346" s="48"/>
      <c r="GJ346" s="49"/>
      <c r="GK346" s="33"/>
      <c r="GL346" s="33"/>
      <c r="GM346" s="50"/>
      <c r="GN346" s="50"/>
      <c r="GO346" s="50"/>
      <c r="GP346" s="50"/>
      <c r="GQ346" s="50"/>
      <c r="GR346" s="50"/>
      <c r="GS346" s="50"/>
      <c r="GT346" s="50"/>
      <c r="GU346" s="50"/>
      <c r="GV346" s="50"/>
      <c r="GW346" s="1"/>
      <c r="GX346" s="112"/>
      <c r="GY346" s="47"/>
      <c r="GZ346" s="48"/>
      <c r="HA346" s="49"/>
      <c r="HB346" s="33"/>
      <c r="HC346" s="33"/>
      <c r="HD346" s="50"/>
      <c r="HE346" s="50"/>
      <c r="HF346" s="50"/>
      <c r="HG346" s="50"/>
      <c r="HH346" s="50"/>
      <c r="HI346" s="50"/>
      <c r="HJ346" s="50"/>
      <c r="HK346" s="50"/>
      <c r="HL346" s="50"/>
      <c r="HM346" s="50"/>
      <c r="HN346" s="1"/>
      <c r="HO346" s="112"/>
      <c r="HP346" s="47"/>
      <c r="HQ346" s="48"/>
      <c r="HR346" s="49"/>
      <c r="HS346" s="33"/>
      <c r="HT346" s="33"/>
      <c r="HU346" s="50"/>
      <c r="HV346" s="50"/>
      <c r="HW346" s="50"/>
      <c r="HX346" s="50"/>
      <c r="HY346" s="50"/>
      <c r="HZ346" s="50"/>
      <c r="IA346" s="50"/>
      <c r="IB346" s="50"/>
      <c r="IC346" s="50"/>
      <c r="ID346" s="50"/>
      <c r="IE346" s="1"/>
      <c r="IF346" s="112"/>
      <c r="IG346" s="47"/>
      <c r="IH346" s="48"/>
      <c r="II346" s="49"/>
      <c r="IJ346" s="33"/>
      <c r="IK346" s="33"/>
      <c r="IL346" s="50"/>
      <c r="IM346" s="50"/>
      <c r="IN346" s="50"/>
      <c r="IO346" s="50"/>
      <c r="IP346" s="50"/>
      <c r="IQ346" s="50"/>
      <c r="IR346" s="50"/>
      <c r="IS346" s="50"/>
      <c r="IT346" s="50"/>
      <c r="IU346" s="50"/>
      <c r="IV346" s="1"/>
    </row>
    <row r="347" spans="1:256" ht="26.25" customHeight="1">
      <c r="A347" s="138"/>
      <c r="B347" s="47"/>
      <c r="C347" s="48"/>
      <c r="D347" s="49"/>
      <c r="E347" s="33"/>
      <c r="F347" s="33"/>
      <c r="G347" s="33"/>
      <c r="H347" s="33">
        <v>2025</v>
      </c>
      <c r="I347" s="50">
        <f t="shared" si="183"/>
        <v>489183.19999999995</v>
      </c>
      <c r="J347" s="50">
        <f t="shared" si="183"/>
        <v>0</v>
      </c>
      <c r="K347" s="50">
        <f t="shared" si="185"/>
        <v>180466</v>
      </c>
      <c r="L347" s="50">
        <f t="shared" si="185"/>
        <v>0</v>
      </c>
      <c r="M347" s="50">
        <f t="shared" si="185"/>
        <v>0</v>
      </c>
      <c r="N347" s="50">
        <f t="shared" si="185"/>
        <v>0</v>
      </c>
      <c r="O347" s="50">
        <f t="shared" si="185"/>
        <v>308717.2</v>
      </c>
      <c r="P347" s="50">
        <f t="shared" si="185"/>
        <v>0</v>
      </c>
      <c r="Q347" s="50">
        <f t="shared" si="185"/>
        <v>0</v>
      </c>
      <c r="R347" s="50">
        <f t="shared" si="185"/>
        <v>0</v>
      </c>
      <c r="S347" s="1"/>
      <c r="T347" s="112"/>
      <c r="U347" s="48"/>
      <c r="V347" s="48"/>
      <c r="W347" s="54"/>
      <c r="X347" s="54"/>
      <c r="Y347" s="94"/>
      <c r="Z347" s="94"/>
      <c r="AA347" s="94"/>
      <c r="AB347" s="94"/>
      <c r="AC347" s="94"/>
      <c r="AD347" s="94"/>
      <c r="AE347" s="94"/>
      <c r="AF347" s="94"/>
      <c r="AG347" s="94"/>
      <c r="AH347" s="94"/>
      <c r="AI347" s="113"/>
      <c r="AJ347" s="114"/>
      <c r="AK347" s="48"/>
      <c r="AL347" s="48"/>
      <c r="AM347" s="48"/>
      <c r="AN347" s="54"/>
      <c r="AO347" s="54"/>
      <c r="AP347" s="94"/>
      <c r="AQ347" s="94"/>
      <c r="AR347" s="94"/>
      <c r="AS347" s="94"/>
      <c r="AT347" s="94"/>
      <c r="AU347" s="94"/>
      <c r="AV347" s="94"/>
      <c r="AW347" s="94"/>
      <c r="AX347" s="94"/>
      <c r="AY347" s="94"/>
      <c r="AZ347" s="113"/>
      <c r="BA347" s="114"/>
      <c r="BB347" s="48"/>
      <c r="BC347" s="48"/>
      <c r="BD347" s="48"/>
      <c r="BE347" s="54"/>
      <c r="BF347" s="54"/>
      <c r="BG347" s="94"/>
      <c r="BH347" s="94"/>
      <c r="BI347" s="94"/>
      <c r="BJ347" s="94"/>
      <c r="BK347" s="94"/>
      <c r="BL347" s="94"/>
      <c r="BM347" s="94"/>
      <c r="BN347" s="94"/>
      <c r="BO347" s="94"/>
      <c r="BP347" s="94"/>
      <c r="BQ347" s="113"/>
      <c r="BR347" s="114"/>
      <c r="BS347" s="48"/>
      <c r="BT347" s="48"/>
      <c r="BU347" s="48"/>
      <c r="BV347" s="54"/>
      <c r="BW347" s="54"/>
      <c r="BX347" s="94"/>
      <c r="BY347" s="94"/>
      <c r="BZ347" s="94"/>
      <c r="CA347" s="94"/>
      <c r="CB347" s="94"/>
      <c r="CC347" s="94"/>
      <c r="CD347" s="94"/>
      <c r="CE347" s="94"/>
      <c r="CF347" s="94"/>
      <c r="CG347" s="94"/>
      <c r="CH347" s="113"/>
      <c r="CI347" s="114"/>
      <c r="CJ347" s="48"/>
      <c r="CK347" s="48"/>
      <c r="CL347" s="48"/>
      <c r="CM347" s="54"/>
      <c r="CN347" s="54"/>
      <c r="CO347" s="94"/>
      <c r="CP347" s="94"/>
      <c r="CQ347" s="94"/>
      <c r="CR347" s="94"/>
      <c r="CS347" s="94"/>
      <c r="CT347" s="94"/>
      <c r="CU347" s="94"/>
      <c r="CV347" s="94"/>
      <c r="CW347" s="94"/>
      <c r="CX347" s="94"/>
      <c r="CY347" s="113"/>
      <c r="CZ347" s="114"/>
      <c r="DA347" s="48"/>
      <c r="DB347" s="48"/>
      <c r="DC347" s="48"/>
      <c r="DD347" s="54"/>
      <c r="DE347" s="54"/>
      <c r="DF347" s="94"/>
      <c r="DG347" s="116"/>
      <c r="DH347" s="50"/>
      <c r="DI347" s="50"/>
      <c r="DJ347" s="50"/>
      <c r="DK347" s="50"/>
      <c r="DL347" s="50"/>
      <c r="DM347" s="50"/>
      <c r="DN347" s="50"/>
      <c r="DO347" s="50"/>
      <c r="DP347" s="1"/>
      <c r="DQ347" s="112"/>
      <c r="DR347" s="47"/>
      <c r="DS347" s="48"/>
      <c r="DT347" s="49"/>
      <c r="DU347" s="33"/>
      <c r="DV347" s="33"/>
      <c r="DW347" s="50"/>
      <c r="DX347" s="50"/>
      <c r="DY347" s="50"/>
      <c r="DZ347" s="50"/>
      <c r="EA347" s="50"/>
      <c r="EB347" s="50"/>
      <c r="EC347" s="50"/>
      <c r="ED347" s="50"/>
      <c r="EE347" s="50"/>
      <c r="EF347" s="50"/>
      <c r="EG347" s="1"/>
      <c r="EH347" s="112"/>
      <c r="EI347" s="47"/>
      <c r="EJ347" s="48"/>
      <c r="EK347" s="49"/>
      <c r="EL347" s="33"/>
      <c r="EM347" s="33"/>
      <c r="EN347" s="50"/>
      <c r="EO347" s="50"/>
      <c r="EP347" s="50"/>
      <c r="EQ347" s="50"/>
      <c r="ER347" s="50"/>
      <c r="ES347" s="50"/>
      <c r="ET347" s="50"/>
      <c r="EU347" s="50"/>
      <c r="EV347" s="50"/>
      <c r="EW347" s="50"/>
      <c r="EX347" s="1"/>
      <c r="EY347" s="112"/>
      <c r="EZ347" s="47"/>
      <c r="FA347" s="48"/>
      <c r="FB347" s="49"/>
      <c r="FC347" s="33"/>
      <c r="FD347" s="33"/>
      <c r="FE347" s="50"/>
      <c r="FF347" s="50"/>
      <c r="FG347" s="50"/>
      <c r="FH347" s="50"/>
      <c r="FI347" s="50"/>
      <c r="FJ347" s="50"/>
      <c r="FK347" s="50"/>
      <c r="FL347" s="50"/>
      <c r="FM347" s="50"/>
      <c r="FN347" s="50"/>
      <c r="FO347" s="1"/>
      <c r="FP347" s="112"/>
      <c r="FQ347" s="47"/>
      <c r="FR347" s="48"/>
      <c r="FS347" s="49"/>
      <c r="FT347" s="33"/>
      <c r="FU347" s="33"/>
      <c r="FV347" s="50"/>
      <c r="FW347" s="50"/>
      <c r="FX347" s="50"/>
      <c r="FY347" s="50"/>
      <c r="FZ347" s="50"/>
      <c r="GA347" s="50"/>
      <c r="GB347" s="50"/>
      <c r="GC347" s="50"/>
      <c r="GD347" s="50"/>
      <c r="GE347" s="50"/>
      <c r="GF347" s="1"/>
      <c r="GG347" s="112"/>
      <c r="GH347" s="47"/>
      <c r="GI347" s="48"/>
      <c r="GJ347" s="49"/>
      <c r="GK347" s="33"/>
      <c r="GL347" s="33"/>
      <c r="GM347" s="50"/>
      <c r="GN347" s="50"/>
      <c r="GO347" s="50"/>
      <c r="GP347" s="50"/>
      <c r="GQ347" s="50"/>
      <c r="GR347" s="50"/>
      <c r="GS347" s="50"/>
      <c r="GT347" s="50"/>
      <c r="GU347" s="50"/>
      <c r="GV347" s="50"/>
      <c r="GW347" s="1"/>
      <c r="GX347" s="112"/>
      <c r="GY347" s="47"/>
      <c r="GZ347" s="48"/>
      <c r="HA347" s="49"/>
      <c r="HB347" s="33"/>
      <c r="HC347" s="33"/>
      <c r="HD347" s="50"/>
      <c r="HE347" s="50"/>
      <c r="HF347" s="50"/>
      <c r="HG347" s="50"/>
      <c r="HH347" s="50"/>
      <c r="HI347" s="50"/>
      <c r="HJ347" s="50"/>
      <c r="HK347" s="50"/>
      <c r="HL347" s="50"/>
      <c r="HM347" s="50"/>
      <c r="HN347" s="1"/>
      <c r="HO347" s="112"/>
      <c r="HP347" s="47"/>
      <c r="HQ347" s="48"/>
      <c r="HR347" s="49"/>
      <c r="HS347" s="33"/>
      <c r="HT347" s="33"/>
      <c r="HU347" s="50"/>
      <c r="HV347" s="50"/>
      <c r="HW347" s="50"/>
      <c r="HX347" s="50"/>
      <c r="HY347" s="50"/>
      <c r="HZ347" s="50"/>
      <c r="IA347" s="50"/>
      <c r="IB347" s="50"/>
      <c r="IC347" s="50"/>
      <c r="ID347" s="50"/>
      <c r="IE347" s="1"/>
      <c r="IF347" s="112"/>
      <c r="IG347" s="47"/>
      <c r="IH347" s="48"/>
      <c r="II347" s="49"/>
      <c r="IJ347" s="33"/>
      <c r="IK347" s="33"/>
      <c r="IL347" s="50"/>
      <c r="IM347" s="50"/>
      <c r="IN347" s="50"/>
      <c r="IO347" s="50"/>
      <c r="IP347" s="50"/>
      <c r="IQ347" s="50"/>
      <c r="IR347" s="50"/>
      <c r="IS347" s="50"/>
      <c r="IT347" s="50"/>
      <c r="IU347" s="50"/>
      <c r="IV347" s="1"/>
    </row>
    <row r="348" spans="1:256" ht="26.25" customHeight="1">
      <c r="A348" s="138"/>
      <c r="B348" s="47"/>
      <c r="C348" s="48"/>
      <c r="D348" s="49"/>
      <c r="E348" s="33"/>
      <c r="F348" s="33"/>
      <c r="G348" s="33"/>
      <c r="H348" s="33">
        <v>2026</v>
      </c>
      <c r="I348" s="50">
        <f t="shared" ref="I348:J352" si="186">I358+I368+I378</f>
        <v>57614.899999999994</v>
      </c>
      <c r="J348" s="50">
        <f t="shared" si="186"/>
        <v>0</v>
      </c>
      <c r="K348" s="50">
        <f t="shared" si="185"/>
        <v>22891.699999999997</v>
      </c>
      <c r="L348" s="50">
        <f t="shared" si="185"/>
        <v>0</v>
      </c>
      <c r="M348" s="50">
        <f t="shared" si="185"/>
        <v>0</v>
      </c>
      <c r="N348" s="50">
        <f t="shared" si="185"/>
        <v>0</v>
      </c>
      <c r="O348" s="50">
        <f t="shared" si="185"/>
        <v>34723.199999999997</v>
      </c>
      <c r="P348" s="50">
        <f t="shared" si="185"/>
        <v>0</v>
      </c>
      <c r="Q348" s="50">
        <f t="shared" si="185"/>
        <v>0</v>
      </c>
      <c r="R348" s="50">
        <f t="shared" si="185"/>
        <v>0</v>
      </c>
      <c r="S348" s="1"/>
      <c r="T348" s="112"/>
      <c r="U348" s="48"/>
      <c r="V348" s="48"/>
      <c r="W348" s="54"/>
      <c r="X348" s="54"/>
      <c r="Y348" s="94"/>
      <c r="Z348" s="94"/>
      <c r="AA348" s="94"/>
      <c r="AB348" s="94"/>
      <c r="AC348" s="94"/>
      <c r="AD348" s="94"/>
      <c r="AE348" s="94"/>
      <c r="AF348" s="94"/>
      <c r="AG348" s="94"/>
      <c r="AH348" s="94"/>
      <c r="AI348" s="113"/>
      <c r="AJ348" s="114"/>
      <c r="AK348" s="48"/>
      <c r="AL348" s="48"/>
      <c r="AM348" s="48"/>
      <c r="AN348" s="54"/>
      <c r="AO348" s="54"/>
      <c r="AP348" s="94"/>
      <c r="AQ348" s="94"/>
      <c r="AR348" s="94"/>
      <c r="AS348" s="94"/>
      <c r="AT348" s="94"/>
      <c r="AU348" s="94"/>
      <c r="AV348" s="94"/>
      <c r="AW348" s="94"/>
      <c r="AX348" s="94"/>
      <c r="AY348" s="94"/>
      <c r="AZ348" s="113"/>
      <c r="BA348" s="114"/>
      <c r="BB348" s="48"/>
      <c r="BC348" s="48"/>
      <c r="BD348" s="48"/>
      <c r="BE348" s="54"/>
      <c r="BF348" s="54"/>
      <c r="BG348" s="94"/>
      <c r="BH348" s="94"/>
      <c r="BI348" s="94"/>
      <c r="BJ348" s="94"/>
      <c r="BK348" s="94"/>
      <c r="BL348" s="94"/>
      <c r="BM348" s="94"/>
      <c r="BN348" s="94"/>
      <c r="BO348" s="94"/>
      <c r="BP348" s="94"/>
      <c r="BQ348" s="113"/>
      <c r="BR348" s="114"/>
      <c r="BS348" s="48"/>
      <c r="BT348" s="48"/>
      <c r="BU348" s="48"/>
      <c r="BV348" s="54"/>
      <c r="BW348" s="54"/>
      <c r="BX348" s="94"/>
      <c r="BY348" s="94"/>
      <c r="BZ348" s="94"/>
      <c r="CA348" s="94"/>
      <c r="CB348" s="94"/>
      <c r="CC348" s="94"/>
      <c r="CD348" s="94"/>
      <c r="CE348" s="94"/>
      <c r="CF348" s="94"/>
      <c r="CG348" s="94"/>
      <c r="CH348" s="113"/>
      <c r="CI348" s="114"/>
      <c r="CJ348" s="48"/>
      <c r="CK348" s="48"/>
      <c r="CL348" s="48"/>
      <c r="CM348" s="54"/>
      <c r="CN348" s="54"/>
      <c r="CO348" s="94"/>
      <c r="CP348" s="94"/>
      <c r="CQ348" s="94"/>
      <c r="CR348" s="94"/>
      <c r="CS348" s="94"/>
      <c r="CT348" s="94"/>
      <c r="CU348" s="94"/>
      <c r="CV348" s="94"/>
      <c r="CW348" s="94"/>
      <c r="CX348" s="94"/>
      <c r="CY348" s="113"/>
      <c r="CZ348" s="114"/>
      <c r="DA348" s="48"/>
      <c r="DB348" s="48"/>
      <c r="DC348" s="48"/>
      <c r="DD348" s="54"/>
      <c r="DE348" s="54"/>
      <c r="DF348" s="94"/>
      <c r="DG348" s="116"/>
      <c r="DH348" s="50"/>
      <c r="DI348" s="50"/>
      <c r="DJ348" s="50"/>
      <c r="DK348" s="50"/>
      <c r="DL348" s="50"/>
      <c r="DM348" s="50"/>
      <c r="DN348" s="50"/>
      <c r="DO348" s="50"/>
      <c r="DP348" s="1"/>
      <c r="DQ348" s="112"/>
      <c r="DR348" s="47"/>
      <c r="DS348" s="48"/>
      <c r="DT348" s="49"/>
      <c r="DU348" s="33"/>
      <c r="DV348" s="33"/>
      <c r="DW348" s="50"/>
      <c r="DX348" s="50"/>
      <c r="DY348" s="50"/>
      <c r="DZ348" s="50"/>
      <c r="EA348" s="50"/>
      <c r="EB348" s="50"/>
      <c r="EC348" s="50"/>
      <c r="ED348" s="50"/>
      <c r="EE348" s="50"/>
      <c r="EF348" s="50"/>
      <c r="EG348" s="1"/>
      <c r="EH348" s="112"/>
      <c r="EI348" s="47"/>
      <c r="EJ348" s="48"/>
      <c r="EK348" s="49"/>
      <c r="EL348" s="33"/>
      <c r="EM348" s="33"/>
      <c r="EN348" s="50"/>
      <c r="EO348" s="50"/>
      <c r="EP348" s="50"/>
      <c r="EQ348" s="50"/>
      <c r="ER348" s="50"/>
      <c r="ES348" s="50"/>
      <c r="ET348" s="50"/>
      <c r="EU348" s="50"/>
      <c r="EV348" s="50"/>
      <c r="EW348" s="50"/>
      <c r="EX348" s="1"/>
      <c r="EY348" s="112"/>
      <c r="EZ348" s="47"/>
      <c r="FA348" s="48"/>
      <c r="FB348" s="49"/>
      <c r="FC348" s="33"/>
      <c r="FD348" s="33"/>
      <c r="FE348" s="50"/>
      <c r="FF348" s="50"/>
      <c r="FG348" s="50"/>
      <c r="FH348" s="50"/>
      <c r="FI348" s="50"/>
      <c r="FJ348" s="50"/>
      <c r="FK348" s="50"/>
      <c r="FL348" s="50"/>
      <c r="FM348" s="50"/>
      <c r="FN348" s="50"/>
      <c r="FO348" s="1"/>
      <c r="FP348" s="112"/>
      <c r="FQ348" s="47"/>
      <c r="FR348" s="48"/>
      <c r="FS348" s="49"/>
      <c r="FT348" s="33"/>
      <c r="FU348" s="33"/>
      <c r="FV348" s="50"/>
      <c r="FW348" s="50"/>
      <c r="FX348" s="50"/>
      <c r="FY348" s="50"/>
      <c r="FZ348" s="50"/>
      <c r="GA348" s="50"/>
      <c r="GB348" s="50"/>
      <c r="GC348" s="50"/>
      <c r="GD348" s="50"/>
      <c r="GE348" s="50"/>
      <c r="GF348" s="1"/>
      <c r="GG348" s="112"/>
      <c r="GH348" s="47"/>
      <c r="GI348" s="48"/>
      <c r="GJ348" s="49"/>
      <c r="GK348" s="33"/>
      <c r="GL348" s="33"/>
      <c r="GM348" s="50"/>
      <c r="GN348" s="50"/>
      <c r="GO348" s="50"/>
      <c r="GP348" s="50"/>
      <c r="GQ348" s="50"/>
      <c r="GR348" s="50"/>
      <c r="GS348" s="50"/>
      <c r="GT348" s="50"/>
      <c r="GU348" s="50"/>
      <c r="GV348" s="50"/>
      <c r="GW348" s="1"/>
      <c r="GX348" s="112"/>
      <c r="GY348" s="47"/>
      <c r="GZ348" s="48"/>
      <c r="HA348" s="49"/>
      <c r="HB348" s="33"/>
      <c r="HC348" s="33"/>
      <c r="HD348" s="50"/>
      <c r="HE348" s="50"/>
      <c r="HF348" s="50"/>
      <c r="HG348" s="50"/>
      <c r="HH348" s="50"/>
      <c r="HI348" s="50"/>
      <c r="HJ348" s="50"/>
      <c r="HK348" s="50"/>
      <c r="HL348" s="50"/>
      <c r="HM348" s="50"/>
      <c r="HN348" s="1"/>
      <c r="HO348" s="112"/>
      <c r="HP348" s="47"/>
      <c r="HQ348" s="48"/>
      <c r="HR348" s="49"/>
      <c r="HS348" s="33"/>
      <c r="HT348" s="33"/>
      <c r="HU348" s="50"/>
      <c r="HV348" s="50"/>
      <c r="HW348" s="50"/>
      <c r="HX348" s="50"/>
      <c r="HY348" s="50"/>
      <c r="HZ348" s="50"/>
      <c r="IA348" s="50"/>
      <c r="IB348" s="50"/>
      <c r="IC348" s="50"/>
      <c r="ID348" s="50"/>
      <c r="IE348" s="1"/>
      <c r="IF348" s="112"/>
      <c r="IG348" s="47"/>
      <c r="IH348" s="48"/>
      <c r="II348" s="49"/>
      <c r="IJ348" s="33"/>
      <c r="IK348" s="33"/>
      <c r="IL348" s="50"/>
      <c r="IM348" s="50"/>
      <c r="IN348" s="50"/>
      <c r="IO348" s="50"/>
      <c r="IP348" s="50"/>
      <c r="IQ348" s="50"/>
      <c r="IR348" s="50"/>
      <c r="IS348" s="50"/>
      <c r="IT348" s="50"/>
      <c r="IU348" s="50"/>
      <c r="IV348" s="1"/>
    </row>
    <row r="349" spans="1:256" ht="26.25" customHeight="1">
      <c r="A349" s="138"/>
      <c r="B349" s="47"/>
      <c r="C349" s="48"/>
      <c r="D349" s="49"/>
      <c r="E349" s="33"/>
      <c r="F349" s="33"/>
      <c r="G349" s="33"/>
      <c r="H349" s="33">
        <v>2027</v>
      </c>
      <c r="I349" s="50">
        <f t="shared" si="186"/>
        <v>340856.57445444056</v>
      </c>
      <c r="J349" s="50">
        <f t="shared" si="186"/>
        <v>0</v>
      </c>
      <c r="K349" s="50">
        <f t="shared" si="185"/>
        <v>340856.57445444056</v>
      </c>
      <c r="L349" s="50">
        <f t="shared" si="185"/>
        <v>0</v>
      </c>
      <c r="M349" s="50">
        <f t="shared" si="185"/>
        <v>0</v>
      </c>
      <c r="N349" s="50">
        <f t="shared" si="185"/>
        <v>0</v>
      </c>
      <c r="O349" s="50">
        <f t="shared" si="185"/>
        <v>0</v>
      </c>
      <c r="P349" s="50">
        <f t="shared" si="185"/>
        <v>0</v>
      </c>
      <c r="Q349" s="50">
        <f t="shared" si="185"/>
        <v>0</v>
      </c>
      <c r="R349" s="50">
        <f t="shared" si="185"/>
        <v>0</v>
      </c>
      <c r="S349" s="1"/>
      <c r="T349" s="112"/>
      <c r="U349" s="48"/>
      <c r="V349" s="48"/>
      <c r="W349" s="54"/>
      <c r="X349" s="54"/>
      <c r="Y349" s="94"/>
      <c r="Z349" s="94"/>
      <c r="AA349" s="94"/>
      <c r="AB349" s="94"/>
      <c r="AC349" s="94"/>
      <c r="AD349" s="94"/>
      <c r="AE349" s="94"/>
      <c r="AF349" s="94"/>
      <c r="AG349" s="94"/>
      <c r="AH349" s="94"/>
      <c r="AI349" s="113"/>
      <c r="AJ349" s="114"/>
      <c r="AK349" s="48"/>
      <c r="AL349" s="48"/>
      <c r="AM349" s="48"/>
      <c r="AN349" s="54"/>
      <c r="AO349" s="54"/>
      <c r="AP349" s="94"/>
      <c r="AQ349" s="94"/>
      <c r="AR349" s="94"/>
      <c r="AS349" s="94"/>
      <c r="AT349" s="94"/>
      <c r="AU349" s="94"/>
      <c r="AV349" s="94"/>
      <c r="AW349" s="94"/>
      <c r="AX349" s="94"/>
      <c r="AY349" s="94"/>
      <c r="AZ349" s="113"/>
      <c r="BA349" s="114"/>
      <c r="BB349" s="48"/>
      <c r="BC349" s="48"/>
      <c r="BD349" s="48"/>
      <c r="BE349" s="54"/>
      <c r="BF349" s="54"/>
      <c r="BG349" s="94"/>
      <c r="BH349" s="94"/>
      <c r="BI349" s="94"/>
      <c r="BJ349" s="94"/>
      <c r="BK349" s="94"/>
      <c r="BL349" s="94"/>
      <c r="BM349" s="94"/>
      <c r="BN349" s="94"/>
      <c r="BO349" s="94"/>
      <c r="BP349" s="94"/>
      <c r="BQ349" s="113"/>
      <c r="BR349" s="114"/>
      <c r="BS349" s="48"/>
      <c r="BT349" s="48"/>
      <c r="BU349" s="48"/>
      <c r="BV349" s="54"/>
      <c r="BW349" s="54"/>
      <c r="BX349" s="94"/>
      <c r="BY349" s="94"/>
      <c r="BZ349" s="94"/>
      <c r="CA349" s="94"/>
      <c r="CB349" s="94"/>
      <c r="CC349" s="94"/>
      <c r="CD349" s="94"/>
      <c r="CE349" s="94"/>
      <c r="CF349" s="94"/>
      <c r="CG349" s="94"/>
      <c r="CH349" s="113"/>
      <c r="CI349" s="114"/>
      <c r="CJ349" s="48"/>
      <c r="CK349" s="48"/>
      <c r="CL349" s="48"/>
      <c r="CM349" s="54"/>
      <c r="CN349" s="54"/>
      <c r="CO349" s="94"/>
      <c r="CP349" s="94"/>
      <c r="CQ349" s="94"/>
      <c r="CR349" s="94"/>
      <c r="CS349" s="94"/>
      <c r="CT349" s="94"/>
      <c r="CU349" s="94"/>
      <c r="CV349" s="94"/>
      <c r="CW349" s="94"/>
      <c r="CX349" s="94"/>
      <c r="CY349" s="113"/>
      <c r="CZ349" s="114"/>
      <c r="DA349" s="48"/>
      <c r="DB349" s="48"/>
      <c r="DC349" s="48"/>
      <c r="DD349" s="54"/>
      <c r="DE349" s="54"/>
      <c r="DF349" s="94"/>
      <c r="DG349" s="116"/>
      <c r="DH349" s="50"/>
      <c r="DI349" s="50"/>
      <c r="DJ349" s="50"/>
      <c r="DK349" s="50"/>
      <c r="DL349" s="50"/>
      <c r="DM349" s="50"/>
      <c r="DN349" s="50"/>
      <c r="DO349" s="50"/>
      <c r="DP349" s="1"/>
      <c r="DQ349" s="112"/>
      <c r="DR349" s="47"/>
      <c r="DS349" s="48"/>
      <c r="DT349" s="49"/>
      <c r="DU349" s="33"/>
      <c r="DV349" s="33"/>
      <c r="DW349" s="50"/>
      <c r="DX349" s="50"/>
      <c r="DY349" s="50"/>
      <c r="DZ349" s="50"/>
      <c r="EA349" s="50"/>
      <c r="EB349" s="50"/>
      <c r="EC349" s="50"/>
      <c r="ED349" s="50"/>
      <c r="EE349" s="50"/>
      <c r="EF349" s="50"/>
      <c r="EG349" s="1"/>
      <c r="EH349" s="112"/>
      <c r="EI349" s="47"/>
      <c r="EJ349" s="48"/>
      <c r="EK349" s="49"/>
      <c r="EL349" s="33"/>
      <c r="EM349" s="33"/>
      <c r="EN349" s="50"/>
      <c r="EO349" s="50"/>
      <c r="EP349" s="50"/>
      <c r="EQ349" s="50"/>
      <c r="ER349" s="50"/>
      <c r="ES349" s="50"/>
      <c r="ET349" s="50"/>
      <c r="EU349" s="50"/>
      <c r="EV349" s="50"/>
      <c r="EW349" s="50"/>
      <c r="EX349" s="1"/>
      <c r="EY349" s="112"/>
      <c r="EZ349" s="47"/>
      <c r="FA349" s="48"/>
      <c r="FB349" s="49"/>
      <c r="FC349" s="33"/>
      <c r="FD349" s="33"/>
      <c r="FE349" s="50"/>
      <c r="FF349" s="50"/>
      <c r="FG349" s="50"/>
      <c r="FH349" s="50"/>
      <c r="FI349" s="50"/>
      <c r="FJ349" s="50"/>
      <c r="FK349" s="50"/>
      <c r="FL349" s="50"/>
      <c r="FM349" s="50"/>
      <c r="FN349" s="50"/>
      <c r="FO349" s="1"/>
      <c r="FP349" s="112"/>
      <c r="FQ349" s="47"/>
      <c r="FR349" s="48"/>
      <c r="FS349" s="49"/>
      <c r="FT349" s="33"/>
      <c r="FU349" s="33"/>
      <c r="FV349" s="50"/>
      <c r="FW349" s="50"/>
      <c r="FX349" s="50"/>
      <c r="FY349" s="50"/>
      <c r="FZ349" s="50"/>
      <c r="GA349" s="50"/>
      <c r="GB349" s="50"/>
      <c r="GC349" s="50"/>
      <c r="GD349" s="50"/>
      <c r="GE349" s="50"/>
      <c r="GF349" s="1"/>
      <c r="GG349" s="112"/>
      <c r="GH349" s="47"/>
      <c r="GI349" s="48"/>
      <c r="GJ349" s="49"/>
      <c r="GK349" s="33"/>
      <c r="GL349" s="33"/>
      <c r="GM349" s="50"/>
      <c r="GN349" s="50"/>
      <c r="GO349" s="50"/>
      <c r="GP349" s="50"/>
      <c r="GQ349" s="50"/>
      <c r="GR349" s="50"/>
      <c r="GS349" s="50"/>
      <c r="GT349" s="50"/>
      <c r="GU349" s="50"/>
      <c r="GV349" s="50"/>
      <c r="GW349" s="1"/>
      <c r="GX349" s="112"/>
      <c r="GY349" s="47"/>
      <c r="GZ349" s="48"/>
      <c r="HA349" s="49"/>
      <c r="HB349" s="33"/>
      <c r="HC349" s="33"/>
      <c r="HD349" s="50"/>
      <c r="HE349" s="50"/>
      <c r="HF349" s="50"/>
      <c r="HG349" s="50"/>
      <c r="HH349" s="50"/>
      <c r="HI349" s="50"/>
      <c r="HJ349" s="50"/>
      <c r="HK349" s="50"/>
      <c r="HL349" s="50"/>
      <c r="HM349" s="50"/>
      <c r="HN349" s="1"/>
      <c r="HO349" s="112"/>
      <c r="HP349" s="47"/>
      <c r="HQ349" s="48"/>
      <c r="HR349" s="49"/>
      <c r="HS349" s="33"/>
      <c r="HT349" s="33"/>
      <c r="HU349" s="50"/>
      <c r="HV349" s="50"/>
      <c r="HW349" s="50"/>
      <c r="HX349" s="50"/>
      <c r="HY349" s="50"/>
      <c r="HZ349" s="50"/>
      <c r="IA349" s="50"/>
      <c r="IB349" s="50"/>
      <c r="IC349" s="50"/>
      <c r="ID349" s="50"/>
      <c r="IE349" s="1"/>
      <c r="IF349" s="112"/>
      <c r="IG349" s="47"/>
      <c r="IH349" s="48"/>
      <c r="II349" s="49"/>
      <c r="IJ349" s="33"/>
      <c r="IK349" s="33"/>
      <c r="IL349" s="50"/>
      <c r="IM349" s="50"/>
      <c r="IN349" s="50"/>
      <c r="IO349" s="50"/>
      <c r="IP349" s="50"/>
      <c r="IQ349" s="50"/>
      <c r="IR349" s="50"/>
      <c r="IS349" s="50"/>
      <c r="IT349" s="50"/>
      <c r="IU349" s="50"/>
      <c r="IV349" s="1"/>
    </row>
    <row r="350" spans="1:256" ht="26.25" customHeight="1">
      <c r="A350" s="138"/>
      <c r="B350" s="47"/>
      <c r="C350" s="48"/>
      <c r="D350" s="49"/>
      <c r="E350" s="33"/>
      <c r="F350" s="33"/>
      <c r="G350" s="33"/>
      <c r="H350" s="33">
        <v>2028</v>
      </c>
      <c r="I350" s="50">
        <f t="shared" si="186"/>
        <v>128413.26742647769</v>
      </c>
      <c r="J350" s="50">
        <f t="shared" si="186"/>
        <v>0</v>
      </c>
      <c r="K350" s="50">
        <f t="shared" si="185"/>
        <v>128413.26742647769</v>
      </c>
      <c r="L350" s="50">
        <f t="shared" si="185"/>
        <v>0</v>
      </c>
      <c r="M350" s="50">
        <f t="shared" si="185"/>
        <v>0</v>
      </c>
      <c r="N350" s="50">
        <f t="shared" si="185"/>
        <v>0</v>
      </c>
      <c r="O350" s="50">
        <f t="shared" si="185"/>
        <v>0</v>
      </c>
      <c r="P350" s="50">
        <f t="shared" si="185"/>
        <v>0</v>
      </c>
      <c r="Q350" s="50">
        <f t="shared" si="185"/>
        <v>0</v>
      </c>
      <c r="R350" s="50">
        <f t="shared" si="185"/>
        <v>0</v>
      </c>
      <c r="S350" s="1"/>
      <c r="T350" s="52"/>
      <c r="AI350" s="54"/>
      <c r="AY350" s="54"/>
      <c r="BO350" s="54"/>
      <c r="CE350" s="54"/>
      <c r="CU350" s="54"/>
      <c r="DK350" s="54"/>
      <c r="EA350" s="54"/>
      <c r="EQ350" s="54"/>
      <c r="FG350" s="54"/>
      <c r="FW350" s="54"/>
      <c r="GM350" s="54"/>
      <c r="HC350" s="54"/>
      <c r="HS350" s="54"/>
      <c r="II350" s="54"/>
    </row>
    <row r="351" spans="1:256" ht="26.25" customHeight="1">
      <c r="A351" s="138"/>
      <c r="B351" s="47"/>
      <c r="C351" s="48"/>
      <c r="D351" s="49"/>
      <c r="E351" s="33"/>
      <c r="F351" s="33"/>
      <c r="G351" s="33"/>
      <c r="H351" s="33">
        <v>2029</v>
      </c>
      <c r="I351" s="50">
        <f t="shared" si="186"/>
        <v>216922.29437741061</v>
      </c>
      <c r="J351" s="50">
        <f t="shared" si="186"/>
        <v>0</v>
      </c>
      <c r="K351" s="50">
        <f t="shared" si="185"/>
        <v>216922.29437741061</v>
      </c>
      <c r="L351" s="50">
        <f t="shared" si="185"/>
        <v>0</v>
      </c>
      <c r="M351" s="50">
        <f t="shared" si="185"/>
        <v>0</v>
      </c>
      <c r="N351" s="50">
        <f t="shared" si="185"/>
        <v>0</v>
      </c>
      <c r="O351" s="50">
        <f t="shared" si="185"/>
        <v>0</v>
      </c>
      <c r="P351" s="50">
        <f t="shared" si="185"/>
        <v>0</v>
      </c>
      <c r="Q351" s="50">
        <f t="shared" si="185"/>
        <v>0</v>
      </c>
      <c r="R351" s="50">
        <f t="shared" si="185"/>
        <v>0</v>
      </c>
      <c r="S351" s="1"/>
      <c r="T351" s="52"/>
      <c r="AI351" s="54"/>
      <c r="AY351" s="54"/>
      <c r="BO351" s="54"/>
      <c r="CE351" s="54"/>
      <c r="CU351" s="54"/>
      <c r="DK351" s="54"/>
      <c r="EA351" s="54"/>
      <c r="EQ351" s="54"/>
      <c r="FG351" s="54"/>
      <c r="FW351" s="54"/>
      <c r="GM351" s="54"/>
      <c r="HC351" s="54"/>
      <c r="HS351" s="54"/>
      <c r="II351" s="54"/>
    </row>
    <row r="352" spans="1:256" ht="26.25" customHeight="1">
      <c r="A352" s="139"/>
      <c r="B352" s="47"/>
      <c r="C352" s="48"/>
      <c r="D352" s="49"/>
      <c r="E352" s="33"/>
      <c r="F352" s="33"/>
      <c r="G352" s="33"/>
      <c r="H352" s="33">
        <v>2030</v>
      </c>
      <c r="I352" s="50">
        <f t="shared" si="186"/>
        <v>253534.72396815527</v>
      </c>
      <c r="J352" s="50">
        <f t="shared" si="186"/>
        <v>0</v>
      </c>
      <c r="K352" s="50">
        <f t="shared" si="185"/>
        <v>253534.72396815527</v>
      </c>
      <c r="L352" s="50">
        <f t="shared" si="185"/>
        <v>0</v>
      </c>
      <c r="M352" s="50">
        <f t="shared" si="185"/>
        <v>0</v>
      </c>
      <c r="N352" s="50">
        <f t="shared" si="185"/>
        <v>0</v>
      </c>
      <c r="O352" s="50">
        <f t="shared" si="185"/>
        <v>0</v>
      </c>
      <c r="P352" s="50">
        <f t="shared" si="185"/>
        <v>0</v>
      </c>
      <c r="Q352" s="50">
        <f t="shared" si="185"/>
        <v>0</v>
      </c>
      <c r="R352" s="50">
        <f t="shared" si="185"/>
        <v>0</v>
      </c>
      <c r="S352" s="1"/>
      <c r="T352" s="52"/>
      <c r="AI352" s="54"/>
      <c r="AY352" s="54"/>
      <c r="BO352" s="54"/>
      <c r="CE352" s="54"/>
      <c r="CU352" s="54"/>
      <c r="DK352" s="54"/>
      <c r="EA352" s="54"/>
      <c r="EQ352" s="54"/>
      <c r="FG352" s="54"/>
      <c r="FW352" s="54"/>
      <c r="GM352" s="54"/>
      <c r="HC352" s="54"/>
      <c r="HS352" s="54"/>
      <c r="II352" s="54"/>
    </row>
    <row r="353" spans="1:256" ht="26.25" customHeight="1">
      <c r="A353" s="39"/>
      <c r="B353" s="40" t="s">
        <v>56</v>
      </c>
      <c r="C353" s="41"/>
      <c r="D353" s="42"/>
      <c r="E353" s="33"/>
      <c r="F353" s="33"/>
      <c r="G353" s="33"/>
      <c r="H353" s="43" t="s">
        <v>26</v>
      </c>
      <c r="I353" s="44">
        <f>K353+M353+O353+Q353</f>
        <v>1436633.9898264841</v>
      </c>
      <c r="J353" s="44">
        <f t="shared" ref="J353:J369" si="187">L353+N353+P353+R353</f>
        <v>52440.700000000004</v>
      </c>
      <c r="K353" s="44">
        <f t="shared" ref="K353:R353" si="188">SUM(K354:K362)</f>
        <v>1184533.889826484</v>
      </c>
      <c r="L353" s="44">
        <f t="shared" si="188"/>
        <v>52440.700000000004</v>
      </c>
      <c r="M353" s="44">
        <f t="shared" si="188"/>
        <v>0</v>
      </c>
      <c r="N353" s="44">
        <f t="shared" si="188"/>
        <v>0</v>
      </c>
      <c r="O353" s="44">
        <f t="shared" si="188"/>
        <v>252100.09999999998</v>
      </c>
      <c r="P353" s="44">
        <f t="shared" si="188"/>
        <v>0</v>
      </c>
      <c r="Q353" s="44">
        <f t="shared" si="188"/>
        <v>0</v>
      </c>
      <c r="R353" s="44">
        <f t="shared" si="188"/>
        <v>0</v>
      </c>
      <c r="S353" s="1"/>
      <c r="T353" s="112"/>
      <c r="U353" s="48"/>
      <c r="V353" s="48"/>
      <c r="W353" s="54"/>
      <c r="X353" s="89"/>
      <c r="Y353" s="95"/>
      <c r="Z353" s="95"/>
      <c r="AA353" s="95"/>
      <c r="AB353" s="95"/>
      <c r="AC353" s="95"/>
      <c r="AD353" s="95"/>
      <c r="AE353" s="95"/>
      <c r="AF353" s="95"/>
      <c r="AG353" s="95"/>
      <c r="AH353" s="95"/>
      <c r="AI353" s="113"/>
      <c r="AJ353" s="114"/>
      <c r="AK353" s="48"/>
      <c r="AL353" s="48"/>
      <c r="AM353" s="48"/>
      <c r="AN353" s="54"/>
      <c r="AO353" s="89"/>
      <c r="AP353" s="95"/>
      <c r="AQ353" s="95"/>
      <c r="AR353" s="95"/>
      <c r="AS353" s="95"/>
      <c r="AT353" s="95"/>
      <c r="AU353" s="95"/>
      <c r="AV353" s="95"/>
      <c r="AW353" s="95"/>
      <c r="AX353" s="95"/>
      <c r="AY353" s="95"/>
      <c r="AZ353" s="113"/>
      <c r="BA353" s="114"/>
      <c r="BB353" s="48"/>
      <c r="BC353" s="48"/>
      <c r="BD353" s="48"/>
      <c r="BE353" s="54"/>
      <c r="BF353" s="89"/>
      <c r="BG353" s="95"/>
      <c r="BH353" s="95"/>
      <c r="BI353" s="95"/>
      <c r="BJ353" s="95"/>
      <c r="BK353" s="95"/>
      <c r="BL353" s="95"/>
      <c r="BM353" s="95"/>
      <c r="BN353" s="95"/>
      <c r="BO353" s="95"/>
      <c r="BP353" s="95"/>
      <c r="BQ353" s="113"/>
      <c r="BR353" s="114"/>
      <c r="BS353" s="48"/>
      <c r="BT353" s="48"/>
      <c r="BU353" s="48"/>
      <c r="BV353" s="54"/>
      <c r="BW353" s="89"/>
      <c r="BX353" s="95"/>
      <c r="BY353" s="95"/>
      <c r="BZ353" s="95"/>
      <c r="CA353" s="95"/>
      <c r="CB353" s="95"/>
      <c r="CC353" s="95"/>
      <c r="CD353" s="95"/>
      <c r="CE353" s="95"/>
      <c r="CF353" s="95"/>
      <c r="CG353" s="95"/>
      <c r="CH353" s="113"/>
      <c r="CI353" s="114"/>
      <c r="CJ353" s="48"/>
      <c r="CK353" s="48"/>
      <c r="CL353" s="48"/>
      <c r="CM353" s="54"/>
      <c r="CN353" s="89"/>
      <c r="CO353" s="95"/>
      <c r="CP353" s="95"/>
      <c r="CQ353" s="95"/>
      <c r="CR353" s="95"/>
      <c r="CS353" s="95"/>
      <c r="CT353" s="95"/>
      <c r="CU353" s="95"/>
      <c r="CV353" s="95"/>
      <c r="CW353" s="95"/>
      <c r="CX353" s="95"/>
      <c r="CY353" s="113"/>
      <c r="CZ353" s="114"/>
      <c r="DA353" s="48"/>
      <c r="DB353" s="48"/>
      <c r="DC353" s="48"/>
      <c r="DD353" s="54"/>
      <c r="DE353" s="89"/>
      <c r="DF353" s="95"/>
      <c r="DG353" s="115"/>
      <c r="DH353" s="44"/>
      <c r="DI353" s="44"/>
      <c r="DJ353" s="44"/>
      <c r="DK353" s="44"/>
      <c r="DL353" s="44"/>
      <c r="DM353" s="44"/>
      <c r="DN353" s="44"/>
      <c r="DO353" s="44"/>
      <c r="DP353" s="1"/>
      <c r="DQ353" s="112"/>
      <c r="DR353" s="40"/>
      <c r="DS353" s="41"/>
      <c r="DT353" s="42"/>
      <c r="DU353" s="33"/>
      <c r="DV353" s="43"/>
      <c r="DW353" s="44"/>
      <c r="DX353" s="44"/>
      <c r="DY353" s="44"/>
      <c r="DZ353" s="44"/>
      <c r="EA353" s="44"/>
      <c r="EB353" s="44"/>
      <c r="EC353" s="44"/>
      <c r="ED353" s="44"/>
      <c r="EE353" s="44"/>
      <c r="EF353" s="44"/>
      <c r="EG353" s="1"/>
      <c r="EH353" s="112"/>
      <c r="EI353" s="40"/>
      <c r="EJ353" s="41"/>
      <c r="EK353" s="42"/>
      <c r="EL353" s="33"/>
      <c r="EM353" s="43"/>
      <c r="EN353" s="44"/>
      <c r="EO353" s="44"/>
      <c r="EP353" s="44"/>
      <c r="EQ353" s="44"/>
      <c r="ER353" s="44"/>
      <c r="ES353" s="44"/>
      <c r="ET353" s="44"/>
      <c r="EU353" s="44"/>
      <c r="EV353" s="44"/>
      <c r="EW353" s="44"/>
      <c r="EX353" s="1"/>
      <c r="EY353" s="112"/>
      <c r="EZ353" s="40"/>
      <c r="FA353" s="41"/>
      <c r="FB353" s="42"/>
      <c r="FC353" s="33"/>
      <c r="FD353" s="43"/>
      <c r="FE353" s="44"/>
      <c r="FF353" s="44"/>
      <c r="FG353" s="44"/>
      <c r="FH353" s="44"/>
      <c r="FI353" s="44"/>
      <c r="FJ353" s="44"/>
      <c r="FK353" s="44"/>
      <c r="FL353" s="44"/>
      <c r="FM353" s="44"/>
      <c r="FN353" s="44"/>
      <c r="FO353" s="1"/>
      <c r="FP353" s="112"/>
      <c r="FQ353" s="40"/>
      <c r="FR353" s="41"/>
      <c r="FS353" s="42"/>
      <c r="FT353" s="33"/>
      <c r="FU353" s="43"/>
      <c r="FV353" s="44"/>
      <c r="FW353" s="44"/>
      <c r="FX353" s="44"/>
      <c r="FY353" s="44"/>
      <c r="FZ353" s="44"/>
      <c r="GA353" s="44"/>
      <c r="GB353" s="44"/>
      <c r="GC353" s="44"/>
      <c r="GD353" s="44"/>
      <c r="GE353" s="44"/>
      <c r="GF353" s="1"/>
      <c r="GG353" s="112"/>
      <c r="GH353" s="40"/>
      <c r="GI353" s="41"/>
      <c r="GJ353" s="42"/>
      <c r="GK353" s="33"/>
      <c r="GL353" s="43"/>
      <c r="GM353" s="44"/>
      <c r="GN353" s="44"/>
      <c r="GO353" s="44"/>
      <c r="GP353" s="44"/>
      <c r="GQ353" s="44"/>
      <c r="GR353" s="44"/>
      <c r="GS353" s="44"/>
      <c r="GT353" s="44"/>
      <c r="GU353" s="44"/>
      <c r="GV353" s="44"/>
      <c r="GW353" s="1"/>
      <c r="GX353" s="112"/>
      <c r="GY353" s="40"/>
      <c r="GZ353" s="41"/>
      <c r="HA353" s="42"/>
      <c r="HB353" s="33"/>
      <c r="HC353" s="43"/>
      <c r="HD353" s="44"/>
      <c r="HE353" s="44"/>
      <c r="HF353" s="44"/>
      <c r="HG353" s="44"/>
      <c r="HH353" s="44"/>
      <c r="HI353" s="44"/>
      <c r="HJ353" s="44"/>
      <c r="HK353" s="44"/>
      <c r="HL353" s="44"/>
      <c r="HM353" s="44"/>
      <c r="HN353" s="1"/>
      <c r="HO353" s="112"/>
      <c r="HP353" s="40"/>
      <c r="HQ353" s="41"/>
      <c r="HR353" s="42"/>
      <c r="HS353" s="33"/>
      <c r="HT353" s="43"/>
      <c r="HU353" s="44"/>
      <c r="HV353" s="44"/>
      <c r="HW353" s="44"/>
      <c r="HX353" s="44"/>
      <c r="HY353" s="44"/>
      <c r="HZ353" s="44"/>
      <c r="IA353" s="44"/>
      <c r="IB353" s="44"/>
      <c r="IC353" s="44"/>
      <c r="ID353" s="44"/>
      <c r="IE353" s="1"/>
      <c r="IF353" s="112"/>
      <c r="IG353" s="40"/>
      <c r="IH353" s="41"/>
      <c r="II353" s="42"/>
      <c r="IJ353" s="33"/>
      <c r="IK353" s="43"/>
      <c r="IL353" s="44"/>
      <c r="IM353" s="44"/>
      <c r="IN353" s="44"/>
      <c r="IO353" s="44"/>
      <c r="IP353" s="44"/>
      <c r="IQ353" s="44"/>
      <c r="IR353" s="44"/>
      <c r="IS353" s="44"/>
      <c r="IT353" s="44"/>
      <c r="IU353" s="44"/>
      <c r="IV353" s="1"/>
    </row>
    <row r="354" spans="1:256" ht="26.25" customHeight="1">
      <c r="A354" s="138"/>
      <c r="B354" s="47"/>
      <c r="C354" s="48"/>
      <c r="D354" s="49"/>
      <c r="E354" s="33"/>
      <c r="F354" s="33"/>
      <c r="G354" s="33"/>
      <c r="H354" s="33">
        <v>2022</v>
      </c>
      <c r="I354" s="50">
        <f t="shared" ref="I354:I369" si="189">K354+M354+O354+Q354</f>
        <v>44.699999999999996</v>
      </c>
      <c r="J354" s="50">
        <f t="shared" si="187"/>
        <v>44.699999999999996</v>
      </c>
      <c r="K354" s="50">
        <f t="shared" ref="K354:R354" si="190">K246+K173</f>
        <v>44.699999999999996</v>
      </c>
      <c r="L354" s="50">
        <f t="shared" si="190"/>
        <v>44.699999999999996</v>
      </c>
      <c r="M354" s="50">
        <f t="shared" si="190"/>
        <v>0</v>
      </c>
      <c r="N354" s="50">
        <f t="shared" si="190"/>
        <v>0</v>
      </c>
      <c r="O354" s="50">
        <f t="shared" si="190"/>
        <v>0</v>
      </c>
      <c r="P354" s="50">
        <f t="shared" si="190"/>
        <v>0</v>
      </c>
      <c r="Q354" s="50">
        <f t="shared" si="190"/>
        <v>0</v>
      </c>
      <c r="R354" s="50">
        <f t="shared" si="190"/>
        <v>0</v>
      </c>
      <c r="S354" s="1"/>
      <c r="T354" s="112"/>
      <c r="U354" s="48"/>
      <c r="V354" s="48"/>
      <c r="W354" s="54"/>
      <c r="X354" s="54"/>
      <c r="Y354" s="94"/>
      <c r="Z354" s="94"/>
      <c r="AA354" s="94"/>
      <c r="AB354" s="94"/>
      <c r="AC354" s="94"/>
      <c r="AD354" s="94"/>
      <c r="AE354" s="94"/>
      <c r="AF354" s="94"/>
      <c r="AG354" s="94"/>
      <c r="AH354" s="94"/>
      <c r="AI354" s="113"/>
      <c r="AJ354" s="114"/>
      <c r="AK354" s="48"/>
      <c r="AL354" s="48"/>
      <c r="AM354" s="48"/>
      <c r="AN354" s="54"/>
      <c r="AO354" s="54"/>
      <c r="AP354" s="94"/>
      <c r="AQ354" s="94"/>
      <c r="AR354" s="94"/>
      <c r="AS354" s="94"/>
      <c r="AT354" s="94"/>
      <c r="AU354" s="94"/>
      <c r="AV354" s="94"/>
      <c r="AW354" s="94"/>
      <c r="AX354" s="94"/>
      <c r="AY354" s="94"/>
      <c r="AZ354" s="113"/>
      <c r="BA354" s="114"/>
      <c r="BB354" s="48"/>
      <c r="BC354" s="48"/>
      <c r="BD354" s="48"/>
      <c r="BE354" s="54"/>
      <c r="BF354" s="54"/>
      <c r="BG354" s="94"/>
      <c r="BH354" s="94"/>
      <c r="BI354" s="94"/>
      <c r="BJ354" s="94"/>
      <c r="BK354" s="94"/>
      <c r="BL354" s="94"/>
      <c r="BM354" s="94"/>
      <c r="BN354" s="94"/>
      <c r="BO354" s="94"/>
      <c r="BP354" s="94"/>
      <c r="BQ354" s="113"/>
      <c r="BR354" s="114"/>
      <c r="BS354" s="48"/>
      <c r="BT354" s="48"/>
      <c r="BU354" s="48"/>
      <c r="BV354" s="54"/>
      <c r="BW354" s="54"/>
      <c r="BX354" s="94"/>
      <c r="BY354" s="94"/>
      <c r="BZ354" s="94"/>
      <c r="CA354" s="94"/>
      <c r="CB354" s="94"/>
      <c r="CC354" s="94"/>
      <c r="CD354" s="94"/>
      <c r="CE354" s="94"/>
      <c r="CF354" s="94"/>
      <c r="CG354" s="94"/>
      <c r="CH354" s="113"/>
      <c r="CI354" s="114"/>
      <c r="CJ354" s="48"/>
      <c r="CK354" s="48"/>
      <c r="CL354" s="48"/>
      <c r="CM354" s="54"/>
      <c r="CN354" s="54"/>
      <c r="CO354" s="94"/>
      <c r="CP354" s="94"/>
      <c r="CQ354" s="94"/>
      <c r="CR354" s="94"/>
      <c r="CS354" s="94"/>
      <c r="CT354" s="94"/>
      <c r="CU354" s="94"/>
      <c r="CV354" s="94"/>
      <c r="CW354" s="94"/>
      <c r="CX354" s="94"/>
      <c r="CY354" s="113"/>
      <c r="CZ354" s="114"/>
      <c r="DA354" s="48"/>
      <c r="DB354" s="48"/>
      <c r="DC354" s="48"/>
      <c r="DD354" s="54"/>
      <c r="DE354" s="54"/>
      <c r="DF354" s="94"/>
      <c r="DG354" s="116"/>
      <c r="DH354" s="50"/>
      <c r="DI354" s="50"/>
      <c r="DJ354" s="50"/>
      <c r="DK354" s="50"/>
      <c r="DL354" s="50"/>
      <c r="DM354" s="50"/>
      <c r="DN354" s="50"/>
      <c r="DO354" s="50"/>
      <c r="DP354" s="1"/>
      <c r="DQ354" s="112"/>
      <c r="DR354" s="47"/>
      <c r="DS354" s="48"/>
      <c r="DT354" s="49"/>
      <c r="DU354" s="33"/>
      <c r="DV354" s="33"/>
      <c r="DW354" s="50"/>
      <c r="DX354" s="50"/>
      <c r="DY354" s="50"/>
      <c r="DZ354" s="50"/>
      <c r="EA354" s="50"/>
      <c r="EB354" s="50"/>
      <c r="EC354" s="50"/>
      <c r="ED354" s="50"/>
      <c r="EE354" s="50"/>
      <c r="EF354" s="50"/>
      <c r="EG354" s="1"/>
      <c r="EH354" s="112"/>
      <c r="EI354" s="47"/>
      <c r="EJ354" s="48"/>
      <c r="EK354" s="49"/>
      <c r="EL354" s="33"/>
      <c r="EM354" s="33"/>
      <c r="EN354" s="50"/>
      <c r="EO354" s="50"/>
      <c r="EP354" s="50"/>
      <c r="EQ354" s="50"/>
      <c r="ER354" s="50"/>
      <c r="ES354" s="50"/>
      <c r="ET354" s="50"/>
      <c r="EU354" s="50"/>
      <c r="EV354" s="50"/>
      <c r="EW354" s="50"/>
      <c r="EX354" s="1"/>
      <c r="EY354" s="112"/>
      <c r="EZ354" s="47"/>
      <c r="FA354" s="48"/>
      <c r="FB354" s="49"/>
      <c r="FC354" s="33"/>
      <c r="FD354" s="33"/>
      <c r="FE354" s="50"/>
      <c r="FF354" s="50"/>
      <c r="FG354" s="50"/>
      <c r="FH354" s="50"/>
      <c r="FI354" s="50"/>
      <c r="FJ354" s="50"/>
      <c r="FK354" s="50"/>
      <c r="FL354" s="50"/>
      <c r="FM354" s="50"/>
      <c r="FN354" s="50"/>
      <c r="FO354" s="1"/>
      <c r="FP354" s="112"/>
      <c r="FQ354" s="47"/>
      <c r="FR354" s="48"/>
      <c r="FS354" s="49"/>
      <c r="FT354" s="33"/>
      <c r="FU354" s="33"/>
      <c r="FV354" s="50"/>
      <c r="FW354" s="50"/>
      <c r="FX354" s="50"/>
      <c r="FY354" s="50"/>
      <c r="FZ354" s="50"/>
      <c r="GA354" s="50"/>
      <c r="GB354" s="50"/>
      <c r="GC354" s="50"/>
      <c r="GD354" s="50"/>
      <c r="GE354" s="50"/>
      <c r="GF354" s="1"/>
      <c r="GG354" s="112"/>
      <c r="GH354" s="47"/>
      <c r="GI354" s="48"/>
      <c r="GJ354" s="49"/>
      <c r="GK354" s="33"/>
      <c r="GL354" s="33"/>
      <c r="GM354" s="50"/>
      <c r="GN354" s="50"/>
      <c r="GO354" s="50"/>
      <c r="GP354" s="50"/>
      <c r="GQ354" s="50"/>
      <c r="GR354" s="50"/>
      <c r="GS354" s="50"/>
      <c r="GT354" s="50"/>
      <c r="GU354" s="50"/>
      <c r="GV354" s="50"/>
      <c r="GW354" s="1"/>
      <c r="GX354" s="112"/>
      <c r="GY354" s="47"/>
      <c r="GZ354" s="48"/>
      <c r="HA354" s="49"/>
      <c r="HB354" s="33"/>
      <c r="HC354" s="33"/>
      <c r="HD354" s="50"/>
      <c r="HE354" s="50"/>
      <c r="HF354" s="50"/>
      <c r="HG354" s="50"/>
      <c r="HH354" s="50"/>
      <c r="HI354" s="50"/>
      <c r="HJ354" s="50"/>
      <c r="HK354" s="50"/>
      <c r="HL354" s="50"/>
      <c r="HM354" s="50"/>
      <c r="HN354" s="1"/>
      <c r="HO354" s="112"/>
      <c r="HP354" s="47"/>
      <c r="HQ354" s="48"/>
      <c r="HR354" s="49"/>
      <c r="HS354" s="33"/>
      <c r="HT354" s="33"/>
      <c r="HU354" s="50"/>
      <c r="HV354" s="50"/>
      <c r="HW354" s="50"/>
      <c r="HX354" s="50"/>
      <c r="HY354" s="50"/>
      <c r="HZ354" s="50"/>
      <c r="IA354" s="50"/>
      <c r="IB354" s="50"/>
      <c r="IC354" s="50"/>
      <c r="ID354" s="50"/>
      <c r="IE354" s="1"/>
      <c r="IF354" s="112"/>
      <c r="IG354" s="47"/>
      <c r="IH354" s="48"/>
      <c r="II354" s="49"/>
      <c r="IJ354" s="33"/>
      <c r="IK354" s="33"/>
      <c r="IL354" s="50"/>
      <c r="IM354" s="50"/>
      <c r="IN354" s="50"/>
      <c r="IO354" s="50"/>
      <c r="IP354" s="50"/>
      <c r="IQ354" s="50"/>
      <c r="IR354" s="50"/>
      <c r="IS354" s="50"/>
      <c r="IT354" s="50"/>
      <c r="IU354" s="50"/>
      <c r="IV354" s="1"/>
    </row>
    <row r="355" spans="1:256" ht="26.25" customHeight="1">
      <c r="A355" s="138"/>
      <c r="B355" s="47"/>
      <c r="C355" s="48"/>
      <c r="D355" s="49"/>
      <c r="E355" s="33"/>
      <c r="F355" s="33"/>
      <c r="G355" s="33"/>
      <c r="H355" s="33">
        <v>2023</v>
      </c>
      <c r="I355" s="50">
        <f t="shared" si="189"/>
        <v>2075.1999999999998</v>
      </c>
      <c r="J355" s="50">
        <f t="shared" si="187"/>
        <v>2075.1999999999998</v>
      </c>
      <c r="K355" s="50">
        <f t="shared" ref="K355:R362" si="191">K247+K174+K320</f>
        <v>2075.1999999999998</v>
      </c>
      <c r="L355" s="50">
        <f t="shared" si="191"/>
        <v>2075.1999999999998</v>
      </c>
      <c r="M355" s="50">
        <f>M247+M174+M320</f>
        <v>0</v>
      </c>
      <c r="N355" s="50">
        <f t="shared" si="191"/>
        <v>0</v>
      </c>
      <c r="O355" s="50">
        <f t="shared" si="191"/>
        <v>0</v>
      </c>
      <c r="P355" s="50">
        <f t="shared" si="191"/>
        <v>0</v>
      </c>
      <c r="Q355" s="50">
        <f t="shared" si="191"/>
        <v>0</v>
      </c>
      <c r="R355" s="50">
        <f t="shared" si="191"/>
        <v>0</v>
      </c>
      <c r="S355" s="1"/>
      <c r="T355" s="112"/>
      <c r="U355" s="48"/>
      <c r="V355" s="48"/>
      <c r="W355" s="54"/>
      <c r="X355" s="54"/>
      <c r="Y355" s="94"/>
      <c r="Z355" s="94"/>
      <c r="AA355" s="94"/>
      <c r="AB355" s="94"/>
      <c r="AC355" s="94"/>
      <c r="AD355" s="94"/>
      <c r="AE355" s="94"/>
      <c r="AF355" s="94"/>
      <c r="AG355" s="94"/>
      <c r="AH355" s="94"/>
      <c r="AI355" s="113"/>
      <c r="AJ355" s="114"/>
      <c r="AK355" s="48"/>
      <c r="AL355" s="48"/>
      <c r="AM355" s="48"/>
      <c r="AN355" s="54"/>
      <c r="AO355" s="54"/>
      <c r="AP355" s="94"/>
      <c r="AQ355" s="94"/>
      <c r="AR355" s="94"/>
      <c r="AS355" s="94"/>
      <c r="AT355" s="94"/>
      <c r="AU355" s="94"/>
      <c r="AV355" s="94"/>
      <c r="AW355" s="94"/>
      <c r="AX355" s="94"/>
      <c r="AY355" s="94"/>
      <c r="AZ355" s="113"/>
      <c r="BA355" s="114"/>
      <c r="BB355" s="48"/>
      <c r="BC355" s="48"/>
      <c r="BD355" s="48"/>
      <c r="BE355" s="54"/>
      <c r="BF355" s="54"/>
      <c r="BG355" s="94"/>
      <c r="BH355" s="94"/>
      <c r="BI355" s="94"/>
      <c r="BJ355" s="94"/>
      <c r="BK355" s="94"/>
      <c r="BL355" s="94"/>
      <c r="BM355" s="94"/>
      <c r="BN355" s="94"/>
      <c r="BO355" s="94"/>
      <c r="BP355" s="94"/>
      <c r="BQ355" s="113"/>
      <c r="BR355" s="114"/>
      <c r="BS355" s="48"/>
      <c r="BT355" s="48"/>
      <c r="BU355" s="48"/>
      <c r="BV355" s="54"/>
      <c r="BW355" s="54"/>
      <c r="BX355" s="94"/>
      <c r="BY355" s="94"/>
      <c r="BZ355" s="94"/>
      <c r="CA355" s="94"/>
      <c r="CB355" s="94"/>
      <c r="CC355" s="94"/>
      <c r="CD355" s="94"/>
      <c r="CE355" s="94"/>
      <c r="CF355" s="94"/>
      <c r="CG355" s="94"/>
      <c r="CH355" s="113"/>
      <c r="CI355" s="114"/>
      <c r="CJ355" s="48"/>
      <c r="CK355" s="48"/>
      <c r="CL355" s="48"/>
      <c r="CM355" s="54"/>
      <c r="CN355" s="54"/>
      <c r="CO355" s="94"/>
      <c r="CP355" s="94"/>
      <c r="CQ355" s="94"/>
      <c r="CR355" s="94"/>
      <c r="CS355" s="94"/>
      <c r="CT355" s="94"/>
      <c r="CU355" s="94"/>
      <c r="CV355" s="94"/>
      <c r="CW355" s="94"/>
      <c r="CX355" s="94"/>
      <c r="CY355" s="113"/>
      <c r="CZ355" s="114"/>
      <c r="DA355" s="48"/>
      <c r="DB355" s="48"/>
      <c r="DC355" s="48"/>
      <c r="DD355" s="54"/>
      <c r="DE355" s="54"/>
      <c r="DF355" s="94"/>
      <c r="DG355" s="116"/>
      <c r="DH355" s="50"/>
      <c r="DI355" s="50"/>
      <c r="DJ355" s="50"/>
      <c r="DK355" s="50"/>
      <c r="DL355" s="50"/>
      <c r="DM355" s="50"/>
      <c r="DN355" s="50"/>
      <c r="DO355" s="50"/>
      <c r="DP355" s="1"/>
      <c r="DQ355" s="112"/>
      <c r="DR355" s="47"/>
      <c r="DS355" s="48"/>
      <c r="DT355" s="49"/>
      <c r="DU355" s="33"/>
      <c r="DV355" s="33"/>
      <c r="DW355" s="50"/>
      <c r="DX355" s="50"/>
      <c r="DY355" s="50"/>
      <c r="DZ355" s="50"/>
      <c r="EA355" s="50"/>
      <c r="EB355" s="50"/>
      <c r="EC355" s="50"/>
      <c r="ED355" s="50"/>
      <c r="EE355" s="50"/>
      <c r="EF355" s="50"/>
      <c r="EG355" s="1"/>
      <c r="EH355" s="112"/>
      <c r="EI355" s="47"/>
      <c r="EJ355" s="48"/>
      <c r="EK355" s="49"/>
      <c r="EL355" s="33"/>
      <c r="EM355" s="33"/>
      <c r="EN355" s="50"/>
      <c r="EO355" s="50"/>
      <c r="EP355" s="50"/>
      <c r="EQ355" s="50"/>
      <c r="ER355" s="50"/>
      <c r="ES355" s="50"/>
      <c r="ET355" s="50"/>
      <c r="EU355" s="50"/>
      <c r="EV355" s="50"/>
      <c r="EW355" s="50"/>
      <c r="EX355" s="1"/>
      <c r="EY355" s="112"/>
      <c r="EZ355" s="47"/>
      <c r="FA355" s="48"/>
      <c r="FB355" s="49"/>
      <c r="FC355" s="33"/>
      <c r="FD355" s="33"/>
      <c r="FE355" s="50"/>
      <c r="FF355" s="50"/>
      <c r="FG355" s="50"/>
      <c r="FH355" s="50"/>
      <c r="FI355" s="50"/>
      <c r="FJ355" s="50"/>
      <c r="FK355" s="50"/>
      <c r="FL355" s="50"/>
      <c r="FM355" s="50"/>
      <c r="FN355" s="50"/>
      <c r="FO355" s="1"/>
      <c r="FP355" s="112"/>
      <c r="FQ355" s="47"/>
      <c r="FR355" s="48"/>
      <c r="FS355" s="49"/>
      <c r="FT355" s="33"/>
      <c r="FU355" s="33"/>
      <c r="FV355" s="50"/>
      <c r="FW355" s="50"/>
      <c r="FX355" s="50"/>
      <c r="FY355" s="50"/>
      <c r="FZ355" s="50"/>
      <c r="GA355" s="50"/>
      <c r="GB355" s="50"/>
      <c r="GC355" s="50"/>
      <c r="GD355" s="50"/>
      <c r="GE355" s="50"/>
      <c r="GF355" s="1"/>
      <c r="GG355" s="112"/>
      <c r="GH355" s="47"/>
      <c r="GI355" s="48"/>
      <c r="GJ355" s="49"/>
      <c r="GK355" s="33"/>
      <c r="GL355" s="33"/>
      <c r="GM355" s="50"/>
      <c r="GN355" s="50"/>
      <c r="GO355" s="50"/>
      <c r="GP355" s="50"/>
      <c r="GQ355" s="50"/>
      <c r="GR355" s="50"/>
      <c r="GS355" s="50"/>
      <c r="GT355" s="50"/>
      <c r="GU355" s="50"/>
      <c r="GV355" s="50"/>
      <c r="GW355" s="1"/>
      <c r="GX355" s="112"/>
      <c r="GY355" s="47"/>
      <c r="GZ355" s="48"/>
      <c r="HA355" s="49"/>
      <c r="HB355" s="33"/>
      <c r="HC355" s="33"/>
      <c r="HD355" s="50"/>
      <c r="HE355" s="50"/>
      <c r="HF355" s="50"/>
      <c r="HG355" s="50"/>
      <c r="HH355" s="50"/>
      <c r="HI355" s="50"/>
      <c r="HJ355" s="50"/>
      <c r="HK355" s="50"/>
      <c r="HL355" s="50"/>
      <c r="HM355" s="50"/>
      <c r="HN355" s="1"/>
      <c r="HO355" s="112"/>
      <c r="HP355" s="47"/>
      <c r="HQ355" s="48"/>
      <c r="HR355" s="49"/>
      <c r="HS355" s="33"/>
      <c r="HT355" s="33"/>
      <c r="HU355" s="50"/>
      <c r="HV355" s="50"/>
      <c r="HW355" s="50"/>
      <c r="HX355" s="50"/>
      <c r="HY355" s="50"/>
      <c r="HZ355" s="50"/>
      <c r="IA355" s="50"/>
      <c r="IB355" s="50"/>
      <c r="IC355" s="50"/>
      <c r="ID355" s="50"/>
      <c r="IE355" s="1"/>
      <c r="IF355" s="112"/>
      <c r="IG355" s="47"/>
      <c r="IH355" s="48"/>
      <c r="II355" s="49"/>
      <c r="IJ355" s="33"/>
      <c r="IK355" s="33"/>
      <c r="IL355" s="50"/>
      <c r="IM355" s="50"/>
      <c r="IN355" s="50"/>
      <c r="IO355" s="50"/>
      <c r="IP355" s="50"/>
      <c r="IQ355" s="50"/>
      <c r="IR355" s="50"/>
      <c r="IS355" s="50"/>
      <c r="IT355" s="50"/>
      <c r="IU355" s="50"/>
      <c r="IV355" s="1"/>
    </row>
    <row r="356" spans="1:256" ht="26.25" customHeight="1">
      <c r="A356" s="138"/>
      <c r="B356" s="47"/>
      <c r="C356" s="48"/>
      <c r="D356" s="49"/>
      <c r="E356" s="33"/>
      <c r="F356" s="33"/>
      <c r="G356" s="33"/>
      <c r="H356" s="33">
        <v>2024</v>
      </c>
      <c r="I356" s="50">
        <f t="shared" si="189"/>
        <v>136727.79999999999</v>
      </c>
      <c r="J356" s="50">
        <f t="shared" si="187"/>
        <v>50320.800000000003</v>
      </c>
      <c r="K356" s="50">
        <f>K248+K175+K321</f>
        <v>101455.8</v>
      </c>
      <c r="L356" s="50">
        <f t="shared" si="191"/>
        <v>50320.800000000003</v>
      </c>
      <c r="M356" s="50">
        <f t="shared" si="191"/>
        <v>0</v>
      </c>
      <c r="N356" s="50">
        <f t="shared" si="191"/>
        <v>0</v>
      </c>
      <c r="O356" s="50">
        <f t="shared" si="191"/>
        <v>35272</v>
      </c>
      <c r="P356" s="50">
        <f t="shared" si="191"/>
        <v>0</v>
      </c>
      <c r="Q356" s="50">
        <f t="shared" si="191"/>
        <v>0</v>
      </c>
      <c r="R356" s="50">
        <f t="shared" si="191"/>
        <v>0</v>
      </c>
      <c r="S356" s="1"/>
      <c r="T356" s="112"/>
      <c r="U356" s="48"/>
      <c r="V356" s="48"/>
      <c r="W356" s="54"/>
      <c r="X356" s="54"/>
      <c r="Y356" s="94"/>
      <c r="Z356" s="94"/>
      <c r="AA356" s="94"/>
      <c r="AB356" s="94"/>
      <c r="AC356" s="94"/>
      <c r="AD356" s="94"/>
      <c r="AE356" s="94"/>
      <c r="AF356" s="94"/>
      <c r="AG356" s="94"/>
      <c r="AH356" s="94"/>
      <c r="AI356" s="113"/>
      <c r="AJ356" s="114"/>
      <c r="AK356" s="48"/>
      <c r="AL356" s="48"/>
      <c r="AM356" s="48"/>
      <c r="AN356" s="54"/>
      <c r="AO356" s="54"/>
      <c r="AP356" s="94"/>
      <c r="AQ356" s="94"/>
      <c r="AR356" s="94"/>
      <c r="AS356" s="94"/>
      <c r="AT356" s="94"/>
      <c r="AU356" s="94"/>
      <c r="AV356" s="94"/>
      <c r="AW356" s="94"/>
      <c r="AX356" s="94"/>
      <c r="AY356" s="94"/>
      <c r="AZ356" s="113"/>
      <c r="BA356" s="114"/>
      <c r="BB356" s="48"/>
      <c r="BC356" s="48"/>
      <c r="BD356" s="48"/>
      <c r="BE356" s="54"/>
      <c r="BF356" s="54"/>
      <c r="BG356" s="94"/>
      <c r="BH356" s="94"/>
      <c r="BI356" s="94"/>
      <c r="BJ356" s="94"/>
      <c r="BK356" s="94"/>
      <c r="BL356" s="94"/>
      <c r="BM356" s="94"/>
      <c r="BN356" s="94"/>
      <c r="BO356" s="94"/>
      <c r="BP356" s="94"/>
      <c r="BQ356" s="113"/>
      <c r="BR356" s="114"/>
      <c r="BS356" s="48"/>
      <c r="BT356" s="48"/>
      <c r="BU356" s="48"/>
      <c r="BV356" s="54"/>
      <c r="BW356" s="54"/>
      <c r="BX356" s="94"/>
      <c r="BY356" s="94"/>
      <c r="BZ356" s="94"/>
      <c r="CA356" s="94"/>
      <c r="CB356" s="94"/>
      <c r="CC356" s="94"/>
      <c r="CD356" s="94"/>
      <c r="CE356" s="94"/>
      <c r="CF356" s="94"/>
      <c r="CG356" s="94"/>
      <c r="CH356" s="113"/>
      <c r="CI356" s="114"/>
      <c r="CJ356" s="48"/>
      <c r="CK356" s="48"/>
      <c r="CL356" s="48"/>
      <c r="CM356" s="54"/>
      <c r="CN356" s="54"/>
      <c r="CO356" s="94"/>
      <c r="CP356" s="94"/>
      <c r="CQ356" s="94"/>
      <c r="CR356" s="94"/>
      <c r="CS356" s="94"/>
      <c r="CT356" s="94"/>
      <c r="CU356" s="94"/>
      <c r="CV356" s="94"/>
      <c r="CW356" s="94"/>
      <c r="CX356" s="94"/>
      <c r="CY356" s="113"/>
      <c r="CZ356" s="114"/>
      <c r="DA356" s="48"/>
      <c r="DB356" s="48"/>
      <c r="DC356" s="48"/>
      <c r="DD356" s="54"/>
      <c r="DE356" s="54"/>
      <c r="DF356" s="94"/>
      <c r="DG356" s="116"/>
      <c r="DH356" s="50"/>
      <c r="DI356" s="50"/>
      <c r="DJ356" s="50"/>
      <c r="DK356" s="50"/>
      <c r="DL356" s="50"/>
      <c r="DM356" s="50"/>
      <c r="DN356" s="50"/>
      <c r="DO356" s="50"/>
      <c r="DP356" s="1"/>
      <c r="DQ356" s="112"/>
      <c r="DR356" s="47"/>
      <c r="DS356" s="48"/>
      <c r="DT356" s="49"/>
      <c r="DU356" s="33"/>
      <c r="DV356" s="33"/>
      <c r="DW356" s="50"/>
      <c r="DX356" s="50"/>
      <c r="DY356" s="50"/>
      <c r="DZ356" s="50"/>
      <c r="EA356" s="50"/>
      <c r="EB356" s="50"/>
      <c r="EC356" s="50"/>
      <c r="ED356" s="50"/>
      <c r="EE356" s="50"/>
      <c r="EF356" s="50"/>
      <c r="EG356" s="1"/>
      <c r="EH356" s="112"/>
      <c r="EI356" s="47"/>
      <c r="EJ356" s="48"/>
      <c r="EK356" s="49"/>
      <c r="EL356" s="33"/>
      <c r="EM356" s="33"/>
      <c r="EN356" s="50"/>
      <c r="EO356" s="50"/>
      <c r="EP356" s="50"/>
      <c r="EQ356" s="50"/>
      <c r="ER356" s="50"/>
      <c r="ES356" s="50"/>
      <c r="ET356" s="50"/>
      <c r="EU356" s="50"/>
      <c r="EV356" s="50"/>
      <c r="EW356" s="50"/>
      <c r="EX356" s="1"/>
      <c r="EY356" s="112"/>
      <c r="EZ356" s="47"/>
      <c r="FA356" s="48"/>
      <c r="FB356" s="49"/>
      <c r="FC356" s="33"/>
      <c r="FD356" s="33"/>
      <c r="FE356" s="50"/>
      <c r="FF356" s="50"/>
      <c r="FG356" s="50"/>
      <c r="FH356" s="50"/>
      <c r="FI356" s="50"/>
      <c r="FJ356" s="50"/>
      <c r="FK356" s="50"/>
      <c r="FL356" s="50"/>
      <c r="FM356" s="50"/>
      <c r="FN356" s="50"/>
      <c r="FO356" s="1"/>
      <c r="FP356" s="112"/>
      <c r="FQ356" s="47"/>
      <c r="FR356" s="48"/>
      <c r="FS356" s="49"/>
      <c r="FT356" s="33"/>
      <c r="FU356" s="33"/>
      <c r="FV356" s="50"/>
      <c r="FW356" s="50"/>
      <c r="FX356" s="50"/>
      <c r="FY356" s="50"/>
      <c r="FZ356" s="50"/>
      <c r="GA356" s="50"/>
      <c r="GB356" s="50"/>
      <c r="GC356" s="50"/>
      <c r="GD356" s="50"/>
      <c r="GE356" s="50"/>
      <c r="GF356" s="1"/>
      <c r="GG356" s="112"/>
      <c r="GH356" s="47"/>
      <c r="GI356" s="48"/>
      <c r="GJ356" s="49"/>
      <c r="GK356" s="33"/>
      <c r="GL356" s="33"/>
      <c r="GM356" s="50"/>
      <c r="GN356" s="50"/>
      <c r="GO356" s="50"/>
      <c r="GP356" s="50"/>
      <c r="GQ356" s="50"/>
      <c r="GR356" s="50"/>
      <c r="GS356" s="50"/>
      <c r="GT356" s="50"/>
      <c r="GU356" s="50"/>
      <c r="GV356" s="50"/>
      <c r="GW356" s="1"/>
      <c r="GX356" s="112"/>
      <c r="GY356" s="47"/>
      <c r="GZ356" s="48"/>
      <c r="HA356" s="49"/>
      <c r="HB356" s="33"/>
      <c r="HC356" s="33"/>
      <c r="HD356" s="50"/>
      <c r="HE356" s="50"/>
      <c r="HF356" s="50"/>
      <c r="HG356" s="50"/>
      <c r="HH356" s="50"/>
      <c r="HI356" s="50"/>
      <c r="HJ356" s="50"/>
      <c r="HK356" s="50"/>
      <c r="HL356" s="50"/>
      <c r="HM356" s="50"/>
      <c r="HN356" s="1"/>
      <c r="HO356" s="112"/>
      <c r="HP356" s="47"/>
      <c r="HQ356" s="48"/>
      <c r="HR356" s="49"/>
      <c r="HS356" s="33"/>
      <c r="HT356" s="33"/>
      <c r="HU356" s="50"/>
      <c r="HV356" s="50"/>
      <c r="HW356" s="50"/>
      <c r="HX356" s="50"/>
      <c r="HY356" s="50"/>
      <c r="HZ356" s="50"/>
      <c r="IA356" s="50"/>
      <c r="IB356" s="50"/>
      <c r="IC356" s="50"/>
      <c r="ID356" s="50"/>
      <c r="IE356" s="1"/>
      <c r="IF356" s="112"/>
      <c r="IG356" s="47"/>
      <c r="IH356" s="48"/>
      <c r="II356" s="49"/>
      <c r="IJ356" s="33"/>
      <c r="IK356" s="33"/>
      <c r="IL356" s="50"/>
      <c r="IM356" s="50"/>
      <c r="IN356" s="50"/>
      <c r="IO356" s="50"/>
      <c r="IP356" s="50"/>
      <c r="IQ356" s="50"/>
      <c r="IR356" s="50"/>
      <c r="IS356" s="50"/>
      <c r="IT356" s="50"/>
      <c r="IU356" s="50"/>
      <c r="IV356" s="1"/>
    </row>
    <row r="357" spans="1:256" ht="26.25" customHeight="1">
      <c r="A357" s="138"/>
      <c r="B357" s="47"/>
      <c r="C357" s="48"/>
      <c r="D357" s="49"/>
      <c r="E357" s="33"/>
      <c r="F357" s="33"/>
      <c r="G357" s="33"/>
      <c r="H357" s="33">
        <v>2025</v>
      </c>
      <c r="I357" s="50">
        <f t="shared" si="189"/>
        <v>320366.8</v>
      </c>
      <c r="J357" s="50">
        <f t="shared" si="187"/>
        <v>0</v>
      </c>
      <c r="K357" s="50">
        <f t="shared" si="191"/>
        <v>138261.9</v>
      </c>
      <c r="L357" s="50">
        <f t="shared" si="191"/>
        <v>0</v>
      </c>
      <c r="M357" s="50">
        <f t="shared" si="191"/>
        <v>0</v>
      </c>
      <c r="N357" s="50">
        <f t="shared" si="191"/>
        <v>0</v>
      </c>
      <c r="O357" s="50">
        <f t="shared" si="191"/>
        <v>182104.9</v>
      </c>
      <c r="P357" s="50">
        <f t="shared" si="191"/>
        <v>0</v>
      </c>
      <c r="Q357" s="50">
        <f t="shared" si="191"/>
        <v>0</v>
      </c>
      <c r="R357" s="50">
        <f t="shared" si="191"/>
        <v>0</v>
      </c>
      <c r="S357" s="1"/>
      <c r="T357" s="112"/>
      <c r="U357" s="48"/>
      <c r="V357" s="48"/>
      <c r="W357" s="54"/>
      <c r="X357" s="54"/>
      <c r="Y357" s="94"/>
      <c r="Z357" s="94"/>
      <c r="AA357" s="94"/>
      <c r="AB357" s="94"/>
      <c r="AC357" s="94"/>
      <c r="AD357" s="94"/>
      <c r="AE357" s="94"/>
      <c r="AF357" s="94"/>
      <c r="AG357" s="94"/>
      <c r="AH357" s="94"/>
      <c r="AI357" s="113"/>
      <c r="AJ357" s="114"/>
      <c r="AK357" s="48"/>
      <c r="AL357" s="48"/>
      <c r="AM357" s="48"/>
      <c r="AN357" s="54"/>
      <c r="AO357" s="54"/>
      <c r="AP357" s="94"/>
      <c r="AQ357" s="94"/>
      <c r="AR357" s="94"/>
      <c r="AS357" s="94"/>
      <c r="AT357" s="94"/>
      <c r="AU357" s="94"/>
      <c r="AV357" s="94"/>
      <c r="AW357" s="94"/>
      <c r="AX357" s="94"/>
      <c r="AY357" s="94"/>
      <c r="AZ357" s="113"/>
      <c r="BA357" s="114"/>
      <c r="BB357" s="48"/>
      <c r="BC357" s="48"/>
      <c r="BD357" s="48"/>
      <c r="BE357" s="54"/>
      <c r="BF357" s="54"/>
      <c r="BG357" s="94"/>
      <c r="BH357" s="94"/>
      <c r="BI357" s="94"/>
      <c r="BJ357" s="94"/>
      <c r="BK357" s="94"/>
      <c r="BL357" s="94"/>
      <c r="BM357" s="94"/>
      <c r="BN357" s="94"/>
      <c r="BO357" s="94"/>
      <c r="BP357" s="94"/>
      <c r="BQ357" s="113"/>
      <c r="BR357" s="114"/>
      <c r="BS357" s="48"/>
      <c r="BT357" s="48"/>
      <c r="BU357" s="48"/>
      <c r="BV357" s="54"/>
      <c r="BW357" s="54"/>
      <c r="BX357" s="94"/>
      <c r="BY357" s="94"/>
      <c r="BZ357" s="94"/>
      <c r="CA357" s="94"/>
      <c r="CB357" s="94"/>
      <c r="CC357" s="94"/>
      <c r="CD357" s="94"/>
      <c r="CE357" s="94"/>
      <c r="CF357" s="94"/>
      <c r="CG357" s="94"/>
      <c r="CH357" s="113"/>
      <c r="CI357" s="114"/>
      <c r="CJ357" s="48"/>
      <c r="CK357" s="48"/>
      <c r="CL357" s="48"/>
      <c r="CM357" s="54"/>
      <c r="CN357" s="54"/>
      <c r="CO357" s="94"/>
      <c r="CP357" s="94"/>
      <c r="CQ357" s="94"/>
      <c r="CR357" s="94"/>
      <c r="CS357" s="94"/>
      <c r="CT357" s="94"/>
      <c r="CU357" s="94"/>
      <c r="CV357" s="94"/>
      <c r="CW357" s="94"/>
      <c r="CX357" s="94"/>
      <c r="CY357" s="113"/>
      <c r="CZ357" s="114"/>
      <c r="DA357" s="48"/>
      <c r="DB357" s="48"/>
      <c r="DC357" s="48"/>
      <c r="DD357" s="54"/>
      <c r="DE357" s="54"/>
      <c r="DF357" s="94"/>
      <c r="DG357" s="116"/>
      <c r="DH357" s="50"/>
      <c r="DI357" s="50"/>
      <c r="DJ357" s="50"/>
      <c r="DK357" s="50"/>
      <c r="DL357" s="50"/>
      <c r="DM357" s="50"/>
      <c r="DN357" s="50"/>
      <c r="DO357" s="50"/>
      <c r="DP357" s="1"/>
      <c r="DQ357" s="112"/>
      <c r="DR357" s="47"/>
      <c r="DS357" s="48"/>
      <c r="DT357" s="49"/>
      <c r="DU357" s="33"/>
      <c r="DV357" s="33"/>
      <c r="DW357" s="50"/>
      <c r="DX357" s="50"/>
      <c r="DY357" s="50"/>
      <c r="DZ357" s="50"/>
      <c r="EA357" s="50"/>
      <c r="EB357" s="50"/>
      <c r="EC357" s="50"/>
      <c r="ED357" s="50"/>
      <c r="EE357" s="50"/>
      <c r="EF357" s="50"/>
      <c r="EG357" s="1"/>
      <c r="EH357" s="112"/>
      <c r="EI357" s="47"/>
      <c r="EJ357" s="48"/>
      <c r="EK357" s="49"/>
      <c r="EL357" s="33"/>
      <c r="EM357" s="33"/>
      <c r="EN357" s="50"/>
      <c r="EO357" s="50"/>
      <c r="EP357" s="50"/>
      <c r="EQ357" s="50"/>
      <c r="ER357" s="50"/>
      <c r="ES357" s="50"/>
      <c r="ET357" s="50"/>
      <c r="EU357" s="50"/>
      <c r="EV357" s="50"/>
      <c r="EW357" s="50"/>
      <c r="EX357" s="1"/>
      <c r="EY357" s="112"/>
      <c r="EZ357" s="47"/>
      <c r="FA357" s="48"/>
      <c r="FB357" s="49"/>
      <c r="FC357" s="33"/>
      <c r="FD357" s="33"/>
      <c r="FE357" s="50"/>
      <c r="FF357" s="50"/>
      <c r="FG357" s="50"/>
      <c r="FH357" s="50"/>
      <c r="FI357" s="50"/>
      <c r="FJ357" s="50"/>
      <c r="FK357" s="50"/>
      <c r="FL357" s="50"/>
      <c r="FM357" s="50"/>
      <c r="FN357" s="50"/>
      <c r="FO357" s="1"/>
      <c r="FP357" s="112"/>
      <c r="FQ357" s="47"/>
      <c r="FR357" s="48"/>
      <c r="FS357" s="49"/>
      <c r="FT357" s="33"/>
      <c r="FU357" s="33"/>
      <c r="FV357" s="50"/>
      <c r="FW357" s="50"/>
      <c r="FX357" s="50"/>
      <c r="FY357" s="50"/>
      <c r="FZ357" s="50"/>
      <c r="GA357" s="50"/>
      <c r="GB357" s="50"/>
      <c r="GC357" s="50"/>
      <c r="GD357" s="50"/>
      <c r="GE357" s="50"/>
      <c r="GF357" s="1"/>
      <c r="GG357" s="112"/>
      <c r="GH357" s="47"/>
      <c r="GI357" s="48"/>
      <c r="GJ357" s="49"/>
      <c r="GK357" s="33"/>
      <c r="GL357" s="33"/>
      <c r="GM357" s="50"/>
      <c r="GN357" s="50"/>
      <c r="GO357" s="50"/>
      <c r="GP357" s="50"/>
      <c r="GQ357" s="50"/>
      <c r="GR357" s="50"/>
      <c r="GS357" s="50"/>
      <c r="GT357" s="50"/>
      <c r="GU357" s="50"/>
      <c r="GV357" s="50"/>
      <c r="GW357" s="1"/>
      <c r="GX357" s="112"/>
      <c r="GY357" s="47"/>
      <c r="GZ357" s="48"/>
      <c r="HA357" s="49"/>
      <c r="HB357" s="33"/>
      <c r="HC357" s="33"/>
      <c r="HD357" s="50"/>
      <c r="HE357" s="50"/>
      <c r="HF357" s="50"/>
      <c r="HG357" s="50"/>
      <c r="HH357" s="50"/>
      <c r="HI357" s="50"/>
      <c r="HJ357" s="50"/>
      <c r="HK357" s="50"/>
      <c r="HL357" s="50"/>
      <c r="HM357" s="50"/>
      <c r="HN357" s="1"/>
      <c r="HO357" s="112"/>
      <c r="HP357" s="47"/>
      <c r="HQ357" s="48"/>
      <c r="HR357" s="49"/>
      <c r="HS357" s="33"/>
      <c r="HT357" s="33"/>
      <c r="HU357" s="50"/>
      <c r="HV357" s="50"/>
      <c r="HW357" s="50"/>
      <c r="HX357" s="50"/>
      <c r="HY357" s="50"/>
      <c r="HZ357" s="50"/>
      <c r="IA357" s="50"/>
      <c r="IB357" s="50"/>
      <c r="IC357" s="50"/>
      <c r="ID357" s="50"/>
      <c r="IE357" s="1"/>
      <c r="IF357" s="112"/>
      <c r="IG357" s="47"/>
      <c r="IH357" s="48"/>
      <c r="II357" s="49"/>
      <c r="IJ357" s="33"/>
      <c r="IK357" s="33"/>
      <c r="IL357" s="50"/>
      <c r="IM357" s="50"/>
      <c r="IN357" s="50"/>
      <c r="IO357" s="50"/>
      <c r="IP357" s="50"/>
      <c r="IQ357" s="50"/>
      <c r="IR357" s="50"/>
      <c r="IS357" s="50"/>
      <c r="IT357" s="50"/>
      <c r="IU357" s="50"/>
      <c r="IV357" s="1"/>
    </row>
    <row r="358" spans="1:256" ht="26.25" customHeight="1">
      <c r="A358" s="138"/>
      <c r="B358" s="47"/>
      <c r="C358" s="48"/>
      <c r="D358" s="49"/>
      <c r="E358" s="33"/>
      <c r="F358" s="33"/>
      <c r="G358" s="33"/>
      <c r="H358" s="33">
        <v>2026</v>
      </c>
      <c r="I358" s="50">
        <f t="shared" si="189"/>
        <v>57614.899999999994</v>
      </c>
      <c r="J358" s="50">
        <f t="shared" si="187"/>
        <v>0</v>
      </c>
      <c r="K358" s="50">
        <f t="shared" si="191"/>
        <v>22891.699999999997</v>
      </c>
      <c r="L358" s="50">
        <f t="shared" si="191"/>
        <v>0</v>
      </c>
      <c r="M358" s="50">
        <f t="shared" si="191"/>
        <v>0</v>
      </c>
      <c r="N358" s="50">
        <f t="shared" si="191"/>
        <v>0</v>
      </c>
      <c r="O358" s="50">
        <f t="shared" si="191"/>
        <v>34723.199999999997</v>
      </c>
      <c r="P358" s="50">
        <f t="shared" si="191"/>
        <v>0</v>
      </c>
      <c r="Q358" s="50">
        <f t="shared" si="191"/>
        <v>0</v>
      </c>
      <c r="R358" s="50">
        <f t="shared" si="191"/>
        <v>0</v>
      </c>
      <c r="S358" s="1"/>
      <c r="T358" s="112"/>
      <c r="U358" s="48"/>
      <c r="V358" s="48"/>
      <c r="W358" s="54"/>
      <c r="X358" s="54"/>
      <c r="Y358" s="94"/>
      <c r="Z358" s="94"/>
      <c r="AA358" s="94"/>
      <c r="AB358" s="94"/>
      <c r="AC358" s="94"/>
      <c r="AD358" s="94"/>
      <c r="AE358" s="94"/>
      <c r="AF358" s="94"/>
      <c r="AG358" s="94"/>
      <c r="AH358" s="94"/>
      <c r="AI358" s="113"/>
      <c r="AJ358" s="114"/>
      <c r="AK358" s="48"/>
      <c r="AL358" s="48"/>
      <c r="AM358" s="48"/>
      <c r="AN358" s="54"/>
      <c r="AO358" s="54"/>
      <c r="AP358" s="94"/>
      <c r="AQ358" s="94"/>
      <c r="AR358" s="94"/>
      <c r="AS358" s="94"/>
      <c r="AT358" s="94"/>
      <c r="AU358" s="94"/>
      <c r="AV358" s="94"/>
      <c r="AW358" s="94"/>
      <c r="AX358" s="94"/>
      <c r="AY358" s="94"/>
      <c r="AZ358" s="113"/>
      <c r="BA358" s="114"/>
      <c r="BB358" s="48"/>
      <c r="BC358" s="48"/>
      <c r="BD358" s="48"/>
      <c r="BE358" s="54"/>
      <c r="BF358" s="54"/>
      <c r="BG358" s="94"/>
      <c r="BH358" s="94"/>
      <c r="BI358" s="94"/>
      <c r="BJ358" s="94"/>
      <c r="BK358" s="94"/>
      <c r="BL358" s="94"/>
      <c r="BM358" s="94"/>
      <c r="BN358" s="94"/>
      <c r="BO358" s="94"/>
      <c r="BP358" s="94"/>
      <c r="BQ358" s="113"/>
      <c r="BR358" s="114"/>
      <c r="BS358" s="48"/>
      <c r="BT358" s="48"/>
      <c r="BU358" s="48"/>
      <c r="BV358" s="54"/>
      <c r="BW358" s="54"/>
      <c r="BX358" s="94"/>
      <c r="BY358" s="94"/>
      <c r="BZ358" s="94"/>
      <c r="CA358" s="94"/>
      <c r="CB358" s="94"/>
      <c r="CC358" s="94"/>
      <c r="CD358" s="94"/>
      <c r="CE358" s="94"/>
      <c r="CF358" s="94"/>
      <c r="CG358" s="94"/>
      <c r="CH358" s="113"/>
      <c r="CI358" s="114"/>
      <c r="CJ358" s="48"/>
      <c r="CK358" s="48"/>
      <c r="CL358" s="48"/>
      <c r="CM358" s="54"/>
      <c r="CN358" s="54"/>
      <c r="CO358" s="94"/>
      <c r="CP358" s="94"/>
      <c r="CQ358" s="94"/>
      <c r="CR358" s="94"/>
      <c r="CS358" s="94"/>
      <c r="CT358" s="94"/>
      <c r="CU358" s="94"/>
      <c r="CV358" s="94"/>
      <c r="CW358" s="94"/>
      <c r="CX358" s="94"/>
      <c r="CY358" s="113"/>
      <c r="CZ358" s="114"/>
      <c r="DA358" s="48"/>
      <c r="DB358" s="48"/>
      <c r="DC358" s="48"/>
      <c r="DD358" s="54"/>
      <c r="DE358" s="54"/>
      <c r="DF358" s="94"/>
      <c r="DG358" s="116"/>
      <c r="DH358" s="50"/>
      <c r="DI358" s="50"/>
      <c r="DJ358" s="50"/>
      <c r="DK358" s="50"/>
      <c r="DL358" s="50"/>
      <c r="DM358" s="50"/>
      <c r="DN358" s="50"/>
      <c r="DO358" s="50"/>
      <c r="DP358" s="1"/>
      <c r="DQ358" s="112"/>
      <c r="DR358" s="47"/>
      <c r="DS358" s="48"/>
      <c r="DT358" s="49"/>
      <c r="DU358" s="33"/>
      <c r="DV358" s="33"/>
      <c r="DW358" s="50"/>
      <c r="DX358" s="50"/>
      <c r="DY358" s="50"/>
      <c r="DZ358" s="50"/>
      <c r="EA358" s="50"/>
      <c r="EB358" s="50"/>
      <c r="EC358" s="50"/>
      <c r="ED358" s="50"/>
      <c r="EE358" s="50"/>
      <c r="EF358" s="50"/>
      <c r="EG358" s="1"/>
      <c r="EH358" s="112"/>
      <c r="EI358" s="47"/>
      <c r="EJ358" s="48"/>
      <c r="EK358" s="49"/>
      <c r="EL358" s="33"/>
      <c r="EM358" s="33"/>
      <c r="EN358" s="50"/>
      <c r="EO358" s="50"/>
      <c r="EP358" s="50"/>
      <c r="EQ358" s="50"/>
      <c r="ER358" s="50"/>
      <c r="ES358" s="50"/>
      <c r="ET358" s="50"/>
      <c r="EU358" s="50"/>
      <c r="EV358" s="50"/>
      <c r="EW358" s="50"/>
      <c r="EX358" s="1"/>
      <c r="EY358" s="112"/>
      <c r="EZ358" s="47"/>
      <c r="FA358" s="48"/>
      <c r="FB358" s="49"/>
      <c r="FC358" s="33"/>
      <c r="FD358" s="33"/>
      <c r="FE358" s="50"/>
      <c r="FF358" s="50"/>
      <c r="FG358" s="50"/>
      <c r="FH358" s="50"/>
      <c r="FI358" s="50"/>
      <c r="FJ358" s="50"/>
      <c r="FK358" s="50"/>
      <c r="FL358" s="50"/>
      <c r="FM358" s="50"/>
      <c r="FN358" s="50"/>
      <c r="FO358" s="1"/>
      <c r="FP358" s="112"/>
      <c r="FQ358" s="47"/>
      <c r="FR358" s="48"/>
      <c r="FS358" s="49"/>
      <c r="FT358" s="33"/>
      <c r="FU358" s="33"/>
      <c r="FV358" s="50"/>
      <c r="FW358" s="50"/>
      <c r="FX358" s="50"/>
      <c r="FY358" s="50"/>
      <c r="FZ358" s="50"/>
      <c r="GA358" s="50"/>
      <c r="GB358" s="50"/>
      <c r="GC358" s="50"/>
      <c r="GD358" s="50"/>
      <c r="GE358" s="50"/>
      <c r="GF358" s="1"/>
      <c r="GG358" s="112"/>
      <c r="GH358" s="47"/>
      <c r="GI358" s="48"/>
      <c r="GJ358" s="49"/>
      <c r="GK358" s="33"/>
      <c r="GL358" s="33"/>
      <c r="GM358" s="50"/>
      <c r="GN358" s="50"/>
      <c r="GO358" s="50"/>
      <c r="GP358" s="50"/>
      <c r="GQ358" s="50"/>
      <c r="GR358" s="50"/>
      <c r="GS358" s="50"/>
      <c r="GT358" s="50"/>
      <c r="GU358" s="50"/>
      <c r="GV358" s="50"/>
      <c r="GW358" s="1"/>
      <c r="GX358" s="112"/>
      <c r="GY358" s="47"/>
      <c r="GZ358" s="48"/>
      <c r="HA358" s="49"/>
      <c r="HB358" s="33"/>
      <c r="HC358" s="33"/>
      <c r="HD358" s="50"/>
      <c r="HE358" s="50"/>
      <c r="HF358" s="50"/>
      <c r="HG358" s="50"/>
      <c r="HH358" s="50"/>
      <c r="HI358" s="50"/>
      <c r="HJ358" s="50"/>
      <c r="HK358" s="50"/>
      <c r="HL358" s="50"/>
      <c r="HM358" s="50"/>
      <c r="HN358" s="1"/>
      <c r="HO358" s="112"/>
      <c r="HP358" s="47"/>
      <c r="HQ358" s="48"/>
      <c r="HR358" s="49"/>
      <c r="HS358" s="33"/>
      <c r="HT358" s="33"/>
      <c r="HU358" s="50"/>
      <c r="HV358" s="50"/>
      <c r="HW358" s="50"/>
      <c r="HX358" s="50"/>
      <c r="HY358" s="50"/>
      <c r="HZ358" s="50"/>
      <c r="IA358" s="50"/>
      <c r="IB358" s="50"/>
      <c r="IC358" s="50"/>
      <c r="ID358" s="50"/>
      <c r="IE358" s="1"/>
      <c r="IF358" s="112"/>
      <c r="IG358" s="47"/>
      <c r="IH358" s="48"/>
      <c r="II358" s="49"/>
      <c r="IJ358" s="33"/>
      <c r="IK358" s="33"/>
      <c r="IL358" s="50"/>
      <c r="IM358" s="50"/>
      <c r="IN358" s="50"/>
      <c r="IO358" s="50"/>
      <c r="IP358" s="50"/>
      <c r="IQ358" s="50"/>
      <c r="IR358" s="50"/>
      <c r="IS358" s="50"/>
      <c r="IT358" s="50"/>
      <c r="IU358" s="50"/>
      <c r="IV358" s="1"/>
    </row>
    <row r="359" spans="1:256" ht="26.25" customHeight="1">
      <c r="A359" s="138"/>
      <c r="B359" s="47"/>
      <c r="C359" s="48"/>
      <c r="D359" s="49"/>
      <c r="E359" s="33"/>
      <c r="F359" s="33"/>
      <c r="G359" s="33"/>
      <c r="H359" s="33">
        <v>2027</v>
      </c>
      <c r="I359" s="50">
        <f t="shared" si="189"/>
        <v>320934.30405444058</v>
      </c>
      <c r="J359" s="50">
        <f t="shared" si="187"/>
        <v>0</v>
      </c>
      <c r="K359" s="50">
        <f t="shared" si="191"/>
        <v>320934.30405444058</v>
      </c>
      <c r="L359" s="50">
        <f t="shared" si="191"/>
        <v>0</v>
      </c>
      <c r="M359" s="50">
        <f t="shared" si="191"/>
        <v>0</v>
      </c>
      <c r="N359" s="50">
        <f t="shared" si="191"/>
        <v>0</v>
      </c>
      <c r="O359" s="50">
        <f t="shared" si="191"/>
        <v>0</v>
      </c>
      <c r="P359" s="50">
        <f t="shared" si="191"/>
        <v>0</v>
      </c>
      <c r="Q359" s="50">
        <f t="shared" si="191"/>
        <v>0</v>
      </c>
      <c r="R359" s="50">
        <f t="shared" si="191"/>
        <v>0</v>
      </c>
      <c r="S359" s="1"/>
      <c r="T359" s="112"/>
      <c r="U359" s="48"/>
      <c r="V359" s="48"/>
      <c r="W359" s="54"/>
      <c r="X359" s="54"/>
      <c r="Y359" s="94"/>
      <c r="Z359" s="94"/>
      <c r="AA359" s="94"/>
      <c r="AB359" s="94"/>
      <c r="AC359" s="94"/>
      <c r="AD359" s="94"/>
      <c r="AE359" s="94"/>
      <c r="AF359" s="94"/>
      <c r="AG359" s="94"/>
      <c r="AH359" s="94"/>
      <c r="AI359" s="113"/>
      <c r="AJ359" s="114"/>
      <c r="AK359" s="48"/>
      <c r="AL359" s="48"/>
      <c r="AM359" s="48"/>
      <c r="AN359" s="54"/>
      <c r="AO359" s="54"/>
      <c r="AP359" s="94"/>
      <c r="AQ359" s="94"/>
      <c r="AR359" s="94"/>
      <c r="AS359" s="94"/>
      <c r="AT359" s="94"/>
      <c r="AU359" s="94"/>
      <c r="AV359" s="94"/>
      <c r="AW359" s="94"/>
      <c r="AX359" s="94"/>
      <c r="AY359" s="94"/>
      <c r="AZ359" s="113"/>
      <c r="BA359" s="114"/>
      <c r="BB359" s="48"/>
      <c r="BC359" s="48"/>
      <c r="BD359" s="48"/>
      <c r="BE359" s="54"/>
      <c r="BF359" s="54"/>
      <c r="BG359" s="94"/>
      <c r="BH359" s="94"/>
      <c r="BI359" s="94"/>
      <c r="BJ359" s="94"/>
      <c r="BK359" s="94"/>
      <c r="BL359" s="94"/>
      <c r="BM359" s="94"/>
      <c r="BN359" s="94"/>
      <c r="BO359" s="94"/>
      <c r="BP359" s="94"/>
      <c r="BQ359" s="113"/>
      <c r="BR359" s="114"/>
      <c r="BS359" s="48"/>
      <c r="BT359" s="48"/>
      <c r="BU359" s="48"/>
      <c r="BV359" s="54"/>
      <c r="BW359" s="54"/>
      <c r="BX359" s="94"/>
      <c r="BY359" s="94"/>
      <c r="BZ359" s="94"/>
      <c r="CA359" s="94"/>
      <c r="CB359" s="94"/>
      <c r="CC359" s="94"/>
      <c r="CD359" s="94"/>
      <c r="CE359" s="94"/>
      <c r="CF359" s="94"/>
      <c r="CG359" s="94"/>
      <c r="CH359" s="113"/>
      <c r="CI359" s="114"/>
      <c r="CJ359" s="48"/>
      <c r="CK359" s="48"/>
      <c r="CL359" s="48"/>
      <c r="CM359" s="54"/>
      <c r="CN359" s="54"/>
      <c r="CO359" s="94"/>
      <c r="CP359" s="94"/>
      <c r="CQ359" s="94"/>
      <c r="CR359" s="94"/>
      <c r="CS359" s="94"/>
      <c r="CT359" s="94"/>
      <c r="CU359" s="94"/>
      <c r="CV359" s="94"/>
      <c r="CW359" s="94"/>
      <c r="CX359" s="94"/>
      <c r="CY359" s="113"/>
      <c r="CZ359" s="114"/>
      <c r="DA359" s="48"/>
      <c r="DB359" s="48"/>
      <c r="DC359" s="48"/>
      <c r="DD359" s="54"/>
      <c r="DE359" s="54"/>
      <c r="DF359" s="94"/>
      <c r="DG359" s="116"/>
      <c r="DH359" s="50"/>
      <c r="DI359" s="50"/>
      <c r="DJ359" s="50"/>
      <c r="DK359" s="50"/>
      <c r="DL359" s="50"/>
      <c r="DM359" s="50"/>
      <c r="DN359" s="50"/>
      <c r="DO359" s="50"/>
      <c r="DP359" s="1"/>
      <c r="DQ359" s="112"/>
      <c r="DR359" s="47"/>
      <c r="DS359" s="48"/>
      <c r="DT359" s="49"/>
      <c r="DU359" s="33"/>
      <c r="DV359" s="33"/>
      <c r="DW359" s="50"/>
      <c r="DX359" s="50"/>
      <c r="DY359" s="50"/>
      <c r="DZ359" s="50"/>
      <c r="EA359" s="50"/>
      <c r="EB359" s="50"/>
      <c r="EC359" s="50"/>
      <c r="ED359" s="50"/>
      <c r="EE359" s="50"/>
      <c r="EF359" s="50"/>
      <c r="EG359" s="1"/>
      <c r="EH359" s="112"/>
      <c r="EI359" s="47"/>
      <c r="EJ359" s="48"/>
      <c r="EK359" s="49"/>
      <c r="EL359" s="33"/>
      <c r="EM359" s="33"/>
      <c r="EN359" s="50"/>
      <c r="EO359" s="50"/>
      <c r="EP359" s="50"/>
      <c r="EQ359" s="50"/>
      <c r="ER359" s="50"/>
      <c r="ES359" s="50"/>
      <c r="ET359" s="50"/>
      <c r="EU359" s="50"/>
      <c r="EV359" s="50"/>
      <c r="EW359" s="50"/>
      <c r="EX359" s="1"/>
      <c r="EY359" s="112"/>
      <c r="EZ359" s="47"/>
      <c r="FA359" s="48"/>
      <c r="FB359" s="49"/>
      <c r="FC359" s="33"/>
      <c r="FD359" s="33"/>
      <c r="FE359" s="50"/>
      <c r="FF359" s="50"/>
      <c r="FG359" s="50"/>
      <c r="FH359" s="50"/>
      <c r="FI359" s="50"/>
      <c r="FJ359" s="50"/>
      <c r="FK359" s="50"/>
      <c r="FL359" s="50"/>
      <c r="FM359" s="50"/>
      <c r="FN359" s="50"/>
      <c r="FO359" s="1"/>
      <c r="FP359" s="112"/>
      <c r="FQ359" s="47"/>
      <c r="FR359" s="48"/>
      <c r="FS359" s="49"/>
      <c r="FT359" s="33"/>
      <c r="FU359" s="33"/>
      <c r="FV359" s="50"/>
      <c r="FW359" s="50"/>
      <c r="FX359" s="50"/>
      <c r="FY359" s="50"/>
      <c r="FZ359" s="50"/>
      <c r="GA359" s="50"/>
      <c r="GB359" s="50"/>
      <c r="GC359" s="50"/>
      <c r="GD359" s="50"/>
      <c r="GE359" s="50"/>
      <c r="GF359" s="1"/>
      <c r="GG359" s="112"/>
      <c r="GH359" s="47"/>
      <c r="GI359" s="48"/>
      <c r="GJ359" s="49"/>
      <c r="GK359" s="33"/>
      <c r="GL359" s="33"/>
      <c r="GM359" s="50"/>
      <c r="GN359" s="50"/>
      <c r="GO359" s="50"/>
      <c r="GP359" s="50"/>
      <c r="GQ359" s="50"/>
      <c r="GR359" s="50"/>
      <c r="GS359" s="50"/>
      <c r="GT359" s="50"/>
      <c r="GU359" s="50"/>
      <c r="GV359" s="50"/>
      <c r="GW359" s="1"/>
      <c r="GX359" s="112"/>
      <c r="GY359" s="47"/>
      <c r="GZ359" s="48"/>
      <c r="HA359" s="49"/>
      <c r="HB359" s="33"/>
      <c r="HC359" s="33"/>
      <c r="HD359" s="50"/>
      <c r="HE359" s="50"/>
      <c r="HF359" s="50"/>
      <c r="HG359" s="50"/>
      <c r="HH359" s="50"/>
      <c r="HI359" s="50"/>
      <c r="HJ359" s="50"/>
      <c r="HK359" s="50"/>
      <c r="HL359" s="50"/>
      <c r="HM359" s="50"/>
      <c r="HN359" s="1"/>
      <c r="HO359" s="112"/>
      <c r="HP359" s="47"/>
      <c r="HQ359" s="48"/>
      <c r="HR359" s="49"/>
      <c r="HS359" s="33"/>
      <c r="HT359" s="33"/>
      <c r="HU359" s="50"/>
      <c r="HV359" s="50"/>
      <c r="HW359" s="50"/>
      <c r="HX359" s="50"/>
      <c r="HY359" s="50"/>
      <c r="HZ359" s="50"/>
      <c r="IA359" s="50"/>
      <c r="IB359" s="50"/>
      <c r="IC359" s="50"/>
      <c r="ID359" s="50"/>
      <c r="IE359" s="1"/>
      <c r="IF359" s="112"/>
      <c r="IG359" s="47"/>
      <c r="IH359" s="48"/>
      <c r="II359" s="49"/>
      <c r="IJ359" s="33"/>
      <c r="IK359" s="33"/>
      <c r="IL359" s="50"/>
      <c r="IM359" s="50"/>
      <c r="IN359" s="50"/>
      <c r="IO359" s="50"/>
      <c r="IP359" s="50"/>
      <c r="IQ359" s="50"/>
      <c r="IR359" s="50"/>
      <c r="IS359" s="50"/>
      <c r="IT359" s="50"/>
      <c r="IU359" s="50"/>
      <c r="IV359" s="1"/>
    </row>
    <row r="360" spans="1:256" ht="26.25" customHeight="1">
      <c r="A360" s="138"/>
      <c r="B360" s="47"/>
      <c r="C360" s="48"/>
      <c r="D360" s="49"/>
      <c r="E360" s="33"/>
      <c r="F360" s="33"/>
      <c r="G360" s="33"/>
      <c r="H360" s="33">
        <v>2028</v>
      </c>
      <c r="I360" s="50">
        <f>K360+M360+O360+Q360</f>
        <v>128413.26742647769</v>
      </c>
      <c r="J360" s="50">
        <f t="shared" si="187"/>
        <v>0</v>
      </c>
      <c r="K360" s="50">
        <f t="shared" si="191"/>
        <v>128413.26742647769</v>
      </c>
      <c r="L360" s="50">
        <f t="shared" si="191"/>
        <v>0</v>
      </c>
      <c r="M360" s="50">
        <f t="shared" si="191"/>
        <v>0</v>
      </c>
      <c r="N360" s="50">
        <f t="shared" si="191"/>
        <v>0</v>
      </c>
      <c r="O360" s="50">
        <f t="shared" si="191"/>
        <v>0</v>
      </c>
      <c r="P360" s="50">
        <f t="shared" si="191"/>
        <v>0</v>
      </c>
      <c r="Q360" s="50">
        <f t="shared" si="191"/>
        <v>0</v>
      </c>
      <c r="R360" s="50">
        <f t="shared" si="191"/>
        <v>0</v>
      </c>
      <c r="S360" s="1"/>
      <c r="T360" s="52"/>
      <c r="AI360" s="54"/>
      <c r="AY360" s="54"/>
      <c r="BO360" s="54"/>
      <c r="CE360" s="54"/>
      <c r="CU360" s="54"/>
      <c r="DK360" s="54"/>
      <c r="EA360" s="54"/>
      <c r="EQ360" s="54"/>
      <c r="FG360" s="54"/>
      <c r="FW360" s="54"/>
      <c r="GM360" s="54"/>
      <c r="HC360" s="54"/>
      <c r="HS360" s="54"/>
      <c r="II360" s="54"/>
    </row>
    <row r="361" spans="1:256" ht="26.25" customHeight="1">
      <c r="A361" s="138"/>
      <c r="B361" s="47"/>
      <c r="C361" s="48"/>
      <c r="D361" s="49"/>
      <c r="E361" s="33"/>
      <c r="F361" s="33"/>
      <c r="G361" s="33"/>
      <c r="H361" s="33">
        <v>2029</v>
      </c>
      <c r="I361" s="50">
        <f t="shared" si="189"/>
        <v>216922.29437741061</v>
      </c>
      <c r="J361" s="50">
        <f t="shared" si="187"/>
        <v>0</v>
      </c>
      <c r="K361" s="50">
        <f t="shared" si="191"/>
        <v>216922.29437741061</v>
      </c>
      <c r="L361" s="50">
        <f t="shared" si="191"/>
        <v>0</v>
      </c>
      <c r="M361" s="50">
        <f t="shared" si="191"/>
        <v>0</v>
      </c>
      <c r="N361" s="50">
        <f t="shared" si="191"/>
        <v>0</v>
      </c>
      <c r="O361" s="50">
        <f t="shared" si="191"/>
        <v>0</v>
      </c>
      <c r="P361" s="50">
        <f t="shared" si="191"/>
        <v>0</v>
      </c>
      <c r="Q361" s="50">
        <f t="shared" si="191"/>
        <v>0</v>
      </c>
      <c r="R361" s="50">
        <f t="shared" si="191"/>
        <v>0</v>
      </c>
      <c r="S361" s="1"/>
      <c r="T361" s="52"/>
      <c r="AI361" s="54"/>
      <c r="AY361" s="54"/>
      <c r="BO361" s="54"/>
      <c r="CE361" s="54"/>
      <c r="CU361" s="54"/>
      <c r="DK361" s="54"/>
      <c r="EA361" s="54"/>
      <c r="EQ361" s="54"/>
      <c r="FG361" s="54"/>
      <c r="FW361" s="54"/>
      <c r="GM361" s="54"/>
      <c r="HC361" s="54"/>
      <c r="HS361" s="54"/>
      <c r="II361" s="54"/>
    </row>
    <row r="362" spans="1:256" ht="26.25" customHeight="1">
      <c r="A362" s="139"/>
      <c r="B362" s="47"/>
      <c r="C362" s="48"/>
      <c r="D362" s="49"/>
      <c r="E362" s="33"/>
      <c r="F362" s="33"/>
      <c r="G362" s="33"/>
      <c r="H362" s="33">
        <v>2030</v>
      </c>
      <c r="I362" s="50">
        <f t="shared" si="189"/>
        <v>253534.72396815527</v>
      </c>
      <c r="J362" s="50">
        <f t="shared" si="187"/>
        <v>0</v>
      </c>
      <c r="K362" s="50">
        <f t="shared" si="191"/>
        <v>253534.72396815527</v>
      </c>
      <c r="L362" s="50">
        <f t="shared" si="191"/>
        <v>0</v>
      </c>
      <c r="M362" s="50">
        <f t="shared" si="191"/>
        <v>0</v>
      </c>
      <c r="N362" s="50">
        <f t="shared" si="191"/>
        <v>0</v>
      </c>
      <c r="O362" s="50">
        <f t="shared" si="191"/>
        <v>0</v>
      </c>
      <c r="P362" s="50">
        <f t="shared" si="191"/>
        <v>0</v>
      </c>
      <c r="Q362" s="50">
        <f t="shared" si="191"/>
        <v>0</v>
      </c>
      <c r="R362" s="50">
        <f t="shared" si="191"/>
        <v>0</v>
      </c>
      <c r="S362" s="1"/>
      <c r="T362" s="52"/>
      <c r="AI362" s="54"/>
      <c r="AY362" s="54"/>
      <c r="BO362" s="54"/>
      <c r="CE362" s="54"/>
      <c r="CU362" s="54"/>
      <c r="DK362" s="54"/>
      <c r="EA362" s="54"/>
      <c r="EQ362" s="54"/>
      <c r="FG362" s="54"/>
      <c r="FW362" s="54"/>
      <c r="GM362" s="54"/>
      <c r="HC362" s="54"/>
      <c r="HS362" s="54"/>
      <c r="II362" s="54"/>
    </row>
    <row r="363" spans="1:256" ht="26.25" customHeight="1">
      <c r="A363" s="39"/>
      <c r="B363" s="40" t="s">
        <v>38</v>
      </c>
      <c r="C363" s="41"/>
      <c r="D363" s="42"/>
      <c r="E363" s="33"/>
      <c r="F363" s="33"/>
      <c r="G363" s="33"/>
      <c r="H363" s="43" t="s">
        <v>26</v>
      </c>
      <c r="I363" s="44">
        <f t="shared" si="189"/>
        <v>549368.6</v>
      </c>
      <c r="J363" s="44">
        <f t="shared" si="187"/>
        <v>4902.2</v>
      </c>
      <c r="K363" s="44">
        <f t="shared" ref="K363:R363" si="192">SUM(K364:K372)</f>
        <v>212715.00000000003</v>
      </c>
      <c r="L363" s="44">
        <f t="shared" si="192"/>
        <v>4902.2</v>
      </c>
      <c r="M363" s="44">
        <f t="shared" si="192"/>
        <v>0</v>
      </c>
      <c r="N363" s="44">
        <f t="shared" si="192"/>
        <v>0</v>
      </c>
      <c r="O363" s="44">
        <f t="shared" si="192"/>
        <v>336653.6</v>
      </c>
      <c r="P363" s="44">
        <f t="shared" si="192"/>
        <v>0</v>
      </c>
      <c r="Q363" s="44">
        <f t="shared" si="192"/>
        <v>0</v>
      </c>
      <c r="R363" s="44">
        <f t="shared" si="192"/>
        <v>0</v>
      </c>
      <c r="S363" s="1"/>
      <c r="T363" s="112"/>
      <c r="U363" s="48"/>
      <c r="V363" s="48"/>
      <c r="W363" s="54"/>
      <c r="X363" s="89"/>
      <c r="Y363" s="95"/>
      <c r="Z363" s="95"/>
      <c r="AA363" s="95"/>
      <c r="AB363" s="95"/>
      <c r="AC363" s="95"/>
      <c r="AD363" s="95"/>
      <c r="AE363" s="95"/>
      <c r="AF363" s="95"/>
      <c r="AG363" s="95"/>
      <c r="AH363" s="95"/>
      <c r="AI363" s="113"/>
      <c r="AJ363" s="114"/>
      <c r="AK363" s="48"/>
      <c r="AL363" s="48"/>
      <c r="AM363" s="48"/>
      <c r="AN363" s="54"/>
      <c r="AO363" s="89"/>
      <c r="AP363" s="95"/>
      <c r="AQ363" s="95"/>
      <c r="AR363" s="95"/>
      <c r="AS363" s="95"/>
      <c r="AT363" s="95"/>
      <c r="AU363" s="95"/>
      <c r="AV363" s="95"/>
      <c r="AW363" s="95"/>
      <c r="AX363" s="95"/>
      <c r="AY363" s="95"/>
      <c r="AZ363" s="113"/>
      <c r="BA363" s="114"/>
      <c r="BB363" s="48"/>
      <c r="BC363" s="48"/>
      <c r="BD363" s="48"/>
      <c r="BE363" s="54"/>
      <c r="BF363" s="89"/>
      <c r="BG363" s="95"/>
      <c r="BH363" s="95"/>
      <c r="BI363" s="95"/>
      <c r="BJ363" s="95"/>
      <c r="BK363" s="95"/>
      <c r="BL363" s="95"/>
      <c r="BM363" s="95"/>
      <c r="BN363" s="95"/>
      <c r="BO363" s="95"/>
      <c r="BP363" s="95"/>
      <c r="BQ363" s="113"/>
      <c r="BR363" s="114"/>
      <c r="BS363" s="48"/>
      <c r="BT363" s="48"/>
      <c r="BU363" s="48"/>
      <c r="BV363" s="54"/>
      <c r="BW363" s="89"/>
      <c r="BX363" s="95"/>
      <c r="BY363" s="95"/>
      <c r="BZ363" s="95"/>
      <c r="CA363" s="95"/>
      <c r="CB363" s="95"/>
      <c r="CC363" s="95"/>
      <c r="CD363" s="95"/>
      <c r="CE363" s="95"/>
      <c r="CF363" s="95"/>
      <c r="CG363" s="95"/>
      <c r="CH363" s="113"/>
      <c r="CI363" s="114"/>
      <c r="CJ363" s="48"/>
      <c r="CK363" s="48"/>
      <c r="CL363" s="48"/>
      <c r="CM363" s="54"/>
      <c r="CN363" s="89"/>
      <c r="CO363" s="95"/>
      <c r="CP363" s="95"/>
      <c r="CQ363" s="95"/>
      <c r="CR363" s="95"/>
      <c r="CS363" s="95"/>
      <c r="CT363" s="95"/>
      <c r="CU363" s="95"/>
      <c r="CV363" s="95"/>
      <c r="CW363" s="95"/>
      <c r="CX363" s="95"/>
      <c r="CY363" s="113"/>
      <c r="CZ363" s="114"/>
      <c r="DA363" s="48"/>
      <c r="DB363" s="48"/>
      <c r="DC363" s="48"/>
      <c r="DD363" s="54"/>
      <c r="DE363" s="89"/>
      <c r="DF363" s="95"/>
      <c r="DG363" s="115"/>
      <c r="DH363" s="44"/>
      <c r="DI363" s="44"/>
      <c r="DJ363" s="44"/>
      <c r="DK363" s="44"/>
      <c r="DL363" s="44"/>
      <c r="DM363" s="44"/>
      <c r="DN363" s="44"/>
      <c r="DO363" s="44"/>
      <c r="DP363" s="1"/>
      <c r="DQ363" s="112"/>
      <c r="DR363" s="40"/>
      <c r="DS363" s="41"/>
      <c r="DT363" s="42"/>
      <c r="DU363" s="33"/>
      <c r="DV363" s="43"/>
      <c r="DW363" s="44"/>
      <c r="DX363" s="44"/>
      <c r="DY363" s="44"/>
      <c r="DZ363" s="44"/>
      <c r="EA363" s="44"/>
      <c r="EB363" s="44"/>
      <c r="EC363" s="44"/>
      <c r="ED363" s="44"/>
      <c r="EE363" s="44"/>
      <c r="EF363" s="44"/>
      <c r="EG363" s="1"/>
      <c r="EH363" s="112"/>
      <c r="EI363" s="40"/>
      <c r="EJ363" s="41"/>
      <c r="EK363" s="42"/>
      <c r="EL363" s="33"/>
      <c r="EM363" s="43"/>
      <c r="EN363" s="44"/>
      <c r="EO363" s="44"/>
      <c r="EP363" s="44"/>
      <c r="EQ363" s="44"/>
      <c r="ER363" s="44"/>
      <c r="ES363" s="44"/>
      <c r="ET363" s="44"/>
      <c r="EU363" s="44"/>
      <c r="EV363" s="44"/>
      <c r="EW363" s="44"/>
      <c r="EX363" s="1"/>
      <c r="EY363" s="112"/>
      <c r="EZ363" s="40"/>
      <c r="FA363" s="41"/>
      <c r="FB363" s="42"/>
      <c r="FC363" s="33"/>
      <c r="FD363" s="43"/>
      <c r="FE363" s="44"/>
      <c r="FF363" s="44"/>
      <c r="FG363" s="44"/>
      <c r="FH363" s="44"/>
      <c r="FI363" s="44"/>
      <c r="FJ363" s="44"/>
      <c r="FK363" s="44"/>
      <c r="FL363" s="44"/>
      <c r="FM363" s="44"/>
      <c r="FN363" s="44"/>
      <c r="FO363" s="1"/>
      <c r="FP363" s="112"/>
      <c r="FQ363" s="40"/>
      <c r="FR363" s="41"/>
      <c r="FS363" s="42"/>
      <c r="FT363" s="33"/>
      <c r="FU363" s="43"/>
      <c r="FV363" s="44"/>
      <c r="FW363" s="44"/>
      <c r="FX363" s="44"/>
      <c r="FY363" s="44"/>
      <c r="FZ363" s="44"/>
      <c r="GA363" s="44"/>
      <c r="GB363" s="44"/>
      <c r="GC363" s="44"/>
      <c r="GD363" s="44"/>
      <c r="GE363" s="44"/>
      <c r="GF363" s="1"/>
      <c r="GG363" s="112"/>
      <c r="GH363" s="40"/>
      <c r="GI363" s="41"/>
      <c r="GJ363" s="42"/>
      <c r="GK363" s="33"/>
      <c r="GL363" s="43"/>
      <c r="GM363" s="44"/>
      <c r="GN363" s="44"/>
      <c r="GO363" s="44"/>
      <c r="GP363" s="44"/>
      <c r="GQ363" s="44"/>
      <c r="GR363" s="44"/>
      <c r="GS363" s="44"/>
      <c r="GT363" s="44"/>
      <c r="GU363" s="44"/>
      <c r="GV363" s="44"/>
      <c r="GW363" s="1"/>
      <c r="GX363" s="112"/>
      <c r="GY363" s="40"/>
      <c r="GZ363" s="41"/>
      <c r="HA363" s="42"/>
      <c r="HB363" s="33"/>
      <c r="HC363" s="43"/>
      <c r="HD363" s="44"/>
      <c r="HE363" s="44"/>
      <c r="HF363" s="44"/>
      <c r="HG363" s="44"/>
      <c r="HH363" s="44"/>
      <c r="HI363" s="44"/>
      <c r="HJ363" s="44"/>
      <c r="HK363" s="44"/>
      <c r="HL363" s="44"/>
      <c r="HM363" s="44"/>
      <c r="HN363" s="1"/>
      <c r="HO363" s="112"/>
      <c r="HP363" s="40"/>
      <c r="HQ363" s="41"/>
      <c r="HR363" s="42"/>
      <c r="HS363" s="33"/>
      <c r="HT363" s="43"/>
      <c r="HU363" s="44"/>
      <c r="HV363" s="44"/>
      <c r="HW363" s="44"/>
      <c r="HX363" s="44"/>
      <c r="HY363" s="44"/>
      <c r="HZ363" s="44"/>
      <c r="IA363" s="44"/>
      <c r="IB363" s="44"/>
      <c r="IC363" s="44"/>
      <c r="ID363" s="44"/>
      <c r="IE363" s="1"/>
      <c r="IF363" s="112"/>
      <c r="IG363" s="40"/>
      <c r="IH363" s="41"/>
      <c r="II363" s="42"/>
      <c r="IJ363" s="33"/>
      <c r="IK363" s="43"/>
      <c r="IL363" s="44"/>
      <c r="IM363" s="44"/>
      <c r="IN363" s="44"/>
      <c r="IO363" s="44"/>
      <c r="IP363" s="44"/>
      <c r="IQ363" s="44"/>
      <c r="IR363" s="44"/>
      <c r="IS363" s="44"/>
      <c r="IT363" s="44"/>
      <c r="IU363" s="44"/>
      <c r="IV363" s="1"/>
    </row>
    <row r="364" spans="1:256" ht="26.25" customHeight="1">
      <c r="A364" s="46"/>
      <c r="B364" s="47"/>
      <c r="C364" s="48"/>
      <c r="D364" s="49"/>
      <c r="E364" s="33"/>
      <c r="F364" s="33"/>
      <c r="G364" s="33"/>
      <c r="H364" s="33">
        <v>2022</v>
      </c>
      <c r="I364" s="50">
        <f t="shared" si="189"/>
        <v>0</v>
      </c>
      <c r="J364" s="50">
        <f t="shared" si="187"/>
        <v>0</v>
      </c>
      <c r="K364" s="50">
        <f t="shared" ref="K364:R364" si="193">K256+K183+K309</f>
        <v>0</v>
      </c>
      <c r="L364" s="50">
        <f t="shared" si="193"/>
        <v>0</v>
      </c>
      <c r="M364" s="50">
        <f t="shared" si="193"/>
        <v>0</v>
      </c>
      <c r="N364" s="50">
        <f t="shared" si="193"/>
        <v>0</v>
      </c>
      <c r="O364" s="50">
        <f t="shared" si="193"/>
        <v>0</v>
      </c>
      <c r="P364" s="50">
        <f t="shared" si="193"/>
        <v>0</v>
      </c>
      <c r="Q364" s="50">
        <f t="shared" si="193"/>
        <v>0</v>
      </c>
      <c r="R364" s="50">
        <f t="shared" si="193"/>
        <v>0</v>
      </c>
      <c r="S364" s="1"/>
      <c r="T364" s="112"/>
      <c r="U364" s="48"/>
      <c r="V364" s="48"/>
      <c r="W364" s="54"/>
      <c r="X364" s="54"/>
      <c r="Y364" s="94"/>
      <c r="Z364" s="94"/>
      <c r="AA364" s="94"/>
      <c r="AB364" s="94"/>
      <c r="AC364" s="94"/>
      <c r="AD364" s="94"/>
      <c r="AE364" s="94"/>
      <c r="AF364" s="94"/>
      <c r="AG364" s="94"/>
      <c r="AH364" s="94"/>
      <c r="AI364" s="113"/>
      <c r="AJ364" s="114"/>
      <c r="AK364" s="48"/>
      <c r="AL364" s="48"/>
      <c r="AM364" s="48"/>
      <c r="AN364" s="54"/>
      <c r="AO364" s="54"/>
      <c r="AP364" s="94"/>
      <c r="AQ364" s="94"/>
      <c r="AR364" s="94"/>
      <c r="AS364" s="94"/>
      <c r="AT364" s="94"/>
      <c r="AU364" s="94"/>
      <c r="AV364" s="94"/>
      <c r="AW364" s="94"/>
      <c r="AX364" s="94"/>
      <c r="AY364" s="94"/>
      <c r="AZ364" s="113"/>
      <c r="BA364" s="114"/>
      <c r="BB364" s="48"/>
      <c r="BC364" s="48"/>
      <c r="BD364" s="48"/>
      <c r="BE364" s="54"/>
      <c r="BF364" s="54"/>
      <c r="BG364" s="94"/>
      <c r="BH364" s="94"/>
      <c r="BI364" s="94"/>
      <c r="BJ364" s="94"/>
      <c r="BK364" s="94"/>
      <c r="BL364" s="94"/>
      <c r="BM364" s="94"/>
      <c r="BN364" s="94"/>
      <c r="BO364" s="94"/>
      <c r="BP364" s="94"/>
      <c r="BQ364" s="113"/>
      <c r="BR364" s="114"/>
      <c r="BS364" s="48"/>
      <c r="BT364" s="48"/>
      <c r="BU364" s="48"/>
      <c r="BV364" s="54"/>
      <c r="BW364" s="54"/>
      <c r="BX364" s="94"/>
      <c r="BY364" s="94"/>
      <c r="BZ364" s="94"/>
      <c r="CA364" s="94"/>
      <c r="CB364" s="94"/>
      <c r="CC364" s="94"/>
      <c r="CD364" s="94"/>
      <c r="CE364" s="94"/>
      <c r="CF364" s="94"/>
      <c r="CG364" s="94"/>
      <c r="CH364" s="113"/>
      <c r="CI364" s="114"/>
      <c r="CJ364" s="48"/>
      <c r="CK364" s="48"/>
      <c r="CL364" s="48"/>
      <c r="CM364" s="54"/>
      <c r="CN364" s="54"/>
      <c r="CO364" s="94"/>
      <c r="CP364" s="94"/>
      <c r="CQ364" s="94"/>
      <c r="CR364" s="94"/>
      <c r="CS364" s="94"/>
      <c r="CT364" s="94"/>
      <c r="CU364" s="94"/>
      <c r="CV364" s="94"/>
      <c r="CW364" s="94"/>
      <c r="CX364" s="94"/>
      <c r="CY364" s="113"/>
      <c r="CZ364" s="114"/>
      <c r="DA364" s="48"/>
      <c r="DB364" s="48"/>
      <c r="DC364" s="48"/>
      <c r="DD364" s="54"/>
      <c r="DE364" s="54"/>
      <c r="DF364" s="94"/>
      <c r="DG364" s="116"/>
      <c r="DH364" s="50"/>
      <c r="DI364" s="50"/>
      <c r="DJ364" s="50"/>
      <c r="DK364" s="50"/>
      <c r="DL364" s="50"/>
      <c r="DM364" s="50"/>
      <c r="DN364" s="50"/>
      <c r="DO364" s="50"/>
      <c r="DP364" s="1"/>
      <c r="DQ364" s="112"/>
      <c r="DR364" s="47"/>
      <c r="DS364" s="48"/>
      <c r="DT364" s="49"/>
      <c r="DU364" s="33"/>
      <c r="DV364" s="33"/>
      <c r="DW364" s="50"/>
      <c r="DX364" s="50"/>
      <c r="DY364" s="50"/>
      <c r="DZ364" s="50"/>
      <c r="EA364" s="50"/>
      <c r="EB364" s="50"/>
      <c r="EC364" s="50"/>
      <c r="ED364" s="50"/>
      <c r="EE364" s="50"/>
      <c r="EF364" s="50"/>
      <c r="EG364" s="1"/>
      <c r="EH364" s="112"/>
      <c r="EI364" s="47"/>
      <c r="EJ364" s="48"/>
      <c r="EK364" s="49"/>
      <c r="EL364" s="33"/>
      <c r="EM364" s="33"/>
      <c r="EN364" s="50"/>
      <c r="EO364" s="50"/>
      <c r="EP364" s="50"/>
      <c r="EQ364" s="50"/>
      <c r="ER364" s="50"/>
      <c r="ES364" s="50"/>
      <c r="ET364" s="50"/>
      <c r="EU364" s="50"/>
      <c r="EV364" s="50"/>
      <c r="EW364" s="50"/>
      <c r="EX364" s="1"/>
      <c r="EY364" s="112"/>
      <c r="EZ364" s="47"/>
      <c r="FA364" s="48"/>
      <c r="FB364" s="49"/>
      <c r="FC364" s="33"/>
      <c r="FD364" s="33"/>
      <c r="FE364" s="50"/>
      <c r="FF364" s="50"/>
      <c r="FG364" s="50"/>
      <c r="FH364" s="50"/>
      <c r="FI364" s="50"/>
      <c r="FJ364" s="50"/>
      <c r="FK364" s="50"/>
      <c r="FL364" s="50"/>
      <c r="FM364" s="50"/>
      <c r="FN364" s="50"/>
      <c r="FO364" s="1"/>
      <c r="FP364" s="112"/>
      <c r="FQ364" s="47"/>
      <c r="FR364" s="48"/>
      <c r="FS364" s="49"/>
      <c r="FT364" s="33"/>
      <c r="FU364" s="33"/>
      <c r="FV364" s="50"/>
      <c r="FW364" s="50"/>
      <c r="FX364" s="50"/>
      <c r="FY364" s="50"/>
      <c r="FZ364" s="50"/>
      <c r="GA364" s="50"/>
      <c r="GB364" s="50"/>
      <c r="GC364" s="50"/>
      <c r="GD364" s="50"/>
      <c r="GE364" s="50"/>
      <c r="GF364" s="1"/>
      <c r="GG364" s="112"/>
      <c r="GH364" s="47"/>
      <c r="GI364" s="48"/>
      <c r="GJ364" s="49"/>
      <c r="GK364" s="33"/>
      <c r="GL364" s="33"/>
      <c r="GM364" s="50"/>
      <c r="GN364" s="50"/>
      <c r="GO364" s="50"/>
      <c r="GP364" s="50"/>
      <c r="GQ364" s="50"/>
      <c r="GR364" s="50"/>
      <c r="GS364" s="50"/>
      <c r="GT364" s="50"/>
      <c r="GU364" s="50"/>
      <c r="GV364" s="50"/>
      <c r="GW364" s="1"/>
      <c r="GX364" s="112"/>
      <c r="GY364" s="47"/>
      <c r="GZ364" s="48"/>
      <c r="HA364" s="49"/>
      <c r="HB364" s="33"/>
      <c r="HC364" s="33"/>
      <c r="HD364" s="50"/>
      <c r="HE364" s="50"/>
      <c r="HF364" s="50"/>
      <c r="HG364" s="50"/>
      <c r="HH364" s="50"/>
      <c r="HI364" s="50"/>
      <c r="HJ364" s="50"/>
      <c r="HK364" s="50"/>
      <c r="HL364" s="50"/>
      <c r="HM364" s="50"/>
      <c r="HN364" s="1"/>
      <c r="HO364" s="112"/>
      <c r="HP364" s="47"/>
      <c r="HQ364" s="48"/>
      <c r="HR364" s="49"/>
      <c r="HS364" s="33"/>
      <c r="HT364" s="33"/>
      <c r="HU364" s="50"/>
      <c r="HV364" s="50"/>
      <c r="HW364" s="50"/>
      <c r="HX364" s="50"/>
      <c r="HY364" s="50"/>
      <c r="HZ364" s="50"/>
      <c r="IA364" s="50"/>
      <c r="IB364" s="50"/>
      <c r="IC364" s="50"/>
      <c r="ID364" s="50"/>
      <c r="IE364" s="1"/>
      <c r="IF364" s="112"/>
      <c r="IG364" s="47"/>
      <c r="IH364" s="48"/>
      <c r="II364" s="49"/>
      <c r="IJ364" s="33"/>
      <c r="IK364" s="33"/>
      <c r="IL364" s="50"/>
      <c r="IM364" s="50"/>
      <c r="IN364" s="50"/>
      <c r="IO364" s="50"/>
      <c r="IP364" s="50"/>
      <c r="IQ364" s="50"/>
      <c r="IR364" s="50"/>
      <c r="IS364" s="50"/>
      <c r="IT364" s="50"/>
      <c r="IU364" s="50"/>
      <c r="IV364" s="1"/>
    </row>
    <row r="365" spans="1:256" ht="26.25" customHeight="1">
      <c r="A365" s="46"/>
      <c r="B365" s="47"/>
      <c r="C365" s="48"/>
      <c r="D365" s="49"/>
      <c r="E365" s="33"/>
      <c r="F365" s="33"/>
      <c r="G365" s="33"/>
      <c r="H365" s="33">
        <v>2023</v>
      </c>
      <c r="I365" s="50">
        <f t="shared" si="189"/>
        <v>4902.2</v>
      </c>
      <c r="J365" s="50">
        <f t="shared" si="187"/>
        <v>4902.2</v>
      </c>
      <c r="K365" s="50">
        <f t="shared" ref="K365:R365" si="194">K257+K184</f>
        <v>4902.2</v>
      </c>
      <c r="L365" s="50">
        <f t="shared" si="194"/>
        <v>4902.2</v>
      </c>
      <c r="M365" s="50">
        <f t="shared" si="194"/>
        <v>0</v>
      </c>
      <c r="N365" s="50">
        <f t="shared" si="194"/>
        <v>0</v>
      </c>
      <c r="O365" s="50">
        <f t="shared" si="194"/>
        <v>0</v>
      </c>
      <c r="P365" s="50">
        <f t="shared" si="194"/>
        <v>0</v>
      </c>
      <c r="Q365" s="50">
        <f t="shared" si="194"/>
        <v>0</v>
      </c>
      <c r="R365" s="50">
        <f t="shared" si="194"/>
        <v>0</v>
      </c>
      <c r="S365" s="1"/>
      <c r="T365" s="112"/>
      <c r="U365" s="48"/>
      <c r="V365" s="48"/>
      <c r="W365" s="54"/>
      <c r="X365" s="54"/>
      <c r="Y365" s="94"/>
      <c r="Z365" s="94"/>
      <c r="AA365" s="94"/>
      <c r="AB365" s="94"/>
      <c r="AC365" s="94"/>
      <c r="AD365" s="94"/>
      <c r="AE365" s="94"/>
      <c r="AF365" s="94"/>
      <c r="AG365" s="94"/>
      <c r="AH365" s="94"/>
      <c r="AI365" s="113"/>
      <c r="AJ365" s="114"/>
      <c r="AK365" s="48"/>
      <c r="AL365" s="48"/>
      <c r="AM365" s="48"/>
      <c r="AN365" s="54"/>
      <c r="AO365" s="54"/>
      <c r="AP365" s="94"/>
      <c r="AQ365" s="94"/>
      <c r="AR365" s="94"/>
      <c r="AS365" s="94"/>
      <c r="AT365" s="94"/>
      <c r="AU365" s="94"/>
      <c r="AV365" s="94"/>
      <c r="AW365" s="94"/>
      <c r="AX365" s="94"/>
      <c r="AY365" s="94"/>
      <c r="AZ365" s="113"/>
      <c r="BA365" s="114"/>
      <c r="BB365" s="48"/>
      <c r="BC365" s="48"/>
      <c r="BD365" s="48"/>
      <c r="BE365" s="54"/>
      <c r="BF365" s="54"/>
      <c r="BG365" s="94"/>
      <c r="BH365" s="94"/>
      <c r="BI365" s="94"/>
      <c r="BJ365" s="94"/>
      <c r="BK365" s="94"/>
      <c r="BL365" s="94"/>
      <c r="BM365" s="94"/>
      <c r="BN365" s="94"/>
      <c r="BO365" s="94"/>
      <c r="BP365" s="94"/>
      <c r="BQ365" s="113"/>
      <c r="BR365" s="114"/>
      <c r="BS365" s="48"/>
      <c r="BT365" s="48"/>
      <c r="BU365" s="48"/>
      <c r="BV365" s="54"/>
      <c r="BW365" s="54"/>
      <c r="BX365" s="94"/>
      <c r="BY365" s="94"/>
      <c r="BZ365" s="94"/>
      <c r="CA365" s="94"/>
      <c r="CB365" s="94"/>
      <c r="CC365" s="94"/>
      <c r="CD365" s="94"/>
      <c r="CE365" s="94"/>
      <c r="CF365" s="94"/>
      <c r="CG365" s="94"/>
      <c r="CH365" s="113"/>
      <c r="CI365" s="114"/>
      <c r="CJ365" s="48"/>
      <c r="CK365" s="48"/>
      <c r="CL365" s="48"/>
      <c r="CM365" s="54"/>
      <c r="CN365" s="54"/>
      <c r="CO365" s="94"/>
      <c r="CP365" s="94"/>
      <c r="CQ365" s="94"/>
      <c r="CR365" s="94"/>
      <c r="CS365" s="94"/>
      <c r="CT365" s="94"/>
      <c r="CU365" s="94"/>
      <c r="CV365" s="94"/>
      <c r="CW365" s="94"/>
      <c r="CX365" s="94"/>
      <c r="CY365" s="113"/>
      <c r="CZ365" s="114"/>
      <c r="DA365" s="48"/>
      <c r="DB365" s="48"/>
      <c r="DC365" s="48"/>
      <c r="DD365" s="54"/>
      <c r="DE365" s="54"/>
      <c r="DF365" s="94"/>
      <c r="DG365" s="116"/>
      <c r="DH365" s="50"/>
      <c r="DI365" s="50"/>
      <c r="DJ365" s="50"/>
      <c r="DK365" s="50"/>
      <c r="DL365" s="50"/>
      <c r="DM365" s="50"/>
      <c r="DN365" s="50"/>
      <c r="DO365" s="50"/>
      <c r="DP365" s="1"/>
      <c r="DQ365" s="112"/>
      <c r="DR365" s="47"/>
      <c r="DS365" s="48"/>
      <c r="DT365" s="49"/>
      <c r="DU365" s="33"/>
      <c r="DV365" s="33"/>
      <c r="DW365" s="50"/>
      <c r="DX365" s="50"/>
      <c r="DY365" s="50"/>
      <c r="DZ365" s="50"/>
      <c r="EA365" s="50"/>
      <c r="EB365" s="50"/>
      <c r="EC365" s="50"/>
      <c r="ED365" s="50"/>
      <c r="EE365" s="50"/>
      <c r="EF365" s="50"/>
      <c r="EG365" s="1"/>
      <c r="EH365" s="112"/>
      <c r="EI365" s="47"/>
      <c r="EJ365" s="48"/>
      <c r="EK365" s="49"/>
      <c r="EL365" s="33"/>
      <c r="EM365" s="33"/>
      <c r="EN365" s="50"/>
      <c r="EO365" s="50"/>
      <c r="EP365" s="50"/>
      <c r="EQ365" s="50"/>
      <c r="ER365" s="50"/>
      <c r="ES365" s="50"/>
      <c r="ET365" s="50"/>
      <c r="EU365" s="50"/>
      <c r="EV365" s="50"/>
      <c r="EW365" s="50"/>
      <c r="EX365" s="1"/>
      <c r="EY365" s="112"/>
      <c r="EZ365" s="47"/>
      <c r="FA365" s="48"/>
      <c r="FB365" s="49"/>
      <c r="FC365" s="33"/>
      <c r="FD365" s="33"/>
      <c r="FE365" s="50"/>
      <c r="FF365" s="50"/>
      <c r="FG365" s="50"/>
      <c r="FH365" s="50"/>
      <c r="FI365" s="50"/>
      <c r="FJ365" s="50"/>
      <c r="FK365" s="50"/>
      <c r="FL365" s="50"/>
      <c r="FM365" s="50"/>
      <c r="FN365" s="50"/>
      <c r="FO365" s="1"/>
      <c r="FP365" s="112"/>
      <c r="FQ365" s="47"/>
      <c r="FR365" s="48"/>
      <c r="FS365" s="49"/>
      <c r="FT365" s="33"/>
      <c r="FU365" s="33"/>
      <c r="FV365" s="50"/>
      <c r="FW365" s="50"/>
      <c r="FX365" s="50"/>
      <c r="FY365" s="50"/>
      <c r="FZ365" s="50"/>
      <c r="GA365" s="50"/>
      <c r="GB365" s="50"/>
      <c r="GC365" s="50"/>
      <c r="GD365" s="50"/>
      <c r="GE365" s="50"/>
      <c r="GF365" s="1"/>
      <c r="GG365" s="112"/>
      <c r="GH365" s="47"/>
      <c r="GI365" s="48"/>
      <c r="GJ365" s="49"/>
      <c r="GK365" s="33"/>
      <c r="GL365" s="33"/>
      <c r="GM365" s="50"/>
      <c r="GN365" s="50"/>
      <c r="GO365" s="50"/>
      <c r="GP365" s="50"/>
      <c r="GQ365" s="50"/>
      <c r="GR365" s="50"/>
      <c r="GS365" s="50"/>
      <c r="GT365" s="50"/>
      <c r="GU365" s="50"/>
      <c r="GV365" s="50"/>
      <c r="GW365" s="1"/>
      <c r="GX365" s="112"/>
      <c r="GY365" s="47"/>
      <c r="GZ365" s="48"/>
      <c r="HA365" s="49"/>
      <c r="HB365" s="33"/>
      <c r="HC365" s="33"/>
      <c r="HD365" s="50"/>
      <c r="HE365" s="50"/>
      <c r="HF365" s="50"/>
      <c r="HG365" s="50"/>
      <c r="HH365" s="50"/>
      <c r="HI365" s="50"/>
      <c r="HJ365" s="50"/>
      <c r="HK365" s="50"/>
      <c r="HL365" s="50"/>
      <c r="HM365" s="50"/>
      <c r="HN365" s="1"/>
      <c r="HO365" s="112"/>
      <c r="HP365" s="47"/>
      <c r="HQ365" s="48"/>
      <c r="HR365" s="49"/>
      <c r="HS365" s="33"/>
      <c r="HT365" s="33"/>
      <c r="HU365" s="50"/>
      <c r="HV365" s="50"/>
      <c r="HW365" s="50"/>
      <c r="HX365" s="50"/>
      <c r="HY365" s="50"/>
      <c r="HZ365" s="50"/>
      <c r="IA365" s="50"/>
      <c r="IB365" s="50"/>
      <c r="IC365" s="50"/>
      <c r="ID365" s="50"/>
      <c r="IE365" s="1"/>
      <c r="IF365" s="112"/>
      <c r="IG365" s="47"/>
      <c r="IH365" s="48"/>
      <c r="II365" s="49"/>
      <c r="IJ365" s="33"/>
      <c r="IK365" s="33"/>
      <c r="IL365" s="50"/>
      <c r="IM365" s="50"/>
      <c r="IN365" s="50"/>
      <c r="IO365" s="50"/>
      <c r="IP365" s="50"/>
      <c r="IQ365" s="50"/>
      <c r="IR365" s="50"/>
      <c r="IS365" s="50"/>
      <c r="IT365" s="50"/>
      <c r="IU365" s="50"/>
      <c r="IV365" s="1"/>
    </row>
    <row r="366" spans="1:256" ht="26.25" customHeight="1">
      <c r="A366" s="46"/>
      <c r="B366" s="47"/>
      <c r="C366" s="48"/>
      <c r="D366" s="49"/>
      <c r="E366" s="33"/>
      <c r="F366" s="33"/>
      <c r="G366" s="33"/>
      <c r="H366" s="33">
        <v>2024</v>
      </c>
      <c r="I366" s="50">
        <f>K366+M366+O366+Q366</f>
        <v>375650</v>
      </c>
      <c r="J366" s="50">
        <f t="shared" si="187"/>
        <v>0</v>
      </c>
      <c r="K366" s="50">
        <f t="shared" ref="K366:R372" si="195">K258+K185+K331</f>
        <v>165608.70000000001</v>
      </c>
      <c r="L366" s="50">
        <f t="shared" si="195"/>
        <v>0</v>
      </c>
      <c r="M366" s="50">
        <f t="shared" si="195"/>
        <v>0</v>
      </c>
      <c r="N366" s="50">
        <f t="shared" si="195"/>
        <v>0</v>
      </c>
      <c r="O366" s="50">
        <f t="shared" si="195"/>
        <v>210041.3</v>
      </c>
      <c r="P366" s="50">
        <f t="shared" si="195"/>
        <v>0</v>
      </c>
      <c r="Q366" s="50">
        <f t="shared" si="195"/>
        <v>0</v>
      </c>
      <c r="R366" s="50">
        <f t="shared" si="195"/>
        <v>0</v>
      </c>
      <c r="S366" s="1"/>
      <c r="T366" s="112"/>
      <c r="U366" s="48"/>
      <c r="V366" s="48"/>
      <c r="W366" s="54"/>
      <c r="X366" s="54"/>
      <c r="Y366" s="94"/>
      <c r="Z366" s="94"/>
      <c r="AA366" s="94"/>
      <c r="AB366" s="94"/>
      <c r="AC366" s="94"/>
      <c r="AD366" s="94"/>
      <c r="AE366" s="94"/>
      <c r="AF366" s="94"/>
      <c r="AG366" s="94"/>
      <c r="AH366" s="94"/>
      <c r="AI366" s="113"/>
      <c r="AJ366" s="114"/>
      <c r="AK366" s="48"/>
      <c r="AL366" s="48"/>
      <c r="AM366" s="48"/>
      <c r="AN366" s="54"/>
      <c r="AO366" s="54"/>
      <c r="AP366" s="94"/>
      <c r="AQ366" s="94"/>
      <c r="AR366" s="94"/>
      <c r="AS366" s="94"/>
      <c r="AT366" s="94"/>
      <c r="AU366" s="94"/>
      <c r="AV366" s="94"/>
      <c r="AW366" s="94"/>
      <c r="AX366" s="94"/>
      <c r="AY366" s="94"/>
      <c r="AZ366" s="113"/>
      <c r="BA366" s="114"/>
      <c r="BB366" s="48"/>
      <c r="BC366" s="48"/>
      <c r="BD366" s="48"/>
      <c r="BE366" s="54"/>
      <c r="BF366" s="54"/>
      <c r="BG366" s="94"/>
      <c r="BH366" s="94"/>
      <c r="BI366" s="94"/>
      <c r="BJ366" s="94"/>
      <c r="BK366" s="94"/>
      <c r="BL366" s="94"/>
      <c r="BM366" s="94"/>
      <c r="BN366" s="94"/>
      <c r="BO366" s="94"/>
      <c r="BP366" s="94"/>
      <c r="BQ366" s="113"/>
      <c r="BR366" s="114"/>
      <c r="BS366" s="48"/>
      <c r="BT366" s="48"/>
      <c r="BU366" s="48"/>
      <c r="BV366" s="54"/>
      <c r="BW366" s="54"/>
      <c r="BX366" s="94"/>
      <c r="BY366" s="94"/>
      <c r="BZ366" s="94"/>
      <c r="CA366" s="94"/>
      <c r="CB366" s="94"/>
      <c r="CC366" s="94"/>
      <c r="CD366" s="94"/>
      <c r="CE366" s="94"/>
      <c r="CF366" s="94"/>
      <c r="CG366" s="94"/>
      <c r="CH366" s="113"/>
      <c r="CI366" s="114"/>
      <c r="CJ366" s="48"/>
      <c r="CK366" s="48"/>
      <c r="CL366" s="48"/>
      <c r="CM366" s="54"/>
      <c r="CN366" s="54"/>
      <c r="CO366" s="94"/>
      <c r="CP366" s="94"/>
      <c r="CQ366" s="94"/>
      <c r="CR366" s="94"/>
      <c r="CS366" s="94"/>
      <c r="CT366" s="94"/>
      <c r="CU366" s="94"/>
      <c r="CV366" s="94"/>
      <c r="CW366" s="94"/>
      <c r="CX366" s="94"/>
      <c r="CY366" s="113"/>
      <c r="CZ366" s="114"/>
      <c r="DA366" s="48"/>
      <c r="DB366" s="48"/>
      <c r="DC366" s="48"/>
      <c r="DD366" s="54"/>
      <c r="DE366" s="54"/>
      <c r="DF366" s="94"/>
      <c r="DG366" s="116"/>
      <c r="DH366" s="50"/>
      <c r="DI366" s="50"/>
      <c r="DJ366" s="50"/>
      <c r="DK366" s="50"/>
      <c r="DL366" s="50"/>
      <c r="DM366" s="50"/>
      <c r="DN366" s="50"/>
      <c r="DO366" s="50"/>
      <c r="DP366" s="1"/>
      <c r="DQ366" s="112"/>
      <c r="DR366" s="47"/>
      <c r="DS366" s="48"/>
      <c r="DT366" s="49"/>
      <c r="DU366" s="33"/>
      <c r="DV366" s="33"/>
      <c r="DW366" s="50"/>
      <c r="DX366" s="50"/>
      <c r="DY366" s="50"/>
      <c r="DZ366" s="50"/>
      <c r="EA366" s="50"/>
      <c r="EB366" s="50"/>
      <c r="EC366" s="50"/>
      <c r="ED366" s="50"/>
      <c r="EE366" s="50"/>
      <c r="EF366" s="50"/>
      <c r="EG366" s="1"/>
      <c r="EH366" s="112"/>
      <c r="EI366" s="47"/>
      <c r="EJ366" s="48"/>
      <c r="EK366" s="49"/>
      <c r="EL366" s="33"/>
      <c r="EM366" s="33"/>
      <c r="EN366" s="50"/>
      <c r="EO366" s="50"/>
      <c r="EP366" s="50"/>
      <c r="EQ366" s="50"/>
      <c r="ER366" s="50"/>
      <c r="ES366" s="50"/>
      <c r="ET366" s="50"/>
      <c r="EU366" s="50"/>
      <c r="EV366" s="50"/>
      <c r="EW366" s="50"/>
      <c r="EX366" s="1"/>
      <c r="EY366" s="112"/>
      <c r="EZ366" s="47"/>
      <c r="FA366" s="48"/>
      <c r="FB366" s="49"/>
      <c r="FC366" s="33"/>
      <c r="FD366" s="33"/>
      <c r="FE366" s="50"/>
      <c r="FF366" s="50"/>
      <c r="FG366" s="50"/>
      <c r="FH366" s="50"/>
      <c r="FI366" s="50"/>
      <c r="FJ366" s="50"/>
      <c r="FK366" s="50"/>
      <c r="FL366" s="50"/>
      <c r="FM366" s="50"/>
      <c r="FN366" s="50"/>
      <c r="FO366" s="1"/>
      <c r="FP366" s="112"/>
      <c r="FQ366" s="47"/>
      <c r="FR366" s="48"/>
      <c r="FS366" s="49"/>
      <c r="FT366" s="33"/>
      <c r="FU366" s="33"/>
      <c r="FV366" s="50"/>
      <c r="FW366" s="50"/>
      <c r="FX366" s="50"/>
      <c r="FY366" s="50"/>
      <c r="FZ366" s="50"/>
      <c r="GA366" s="50"/>
      <c r="GB366" s="50"/>
      <c r="GC366" s="50"/>
      <c r="GD366" s="50"/>
      <c r="GE366" s="50"/>
      <c r="GF366" s="1"/>
      <c r="GG366" s="112"/>
      <c r="GH366" s="47"/>
      <c r="GI366" s="48"/>
      <c r="GJ366" s="49"/>
      <c r="GK366" s="33"/>
      <c r="GL366" s="33"/>
      <c r="GM366" s="50"/>
      <c r="GN366" s="50"/>
      <c r="GO366" s="50"/>
      <c r="GP366" s="50"/>
      <c r="GQ366" s="50"/>
      <c r="GR366" s="50"/>
      <c r="GS366" s="50"/>
      <c r="GT366" s="50"/>
      <c r="GU366" s="50"/>
      <c r="GV366" s="50"/>
      <c r="GW366" s="1"/>
      <c r="GX366" s="112"/>
      <c r="GY366" s="47"/>
      <c r="GZ366" s="48"/>
      <c r="HA366" s="49"/>
      <c r="HB366" s="33"/>
      <c r="HC366" s="33"/>
      <c r="HD366" s="50"/>
      <c r="HE366" s="50"/>
      <c r="HF366" s="50"/>
      <c r="HG366" s="50"/>
      <c r="HH366" s="50"/>
      <c r="HI366" s="50"/>
      <c r="HJ366" s="50"/>
      <c r="HK366" s="50"/>
      <c r="HL366" s="50"/>
      <c r="HM366" s="50"/>
      <c r="HN366" s="1"/>
      <c r="HO366" s="112"/>
      <c r="HP366" s="47"/>
      <c r="HQ366" s="48"/>
      <c r="HR366" s="49"/>
      <c r="HS366" s="33"/>
      <c r="HT366" s="33"/>
      <c r="HU366" s="50"/>
      <c r="HV366" s="50"/>
      <c r="HW366" s="50"/>
      <c r="HX366" s="50"/>
      <c r="HY366" s="50"/>
      <c r="HZ366" s="50"/>
      <c r="IA366" s="50"/>
      <c r="IB366" s="50"/>
      <c r="IC366" s="50"/>
      <c r="ID366" s="50"/>
      <c r="IE366" s="1"/>
      <c r="IF366" s="112"/>
      <c r="IG366" s="47"/>
      <c r="IH366" s="48"/>
      <c r="II366" s="49"/>
      <c r="IJ366" s="33"/>
      <c r="IK366" s="33"/>
      <c r="IL366" s="50"/>
      <c r="IM366" s="50"/>
      <c r="IN366" s="50"/>
      <c r="IO366" s="50"/>
      <c r="IP366" s="50"/>
      <c r="IQ366" s="50"/>
      <c r="IR366" s="50"/>
      <c r="IS366" s="50"/>
      <c r="IT366" s="50"/>
      <c r="IU366" s="50"/>
      <c r="IV366" s="1"/>
    </row>
    <row r="367" spans="1:256" ht="26.25" customHeight="1">
      <c r="A367" s="46"/>
      <c r="B367" s="47"/>
      <c r="C367" s="48"/>
      <c r="D367" s="49"/>
      <c r="E367" s="33"/>
      <c r="F367" s="33"/>
      <c r="G367" s="33"/>
      <c r="H367" s="33">
        <v>2025</v>
      </c>
      <c r="I367" s="50">
        <f t="shared" si="189"/>
        <v>168816.4</v>
      </c>
      <c r="J367" s="50">
        <f t="shared" si="187"/>
        <v>0</v>
      </c>
      <c r="K367" s="50">
        <f t="shared" si="195"/>
        <v>42204.1</v>
      </c>
      <c r="L367" s="50">
        <f t="shared" si="195"/>
        <v>0</v>
      </c>
      <c r="M367" s="50">
        <f t="shared" si="195"/>
        <v>0</v>
      </c>
      <c r="N367" s="50">
        <f t="shared" si="195"/>
        <v>0</v>
      </c>
      <c r="O367" s="50">
        <f t="shared" si="195"/>
        <v>126612.3</v>
      </c>
      <c r="P367" s="50">
        <f t="shared" si="195"/>
        <v>0</v>
      </c>
      <c r="Q367" s="50">
        <f t="shared" si="195"/>
        <v>0</v>
      </c>
      <c r="R367" s="50">
        <f t="shared" si="195"/>
        <v>0</v>
      </c>
      <c r="S367" s="1"/>
      <c r="T367" s="112"/>
      <c r="U367" s="48"/>
      <c r="V367" s="48"/>
      <c r="W367" s="54"/>
      <c r="X367" s="54"/>
      <c r="Y367" s="94"/>
      <c r="Z367" s="94"/>
      <c r="AA367" s="94"/>
      <c r="AB367" s="94"/>
      <c r="AC367" s="94"/>
      <c r="AD367" s="94"/>
      <c r="AE367" s="94"/>
      <c r="AF367" s="94"/>
      <c r="AG367" s="94"/>
      <c r="AH367" s="94"/>
      <c r="AI367" s="113"/>
      <c r="AJ367" s="114"/>
      <c r="AK367" s="48"/>
      <c r="AL367" s="48"/>
      <c r="AM367" s="48"/>
      <c r="AN367" s="54"/>
      <c r="AO367" s="54"/>
      <c r="AP367" s="94"/>
      <c r="AQ367" s="94"/>
      <c r="AR367" s="94"/>
      <c r="AS367" s="94"/>
      <c r="AT367" s="94"/>
      <c r="AU367" s="94"/>
      <c r="AV367" s="94"/>
      <c r="AW367" s="94"/>
      <c r="AX367" s="94"/>
      <c r="AY367" s="94"/>
      <c r="AZ367" s="113"/>
      <c r="BA367" s="114"/>
      <c r="BB367" s="48"/>
      <c r="BC367" s="48"/>
      <c r="BD367" s="48"/>
      <c r="BE367" s="54"/>
      <c r="BF367" s="54"/>
      <c r="BG367" s="94"/>
      <c r="BH367" s="94"/>
      <c r="BI367" s="94"/>
      <c r="BJ367" s="94"/>
      <c r="BK367" s="94"/>
      <c r="BL367" s="94"/>
      <c r="BM367" s="94"/>
      <c r="BN367" s="94"/>
      <c r="BO367" s="94"/>
      <c r="BP367" s="94"/>
      <c r="BQ367" s="113"/>
      <c r="BR367" s="114"/>
      <c r="BS367" s="48"/>
      <c r="BT367" s="48"/>
      <c r="BU367" s="48"/>
      <c r="BV367" s="54"/>
      <c r="BW367" s="54"/>
      <c r="BX367" s="94"/>
      <c r="BY367" s="94"/>
      <c r="BZ367" s="94"/>
      <c r="CA367" s="94"/>
      <c r="CB367" s="94"/>
      <c r="CC367" s="94"/>
      <c r="CD367" s="94"/>
      <c r="CE367" s="94"/>
      <c r="CF367" s="94"/>
      <c r="CG367" s="94"/>
      <c r="CH367" s="113"/>
      <c r="CI367" s="114"/>
      <c r="CJ367" s="48"/>
      <c r="CK367" s="48"/>
      <c r="CL367" s="48"/>
      <c r="CM367" s="54"/>
      <c r="CN367" s="54"/>
      <c r="CO367" s="94"/>
      <c r="CP367" s="94"/>
      <c r="CQ367" s="94"/>
      <c r="CR367" s="94"/>
      <c r="CS367" s="94"/>
      <c r="CT367" s="94"/>
      <c r="CU367" s="94"/>
      <c r="CV367" s="94"/>
      <c r="CW367" s="94"/>
      <c r="CX367" s="94"/>
      <c r="CY367" s="113"/>
      <c r="CZ367" s="114"/>
      <c r="DA367" s="48"/>
      <c r="DB367" s="48"/>
      <c r="DC367" s="48"/>
      <c r="DD367" s="54"/>
      <c r="DE367" s="54"/>
      <c r="DF367" s="94"/>
      <c r="DG367" s="116"/>
      <c r="DH367" s="50"/>
      <c r="DI367" s="50"/>
      <c r="DJ367" s="50"/>
      <c r="DK367" s="50"/>
      <c r="DL367" s="50"/>
      <c r="DM367" s="50"/>
      <c r="DN367" s="50"/>
      <c r="DO367" s="50"/>
      <c r="DP367" s="1"/>
      <c r="DQ367" s="112"/>
      <c r="DR367" s="47"/>
      <c r="DS367" s="48"/>
      <c r="DT367" s="49"/>
      <c r="DU367" s="33"/>
      <c r="DV367" s="33"/>
      <c r="DW367" s="50"/>
      <c r="DX367" s="50"/>
      <c r="DY367" s="50"/>
      <c r="DZ367" s="50"/>
      <c r="EA367" s="50"/>
      <c r="EB367" s="50"/>
      <c r="EC367" s="50"/>
      <c r="ED367" s="50"/>
      <c r="EE367" s="50"/>
      <c r="EF367" s="50"/>
      <c r="EG367" s="1"/>
      <c r="EH367" s="112"/>
      <c r="EI367" s="47"/>
      <c r="EJ367" s="48"/>
      <c r="EK367" s="49"/>
      <c r="EL367" s="33"/>
      <c r="EM367" s="33"/>
      <c r="EN367" s="50"/>
      <c r="EO367" s="50"/>
      <c r="EP367" s="50"/>
      <c r="EQ367" s="50"/>
      <c r="ER367" s="50"/>
      <c r="ES367" s="50"/>
      <c r="ET367" s="50"/>
      <c r="EU367" s="50"/>
      <c r="EV367" s="50"/>
      <c r="EW367" s="50"/>
      <c r="EX367" s="1"/>
      <c r="EY367" s="112"/>
      <c r="EZ367" s="47"/>
      <c r="FA367" s="48"/>
      <c r="FB367" s="49"/>
      <c r="FC367" s="33"/>
      <c r="FD367" s="33"/>
      <c r="FE367" s="50"/>
      <c r="FF367" s="50"/>
      <c r="FG367" s="50"/>
      <c r="FH367" s="50"/>
      <c r="FI367" s="50"/>
      <c r="FJ367" s="50"/>
      <c r="FK367" s="50"/>
      <c r="FL367" s="50"/>
      <c r="FM367" s="50"/>
      <c r="FN367" s="50"/>
      <c r="FO367" s="1"/>
      <c r="FP367" s="112"/>
      <c r="FQ367" s="47"/>
      <c r="FR367" s="48"/>
      <c r="FS367" s="49"/>
      <c r="FT367" s="33"/>
      <c r="FU367" s="33"/>
      <c r="FV367" s="50"/>
      <c r="FW367" s="50"/>
      <c r="FX367" s="50"/>
      <c r="FY367" s="50"/>
      <c r="FZ367" s="50"/>
      <c r="GA367" s="50"/>
      <c r="GB367" s="50"/>
      <c r="GC367" s="50"/>
      <c r="GD367" s="50"/>
      <c r="GE367" s="50"/>
      <c r="GF367" s="1"/>
      <c r="GG367" s="112"/>
      <c r="GH367" s="47"/>
      <c r="GI367" s="48"/>
      <c r="GJ367" s="49"/>
      <c r="GK367" s="33"/>
      <c r="GL367" s="33"/>
      <c r="GM367" s="50"/>
      <c r="GN367" s="50"/>
      <c r="GO367" s="50"/>
      <c r="GP367" s="50"/>
      <c r="GQ367" s="50"/>
      <c r="GR367" s="50"/>
      <c r="GS367" s="50"/>
      <c r="GT367" s="50"/>
      <c r="GU367" s="50"/>
      <c r="GV367" s="50"/>
      <c r="GW367" s="1"/>
      <c r="GX367" s="112"/>
      <c r="GY367" s="47"/>
      <c r="GZ367" s="48"/>
      <c r="HA367" s="49"/>
      <c r="HB367" s="33"/>
      <c r="HC367" s="33"/>
      <c r="HD367" s="50"/>
      <c r="HE367" s="50"/>
      <c r="HF367" s="50"/>
      <c r="HG367" s="50"/>
      <c r="HH367" s="50"/>
      <c r="HI367" s="50"/>
      <c r="HJ367" s="50"/>
      <c r="HK367" s="50"/>
      <c r="HL367" s="50"/>
      <c r="HM367" s="50"/>
      <c r="HN367" s="1"/>
      <c r="HO367" s="112"/>
      <c r="HP367" s="47"/>
      <c r="HQ367" s="48"/>
      <c r="HR367" s="49"/>
      <c r="HS367" s="33"/>
      <c r="HT367" s="33"/>
      <c r="HU367" s="50"/>
      <c r="HV367" s="50"/>
      <c r="HW367" s="50"/>
      <c r="HX367" s="50"/>
      <c r="HY367" s="50"/>
      <c r="HZ367" s="50"/>
      <c r="IA367" s="50"/>
      <c r="IB367" s="50"/>
      <c r="IC367" s="50"/>
      <c r="ID367" s="50"/>
      <c r="IE367" s="1"/>
      <c r="IF367" s="112"/>
      <c r="IG367" s="47"/>
      <c r="IH367" s="48"/>
      <c r="II367" s="49"/>
      <c r="IJ367" s="33"/>
      <c r="IK367" s="33"/>
      <c r="IL367" s="50"/>
      <c r="IM367" s="50"/>
      <c r="IN367" s="50"/>
      <c r="IO367" s="50"/>
      <c r="IP367" s="50"/>
      <c r="IQ367" s="50"/>
      <c r="IR367" s="50"/>
      <c r="IS367" s="50"/>
      <c r="IT367" s="50"/>
      <c r="IU367" s="50"/>
      <c r="IV367" s="1"/>
    </row>
    <row r="368" spans="1:256" ht="26.25" customHeight="1">
      <c r="A368" s="46"/>
      <c r="B368" s="47"/>
      <c r="C368" s="48"/>
      <c r="D368" s="49"/>
      <c r="E368" s="33"/>
      <c r="F368" s="33"/>
      <c r="G368" s="33"/>
      <c r="H368" s="33">
        <v>2026</v>
      </c>
      <c r="I368" s="50">
        <f t="shared" si="189"/>
        <v>0</v>
      </c>
      <c r="J368" s="50">
        <f t="shared" si="187"/>
        <v>0</v>
      </c>
      <c r="K368" s="50">
        <f t="shared" si="195"/>
        <v>0</v>
      </c>
      <c r="L368" s="50">
        <f t="shared" si="195"/>
        <v>0</v>
      </c>
      <c r="M368" s="50">
        <f t="shared" si="195"/>
        <v>0</v>
      </c>
      <c r="N368" s="50">
        <f t="shared" si="195"/>
        <v>0</v>
      </c>
      <c r="O368" s="50">
        <f t="shared" si="195"/>
        <v>0</v>
      </c>
      <c r="P368" s="50">
        <f t="shared" si="195"/>
        <v>0</v>
      </c>
      <c r="Q368" s="50">
        <f t="shared" si="195"/>
        <v>0</v>
      </c>
      <c r="R368" s="50">
        <f t="shared" si="195"/>
        <v>0</v>
      </c>
      <c r="S368" s="1"/>
      <c r="T368" s="112"/>
      <c r="U368" s="48"/>
      <c r="V368" s="48"/>
      <c r="W368" s="54"/>
      <c r="X368" s="54"/>
      <c r="Y368" s="94"/>
      <c r="Z368" s="94"/>
      <c r="AA368" s="94"/>
      <c r="AB368" s="94"/>
      <c r="AC368" s="94"/>
      <c r="AD368" s="94"/>
      <c r="AE368" s="94"/>
      <c r="AF368" s="94"/>
      <c r="AG368" s="94"/>
      <c r="AH368" s="94"/>
      <c r="AI368" s="113"/>
      <c r="AJ368" s="114"/>
      <c r="AK368" s="48"/>
      <c r="AL368" s="48"/>
      <c r="AM368" s="48"/>
      <c r="AN368" s="54"/>
      <c r="AO368" s="54"/>
      <c r="AP368" s="94"/>
      <c r="AQ368" s="94"/>
      <c r="AR368" s="94"/>
      <c r="AS368" s="94"/>
      <c r="AT368" s="94"/>
      <c r="AU368" s="94"/>
      <c r="AV368" s="94"/>
      <c r="AW368" s="94"/>
      <c r="AX368" s="94"/>
      <c r="AY368" s="94"/>
      <c r="AZ368" s="113"/>
      <c r="BA368" s="114"/>
      <c r="BB368" s="48"/>
      <c r="BC368" s="48"/>
      <c r="BD368" s="48"/>
      <c r="BE368" s="54"/>
      <c r="BF368" s="54"/>
      <c r="BG368" s="94"/>
      <c r="BH368" s="94"/>
      <c r="BI368" s="94"/>
      <c r="BJ368" s="94"/>
      <c r="BK368" s="94"/>
      <c r="BL368" s="94"/>
      <c r="BM368" s="94"/>
      <c r="BN368" s="94"/>
      <c r="BO368" s="94"/>
      <c r="BP368" s="94"/>
      <c r="BQ368" s="113"/>
      <c r="BR368" s="114"/>
      <c r="BS368" s="48"/>
      <c r="BT368" s="48"/>
      <c r="BU368" s="48"/>
      <c r="BV368" s="54"/>
      <c r="BW368" s="54"/>
      <c r="BX368" s="94"/>
      <c r="BY368" s="94"/>
      <c r="BZ368" s="94"/>
      <c r="CA368" s="94"/>
      <c r="CB368" s="94"/>
      <c r="CC368" s="94"/>
      <c r="CD368" s="94"/>
      <c r="CE368" s="94"/>
      <c r="CF368" s="94"/>
      <c r="CG368" s="94"/>
      <c r="CH368" s="113"/>
      <c r="CI368" s="114"/>
      <c r="CJ368" s="48"/>
      <c r="CK368" s="48"/>
      <c r="CL368" s="48"/>
      <c r="CM368" s="54"/>
      <c r="CN368" s="54"/>
      <c r="CO368" s="94"/>
      <c r="CP368" s="94"/>
      <c r="CQ368" s="94"/>
      <c r="CR368" s="94"/>
      <c r="CS368" s="94"/>
      <c r="CT368" s="94"/>
      <c r="CU368" s="94"/>
      <c r="CV368" s="94"/>
      <c r="CW368" s="94"/>
      <c r="CX368" s="94"/>
      <c r="CY368" s="113"/>
      <c r="CZ368" s="114"/>
      <c r="DA368" s="48"/>
      <c r="DB368" s="48"/>
      <c r="DC368" s="48"/>
      <c r="DD368" s="54"/>
      <c r="DE368" s="54"/>
      <c r="DF368" s="94"/>
      <c r="DG368" s="116"/>
      <c r="DH368" s="50"/>
      <c r="DI368" s="50"/>
      <c r="DJ368" s="50"/>
      <c r="DK368" s="50"/>
      <c r="DL368" s="50"/>
      <c r="DM368" s="50"/>
      <c r="DN368" s="50"/>
      <c r="DO368" s="50"/>
      <c r="DP368" s="1"/>
      <c r="DQ368" s="112"/>
      <c r="DR368" s="47"/>
      <c r="DS368" s="48"/>
      <c r="DT368" s="49"/>
      <c r="DU368" s="33"/>
      <c r="DV368" s="33"/>
      <c r="DW368" s="50"/>
      <c r="DX368" s="50"/>
      <c r="DY368" s="50"/>
      <c r="DZ368" s="50"/>
      <c r="EA368" s="50"/>
      <c r="EB368" s="50"/>
      <c r="EC368" s="50"/>
      <c r="ED368" s="50"/>
      <c r="EE368" s="50"/>
      <c r="EF368" s="50"/>
      <c r="EG368" s="1"/>
      <c r="EH368" s="112"/>
      <c r="EI368" s="47"/>
      <c r="EJ368" s="48"/>
      <c r="EK368" s="49"/>
      <c r="EL368" s="33"/>
      <c r="EM368" s="33"/>
      <c r="EN368" s="50"/>
      <c r="EO368" s="50"/>
      <c r="EP368" s="50"/>
      <c r="EQ368" s="50"/>
      <c r="ER368" s="50"/>
      <c r="ES368" s="50"/>
      <c r="ET368" s="50"/>
      <c r="EU368" s="50"/>
      <c r="EV368" s="50"/>
      <c r="EW368" s="50"/>
      <c r="EX368" s="1"/>
      <c r="EY368" s="112"/>
      <c r="EZ368" s="47"/>
      <c r="FA368" s="48"/>
      <c r="FB368" s="49"/>
      <c r="FC368" s="33"/>
      <c r="FD368" s="33"/>
      <c r="FE368" s="50"/>
      <c r="FF368" s="50"/>
      <c r="FG368" s="50"/>
      <c r="FH368" s="50"/>
      <c r="FI368" s="50"/>
      <c r="FJ368" s="50"/>
      <c r="FK368" s="50"/>
      <c r="FL368" s="50"/>
      <c r="FM368" s="50"/>
      <c r="FN368" s="50"/>
      <c r="FO368" s="1"/>
      <c r="FP368" s="112"/>
      <c r="FQ368" s="47"/>
      <c r="FR368" s="48"/>
      <c r="FS368" s="49"/>
      <c r="FT368" s="33"/>
      <c r="FU368" s="33"/>
      <c r="FV368" s="50"/>
      <c r="FW368" s="50"/>
      <c r="FX368" s="50"/>
      <c r="FY368" s="50"/>
      <c r="FZ368" s="50"/>
      <c r="GA368" s="50"/>
      <c r="GB368" s="50"/>
      <c r="GC368" s="50"/>
      <c r="GD368" s="50"/>
      <c r="GE368" s="50"/>
      <c r="GF368" s="1"/>
      <c r="GG368" s="112"/>
      <c r="GH368" s="47"/>
      <c r="GI368" s="48"/>
      <c r="GJ368" s="49"/>
      <c r="GK368" s="33"/>
      <c r="GL368" s="33"/>
      <c r="GM368" s="50"/>
      <c r="GN368" s="50"/>
      <c r="GO368" s="50"/>
      <c r="GP368" s="50"/>
      <c r="GQ368" s="50"/>
      <c r="GR368" s="50"/>
      <c r="GS368" s="50"/>
      <c r="GT368" s="50"/>
      <c r="GU368" s="50"/>
      <c r="GV368" s="50"/>
      <c r="GW368" s="1"/>
      <c r="GX368" s="112"/>
      <c r="GY368" s="47"/>
      <c r="GZ368" s="48"/>
      <c r="HA368" s="49"/>
      <c r="HB368" s="33"/>
      <c r="HC368" s="33"/>
      <c r="HD368" s="50"/>
      <c r="HE368" s="50"/>
      <c r="HF368" s="50"/>
      <c r="HG368" s="50"/>
      <c r="HH368" s="50"/>
      <c r="HI368" s="50"/>
      <c r="HJ368" s="50"/>
      <c r="HK368" s="50"/>
      <c r="HL368" s="50"/>
      <c r="HM368" s="50"/>
      <c r="HN368" s="1"/>
      <c r="HO368" s="112"/>
      <c r="HP368" s="47"/>
      <c r="HQ368" s="48"/>
      <c r="HR368" s="49"/>
      <c r="HS368" s="33"/>
      <c r="HT368" s="33"/>
      <c r="HU368" s="50"/>
      <c r="HV368" s="50"/>
      <c r="HW368" s="50"/>
      <c r="HX368" s="50"/>
      <c r="HY368" s="50"/>
      <c r="HZ368" s="50"/>
      <c r="IA368" s="50"/>
      <c r="IB368" s="50"/>
      <c r="IC368" s="50"/>
      <c r="ID368" s="50"/>
      <c r="IE368" s="1"/>
      <c r="IF368" s="112"/>
      <c r="IG368" s="47"/>
      <c r="IH368" s="48"/>
      <c r="II368" s="49"/>
      <c r="IJ368" s="33"/>
      <c r="IK368" s="33"/>
      <c r="IL368" s="50"/>
      <c r="IM368" s="50"/>
      <c r="IN368" s="50"/>
      <c r="IO368" s="50"/>
      <c r="IP368" s="50"/>
      <c r="IQ368" s="50"/>
      <c r="IR368" s="50"/>
      <c r="IS368" s="50"/>
      <c r="IT368" s="50"/>
      <c r="IU368" s="50"/>
      <c r="IV368" s="1"/>
    </row>
    <row r="369" spans="1:256" ht="26.25" customHeight="1">
      <c r="A369" s="46"/>
      <c r="B369" s="47"/>
      <c r="C369" s="48"/>
      <c r="D369" s="49"/>
      <c r="E369" s="33"/>
      <c r="F369" s="33"/>
      <c r="G369" s="33"/>
      <c r="H369" s="33">
        <v>2027</v>
      </c>
      <c r="I369" s="50">
        <f t="shared" si="189"/>
        <v>0</v>
      </c>
      <c r="J369" s="50">
        <f t="shared" si="187"/>
        <v>0</v>
      </c>
      <c r="K369" s="50">
        <f t="shared" si="195"/>
        <v>0</v>
      </c>
      <c r="L369" s="50">
        <f t="shared" si="195"/>
        <v>0</v>
      </c>
      <c r="M369" s="50">
        <f t="shared" si="195"/>
        <v>0</v>
      </c>
      <c r="N369" s="50">
        <f t="shared" si="195"/>
        <v>0</v>
      </c>
      <c r="O369" s="50">
        <f t="shared" si="195"/>
        <v>0</v>
      </c>
      <c r="P369" s="50">
        <f t="shared" si="195"/>
        <v>0</v>
      </c>
      <c r="Q369" s="50">
        <f t="shared" si="195"/>
        <v>0</v>
      </c>
      <c r="R369" s="50">
        <f t="shared" si="195"/>
        <v>0</v>
      </c>
      <c r="S369" s="1"/>
      <c r="T369" s="112"/>
      <c r="U369" s="48"/>
      <c r="V369" s="48"/>
      <c r="W369" s="54"/>
      <c r="X369" s="54"/>
      <c r="Y369" s="94"/>
      <c r="Z369" s="94"/>
      <c r="AA369" s="94"/>
      <c r="AB369" s="94"/>
      <c r="AC369" s="94"/>
      <c r="AD369" s="94"/>
      <c r="AE369" s="94"/>
      <c r="AF369" s="94"/>
      <c r="AG369" s="94"/>
      <c r="AH369" s="94"/>
      <c r="AI369" s="113"/>
      <c r="AJ369" s="114"/>
      <c r="AK369" s="48"/>
      <c r="AL369" s="48"/>
      <c r="AM369" s="48"/>
      <c r="AN369" s="54"/>
      <c r="AO369" s="54"/>
      <c r="AP369" s="94"/>
      <c r="AQ369" s="94"/>
      <c r="AR369" s="94"/>
      <c r="AS369" s="94"/>
      <c r="AT369" s="94"/>
      <c r="AU369" s="94"/>
      <c r="AV369" s="94"/>
      <c r="AW369" s="94"/>
      <c r="AX369" s="94"/>
      <c r="AY369" s="94"/>
      <c r="AZ369" s="113"/>
      <c r="BA369" s="114"/>
      <c r="BB369" s="48"/>
      <c r="BC369" s="48"/>
      <c r="BD369" s="48"/>
      <c r="BE369" s="54"/>
      <c r="BF369" s="54"/>
      <c r="BG369" s="94"/>
      <c r="BH369" s="94"/>
      <c r="BI369" s="94"/>
      <c r="BJ369" s="94"/>
      <c r="BK369" s="94"/>
      <c r="BL369" s="94"/>
      <c r="BM369" s="94"/>
      <c r="BN369" s="94"/>
      <c r="BO369" s="94"/>
      <c r="BP369" s="94"/>
      <c r="BQ369" s="113"/>
      <c r="BR369" s="114"/>
      <c r="BS369" s="48"/>
      <c r="BT369" s="48"/>
      <c r="BU369" s="48"/>
      <c r="BV369" s="54"/>
      <c r="BW369" s="54"/>
      <c r="BX369" s="94"/>
      <c r="BY369" s="94"/>
      <c r="BZ369" s="94"/>
      <c r="CA369" s="94"/>
      <c r="CB369" s="94"/>
      <c r="CC369" s="94"/>
      <c r="CD369" s="94"/>
      <c r="CE369" s="94"/>
      <c r="CF369" s="94"/>
      <c r="CG369" s="94"/>
      <c r="CH369" s="113"/>
      <c r="CI369" s="114"/>
      <c r="CJ369" s="48"/>
      <c r="CK369" s="48"/>
      <c r="CL369" s="48"/>
      <c r="CM369" s="54"/>
      <c r="CN369" s="54"/>
      <c r="CO369" s="94"/>
      <c r="CP369" s="94"/>
      <c r="CQ369" s="94"/>
      <c r="CR369" s="94"/>
      <c r="CS369" s="94"/>
      <c r="CT369" s="94"/>
      <c r="CU369" s="94"/>
      <c r="CV369" s="94"/>
      <c r="CW369" s="94"/>
      <c r="CX369" s="94"/>
      <c r="CY369" s="113"/>
      <c r="CZ369" s="114"/>
      <c r="DA369" s="48"/>
      <c r="DB369" s="48"/>
      <c r="DC369" s="48"/>
      <c r="DD369" s="54"/>
      <c r="DE369" s="54"/>
      <c r="DF369" s="94"/>
      <c r="DG369" s="116"/>
      <c r="DH369" s="50"/>
      <c r="DI369" s="50"/>
      <c r="DJ369" s="50"/>
      <c r="DK369" s="50"/>
      <c r="DL369" s="50"/>
      <c r="DM369" s="50"/>
      <c r="DN369" s="50"/>
      <c r="DO369" s="50"/>
      <c r="DP369" s="1"/>
      <c r="DQ369" s="112"/>
      <c r="DR369" s="47"/>
      <c r="DS369" s="48"/>
      <c r="DT369" s="49"/>
      <c r="DU369" s="33"/>
      <c r="DV369" s="33"/>
      <c r="DW369" s="50"/>
      <c r="DX369" s="50"/>
      <c r="DY369" s="50"/>
      <c r="DZ369" s="50"/>
      <c r="EA369" s="50"/>
      <c r="EB369" s="50"/>
      <c r="EC369" s="50"/>
      <c r="ED369" s="50"/>
      <c r="EE369" s="50"/>
      <c r="EF369" s="50"/>
      <c r="EG369" s="1"/>
      <c r="EH369" s="112"/>
      <c r="EI369" s="47"/>
      <c r="EJ369" s="48"/>
      <c r="EK369" s="49"/>
      <c r="EL369" s="33"/>
      <c r="EM369" s="33"/>
      <c r="EN369" s="50"/>
      <c r="EO369" s="50"/>
      <c r="EP369" s="50"/>
      <c r="EQ369" s="50"/>
      <c r="ER369" s="50"/>
      <c r="ES369" s="50"/>
      <c r="ET369" s="50"/>
      <c r="EU369" s="50"/>
      <c r="EV369" s="50"/>
      <c r="EW369" s="50"/>
      <c r="EX369" s="1"/>
      <c r="EY369" s="112"/>
      <c r="EZ369" s="47"/>
      <c r="FA369" s="48"/>
      <c r="FB369" s="49"/>
      <c r="FC369" s="33"/>
      <c r="FD369" s="33"/>
      <c r="FE369" s="50"/>
      <c r="FF369" s="50"/>
      <c r="FG369" s="50"/>
      <c r="FH369" s="50"/>
      <c r="FI369" s="50"/>
      <c r="FJ369" s="50"/>
      <c r="FK369" s="50"/>
      <c r="FL369" s="50"/>
      <c r="FM369" s="50"/>
      <c r="FN369" s="50"/>
      <c r="FO369" s="1"/>
      <c r="FP369" s="112"/>
      <c r="FQ369" s="47"/>
      <c r="FR369" s="48"/>
      <c r="FS369" s="49"/>
      <c r="FT369" s="33"/>
      <c r="FU369" s="33"/>
      <c r="FV369" s="50"/>
      <c r="FW369" s="50"/>
      <c r="FX369" s="50"/>
      <c r="FY369" s="50"/>
      <c r="FZ369" s="50"/>
      <c r="GA369" s="50"/>
      <c r="GB369" s="50"/>
      <c r="GC369" s="50"/>
      <c r="GD369" s="50"/>
      <c r="GE369" s="50"/>
      <c r="GF369" s="1"/>
      <c r="GG369" s="112"/>
      <c r="GH369" s="47"/>
      <c r="GI369" s="48"/>
      <c r="GJ369" s="49"/>
      <c r="GK369" s="33"/>
      <c r="GL369" s="33"/>
      <c r="GM369" s="50"/>
      <c r="GN369" s="50"/>
      <c r="GO369" s="50"/>
      <c r="GP369" s="50"/>
      <c r="GQ369" s="50"/>
      <c r="GR369" s="50"/>
      <c r="GS369" s="50"/>
      <c r="GT369" s="50"/>
      <c r="GU369" s="50"/>
      <c r="GV369" s="50"/>
      <c r="GW369" s="1"/>
      <c r="GX369" s="112"/>
      <c r="GY369" s="47"/>
      <c r="GZ369" s="48"/>
      <c r="HA369" s="49"/>
      <c r="HB369" s="33"/>
      <c r="HC369" s="33"/>
      <c r="HD369" s="50"/>
      <c r="HE369" s="50"/>
      <c r="HF369" s="50"/>
      <c r="HG369" s="50"/>
      <c r="HH369" s="50"/>
      <c r="HI369" s="50"/>
      <c r="HJ369" s="50"/>
      <c r="HK369" s="50"/>
      <c r="HL369" s="50"/>
      <c r="HM369" s="50"/>
      <c r="HN369" s="1"/>
      <c r="HO369" s="112"/>
      <c r="HP369" s="47"/>
      <c r="HQ369" s="48"/>
      <c r="HR369" s="49"/>
      <c r="HS369" s="33"/>
      <c r="HT369" s="33"/>
      <c r="HU369" s="50"/>
      <c r="HV369" s="50"/>
      <c r="HW369" s="50"/>
      <c r="HX369" s="50"/>
      <c r="HY369" s="50"/>
      <c r="HZ369" s="50"/>
      <c r="IA369" s="50"/>
      <c r="IB369" s="50"/>
      <c r="IC369" s="50"/>
      <c r="ID369" s="50"/>
      <c r="IE369" s="1"/>
      <c r="IF369" s="112"/>
      <c r="IG369" s="47"/>
      <c r="IH369" s="48"/>
      <c r="II369" s="49"/>
      <c r="IJ369" s="33"/>
      <c r="IK369" s="33"/>
      <c r="IL369" s="50"/>
      <c r="IM369" s="50"/>
      <c r="IN369" s="50"/>
      <c r="IO369" s="50"/>
      <c r="IP369" s="50"/>
      <c r="IQ369" s="50"/>
      <c r="IR369" s="50"/>
      <c r="IS369" s="50"/>
      <c r="IT369" s="50"/>
      <c r="IU369" s="50"/>
      <c r="IV369" s="1"/>
    </row>
    <row r="370" spans="1:256" ht="26.25" customHeight="1">
      <c r="A370" s="46"/>
      <c r="B370" s="47"/>
      <c r="C370" s="48"/>
      <c r="D370" s="49"/>
      <c r="E370" s="33"/>
      <c r="F370" s="33"/>
      <c r="G370" s="33"/>
      <c r="H370" s="33">
        <v>2028</v>
      </c>
      <c r="I370" s="50">
        <f t="shared" ref="I370:J372" si="196">K370+M370+O370+Q370</f>
        <v>0</v>
      </c>
      <c r="J370" s="50">
        <f t="shared" si="196"/>
        <v>0</v>
      </c>
      <c r="K370" s="50">
        <f t="shared" si="195"/>
        <v>0</v>
      </c>
      <c r="L370" s="50">
        <f t="shared" si="195"/>
        <v>0</v>
      </c>
      <c r="M370" s="50">
        <f t="shared" si="195"/>
        <v>0</v>
      </c>
      <c r="N370" s="50">
        <f t="shared" si="195"/>
        <v>0</v>
      </c>
      <c r="O370" s="50">
        <f t="shared" si="195"/>
        <v>0</v>
      </c>
      <c r="P370" s="50">
        <f t="shared" si="195"/>
        <v>0</v>
      </c>
      <c r="Q370" s="50">
        <f t="shared" si="195"/>
        <v>0</v>
      </c>
      <c r="R370" s="50">
        <f t="shared" si="195"/>
        <v>0</v>
      </c>
      <c r="S370" s="1"/>
      <c r="T370" s="52"/>
      <c r="AI370" s="54"/>
      <c r="AY370" s="54"/>
      <c r="BO370" s="54"/>
      <c r="CE370" s="54"/>
      <c r="CU370" s="54"/>
      <c r="DK370" s="54"/>
      <c r="EA370" s="54"/>
      <c r="EQ370" s="54"/>
      <c r="FG370" s="54"/>
      <c r="FW370" s="54"/>
      <c r="GM370" s="54"/>
      <c r="HC370" s="54"/>
      <c r="HS370" s="54"/>
      <c r="II370" s="54"/>
    </row>
    <row r="371" spans="1:256" ht="26.25" customHeight="1">
      <c r="A371" s="46"/>
      <c r="B371" s="47"/>
      <c r="C371" s="48"/>
      <c r="D371" s="49"/>
      <c r="E371" s="33"/>
      <c r="F371" s="33"/>
      <c r="G371" s="33"/>
      <c r="H371" s="33">
        <v>2029</v>
      </c>
      <c r="I371" s="50">
        <f t="shared" si="196"/>
        <v>0</v>
      </c>
      <c r="J371" s="50">
        <f t="shared" si="196"/>
        <v>0</v>
      </c>
      <c r="K371" s="50">
        <f t="shared" si="195"/>
        <v>0</v>
      </c>
      <c r="L371" s="50">
        <f t="shared" si="195"/>
        <v>0</v>
      </c>
      <c r="M371" s="50">
        <f t="shared" si="195"/>
        <v>0</v>
      </c>
      <c r="N371" s="50">
        <f t="shared" si="195"/>
        <v>0</v>
      </c>
      <c r="O371" s="50">
        <f t="shared" si="195"/>
        <v>0</v>
      </c>
      <c r="P371" s="50">
        <f t="shared" si="195"/>
        <v>0</v>
      </c>
      <c r="Q371" s="50">
        <f t="shared" si="195"/>
        <v>0</v>
      </c>
      <c r="R371" s="50">
        <f t="shared" si="195"/>
        <v>0</v>
      </c>
      <c r="S371" s="1"/>
      <c r="T371" s="52"/>
      <c r="AI371" s="54"/>
      <c r="AY371" s="54"/>
      <c r="BO371" s="54"/>
      <c r="CE371" s="54"/>
      <c r="CU371" s="54"/>
      <c r="DK371" s="54"/>
      <c r="EA371" s="54"/>
      <c r="EQ371" s="54"/>
      <c r="FG371" s="54"/>
      <c r="FW371" s="54"/>
      <c r="GM371" s="54"/>
      <c r="HC371" s="54"/>
      <c r="HS371" s="54"/>
      <c r="II371" s="54"/>
    </row>
    <row r="372" spans="1:256" ht="26.25" customHeight="1">
      <c r="A372" s="46"/>
      <c r="B372" s="47"/>
      <c r="C372" s="48"/>
      <c r="D372" s="49"/>
      <c r="E372" s="33"/>
      <c r="F372" s="33"/>
      <c r="G372" s="33"/>
      <c r="H372" s="33">
        <v>2030</v>
      </c>
      <c r="I372" s="50">
        <f t="shared" si="196"/>
        <v>0</v>
      </c>
      <c r="J372" s="50">
        <f t="shared" si="196"/>
        <v>0</v>
      </c>
      <c r="K372" s="50">
        <f t="shared" si="195"/>
        <v>0</v>
      </c>
      <c r="L372" s="50">
        <f t="shared" si="195"/>
        <v>0</v>
      </c>
      <c r="M372" s="50">
        <f t="shared" si="195"/>
        <v>0</v>
      </c>
      <c r="N372" s="50">
        <f t="shared" si="195"/>
        <v>0</v>
      </c>
      <c r="O372" s="50">
        <f t="shared" si="195"/>
        <v>0</v>
      </c>
      <c r="P372" s="50">
        <f t="shared" si="195"/>
        <v>0</v>
      </c>
      <c r="Q372" s="50">
        <f t="shared" si="195"/>
        <v>0</v>
      </c>
      <c r="R372" s="50">
        <f t="shared" si="195"/>
        <v>0</v>
      </c>
      <c r="S372" s="1"/>
      <c r="T372" s="52"/>
      <c r="AI372" s="54"/>
      <c r="AY372" s="54"/>
      <c r="BO372" s="54"/>
      <c r="CE372" s="54"/>
      <c r="CU372" s="54"/>
      <c r="DK372" s="54"/>
      <c r="EA372" s="54"/>
      <c r="EQ372" s="54"/>
      <c r="FG372" s="54"/>
      <c r="FW372" s="54"/>
      <c r="GM372" s="54"/>
      <c r="HC372" s="54"/>
      <c r="HS372" s="54"/>
      <c r="II372" s="54"/>
    </row>
    <row r="373" spans="1:256" ht="26.25" customHeight="1">
      <c r="A373" s="39"/>
      <c r="B373" s="40" t="s">
        <v>181</v>
      </c>
      <c r="C373" s="41"/>
      <c r="D373" s="42"/>
      <c r="E373" s="33"/>
      <c r="F373" s="33"/>
      <c r="G373" s="33"/>
      <c r="H373" s="43" t="s">
        <v>26</v>
      </c>
      <c r="I373" s="44">
        <f>K373+M373+O373+Q373</f>
        <v>33101.070400000004</v>
      </c>
      <c r="J373" s="44">
        <f t="shared" ref="J373:J382" si="197">L373+N373+P373+R373</f>
        <v>13178.8</v>
      </c>
      <c r="K373" s="44">
        <f t="shared" ref="K373:R373" si="198">SUM(K374:K382)</f>
        <v>33101.070400000004</v>
      </c>
      <c r="L373" s="44">
        <f t="shared" si="198"/>
        <v>13178.8</v>
      </c>
      <c r="M373" s="44">
        <f t="shared" si="198"/>
        <v>0</v>
      </c>
      <c r="N373" s="44">
        <f t="shared" si="198"/>
        <v>0</v>
      </c>
      <c r="O373" s="44">
        <f t="shared" si="198"/>
        <v>0</v>
      </c>
      <c r="P373" s="44">
        <f t="shared" si="198"/>
        <v>0</v>
      </c>
      <c r="Q373" s="44">
        <f t="shared" si="198"/>
        <v>0</v>
      </c>
      <c r="R373" s="44">
        <f t="shared" si="198"/>
        <v>0</v>
      </c>
      <c r="S373" s="1"/>
      <c r="T373" s="112"/>
      <c r="U373" s="48"/>
      <c r="V373" s="48"/>
      <c r="W373" s="54"/>
      <c r="X373" s="89"/>
      <c r="Y373" s="95"/>
      <c r="Z373" s="95"/>
      <c r="AA373" s="95"/>
      <c r="AB373" s="95"/>
      <c r="AC373" s="95"/>
      <c r="AD373" s="95"/>
      <c r="AE373" s="95"/>
      <c r="AF373" s="95"/>
      <c r="AG373" s="95"/>
      <c r="AH373" s="95"/>
      <c r="AI373" s="113"/>
      <c r="AJ373" s="114"/>
      <c r="AK373" s="48"/>
      <c r="AL373" s="48"/>
      <c r="AM373" s="48"/>
      <c r="AN373" s="54"/>
      <c r="AO373" s="89"/>
      <c r="AP373" s="95"/>
      <c r="AQ373" s="95"/>
      <c r="AR373" s="95"/>
      <c r="AS373" s="95"/>
      <c r="AT373" s="95"/>
      <c r="AU373" s="95"/>
      <c r="AV373" s="95"/>
      <c r="AW373" s="95"/>
      <c r="AX373" s="95"/>
      <c r="AY373" s="95"/>
      <c r="AZ373" s="113"/>
      <c r="BA373" s="114"/>
      <c r="BB373" s="48"/>
      <c r="BC373" s="48"/>
      <c r="BD373" s="48"/>
      <c r="BE373" s="54"/>
      <c r="BF373" s="89"/>
      <c r="BG373" s="95"/>
      <c r="BH373" s="95"/>
      <c r="BI373" s="95"/>
      <c r="BJ373" s="95"/>
      <c r="BK373" s="95"/>
      <c r="BL373" s="95"/>
      <c r="BM373" s="95"/>
      <c r="BN373" s="95"/>
      <c r="BO373" s="95"/>
      <c r="BP373" s="95"/>
      <c r="BQ373" s="113"/>
      <c r="BR373" s="114"/>
      <c r="BS373" s="48"/>
      <c r="BT373" s="48"/>
      <c r="BU373" s="48"/>
      <c r="BV373" s="54"/>
      <c r="BW373" s="89"/>
      <c r="BX373" s="95"/>
      <c r="BY373" s="95"/>
      <c r="BZ373" s="95"/>
      <c r="CA373" s="95"/>
      <c r="CB373" s="95"/>
      <c r="CC373" s="95"/>
      <c r="CD373" s="95"/>
      <c r="CE373" s="95"/>
      <c r="CF373" s="95"/>
      <c r="CG373" s="95"/>
      <c r="CH373" s="113"/>
      <c r="CI373" s="114"/>
      <c r="CJ373" s="48"/>
      <c r="CK373" s="48"/>
      <c r="CL373" s="48"/>
      <c r="CM373" s="54"/>
      <c r="CN373" s="89"/>
      <c r="CO373" s="95"/>
      <c r="CP373" s="95"/>
      <c r="CQ373" s="95"/>
      <c r="CR373" s="95"/>
      <c r="CS373" s="95"/>
      <c r="CT373" s="95"/>
      <c r="CU373" s="95"/>
      <c r="CV373" s="95"/>
      <c r="CW373" s="95"/>
      <c r="CX373" s="95"/>
      <c r="CY373" s="113"/>
      <c r="CZ373" s="114"/>
      <c r="DA373" s="48"/>
      <c r="DB373" s="48"/>
      <c r="DC373" s="48"/>
      <c r="DD373" s="54"/>
      <c r="DE373" s="89"/>
      <c r="DF373" s="95"/>
      <c r="DG373" s="115"/>
      <c r="DH373" s="44"/>
      <c r="DI373" s="44"/>
      <c r="DJ373" s="44"/>
      <c r="DK373" s="44"/>
      <c r="DL373" s="44"/>
      <c r="DM373" s="44"/>
      <c r="DN373" s="44"/>
      <c r="DO373" s="44"/>
      <c r="DP373" s="1"/>
      <c r="DQ373" s="112"/>
      <c r="DR373" s="40"/>
      <c r="DS373" s="41"/>
      <c r="DT373" s="42"/>
      <c r="DU373" s="33"/>
      <c r="DV373" s="43"/>
      <c r="DW373" s="44"/>
      <c r="DX373" s="44"/>
      <c r="DY373" s="44"/>
      <c r="DZ373" s="44"/>
      <c r="EA373" s="44"/>
      <c r="EB373" s="44"/>
      <c r="EC373" s="44"/>
      <c r="ED373" s="44"/>
      <c r="EE373" s="44"/>
      <c r="EF373" s="44"/>
      <c r="EG373" s="1"/>
      <c r="EH373" s="112"/>
      <c r="EI373" s="40"/>
      <c r="EJ373" s="41"/>
      <c r="EK373" s="42"/>
      <c r="EL373" s="33"/>
      <c r="EM373" s="43"/>
      <c r="EN373" s="44"/>
      <c r="EO373" s="44"/>
      <c r="EP373" s="44"/>
      <c r="EQ373" s="44"/>
      <c r="ER373" s="44"/>
      <c r="ES373" s="44"/>
      <c r="ET373" s="44"/>
      <c r="EU373" s="44"/>
      <c r="EV373" s="44"/>
      <c r="EW373" s="44"/>
      <c r="EX373" s="1"/>
      <c r="EY373" s="112"/>
      <c r="EZ373" s="40"/>
      <c r="FA373" s="41"/>
      <c r="FB373" s="42"/>
      <c r="FC373" s="33"/>
      <c r="FD373" s="43"/>
      <c r="FE373" s="44"/>
      <c r="FF373" s="44"/>
      <c r="FG373" s="44"/>
      <c r="FH373" s="44"/>
      <c r="FI373" s="44"/>
      <c r="FJ373" s="44"/>
      <c r="FK373" s="44"/>
      <c r="FL373" s="44"/>
      <c r="FM373" s="44"/>
      <c r="FN373" s="44"/>
      <c r="FO373" s="1"/>
      <c r="FP373" s="112"/>
      <c r="FQ373" s="40"/>
      <c r="FR373" s="41"/>
      <c r="FS373" s="42"/>
      <c r="FT373" s="33"/>
      <c r="FU373" s="43"/>
      <c r="FV373" s="44"/>
      <c r="FW373" s="44"/>
      <c r="FX373" s="44"/>
      <c r="FY373" s="44"/>
      <c r="FZ373" s="44"/>
      <c r="GA373" s="44"/>
      <c r="GB373" s="44"/>
      <c r="GC373" s="44"/>
      <c r="GD373" s="44"/>
      <c r="GE373" s="44"/>
      <c r="GF373" s="1"/>
      <c r="GG373" s="112"/>
      <c r="GH373" s="40"/>
      <c r="GI373" s="41"/>
      <c r="GJ373" s="42"/>
      <c r="GK373" s="33"/>
      <c r="GL373" s="43"/>
      <c r="GM373" s="44"/>
      <c r="GN373" s="44"/>
      <c r="GO373" s="44"/>
      <c r="GP373" s="44"/>
      <c r="GQ373" s="44"/>
      <c r="GR373" s="44"/>
      <c r="GS373" s="44"/>
      <c r="GT373" s="44"/>
      <c r="GU373" s="44"/>
      <c r="GV373" s="44"/>
      <c r="GW373" s="1"/>
      <c r="GX373" s="112"/>
      <c r="GY373" s="40"/>
      <c r="GZ373" s="41"/>
      <c r="HA373" s="42"/>
      <c r="HB373" s="33"/>
      <c r="HC373" s="43"/>
      <c r="HD373" s="44"/>
      <c r="HE373" s="44"/>
      <c r="HF373" s="44"/>
      <c r="HG373" s="44"/>
      <c r="HH373" s="44"/>
      <c r="HI373" s="44"/>
      <c r="HJ373" s="44"/>
      <c r="HK373" s="44"/>
      <c r="HL373" s="44"/>
      <c r="HM373" s="44"/>
      <c r="HN373" s="1"/>
      <c r="HO373" s="112"/>
      <c r="HP373" s="40"/>
      <c r="HQ373" s="41"/>
      <c r="HR373" s="42"/>
      <c r="HS373" s="33"/>
      <c r="HT373" s="43"/>
      <c r="HU373" s="44"/>
      <c r="HV373" s="44"/>
      <c r="HW373" s="44"/>
      <c r="HX373" s="44"/>
      <c r="HY373" s="44"/>
      <c r="HZ373" s="44"/>
      <c r="IA373" s="44"/>
      <c r="IB373" s="44"/>
      <c r="IC373" s="44"/>
      <c r="ID373" s="44"/>
      <c r="IE373" s="1"/>
      <c r="IF373" s="112"/>
      <c r="IG373" s="40"/>
      <c r="IH373" s="41"/>
      <c r="II373" s="42"/>
      <c r="IJ373" s="33"/>
      <c r="IK373" s="43"/>
      <c r="IL373" s="44"/>
      <c r="IM373" s="44"/>
      <c r="IN373" s="44"/>
      <c r="IO373" s="44"/>
      <c r="IP373" s="44"/>
      <c r="IQ373" s="44"/>
      <c r="IR373" s="44"/>
      <c r="IS373" s="44"/>
      <c r="IT373" s="44"/>
      <c r="IU373" s="44"/>
      <c r="IV373" s="1"/>
    </row>
    <row r="374" spans="1:256" ht="26.25" customHeight="1">
      <c r="A374" s="46"/>
      <c r="B374" s="47"/>
      <c r="C374" s="48"/>
      <c r="D374" s="49"/>
      <c r="E374" s="33"/>
      <c r="F374" s="33"/>
      <c r="G374" s="33"/>
      <c r="H374" s="33">
        <v>2022</v>
      </c>
      <c r="I374" s="50">
        <f>K374+M374+O374+Q374</f>
        <v>6589.4</v>
      </c>
      <c r="J374" s="50">
        <f t="shared" si="197"/>
        <v>6589.4</v>
      </c>
      <c r="K374" s="50">
        <f t="shared" ref="K374:K382" si="199">K290</f>
        <v>6589.4</v>
      </c>
      <c r="L374" s="50">
        <f t="shared" ref="L374:R374" si="200">L290</f>
        <v>6589.4</v>
      </c>
      <c r="M374" s="50">
        <f t="shared" si="200"/>
        <v>0</v>
      </c>
      <c r="N374" s="50">
        <f t="shared" si="200"/>
        <v>0</v>
      </c>
      <c r="O374" s="50">
        <f t="shared" si="200"/>
        <v>0</v>
      </c>
      <c r="P374" s="50">
        <f t="shared" si="200"/>
        <v>0</v>
      </c>
      <c r="Q374" s="50">
        <f t="shared" si="200"/>
        <v>0</v>
      </c>
      <c r="R374" s="50">
        <f t="shared" si="200"/>
        <v>0</v>
      </c>
      <c r="S374" s="1"/>
      <c r="T374" s="112"/>
      <c r="U374" s="48"/>
      <c r="V374" s="48"/>
      <c r="W374" s="54"/>
      <c r="X374" s="54"/>
      <c r="Y374" s="94"/>
      <c r="Z374" s="94"/>
      <c r="AA374" s="94"/>
      <c r="AB374" s="94"/>
      <c r="AC374" s="94"/>
      <c r="AD374" s="94"/>
      <c r="AE374" s="94"/>
      <c r="AF374" s="94"/>
      <c r="AG374" s="94"/>
      <c r="AH374" s="94"/>
      <c r="AI374" s="113"/>
      <c r="AJ374" s="114"/>
      <c r="AK374" s="48"/>
      <c r="AL374" s="48"/>
      <c r="AM374" s="48"/>
      <c r="AN374" s="54"/>
      <c r="AO374" s="54"/>
      <c r="AP374" s="94"/>
      <c r="AQ374" s="94"/>
      <c r="AR374" s="94"/>
      <c r="AS374" s="94"/>
      <c r="AT374" s="94"/>
      <c r="AU374" s="94"/>
      <c r="AV374" s="94"/>
      <c r="AW374" s="94"/>
      <c r="AX374" s="94"/>
      <c r="AY374" s="94"/>
      <c r="AZ374" s="113"/>
      <c r="BA374" s="114"/>
      <c r="BB374" s="48"/>
      <c r="BC374" s="48"/>
      <c r="BD374" s="48"/>
      <c r="BE374" s="54"/>
      <c r="BF374" s="54"/>
      <c r="BG374" s="94"/>
      <c r="BH374" s="94"/>
      <c r="BI374" s="94"/>
      <c r="BJ374" s="94"/>
      <c r="BK374" s="94"/>
      <c r="BL374" s="94"/>
      <c r="BM374" s="94"/>
      <c r="BN374" s="94"/>
      <c r="BO374" s="94"/>
      <c r="BP374" s="94"/>
      <c r="BQ374" s="113"/>
      <c r="BR374" s="114"/>
      <c r="BS374" s="48"/>
      <c r="BT374" s="48"/>
      <c r="BU374" s="48"/>
      <c r="BV374" s="54"/>
      <c r="BW374" s="54"/>
      <c r="BX374" s="94"/>
      <c r="BY374" s="94"/>
      <c r="BZ374" s="94"/>
      <c r="CA374" s="94"/>
      <c r="CB374" s="94"/>
      <c r="CC374" s="94"/>
      <c r="CD374" s="94"/>
      <c r="CE374" s="94"/>
      <c r="CF374" s="94"/>
      <c r="CG374" s="94"/>
      <c r="CH374" s="113"/>
      <c r="CI374" s="114"/>
      <c r="CJ374" s="48"/>
      <c r="CK374" s="48"/>
      <c r="CL374" s="48"/>
      <c r="CM374" s="54"/>
      <c r="CN374" s="54"/>
      <c r="CO374" s="94"/>
      <c r="CP374" s="94"/>
      <c r="CQ374" s="94"/>
      <c r="CR374" s="94"/>
      <c r="CS374" s="94"/>
      <c r="CT374" s="94"/>
      <c r="CU374" s="94"/>
      <c r="CV374" s="94"/>
      <c r="CW374" s="94"/>
      <c r="CX374" s="94"/>
      <c r="CY374" s="113"/>
      <c r="CZ374" s="114"/>
      <c r="DA374" s="48"/>
      <c r="DB374" s="48"/>
      <c r="DC374" s="48"/>
      <c r="DD374" s="54"/>
      <c r="DE374" s="54"/>
      <c r="DF374" s="94"/>
      <c r="DG374" s="116"/>
      <c r="DH374" s="50"/>
      <c r="DI374" s="50"/>
      <c r="DJ374" s="50"/>
      <c r="DK374" s="50"/>
      <c r="DL374" s="50"/>
      <c r="DM374" s="50"/>
      <c r="DN374" s="50"/>
      <c r="DO374" s="50"/>
      <c r="DP374" s="1"/>
      <c r="DQ374" s="112"/>
      <c r="DR374" s="47"/>
      <c r="DS374" s="48"/>
      <c r="DT374" s="49"/>
      <c r="DU374" s="33"/>
      <c r="DV374" s="33"/>
      <c r="DW374" s="50"/>
      <c r="DX374" s="50"/>
      <c r="DY374" s="50"/>
      <c r="DZ374" s="50"/>
      <c r="EA374" s="50"/>
      <c r="EB374" s="50"/>
      <c r="EC374" s="50"/>
      <c r="ED374" s="50"/>
      <c r="EE374" s="50"/>
      <c r="EF374" s="50"/>
      <c r="EG374" s="1"/>
      <c r="EH374" s="112"/>
      <c r="EI374" s="47"/>
      <c r="EJ374" s="48"/>
      <c r="EK374" s="49"/>
      <c r="EL374" s="33"/>
      <c r="EM374" s="33"/>
      <c r="EN374" s="50"/>
      <c r="EO374" s="50"/>
      <c r="EP374" s="50"/>
      <c r="EQ374" s="50"/>
      <c r="ER374" s="50"/>
      <c r="ES374" s="50"/>
      <c r="ET374" s="50"/>
      <c r="EU374" s="50"/>
      <c r="EV374" s="50"/>
      <c r="EW374" s="50"/>
      <c r="EX374" s="1"/>
      <c r="EY374" s="112"/>
      <c r="EZ374" s="47"/>
      <c r="FA374" s="48"/>
      <c r="FB374" s="49"/>
      <c r="FC374" s="33"/>
      <c r="FD374" s="33"/>
      <c r="FE374" s="50"/>
      <c r="FF374" s="50"/>
      <c r="FG374" s="50"/>
      <c r="FH374" s="50"/>
      <c r="FI374" s="50"/>
      <c r="FJ374" s="50"/>
      <c r="FK374" s="50"/>
      <c r="FL374" s="50"/>
      <c r="FM374" s="50"/>
      <c r="FN374" s="50"/>
      <c r="FO374" s="1"/>
      <c r="FP374" s="112"/>
      <c r="FQ374" s="47"/>
      <c r="FR374" s="48"/>
      <c r="FS374" s="49"/>
      <c r="FT374" s="33"/>
      <c r="FU374" s="33"/>
      <c r="FV374" s="50"/>
      <c r="FW374" s="50"/>
      <c r="FX374" s="50"/>
      <c r="FY374" s="50"/>
      <c r="FZ374" s="50"/>
      <c r="GA374" s="50"/>
      <c r="GB374" s="50"/>
      <c r="GC374" s="50"/>
      <c r="GD374" s="50"/>
      <c r="GE374" s="50"/>
      <c r="GF374" s="1"/>
      <c r="GG374" s="112"/>
      <c r="GH374" s="47"/>
      <c r="GI374" s="48"/>
      <c r="GJ374" s="49"/>
      <c r="GK374" s="33"/>
      <c r="GL374" s="33"/>
      <c r="GM374" s="50"/>
      <c r="GN374" s="50"/>
      <c r="GO374" s="50"/>
      <c r="GP374" s="50"/>
      <c r="GQ374" s="50"/>
      <c r="GR374" s="50"/>
      <c r="GS374" s="50"/>
      <c r="GT374" s="50"/>
      <c r="GU374" s="50"/>
      <c r="GV374" s="50"/>
      <c r="GW374" s="1"/>
      <c r="GX374" s="112"/>
      <c r="GY374" s="47"/>
      <c r="GZ374" s="48"/>
      <c r="HA374" s="49"/>
      <c r="HB374" s="33"/>
      <c r="HC374" s="33"/>
      <c r="HD374" s="50"/>
      <c r="HE374" s="50"/>
      <c r="HF374" s="50"/>
      <c r="HG374" s="50"/>
      <c r="HH374" s="50"/>
      <c r="HI374" s="50"/>
      <c r="HJ374" s="50"/>
      <c r="HK374" s="50"/>
      <c r="HL374" s="50"/>
      <c r="HM374" s="50"/>
      <c r="HN374" s="1"/>
      <c r="HO374" s="112"/>
      <c r="HP374" s="47"/>
      <c r="HQ374" s="48"/>
      <c r="HR374" s="49"/>
      <c r="HS374" s="33"/>
      <c r="HT374" s="33"/>
      <c r="HU374" s="50"/>
      <c r="HV374" s="50"/>
      <c r="HW374" s="50"/>
      <c r="HX374" s="50"/>
      <c r="HY374" s="50"/>
      <c r="HZ374" s="50"/>
      <c r="IA374" s="50"/>
      <c r="IB374" s="50"/>
      <c r="IC374" s="50"/>
      <c r="ID374" s="50"/>
      <c r="IE374" s="1"/>
      <c r="IF374" s="112"/>
      <c r="IG374" s="47"/>
      <c r="IH374" s="48"/>
      <c r="II374" s="49"/>
      <c r="IJ374" s="33"/>
      <c r="IK374" s="33"/>
      <c r="IL374" s="50"/>
      <c r="IM374" s="50"/>
      <c r="IN374" s="50"/>
      <c r="IO374" s="50"/>
      <c r="IP374" s="50"/>
      <c r="IQ374" s="50"/>
      <c r="IR374" s="50"/>
      <c r="IS374" s="50"/>
      <c r="IT374" s="50"/>
      <c r="IU374" s="50"/>
      <c r="IV374" s="1"/>
    </row>
    <row r="375" spans="1:256" ht="26.25" customHeight="1">
      <c r="A375" s="46"/>
      <c r="B375" s="47"/>
      <c r="C375" s="48"/>
      <c r="D375" s="49"/>
      <c r="E375" s="33"/>
      <c r="F375" s="33"/>
      <c r="G375" s="33"/>
      <c r="H375" s="33">
        <v>2023</v>
      </c>
      <c r="I375" s="50">
        <f>K375+M375+O375+Q375</f>
        <v>6589.4</v>
      </c>
      <c r="J375" s="50">
        <f t="shared" si="197"/>
        <v>6589.4</v>
      </c>
      <c r="K375" s="50">
        <f t="shared" si="199"/>
        <v>6589.4</v>
      </c>
      <c r="L375" s="50">
        <f t="shared" ref="L375:R382" si="201">L291</f>
        <v>6589.4</v>
      </c>
      <c r="M375" s="50">
        <f t="shared" si="201"/>
        <v>0</v>
      </c>
      <c r="N375" s="50">
        <f t="shared" si="201"/>
        <v>0</v>
      </c>
      <c r="O375" s="50">
        <f t="shared" si="201"/>
        <v>0</v>
      </c>
      <c r="P375" s="50">
        <f t="shared" si="201"/>
        <v>0</v>
      </c>
      <c r="Q375" s="50">
        <f t="shared" si="201"/>
        <v>0</v>
      </c>
      <c r="R375" s="50">
        <f t="shared" si="201"/>
        <v>0</v>
      </c>
      <c r="S375" s="1"/>
      <c r="T375" s="112"/>
      <c r="U375" s="48"/>
      <c r="V375" s="48"/>
      <c r="W375" s="54"/>
      <c r="X375" s="54"/>
      <c r="Y375" s="94"/>
      <c r="Z375" s="94"/>
      <c r="AA375" s="94"/>
      <c r="AB375" s="94"/>
      <c r="AC375" s="94"/>
      <c r="AD375" s="94"/>
      <c r="AE375" s="94"/>
      <c r="AF375" s="94"/>
      <c r="AG375" s="94"/>
      <c r="AH375" s="94"/>
      <c r="AI375" s="113"/>
      <c r="AJ375" s="114"/>
      <c r="AK375" s="48"/>
      <c r="AL375" s="48"/>
      <c r="AM375" s="48"/>
      <c r="AN375" s="54"/>
      <c r="AO375" s="54"/>
      <c r="AP375" s="94"/>
      <c r="AQ375" s="94"/>
      <c r="AR375" s="94"/>
      <c r="AS375" s="94"/>
      <c r="AT375" s="94"/>
      <c r="AU375" s="94"/>
      <c r="AV375" s="94"/>
      <c r="AW375" s="94"/>
      <c r="AX375" s="94"/>
      <c r="AY375" s="94"/>
      <c r="AZ375" s="113"/>
      <c r="BA375" s="114"/>
      <c r="BB375" s="48"/>
      <c r="BC375" s="48"/>
      <c r="BD375" s="48"/>
      <c r="BE375" s="54"/>
      <c r="BF375" s="54"/>
      <c r="BG375" s="94"/>
      <c r="BH375" s="94"/>
      <c r="BI375" s="94"/>
      <c r="BJ375" s="94"/>
      <c r="BK375" s="94"/>
      <c r="BL375" s="94"/>
      <c r="BM375" s="94"/>
      <c r="BN375" s="94"/>
      <c r="BO375" s="94"/>
      <c r="BP375" s="94"/>
      <c r="BQ375" s="113"/>
      <c r="BR375" s="114"/>
      <c r="BS375" s="48"/>
      <c r="BT375" s="48"/>
      <c r="BU375" s="48"/>
      <c r="BV375" s="54"/>
      <c r="BW375" s="54"/>
      <c r="BX375" s="94"/>
      <c r="BY375" s="94"/>
      <c r="BZ375" s="94"/>
      <c r="CA375" s="94"/>
      <c r="CB375" s="94"/>
      <c r="CC375" s="94"/>
      <c r="CD375" s="94"/>
      <c r="CE375" s="94"/>
      <c r="CF375" s="94"/>
      <c r="CG375" s="94"/>
      <c r="CH375" s="113"/>
      <c r="CI375" s="114"/>
      <c r="CJ375" s="48"/>
      <c r="CK375" s="48"/>
      <c r="CL375" s="48"/>
      <c r="CM375" s="54"/>
      <c r="CN375" s="54"/>
      <c r="CO375" s="94"/>
      <c r="CP375" s="94"/>
      <c r="CQ375" s="94"/>
      <c r="CR375" s="94"/>
      <c r="CS375" s="94"/>
      <c r="CT375" s="94"/>
      <c r="CU375" s="94"/>
      <c r="CV375" s="94"/>
      <c r="CW375" s="94"/>
      <c r="CX375" s="94"/>
      <c r="CY375" s="113"/>
      <c r="CZ375" s="114"/>
      <c r="DA375" s="48"/>
      <c r="DB375" s="48"/>
      <c r="DC375" s="48"/>
      <c r="DD375" s="54"/>
      <c r="DE375" s="54"/>
      <c r="DF375" s="94"/>
      <c r="DG375" s="116"/>
      <c r="DH375" s="50"/>
      <c r="DI375" s="50"/>
      <c r="DJ375" s="50"/>
      <c r="DK375" s="50"/>
      <c r="DL375" s="50"/>
      <c r="DM375" s="50"/>
      <c r="DN375" s="50"/>
      <c r="DO375" s="50"/>
      <c r="DP375" s="1"/>
      <c r="DQ375" s="112"/>
      <c r="DR375" s="47"/>
      <c r="DS375" s="48"/>
      <c r="DT375" s="49"/>
      <c r="DU375" s="33"/>
      <c r="DV375" s="33"/>
      <c r="DW375" s="50"/>
      <c r="DX375" s="50"/>
      <c r="DY375" s="50"/>
      <c r="DZ375" s="50"/>
      <c r="EA375" s="50"/>
      <c r="EB375" s="50"/>
      <c r="EC375" s="50"/>
      <c r="ED375" s="50"/>
      <c r="EE375" s="50"/>
      <c r="EF375" s="50"/>
      <c r="EG375" s="1"/>
      <c r="EH375" s="112"/>
      <c r="EI375" s="47"/>
      <c r="EJ375" s="48"/>
      <c r="EK375" s="49"/>
      <c r="EL375" s="33"/>
      <c r="EM375" s="33"/>
      <c r="EN375" s="50"/>
      <c r="EO375" s="50"/>
      <c r="EP375" s="50"/>
      <c r="EQ375" s="50"/>
      <c r="ER375" s="50"/>
      <c r="ES375" s="50"/>
      <c r="ET375" s="50"/>
      <c r="EU375" s="50"/>
      <c r="EV375" s="50"/>
      <c r="EW375" s="50"/>
      <c r="EX375" s="1"/>
      <c r="EY375" s="112"/>
      <c r="EZ375" s="47"/>
      <c r="FA375" s="48"/>
      <c r="FB375" s="49"/>
      <c r="FC375" s="33"/>
      <c r="FD375" s="33"/>
      <c r="FE375" s="50"/>
      <c r="FF375" s="50"/>
      <c r="FG375" s="50"/>
      <c r="FH375" s="50"/>
      <c r="FI375" s="50"/>
      <c r="FJ375" s="50"/>
      <c r="FK375" s="50"/>
      <c r="FL375" s="50"/>
      <c r="FM375" s="50"/>
      <c r="FN375" s="50"/>
      <c r="FO375" s="1"/>
      <c r="FP375" s="112"/>
      <c r="FQ375" s="47"/>
      <c r="FR375" s="48"/>
      <c r="FS375" s="49"/>
      <c r="FT375" s="33"/>
      <c r="FU375" s="33"/>
      <c r="FV375" s="50"/>
      <c r="FW375" s="50"/>
      <c r="FX375" s="50"/>
      <c r="FY375" s="50"/>
      <c r="FZ375" s="50"/>
      <c r="GA375" s="50"/>
      <c r="GB375" s="50"/>
      <c r="GC375" s="50"/>
      <c r="GD375" s="50"/>
      <c r="GE375" s="50"/>
      <c r="GF375" s="1"/>
      <c r="GG375" s="112"/>
      <c r="GH375" s="47"/>
      <c r="GI375" s="48"/>
      <c r="GJ375" s="49"/>
      <c r="GK375" s="33"/>
      <c r="GL375" s="33"/>
      <c r="GM375" s="50"/>
      <c r="GN375" s="50"/>
      <c r="GO375" s="50"/>
      <c r="GP375" s="50"/>
      <c r="GQ375" s="50"/>
      <c r="GR375" s="50"/>
      <c r="GS375" s="50"/>
      <c r="GT375" s="50"/>
      <c r="GU375" s="50"/>
      <c r="GV375" s="50"/>
      <c r="GW375" s="1"/>
      <c r="GX375" s="112"/>
      <c r="GY375" s="47"/>
      <c r="GZ375" s="48"/>
      <c r="HA375" s="49"/>
      <c r="HB375" s="33"/>
      <c r="HC375" s="33"/>
      <c r="HD375" s="50"/>
      <c r="HE375" s="50"/>
      <c r="HF375" s="50"/>
      <c r="HG375" s="50"/>
      <c r="HH375" s="50"/>
      <c r="HI375" s="50"/>
      <c r="HJ375" s="50"/>
      <c r="HK375" s="50"/>
      <c r="HL375" s="50"/>
      <c r="HM375" s="50"/>
      <c r="HN375" s="1"/>
      <c r="HO375" s="112"/>
      <c r="HP375" s="47"/>
      <c r="HQ375" s="48"/>
      <c r="HR375" s="49"/>
      <c r="HS375" s="33"/>
      <c r="HT375" s="33"/>
      <c r="HU375" s="50"/>
      <c r="HV375" s="50"/>
      <c r="HW375" s="50"/>
      <c r="HX375" s="50"/>
      <c r="HY375" s="50"/>
      <c r="HZ375" s="50"/>
      <c r="IA375" s="50"/>
      <c r="IB375" s="50"/>
      <c r="IC375" s="50"/>
      <c r="ID375" s="50"/>
      <c r="IE375" s="1"/>
      <c r="IF375" s="112"/>
      <c r="IG375" s="47"/>
      <c r="IH375" s="48"/>
      <c r="II375" s="49"/>
      <c r="IJ375" s="33"/>
      <c r="IK375" s="33"/>
      <c r="IL375" s="50"/>
      <c r="IM375" s="50"/>
      <c r="IN375" s="50"/>
      <c r="IO375" s="50"/>
      <c r="IP375" s="50"/>
      <c r="IQ375" s="50"/>
      <c r="IR375" s="50"/>
      <c r="IS375" s="50"/>
      <c r="IT375" s="50"/>
      <c r="IU375" s="50"/>
      <c r="IV375" s="1"/>
    </row>
    <row r="376" spans="1:256" ht="26.25" customHeight="1">
      <c r="A376" s="46"/>
      <c r="B376" s="47"/>
      <c r="C376" s="48"/>
      <c r="D376" s="49"/>
      <c r="E376" s="33"/>
      <c r="F376" s="33"/>
      <c r="G376" s="33"/>
      <c r="H376" s="33">
        <v>2024</v>
      </c>
      <c r="I376" s="50">
        <f>K376+M376+O376+Q376</f>
        <v>0</v>
      </c>
      <c r="J376" s="50">
        <f t="shared" si="197"/>
        <v>0</v>
      </c>
      <c r="K376" s="50">
        <f t="shared" si="199"/>
        <v>0</v>
      </c>
      <c r="L376" s="50">
        <f t="shared" si="201"/>
        <v>0</v>
      </c>
      <c r="M376" s="50">
        <f t="shared" si="201"/>
        <v>0</v>
      </c>
      <c r="N376" s="50">
        <f t="shared" si="201"/>
        <v>0</v>
      </c>
      <c r="O376" s="50">
        <f t="shared" si="201"/>
        <v>0</v>
      </c>
      <c r="P376" s="50">
        <f t="shared" si="201"/>
        <v>0</v>
      </c>
      <c r="Q376" s="50">
        <f t="shared" si="201"/>
        <v>0</v>
      </c>
      <c r="R376" s="50">
        <f t="shared" si="201"/>
        <v>0</v>
      </c>
      <c r="S376" s="1"/>
      <c r="T376" s="112"/>
      <c r="U376" s="48"/>
      <c r="V376" s="48"/>
      <c r="W376" s="54"/>
      <c r="X376" s="54"/>
      <c r="Y376" s="94"/>
      <c r="Z376" s="94"/>
      <c r="AA376" s="94"/>
      <c r="AB376" s="94"/>
      <c r="AC376" s="94"/>
      <c r="AD376" s="94"/>
      <c r="AE376" s="94"/>
      <c r="AF376" s="94"/>
      <c r="AG376" s="94"/>
      <c r="AH376" s="94"/>
      <c r="AI376" s="113"/>
      <c r="AJ376" s="114"/>
      <c r="AK376" s="48"/>
      <c r="AL376" s="48"/>
      <c r="AM376" s="48"/>
      <c r="AN376" s="54"/>
      <c r="AO376" s="54"/>
      <c r="AP376" s="94"/>
      <c r="AQ376" s="94"/>
      <c r="AR376" s="94"/>
      <c r="AS376" s="94"/>
      <c r="AT376" s="94"/>
      <c r="AU376" s="94"/>
      <c r="AV376" s="94"/>
      <c r="AW376" s="94"/>
      <c r="AX376" s="94"/>
      <c r="AY376" s="94"/>
      <c r="AZ376" s="113"/>
      <c r="BA376" s="114"/>
      <c r="BB376" s="48"/>
      <c r="BC376" s="48"/>
      <c r="BD376" s="48"/>
      <c r="BE376" s="54"/>
      <c r="BF376" s="54"/>
      <c r="BG376" s="94"/>
      <c r="BH376" s="94"/>
      <c r="BI376" s="94"/>
      <c r="BJ376" s="94"/>
      <c r="BK376" s="94"/>
      <c r="BL376" s="94"/>
      <c r="BM376" s="94"/>
      <c r="BN376" s="94"/>
      <c r="BO376" s="94"/>
      <c r="BP376" s="94"/>
      <c r="BQ376" s="113"/>
      <c r="BR376" s="114"/>
      <c r="BS376" s="48"/>
      <c r="BT376" s="48"/>
      <c r="BU376" s="48"/>
      <c r="BV376" s="54"/>
      <c r="BW376" s="54"/>
      <c r="BX376" s="94"/>
      <c r="BY376" s="94"/>
      <c r="BZ376" s="94"/>
      <c r="CA376" s="94"/>
      <c r="CB376" s="94"/>
      <c r="CC376" s="94"/>
      <c r="CD376" s="94"/>
      <c r="CE376" s="94"/>
      <c r="CF376" s="94"/>
      <c r="CG376" s="94"/>
      <c r="CH376" s="113"/>
      <c r="CI376" s="114"/>
      <c r="CJ376" s="48"/>
      <c r="CK376" s="48"/>
      <c r="CL376" s="48"/>
      <c r="CM376" s="54"/>
      <c r="CN376" s="54"/>
      <c r="CO376" s="94"/>
      <c r="CP376" s="94"/>
      <c r="CQ376" s="94"/>
      <c r="CR376" s="94"/>
      <c r="CS376" s="94"/>
      <c r="CT376" s="94"/>
      <c r="CU376" s="94"/>
      <c r="CV376" s="94"/>
      <c r="CW376" s="94"/>
      <c r="CX376" s="94"/>
      <c r="CY376" s="113"/>
      <c r="CZ376" s="114"/>
      <c r="DA376" s="48"/>
      <c r="DB376" s="48"/>
      <c r="DC376" s="48"/>
      <c r="DD376" s="54"/>
      <c r="DE376" s="54"/>
      <c r="DF376" s="94"/>
      <c r="DG376" s="116"/>
      <c r="DH376" s="50"/>
      <c r="DI376" s="50"/>
      <c r="DJ376" s="50"/>
      <c r="DK376" s="50"/>
      <c r="DL376" s="50"/>
      <c r="DM376" s="50"/>
      <c r="DN376" s="50"/>
      <c r="DO376" s="50"/>
      <c r="DP376" s="1"/>
      <c r="DQ376" s="112"/>
      <c r="DR376" s="47"/>
      <c r="DS376" s="48"/>
      <c r="DT376" s="49"/>
      <c r="DU376" s="33"/>
      <c r="DV376" s="33"/>
      <c r="DW376" s="50"/>
      <c r="DX376" s="50"/>
      <c r="DY376" s="50"/>
      <c r="DZ376" s="50"/>
      <c r="EA376" s="50"/>
      <c r="EB376" s="50"/>
      <c r="EC376" s="50"/>
      <c r="ED376" s="50"/>
      <c r="EE376" s="50"/>
      <c r="EF376" s="50"/>
      <c r="EG376" s="1"/>
      <c r="EH376" s="112"/>
      <c r="EI376" s="47"/>
      <c r="EJ376" s="48"/>
      <c r="EK376" s="49"/>
      <c r="EL376" s="33"/>
      <c r="EM376" s="33"/>
      <c r="EN376" s="50"/>
      <c r="EO376" s="50"/>
      <c r="EP376" s="50"/>
      <c r="EQ376" s="50"/>
      <c r="ER376" s="50"/>
      <c r="ES376" s="50"/>
      <c r="ET376" s="50"/>
      <c r="EU376" s="50"/>
      <c r="EV376" s="50"/>
      <c r="EW376" s="50"/>
      <c r="EX376" s="1"/>
      <c r="EY376" s="112"/>
      <c r="EZ376" s="47"/>
      <c r="FA376" s="48"/>
      <c r="FB376" s="49"/>
      <c r="FC376" s="33"/>
      <c r="FD376" s="33"/>
      <c r="FE376" s="50"/>
      <c r="FF376" s="50"/>
      <c r="FG376" s="50"/>
      <c r="FH376" s="50"/>
      <c r="FI376" s="50"/>
      <c r="FJ376" s="50"/>
      <c r="FK376" s="50"/>
      <c r="FL376" s="50"/>
      <c r="FM376" s="50"/>
      <c r="FN376" s="50"/>
      <c r="FO376" s="1"/>
      <c r="FP376" s="112"/>
      <c r="FQ376" s="47"/>
      <c r="FR376" s="48"/>
      <c r="FS376" s="49"/>
      <c r="FT376" s="33"/>
      <c r="FU376" s="33"/>
      <c r="FV376" s="50"/>
      <c r="FW376" s="50"/>
      <c r="FX376" s="50"/>
      <c r="FY376" s="50"/>
      <c r="FZ376" s="50"/>
      <c r="GA376" s="50"/>
      <c r="GB376" s="50"/>
      <c r="GC376" s="50"/>
      <c r="GD376" s="50"/>
      <c r="GE376" s="50"/>
      <c r="GF376" s="1"/>
      <c r="GG376" s="112"/>
      <c r="GH376" s="47"/>
      <c r="GI376" s="48"/>
      <c r="GJ376" s="49"/>
      <c r="GK376" s="33"/>
      <c r="GL376" s="33"/>
      <c r="GM376" s="50"/>
      <c r="GN376" s="50"/>
      <c r="GO376" s="50"/>
      <c r="GP376" s="50"/>
      <c r="GQ376" s="50"/>
      <c r="GR376" s="50"/>
      <c r="GS376" s="50"/>
      <c r="GT376" s="50"/>
      <c r="GU376" s="50"/>
      <c r="GV376" s="50"/>
      <c r="GW376" s="1"/>
      <c r="GX376" s="112"/>
      <c r="GY376" s="47"/>
      <c r="GZ376" s="48"/>
      <c r="HA376" s="49"/>
      <c r="HB376" s="33"/>
      <c r="HC376" s="33"/>
      <c r="HD376" s="50"/>
      <c r="HE376" s="50"/>
      <c r="HF376" s="50"/>
      <c r="HG376" s="50"/>
      <c r="HH376" s="50"/>
      <c r="HI376" s="50"/>
      <c r="HJ376" s="50"/>
      <c r="HK376" s="50"/>
      <c r="HL376" s="50"/>
      <c r="HM376" s="50"/>
      <c r="HN376" s="1"/>
      <c r="HO376" s="112"/>
      <c r="HP376" s="47"/>
      <c r="HQ376" s="48"/>
      <c r="HR376" s="49"/>
      <c r="HS376" s="33"/>
      <c r="HT376" s="33"/>
      <c r="HU376" s="50"/>
      <c r="HV376" s="50"/>
      <c r="HW376" s="50"/>
      <c r="HX376" s="50"/>
      <c r="HY376" s="50"/>
      <c r="HZ376" s="50"/>
      <c r="IA376" s="50"/>
      <c r="IB376" s="50"/>
      <c r="IC376" s="50"/>
      <c r="ID376" s="50"/>
      <c r="IE376" s="1"/>
      <c r="IF376" s="112"/>
      <c r="IG376" s="47"/>
      <c r="IH376" s="48"/>
      <c r="II376" s="49"/>
      <c r="IJ376" s="33"/>
      <c r="IK376" s="33"/>
      <c r="IL376" s="50"/>
      <c r="IM376" s="50"/>
      <c r="IN376" s="50"/>
      <c r="IO376" s="50"/>
      <c r="IP376" s="50"/>
      <c r="IQ376" s="50"/>
      <c r="IR376" s="50"/>
      <c r="IS376" s="50"/>
      <c r="IT376" s="50"/>
      <c r="IU376" s="50"/>
      <c r="IV376" s="1"/>
    </row>
    <row r="377" spans="1:256" ht="26.25" customHeight="1">
      <c r="A377" s="46"/>
      <c r="B377" s="47"/>
      <c r="C377" s="48"/>
      <c r="D377" s="49"/>
      <c r="E377" s="33"/>
      <c r="F377" s="33"/>
      <c r="G377" s="33"/>
      <c r="H377" s="33">
        <v>2025</v>
      </c>
      <c r="I377" s="50">
        <f t="shared" ref="I377:I382" si="202">K377+M377+O377+Q377</f>
        <v>0</v>
      </c>
      <c r="J377" s="50">
        <f t="shared" si="197"/>
        <v>0</v>
      </c>
      <c r="K377" s="50">
        <f t="shared" si="199"/>
        <v>0</v>
      </c>
      <c r="L377" s="50">
        <f t="shared" si="201"/>
        <v>0</v>
      </c>
      <c r="M377" s="50">
        <f t="shared" si="201"/>
        <v>0</v>
      </c>
      <c r="N377" s="50">
        <f t="shared" si="201"/>
        <v>0</v>
      </c>
      <c r="O377" s="50">
        <f t="shared" si="201"/>
        <v>0</v>
      </c>
      <c r="P377" s="50">
        <f t="shared" si="201"/>
        <v>0</v>
      </c>
      <c r="Q377" s="50">
        <f t="shared" si="201"/>
        <v>0</v>
      </c>
      <c r="R377" s="50">
        <f t="shared" si="201"/>
        <v>0</v>
      </c>
      <c r="S377" s="1"/>
      <c r="T377" s="112"/>
      <c r="U377" s="48"/>
      <c r="V377" s="48"/>
      <c r="W377" s="54"/>
      <c r="X377" s="54"/>
      <c r="Y377" s="94"/>
      <c r="Z377" s="94"/>
      <c r="AA377" s="94"/>
      <c r="AB377" s="94"/>
      <c r="AC377" s="94"/>
      <c r="AD377" s="94"/>
      <c r="AE377" s="94"/>
      <c r="AF377" s="94"/>
      <c r="AG377" s="94"/>
      <c r="AH377" s="94"/>
      <c r="AI377" s="113"/>
      <c r="AJ377" s="114"/>
      <c r="AK377" s="48"/>
      <c r="AL377" s="48"/>
      <c r="AM377" s="48"/>
      <c r="AN377" s="54"/>
      <c r="AO377" s="54"/>
      <c r="AP377" s="94"/>
      <c r="AQ377" s="94"/>
      <c r="AR377" s="94"/>
      <c r="AS377" s="94"/>
      <c r="AT377" s="94"/>
      <c r="AU377" s="94"/>
      <c r="AV377" s="94"/>
      <c r="AW377" s="94"/>
      <c r="AX377" s="94"/>
      <c r="AY377" s="94"/>
      <c r="AZ377" s="113"/>
      <c r="BA377" s="114"/>
      <c r="BB377" s="48"/>
      <c r="BC377" s="48"/>
      <c r="BD377" s="48"/>
      <c r="BE377" s="54"/>
      <c r="BF377" s="54"/>
      <c r="BG377" s="94"/>
      <c r="BH377" s="94"/>
      <c r="BI377" s="94"/>
      <c r="BJ377" s="94"/>
      <c r="BK377" s="94"/>
      <c r="BL377" s="94"/>
      <c r="BM377" s="94"/>
      <c r="BN377" s="94"/>
      <c r="BO377" s="94"/>
      <c r="BP377" s="94"/>
      <c r="BQ377" s="113"/>
      <c r="BR377" s="114"/>
      <c r="BS377" s="48"/>
      <c r="BT377" s="48"/>
      <c r="BU377" s="48"/>
      <c r="BV377" s="54"/>
      <c r="BW377" s="54"/>
      <c r="BX377" s="94"/>
      <c r="BY377" s="94"/>
      <c r="BZ377" s="94"/>
      <c r="CA377" s="94"/>
      <c r="CB377" s="94"/>
      <c r="CC377" s="94"/>
      <c r="CD377" s="94"/>
      <c r="CE377" s="94"/>
      <c r="CF377" s="94"/>
      <c r="CG377" s="94"/>
      <c r="CH377" s="113"/>
      <c r="CI377" s="114"/>
      <c r="CJ377" s="48"/>
      <c r="CK377" s="48"/>
      <c r="CL377" s="48"/>
      <c r="CM377" s="54"/>
      <c r="CN377" s="54"/>
      <c r="CO377" s="94"/>
      <c r="CP377" s="94"/>
      <c r="CQ377" s="94"/>
      <c r="CR377" s="94"/>
      <c r="CS377" s="94"/>
      <c r="CT377" s="94"/>
      <c r="CU377" s="94"/>
      <c r="CV377" s="94"/>
      <c r="CW377" s="94"/>
      <c r="CX377" s="94"/>
      <c r="CY377" s="113"/>
      <c r="CZ377" s="114"/>
      <c r="DA377" s="48"/>
      <c r="DB377" s="48"/>
      <c r="DC377" s="48"/>
      <c r="DD377" s="54"/>
      <c r="DE377" s="54"/>
      <c r="DF377" s="94"/>
      <c r="DG377" s="116"/>
      <c r="DH377" s="50"/>
      <c r="DI377" s="50"/>
      <c r="DJ377" s="50"/>
      <c r="DK377" s="50"/>
      <c r="DL377" s="50"/>
      <c r="DM377" s="50"/>
      <c r="DN377" s="50"/>
      <c r="DO377" s="50"/>
      <c r="DP377" s="1"/>
      <c r="DQ377" s="112"/>
      <c r="DR377" s="47"/>
      <c r="DS377" s="48"/>
      <c r="DT377" s="49"/>
      <c r="DU377" s="33"/>
      <c r="DV377" s="33"/>
      <c r="DW377" s="50"/>
      <c r="DX377" s="50"/>
      <c r="DY377" s="50"/>
      <c r="DZ377" s="50"/>
      <c r="EA377" s="50"/>
      <c r="EB377" s="50"/>
      <c r="EC377" s="50"/>
      <c r="ED377" s="50"/>
      <c r="EE377" s="50"/>
      <c r="EF377" s="50"/>
      <c r="EG377" s="1"/>
      <c r="EH377" s="112"/>
      <c r="EI377" s="47"/>
      <c r="EJ377" s="48"/>
      <c r="EK377" s="49"/>
      <c r="EL377" s="33"/>
      <c r="EM377" s="33"/>
      <c r="EN377" s="50"/>
      <c r="EO377" s="50"/>
      <c r="EP377" s="50"/>
      <c r="EQ377" s="50"/>
      <c r="ER377" s="50"/>
      <c r="ES377" s="50"/>
      <c r="ET377" s="50"/>
      <c r="EU377" s="50"/>
      <c r="EV377" s="50"/>
      <c r="EW377" s="50"/>
      <c r="EX377" s="1"/>
      <c r="EY377" s="112"/>
      <c r="EZ377" s="47"/>
      <c r="FA377" s="48"/>
      <c r="FB377" s="49"/>
      <c r="FC377" s="33"/>
      <c r="FD377" s="33"/>
      <c r="FE377" s="50"/>
      <c r="FF377" s="50"/>
      <c r="FG377" s="50"/>
      <c r="FH377" s="50"/>
      <c r="FI377" s="50"/>
      <c r="FJ377" s="50"/>
      <c r="FK377" s="50"/>
      <c r="FL377" s="50"/>
      <c r="FM377" s="50"/>
      <c r="FN377" s="50"/>
      <c r="FO377" s="1"/>
      <c r="FP377" s="112"/>
      <c r="FQ377" s="47"/>
      <c r="FR377" s="48"/>
      <c r="FS377" s="49"/>
      <c r="FT377" s="33"/>
      <c r="FU377" s="33"/>
      <c r="FV377" s="50"/>
      <c r="FW377" s="50"/>
      <c r="FX377" s="50"/>
      <c r="FY377" s="50"/>
      <c r="FZ377" s="50"/>
      <c r="GA377" s="50"/>
      <c r="GB377" s="50"/>
      <c r="GC377" s="50"/>
      <c r="GD377" s="50"/>
      <c r="GE377" s="50"/>
      <c r="GF377" s="1"/>
      <c r="GG377" s="112"/>
      <c r="GH377" s="47"/>
      <c r="GI377" s="48"/>
      <c r="GJ377" s="49"/>
      <c r="GK377" s="33"/>
      <c r="GL377" s="33"/>
      <c r="GM377" s="50"/>
      <c r="GN377" s="50"/>
      <c r="GO377" s="50"/>
      <c r="GP377" s="50"/>
      <c r="GQ377" s="50"/>
      <c r="GR377" s="50"/>
      <c r="GS377" s="50"/>
      <c r="GT377" s="50"/>
      <c r="GU377" s="50"/>
      <c r="GV377" s="50"/>
      <c r="GW377" s="1"/>
      <c r="GX377" s="112"/>
      <c r="GY377" s="47"/>
      <c r="GZ377" s="48"/>
      <c r="HA377" s="49"/>
      <c r="HB377" s="33"/>
      <c r="HC377" s="33"/>
      <c r="HD377" s="50"/>
      <c r="HE377" s="50"/>
      <c r="HF377" s="50"/>
      <c r="HG377" s="50"/>
      <c r="HH377" s="50"/>
      <c r="HI377" s="50"/>
      <c r="HJ377" s="50"/>
      <c r="HK377" s="50"/>
      <c r="HL377" s="50"/>
      <c r="HM377" s="50"/>
      <c r="HN377" s="1"/>
      <c r="HO377" s="112"/>
      <c r="HP377" s="47"/>
      <c r="HQ377" s="48"/>
      <c r="HR377" s="49"/>
      <c r="HS377" s="33"/>
      <c r="HT377" s="33"/>
      <c r="HU377" s="50"/>
      <c r="HV377" s="50"/>
      <c r="HW377" s="50"/>
      <c r="HX377" s="50"/>
      <c r="HY377" s="50"/>
      <c r="HZ377" s="50"/>
      <c r="IA377" s="50"/>
      <c r="IB377" s="50"/>
      <c r="IC377" s="50"/>
      <c r="ID377" s="50"/>
      <c r="IE377" s="1"/>
      <c r="IF377" s="112"/>
      <c r="IG377" s="47"/>
      <c r="IH377" s="48"/>
      <c r="II377" s="49"/>
      <c r="IJ377" s="33"/>
      <c r="IK377" s="33"/>
      <c r="IL377" s="50"/>
      <c r="IM377" s="50"/>
      <c r="IN377" s="50"/>
      <c r="IO377" s="50"/>
      <c r="IP377" s="50"/>
      <c r="IQ377" s="50"/>
      <c r="IR377" s="50"/>
      <c r="IS377" s="50"/>
      <c r="IT377" s="50"/>
      <c r="IU377" s="50"/>
      <c r="IV377" s="1"/>
    </row>
    <row r="378" spans="1:256" ht="26.25" customHeight="1">
      <c r="A378" s="46"/>
      <c r="B378" s="47"/>
      <c r="C378" s="48"/>
      <c r="D378" s="49"/>
      <c r="E378" s="33"/>
      <c r="F378" s="33"/>
      <c r="G378" s="33"/>
      <c r="H378" s="33">
        <v>2026</v>
      </c>
      <c r="I378" s="50">
        <f t="shared" si="202"/>
        <v>0</v>
      </c>
      <c r="J378" s="50">
        <f t="shared" si="197"/>
        <v>0</v>
      </c>
      <c r="K378" s="50">
        <f t="shared" si="199"/>
        <v>0</v>
      </c>
      <c r="L378" s="50">
        <f t="shared" si="201"/>
        <v>0</v>
      </c>
      <c r="M378" s="50">
        <f t="shared" si="201"/>
        <v>0</v>
      </c>
      <c r="N378" s="50">
        <f t="shared" si="201"/>
        <v>0</v>
      </c>
      <c r="O378" s="50">
        <f t="shared" si="201"/>
        <v>0</v>
      </c>
      <c r="P378" s="50">
        <f t="shared" si="201"/>
        <v>0</v>
      </c>
      <c r="Q378" s="50">
        <f t="shared" si="201"/>
        <v>0</v>
      </c>
      <c r="R378" s="50">
        <f t="shared" si="201"/>
        <v>0</v>
      </c>
      <c r="S378" s="1"/>
      <c r="T378" s="112"/>
      <c r="U378" s="48"/>
      <c r="V378" s="48"/>
      <c r="W378" s="54"/>
      <c r="X378" s="54"/>
      <c r="Y378" s="94"/>
      <c r="Z378" s="94"/>
      <c r="AA378" s="94"/>
      <c r="AB378" s="94"/>
      <c r="AC378" s="94"/>
      <c r="AD378" s="94"/>
      <c r="AE378" s="94"/>
      <c r="AF378" s="94"/>
      <c r="AG378" s="94"/>
      <c r="AH378" s="94"/>
      <c r="AI378" s="113"/>
      <c r="AJ378" s="114"/>
      <c r="AK378" s="48"/>
      <c r="AL378" s="48"/>
      <c r="AM378" s="48"/>
      <c r="AN378" s="54"/>
      <c r="AO378" s="54"/>
      <c r="AP378" s="94"/>
      <c r="AQ378" s="94"/>
      <c r="AR378" s="94"/>
      <c r="AS378" s="94"/>
      <c r="AT378" s="94"/>
      <c r="AU378" s="94"/>
      <c r="AV378" s="94"/>
      <c r="AW378" s="94"/>
      <c r="AX378" s="94"/>
      <c r="AY378" s="94"/>
      <c r="AZ378" s="113"/>
      <c r="BA378" s="114"/>
      <c r="BB378" s="48"/>
      <c r="BC378" s="48"/>
      <c r="BD378" s="48"/>
      <c r="BE378" s="54"/>
      <c r="BF378" s="54"/>
      <c r="BG378" s="94"/>
      <c r="BH378" s="94"/>
      <c r="BI378" s="94"/>
      <c r="BJ378" s="94"/>
      <c r="BK378" s="94"/>
      <c r="BL378" s="94"/>
      <c r="BM378" s="94"/>
      <c r="BN378" s="94"/>
      <c r="BO378" s="94"/>
      <c r="BP378" s="94"/>
      <c r="BQ378" s="113"/>
      <c r="BR378" s="114"/>
      <c r="BS378" s="48"/>
      <c r="BT378" s="48"/>
      <c r="BU378" s="48"/>
      <c r="BV378" s="54"/>
      <c r="BW378" s="54"/>
      <c r="BX378" s="94"/>
      <c r="BY378" s="94"/>
      <c r="BZ378" s="94"/>
      <c r="CA378" s="94"/>
      <c r="CB378" s="94"/>
      <c r="CC378" s="94"/>
      <c r="CD378" s="94"/>
      <c r="CE378" s="94"/>
      <c r="CF378" s="94"/>
      <c r="CG378" s="94"/>
      <c r="CH378" s="113"/>
      <c r="CI378" s="114"/>
      <c r="CJ378" s="48"/>
      <c r="CK378" s="48"/>
      <c r="CL378" s="48"/>
      <c r="CM378" s="54"/>
      <c r="CN378" s="54"/>
      <c r="CO378" s="94"/>
      <c r="CP378" s="94"/>
      <c r="CQ378" s="94"/>
      <c r="CR378" s="94"/>
      <c r="CS378" s="94"/>
      <c r="CT378" s="94"/>
      <c r="CU378" s="94"/>
      <c r="CV378" s="94"/>
      <c r="CW378" s="94"/>
      <c r="CX378" s="94"/>
      <c r="CY378" s="113"/>
      <c r="CZ378" s="114"/>
      <c r="DA378" s="48"/>
      <c r="DB378" s="48"/>
      <c r="DC378" s="48"/>
      <c r="DD378" s="54"/>
      <c r="DE378" s="54"/>
      <c r="DF378" s="94"/>
      <c r="DG378" s="116"/>
      <c r="DH378" s="50"/>
      <c r="DI378" s="50"/>
      <c r="DJ378" s="50"/>
      <c r="DK378" s="50"/>
      <c r="DL378" s="50"/>
      <c r="DM378" s="50"/>
      <c r="DN378" s="50"/>
      <c r="DO378" s="50"/>
      <c r="DP378" s="1"/>
      <c r="DQ378" s="112"/>
      <c r="DR378" s="47"/>
      <c r="DS378" s="48"/>
      <c r="DT378" s="49"/>
      <c r="DU378" s="33"/>
      <c r="DV378" s="33"/>
      <c r="DW378" s="50"/>
      <c r="DX378" s="50"/>
      <c r="DY378" s="50"/>
      <c r="DZ378" s="50"/>
      <c r="EA378" s="50"/>
      <c r="EB378" s="50"/>
      <c r="EC378" s="50"/>
      <c r="ED378" s="50"/>
      <c r="EE378" s="50"/>
      <c r="EF378" s="50"/>
      <c r="EG378" s="1"/>
      <c r="EH378" s="112"/>
      <c r="EI378" s="47"/>
      <c r="EJ378" s="48"/>
      <c r="EK378" s="49"/>
      <c r="EL378" s="33"/>
      <c r="EM378" s="33"/>
      <c r="EN378" s="50"/>
      <c r="EO378" s="50"/>
      <c r="EP378" s="50"/>
      <c r="EQ378" s="50"/>
      <c r="ER378" s="50"/>
      <c r="ES378" s="50"/>
      <c r="ET378" s="50"/>
      <c r="EU378" s="50"/>
      <c r="EV378" s="50"/>
      <c r="EW378" s="50"/>
      <c r="EX378" s="1"/>
      <c r="EY378" s="112"/>
      <c r="EZ378" s="47"/>
      <c r="FA378" s="48"/>
      <c r="FB378" s="49"/>
      <c r="FC378" s="33"/>
      <c r="FD378" s="33"/>
      <c r="FE378" s="50"/>
      <c r="FF378" s="50"/>
      <c r="FG378" s="50"/>
      <c r="FH378" s="50"/>
      <c r="FI378" s="50"/>
      <c r="FJ378" s="50"/>
      <c r="FK378" s="50"/>
      <c r="FL378" s="50"/>
      <c r="FM378" s="50"/>
      <c r="FN378" s="50"/>
      <c r="FO378" s="1"/>
      <c r="FP378" s="112"/>
      <c r="FQ378" s="47"/>
      <c r="FR378" s="48"/>
      <c r="FS378" s="49"/>
      <c r="FT378" s="33"/>
      <c r="FU378" s="33"/>
      <c r="FV378" s="50"/>
      <c r="FW378" s="50"/>
      <c r="FX378" s="50"/>
      <c r="FY378" s="50"/>
      <c r="FZ378" s="50"/>
      <c r="GA378" s="50"/>
      <c r="GB378" s="50"/>
      <c r="GC378" s="50"/>
      <c r="GD378" s="50"/>
      <c r="GE378" s="50"/>
      <c r="GF378" s="1"/>
      <c r="GG378" s="112"/>
      <c r="GH378" s="47"/>
      <c r="GI378" s="48"/>
      <c r="GJ378" s="49"/>
      <c r="GK378" s="33"/>
      <c r="GL378" s="33"/>
      <c r="GM378" s="50"/>
      <c r="GN378" s="50"/>
      <c r="GO378" s="50"/>
      <c r="GP378" s="50"/>
      <c r="GQ378" s="50"/>
      <c r="GR378" s="50"/>
      <c r="GS378" s="50"/>
      <c r="GT378" s="50"/>
      <c r="GU378" s="50"/>
      <c r="GV378" s="50"/>
      <c r="GW378" s="1"/>
      <c r="GX378" s="112"/>
      <c r="GY378" s="47"/>
      <c r="GZ378" s="48"/>
      <c r="HA378" s="49"/>
      <c r="HB378" s="33"/>
      <c r="HC378" s="33"/>
      <c r="HD378" s="50"/>
      <c r="HE378" s="50"/>
      <c r="HF378" s="50"/>
      <c r="HG378" s="50"/>
      <c r="HH378" s="50"/>
      <c r="HI378" s="50"/>
      <c r="HJ378" s="50"/>
      <c r="HK378" s="50"/>
      <c r="HL378" s="50"/>
      <c r="HM378" s="50"/>
      <c r="HN378" s="1"/>
      <c r="HO378" s="112"/>
      <c r="HP378" s="47"/>
      <c r="HQ378" s="48"/>
      <c r="HR378" s="49"/>
      <c r="HS378" s="33"/>
      <c r="HT378" s="33"/>
      <c r="HU378" s="50"/>
      <c r="HV378" s="50"/>
      <c r="HW378" s="50"/>
      <c r="HX378" s="50"/>
      <c r="HY378" s="50"/>
      <c r="HZ378" s="50"/>
      <c r="IA378" s="50"/>
      <c r="IB378" s="50"/>
      <c r="IC378" s="50"/>
      <c r="ID378" s="50"/>
      <c r="IE378" s="1"/>
      <c r="IF378" s="112"/>
      <c r="IG378" s="47"/>
      <c r="IH378" s="48"/>
      <c r="II378" s="49"/>
      <c r="IJ378" s="33"/>
      <c r="IK378" s="33"/>
      <c r="IL378" s="50"/>
      <c r="IM378" s="50"/>
      <c r="IN378" s="50"/>
      <c r="IO378" s="50"/>
      <c r="IP378" s="50"/>
      <c r="IQ378" s="50"/>
      <c r="IR378" s="50"/>
      <c r="IS378" s="50"/>
      <c r="IT378" s="50"/>
      <c r="IU378" s="50"/>
      <c r="IV378" s="1"/>
    </row>
    <row r="379" spans="1:256" ht="26.25" customHeight="1">
      <c r="A379" s="46"/>
      <c r="B379" s="47"/>
      <c r="C379" s="48"/>
      <c r="D379" s="49"/>
      <c r="E379" s="33"/>
      <c r="F379" s="33"/>
      <c r="G379" s="33"/>
      <c r="H379" s="33">
        <v>2027</v>
      </c>
      <c r="I379" s="50">
        <f t="shared" si="202"/>
        <v>19922.270400000005</v>
      </c>
      <c r="J379" s="50">
        <f t="shared" si="197"/>
        <v>0</v>
      </c>
      <c r="K379" s="50">
        <f t="shared" si="199"/>
        <v>19922.270400000005</v>
      </c>
      <c r="L379" s="50">
        <f t="shared" si="201"/>
        <v>0</v>
      </c>
      <c r="M379" s="50">
        <f t="shared" si="201"/>
        <v>0</v>
      </c>
      <c r="N379" s="50">
        <f t="shared" si="201"/>
        <v>0</v>
      </c>
      <c r="O379" s="50">
        <f t="shared" si="201"/>
        <v>0</v>
      </c>
      <c r="P379" s="50">
        <f t="shared" si="201"/>
        <v>0</v>
      </c>
      <c r="Q379" s="50">
        <f t="shared" si="201"/>
        <v>0</v>
      </c>
      <c r="R379" s="50">
        <f t="shared" si="201"/>
        <v>0</v>
      </c>
      <c r="S379" s="1"/>
      <c r="T379" s="112"/>
      <c r="U379" s="48"/>
      <c r="V379" s="48"/>
      <c r="W379" s="54"/>
      <c r="X379" s="54"/>
      <c r="Y379" s="94"/>
      <c r="Z379" s="94"/>
      <c r="AA379" s="94"/>
      <c r="AB379" s="94"/>
      <c r="AC379" s="94"/>
      <c r="AD379" s="94"/>
      <c r="AE379" s="94"/>
      <c r="AF379" s="94"/>
      <c r="AG379" s="94"/>
      <c r="AH379" s="94"/>
      <c r="AI379" s="113"/>
      <c r="AJ379" s="114"/>
      <c r="AK379" s="48"/>
      <c r="AL379" s="48"/>
      <c r="AM379" s="48"/>
      <c r="AN379" s="54"/>
      <c r="AO379" s="54"/>
      <c r="AP379" s="94"/>
      <c r="AQ379" s="94"/>
      <c r="AR379" s="94"/>
      <c r="AS379" s="94"/>
      <c r="AT379" s="94"/>
      <c r="AU379" s="94"/>
      <c r="AV379" s="94"/>
      <c r="AW379" s="94"/>
      <c r="AX379" s="94"/>
      <c r="AY379" s="94"/>
      <c r="AZ379" s="113"/>
      <c r="BA379" s="114"/>
      <c r="BB379" s="48"/>
      <c r="BC379" s="48"/>
      <c r="BD379" s="48"/>
      <c r="BE379" s="54"/>
      <c r="BF379" s="54"/>
      <c r="BG379" s="94"/>
      <c r="BH379" s="94"/>
      <c r="BI379" s="94"/>
      <c r="BJ379" s="94"/>
      <c r="BK379" s="94"/>
      <c r="BL379" s="94"/>
      <c r="BM379" s="94"/>
      <c r="BN379" s="94"/>
      <c r="BO379" s="94"/>
      <c r="BP379" s="94"/>
      <c r="BQ379" s="113"/>
      <c r="BR379" s="114"/>
      <c r="BS379" s="48"/>
      <c r="BT379" s="48"/>
      <c r="BU379" s="48"/>
      <c r="BV379" s="54"/>
      <c r="BW379" s="54"/>
      <c r="BX379" s="94"/>
      <c r="BY379" s="94"/>
      <c r="BZ379" s="94"/>
      <c r="CA379" s="94"/>
      <c r="CB379" s="94"/>
      <c r="CC379" s="94"/>
      <c r="CD379" s="94"/>
      <c r="CE379" s="94"/>
      <c r="CF379" s="94"/>
      <c r="CG379" s="94"/>
      <c r="CH379" s="113"/>
      <c r="CI379" s="114"/>
      <c r="CJ379" s="48"/>
      <c r="CK379" s="48"/>
      <c r="CL379" s="48"/>
      <c r="CM379" s="54"/>
      <c r="CN379" s="54"/>
      <c r="CO379" s="94"/>
      <c r="CP379" s="94"/>
      <c r="CQ379" s="94"/>
      <c r="CR379" s="94"/>
      <c r="CS379" s="94"/>
      <c r="CT379" s="94"/>
      <c r="CU379" s="94"/>
      <c r="CV379" s="94"/>
      <c r="CW379" s="94"/>
      <c r="CX379" s="94"/>
      <c r="CY379" s="113"/>
      <c r="CZ379" s="114"/>
      <c r="DA379" s="48"/>
      <c r="DB379" s="48"/>
      <c r="DC379" s="48"/>
      <c r="DD379" s="54"/>
      <c r="DE379" s="54"/>
      <c r="DF379" s="94"/>
      <c r="DG379" s="116"/>
      <c r="DH379" s="50"/>
      <c r="DI379" s="50"/>
      <c r="DJ379" s="50"/>
      <c r="DK379" s="50"/>
      <c r="DL379" s="50"/>
      <c r="DM379" s="50"/>
      <c r="DN379" s="50"/>
      <c r="DO379" s="50"/>
      <c r="DP379" s="1"/>
      <c r="DQ379" s="112"/>
      <c r="DR379" s="47"/>
      <c r="DS379" s="48"/>
      <c r="DT379" s="49"/>
      <c r="DU379" s="33"/>
      <c r="DV379" s="33"/>
      <c r="DW379" s="50"/>
      <c r="DX379" s="50"/>
      <c r="DY379" s="50"/>
      <c r="DZ379" s="50"/>
      <c r="EA379" s="50"/>
      <c r="EB379" s="50"/>
      <c r="EC379" s="50"/>
      <c r="ED379" s="50"/>
      <c r="EE379" s="50"/>
      <c r="EF379" s="50"/>
      <c r="EG379" s="1"/>
      <c r="EH379" s="112"/>
      <c r="EI379" s="47"/>
      <c r="EJ379" s="48"/>
      <c r="EK379" s="49"/>
      <c r="EL379" s="33"/>
      <c r="EM379" s="33"/>
      <c r="EN379" s="50"/>
      <c r="EO379" s="50"/>
      <c r="EP379" s="50"/>
      <c r="EQ379" s="50"/>
      <c r="ER379" s="50"/>
      <c r="ES379" s="50"/>
      <c r="ET379" s="50"/>
      <c r="EU379" s="50"/>
      <c r="EV379" s="50"/>
      <c r="EW379" s="50"/>
      <c r="EX379" s="1"/>
      <c r="EY379" s="112"/>
      <c r="EZ379" s="47"/>
      <c r="FA379" s="48"/>
      <c r="FB379" s="49"/>
      <c r="FC379" s="33"/>
      <c r="FD379" s="33"/>
      <c r="FE379" s="50"/>
      <c r="FF379" s="50"/>
      <c r="FG379" s="50"/>
      <c r="FH379" s="50"/>
      <c r="FI379" s="50"/>
      <c r="FJ379" s="50"/>
      <c r="FK379" s="50"/>
      <c r="FL379" s="50"/>
      <c r="FM379" s="50"/>
      <c r="FN379" s="50"/>
      <c r="FO379" s="1"/>
      <c r="FP379" s="112"/>
      <c r="FQ379" s="47"/>
      <c r="FR379" s="48"/>
      <c r="FS379" s="49"/>
      <c r="FT379" s="33"/>
      <c r="FU379" s="33"/>
      <c r="FV379" s="50"/>
      <c r="FW379" s="50"/>
      <c r="FX379" s="50"/>
      <c r="FY379" s="50"/>
      <c r="FZ379" s="50"/>
      <c r="GA379" s="50"/>
      <c r="GB379" s="50"/>
      <c r="GC379" s="50"/>
      <c r="GD379" s="50"/>
      <c r="GE379" s="50"/>
      <c r="GF379" s="1"/>
      <c r="GG379" s="112"/>
      <c r="GH379" s="47"/>
      <c r="GI379" s="48"/>
      <c r="GJ379" s="49"/>
      <c r="GK379" s="33"/>
      <c r="GL379" s="33"/>
      <c r="GM379" s="50"/>
      <c r="GN379" s="50"/>
      <c r="GO379" s="50"/>
      <c r="GP379" s="50"/>
      <c r="GQ379" s="50"/>
      <c r="GR379" s="50"/>
      <c r="GS379" s="50"/>
      <c r="GT379" s="50"/>
      <c r="GU379" s="50"/>
      <c r="GV379" s="50"/>
      <c r="GW379" s="1"/>
      <c r="GX379" s="112"/>
      <c r="GY379" s="47"/>
      <c r="GZ379" s="48"/>
      <c r="HA379" s="49"/>
      <c r="HB379" s="33"/>
      <c r="HC379" s="33"/>
      <c r="HD379" s="50"/>
      <c r="HE379" s="50"/>
      <c r="HF379" s="50"/>
      <c r="HG379" s="50"/>
      <c r="HH379" s="50"/>
      <c r="HI379" s="50"/>
      <c r="HJ379" s="50"/>
      <c r="HK379" s="50"/>
      <c r="HL379" s="50"/>
      <c r="HM379" s="50"/>
      <c r="HN379" s="1"/>
      <c r="HO379" s="112"/>
      <c r="HP379" s="47"/>
      <c r="HQ379" s="48"/>
      <c r="HR379" s="49"/>
      <c r="HS379" s="33"/>
      <c r="HT379" s="33"/>
      <c r="HU379" s="50"/>
      <c r="HV379" s="50"/>
      <c r="HW379" s="50"/>
      <c r="HX379" s="50"/>
      <c r="HY379" s="50"/>
      <c r="HZ379" s="50"/>
      <c r="IA379" s="50"/>
      <c r="IB379" s="50"/>
      <c r="IC379" s="50"/>
      <c r="ID379" s="50"/>
      <c r="IE379" s="1"/>
      <c r="IF379" s="112"/>
      <c r="IG379" s="47"/>
      <c r="IH379" s="48"/>
      <c r="II379" s="49"/>
      <c r="IJ379" s="33"/>
      <c r="IK379" s="33"/>
      <c r="IL379" s="50"/>
      <c r="IM379" s="50"/>
      <c r="IN379" s="50"/>
      <c r="IO379" s="50"/>
      <c r="IP379" s="50"/>
      <c r="IQ379" s="50"/>
      <c r="IR379" s="50"/>
      <c r="IS379" s="50"/>
      <c r="IT379" s="50"/>
      <c r="IU379" s="50"/>
      <c r="IV379" s="1"/>
    </row>
    <row r="380" spans="1:256" ht="26.25" customHeight="1">
      <c r="A380" s="46"/>
      <c r="B380" s="47"/>
      <c r="C380" s="48"/>
      <c r="D380" s="49"/>
      <c r="E380" s="33"/>
      <c r="F380" s="33"/>
      <c r="G380" s="33"/>
      <c r="H380" s="33">
        <v>2028</v>
      </c>
      <c r="I380" s="50">
        <f t="shared" si="202"/>
        <v>0</v>
      </c>
      <c r="J380" s="50">
        <f t="shared" si="197"/>
        <v>0</v>
      </c>
      <c r="K380" s="50">
        <f t="shared" si="199"/>
        <v>0</v>
      </c>
      <c r="L380" s="50">
        <f t="shared" si="201"/>
        <v>0</v>
      </c>
      <c r="M380" s="50">
        <f t="shared" si="201"/>
        <v>0</v>
      </c>
      <c r="N380" s="50">
        <f t="shared" si="201"/>
        <v>0</v>
      </c>
      <c r="O380" s="50">
        <f t="shared" si="201"/>
        <v>0</v>
      </c>
      <c r="P380" s="50">
        <f t="shared" si="201"/>
        <v>0</v>
      </c>
      <c r="Q380" s="50">
        <f t="shared" si="201"/>
        <v>0</v>
      </c>
      <c r="R380" s="50">
        <f t="shared" si="201"/>
        <v>0</v>
      </c>
      <c r="S380" s="1"/>
      <c r="T380" s="52"/>
      <c r="AI380" s="54"/>
      <c r="AY380" s="54"/>
      <c r="BO380" s="54"/>
      <c r="CE380" s="54"/>
      <c r="CU380" s="54"/>
      <c r="DK380" s="54"/>
      <c r="EA380" s="54"/>
      <c r="EQ380" s="54"/>
      <c r="FG380" s="54"/>
      <c r="FW380" s="54"/>
      <c r="GM380" s="54"/>
      <c r="HC380" s="54"/>
      <c r="HS380" s="54"/>
      <c r="II380" s="54"/>
    </row>
    <row r="381" spans="1:256" ht="26.25" customHeight="1">
      <c r="A381" s="46"/>
      <c r="B381" s="47"/>
      <c r="C381" s="48"/>
      <c r="D381" s="49"/>
      <c r="E381" s="33"/>
      <c r="F381" s="33"/>
      <c r="G381" s="33"/>
      <c r="H381" s="33">
        <v>2029</v>
      </c>
      <c r="I381" s="50">
        <f t="shared" si="202"/>
        <v>0</v>
      </c>
      <c r="J381" s="50">
        <f t="shared" si="197"/>
        <v>0</v>
      </c>
      <c r="K381" s="50">
        <f t="shared" si="199"/>
        <v>0</v>
      </c>
      <c r="L381" s="50">
        <f t="shared" si="201"/>
        <v>0</v>
      </c>
      <c r="M381" s="50">
        <f t="shared" si="201"/>
        <v>0</v>
      </c>
      <c r="N381" s="50">
        <f t="shared" si="201"/>
        <v>0</v>
      </c>
      <c r="O381" s="50">
        <f t="shared" si="201"/>
        <v>0</v>
      </c>
      <c r="P381" s="50">
        <f t="shared" si="201"/>
        <v>0</v>
      </c>
      <c r="Q381" s="50">
        <f t="shared" si="201"/>
        <v>0</v>
      </c>
      <c r="R381" s="50">
        <f t="shared" si="201"/>
        <v>0</v>
      </c>
      <c r="S381" s="1"/>
      <c r="T381" s="52"/>
      <c r="AI381" s="54"/>
      <c r="AY381" s="54"/>
      <c r="BO381" s="54"/>
      <c r="CE381" s="54"/>
      <c r="CU381" s="54"/>
      <c r="DK381" s="54"/>
      <c r="EA381" s="54"/>
      <c r="EQ381" s="54"/>
      <c r="FG381" s="54"/>
      <c r="FW381" s="54"/>
      <c r="GM381" s="54"/>
      <c r="HC381" s="54"/>
      <c r="HS381" s="54"/>
      <c r="II381" s="54"/>
    </row>
    <row r="382" spans="1:256" ht="26.25" customHeight="1">
      <c r="A382" s="46"/>
      <c r="B382" s="47"/>
      <c r="C382" s="48"/>
      <c r="D382" s="49"/>
      <c r="E382" s="33"/>
      <c r="F382" s="33"/>
      <c r="G382" s="33"/>
      <c r="H382" s="33">
        <v>2030</v>
      </c>
      <c r="I382" s="50">
        <f t="shared" si="202"/>
        <v>0</v>
      </c>
      <c r="J382" s="50">
        <f t="shared" si="197"/>
        <v>0</v>
      </c>
      <c r="K382" s="50">
        <f t="shared" si="199"/>
        <v>0</v>
      </c>
      <c r="L382" s="50">
        <f t="shared" si="201"/>
        <v>0</v>
      </c>
      <c r="M382" s="50">
        <f t="shared" si="201"/>
        <v>0</v>
      </c>
      <c r="N382" s="50">
        <f t="shared" si="201"/>
        <v>0</v>
      </c>
      <c r="O382" s="50">
        <f t="shared" si="201"/>
        <v>0</v>
      </c>
      <c r="P382" s="50">
        <f t="shared" si="201"/>
        <v>0</v>
      </c>
      <c r="Q382" s="50">
        <f t="shared" si="201"/>
        <v>0</v>
      </c>
      <c r="R382" s="50">
        <f t="shared" si="201"/>
        <v>0</v>
      </c>
      <c r="S382" s="1"/>
      <c r="T382" s="52"/>
      <c r="AI382" s="54"/>
      <c r="AY382" s="54"/>
      <c r="BO382" s="54"/>
      <c r="CE382" s="54"/>
      <c r="CU382" s="54"/>
      <c r="DK382" s="54"/>
      <c r="EA382" s="54"/>
      <c r="EQ382" s="54"/>
      <c r="FG382" s="54"/>
      <c r="FW382" s="54"/>
      <c r="GM382" s="54"/>
      <c r="HC382" s="54"/>
      <c r="HS382" s="54"/>
      <c r="II382" s="54"/>
    </row>
    <row r="383" spans="1:256" s="13" customFormat="1" ht="66" customHeight="1">
      <c r="A383" s="36" t="s">
        <v>286</v>
      </c>
      <c r="B383" s="36"/>
      <c r="C383" s="36"/>
      <c r="D383" s="36"/>
      <c r="E383" s="36"/>
      <c r="F383" s="36"/>
      <c r="G383" s="36"/>
      <c r="H383" s="36"/>
      <c r="I383" s="37"/>
      <c r="J383" s="37"/>
      <c r="K383" s="33"/>
      <c r="L383" s="33"/>
      <c r="M383" s="33"/>
      <c r="N383" s="33"/>
      <c r="O383" s="33"/>
      <c r="P383" s="33"/>
      <c r="Q383" s="33"/>
      <c r="R383" s="33"/>
      <c r="S383" s="1"/>
      <c r="T383" s="52"/>
    </row>
    <row r="384" spans="1:256" ht="30.75" customHeight="1">
      <c r="A384" s="39" t="s">
        <v>280</v>
      </c>
      <c r="B384" s="40" t="s">
        <v>302</v>
      </c>
      <c r="C384" s="41"/>
      <c r="D384" s="42"/>
      <c r="E384" s="33"/>
      <c r="F384" s="33"/>
      <c r="G384" s="33"/>
      <c r="H384" s="43" t="s">
        <v>26</v>
      </c>
      <c r="I384" s="44">
        <f>SUM(I385:I393)</f>
        <v>1203702.5</v>
      </c>
      <c r="J384" s="44">
        <f t="shared" ref="J384:R384" si="203">SUM(J385:J393)</f>
        <v>1203702.5</v>
      </c>
      <c r="K384" s="44">
        <f t="shared" si="203"/>
        <v>361.2</v>
      </c>
      <c r="L384" s="44">
        <f t="shared" si="203"/>
        <v>361.2</v>
      </c>
      <c r="M384" s="44">
        <f t="shared" si="203"/>
        <v>1167241</v>
      </c>
      <c r="N384" s="44">
        <f t="shared" si="203"/>
        <v>1167241</v>
      </c>
      <c r="O384" s="44">
        <f t="shared" si="203"/>
        <v>36100.299999999996</v>
      </c>
      <c r="P384" s="44">
        <f t="shared" si="203"/>
        <v>36100.299999999996</v>
      </c>
      <c r="Q384" s="44">
        <f t="shared" si="203"/>
        <v>0</v>
      </c>
      <c r="R384" s="44">
        <f t="shared" si="203"/>
        <v>0</v>
      </c>
      <c r="S384" s="1"/>
      <c r="T384" s="52"/>
    </row>
    <row r="385" spans="1:243" ht="30.75" customHeight="1">
      <c r="A385" s="46"/>
      <c r="B385" s="47"/>
      <c r="C385" s="48"/>
      <c r="D385" s="49"/>
      <c r="E385" s="33"/>
      <c r="F385" s="33"/>
      <c r="G385" s="33"/>
      <c r="H385" s="33">
        <v>2022</v>
      </c>
      <c r="I385" s="50">
        <f>I395+I405</f>
        <v>359924.6</v>
      </c>
      <c r="J385" s="50">
        <f>J395+J405</f>
        <v>359924.6</v>
      </c>
      <c r="K385" s="50">
        <f>K395+K405</f>
        <v>107.99999999999999</v>
      </c>
      <c r="L385" s="50">
        <f t="shared" ref="L385:R385" si="204">L395+L405</f>
        <v>107.99999999999999</v>
      </c>
      <c r="M385" s="50">
        <f>M395+M405</f>
        <v>349022.1</v>
      </c>
      <c r="N385" s="50">
        <f t="shared" si="204"/>
        <v>349022.1</v>
      </c>
      <c r="O385" s="50">
        <f t="shared" si="204"/>
        <v>10794.499999999998</v>
      </c>
      <c r="P385" s="50">
        <f t="shared" si="204"/>
        <v>10794.499999999998</v>
      </c>
      <c r="Q385" s="50">
        <f t="shared" si="204"/>
        <v>0</v>
      </c>
      <c r="R385" s="50">
        <f t="shared" si="204"/>
        <v>0</v>
      </c>
      <c r="S385" s="1"/>
      <c r="T385" s="52"/>
    </row>
    <row r="386" spans="1:243" ht="30.75" customHeight="1">
      <c r="A386" s="46"/>
      <c r="B386" s="47"/>
      <c r="C386" s="48"/>
      <c r="D386" s="49"/>
      <c r="E386" s="33"/>
      <c r="F386" s="33"/>
      <c r="G386" s="33"/>
      <c r="H386" s="33">
        <v>2023</v>
      </c>
      <c r="I386" s="50">
        <f t="shared" ref="I386:J393" si="205">I396</f>
        <v>843777.9</v>
      </c>
      <c r="J386" s="50">
        <f t="shared" si="205"/>
        <v>843777.9</v>
      </c>
      <c r="K386" s="50">
        <f t="shared" ref="K386:R393" si="206">K396</f>
        <v>253.20000000000002</v>
      </c>
      <c r="L386" s="50">
        <f t="shared" si="206"/>
        <v>253.20000000000002</v>
      </c>
      <c r="M386" s="50">
        <f t="shared" si="206"/>
        <v>818218.9</v>
      </c>
      <c r="N386" s="50">
        <f t="shared" si="206"/>
        <v>818218.9</v>
      </c>
      <c r="O386" s="50">
        <f t="shared" si="206"/>
        <v>25305.8</v>
      </c>
      <c r="P386" s="50">
        <f t="shared" si="206"/>
        <v>25305.8</v>
      </c>
      <c r="Q386" s="50">
        <f t="shared" si="206"/>
        <v>0</v>
      </c>
      <c r="R386" s="50">
        <f t="shared" si="206"/>
        <v>0</v>
      </c>
      <c r="S386" s="1"/>
      <c r="T386" s="52"/>
    </row>
    <row r="387" spans="1:243" ht="30.75" customHeight="1">
      <c r="A387" s="46"/>
      <c r="B387" s="47"/>
      <c r="C387" s="48"/>
      <c r="D387" s="49"/>
      <c r="E387" s="33"/>
      <c r="F387" s="33"/>
      <c r="G387" s="33"/>
      <c r="H387" s="33">
        <v>2024</v>
      </c>
      <c r="I387" s="50">
        <f t="shared" si="205"/>
        <v>0</v>
      </c>
      <c r="J387" s="50">
        <f t="shared" si="205"/>
        <v>0</v>
      </c>
      <c r="K387" s="50">
        <f t="shared" si="206"/>
        <v>0</v>
      </c>
      <c r="L387" s="50">
        <f t="shared" si="206"/>
        <v>0</v>
      </c>
      <c r="M387" s="50">
        <f t="shared" si="206"/>
        <v>0</v>
      </c>
      <c r="N387" s="50">
        <f t="shared" si="206"/>
        <v>0</v>
      </c>
      <c r="O387" s="50">
        <f t="shared" si="206"/>
        <v>0</v>
      </c>
      <c r="P387" s="50">
        <f t="shared" si="206"/>
        <v>0</v>
      </c>
      <c r="Q387" s="50">
        <f t="shared" si="206"/>
        <v>0</v>
      </c>
      <c r="R387" s="50">
        <f t="shared" si="206"/>
        <v>0</v>
      </c>
      <c r="S387" s="1"/>
      <c r="T387" s="52"/>
    </row>
    <row r="388" spans="1:243" ht="30.75" customHeight="1">
      <c r="A388" s="46"/>
      <c r="B388" s="47"/>
      <c r="C388" s="48"/>
      <c r="D388" s="49"/>
      <c r="E388" s="33"/>
      <c r="F388" s="33"/>
      <c r="G388" s="33"/>
      <c r="H388" s="33">
        <v>2025</v>
      </c>
      <c r="I388" s="50">
        <f t="shared" si="205"/>
        <v>0</v>
      </c>
      <c r="J388" s="50">
        <f t="shared" si="205"/>
        <v>0</v>
      </c>
      <c r="K388" s="50">
        <f t="shared" si="206"/>
        <v>0</v>
      </c>
      <c r="L388" s="50">
        <f t="shared" si="206"/>
        <v>0</v>
      </c>
      <c r="M388" s="50">
        <f t="shared" si="206"/>
        <v>0</v>
      </c>
      <c r="N388" s="50">
        <f t="shared" si="206"/>
        <v>0</v>
      </c>
      <c r="O388" s="50">
        <f t="shared" si="206"/>
        <v>0</v>
      </c>
      <c r="P388" s="50">
        <f t="shared" si="206"/>
        <v>0</v>
      </c>
      <c r="Q388" s="50">
        <f t="shared" si="206"/>
        <v>0</v>
      </c>
      <c r="R388" s="50">
        <f t="shared" si="206"/>
        <v>0</v>
      </c>
      <c r="S388" s="1"/>
      <c r="T388" s="52"/>
    </row>
    <row r="389" spans="1:243" ht="30.75" customHeight="1">
      <c r="A389" s="46"/>
      <c r="B389" s="47"/>
      <c r="C389" s="48"/>
      <c r="D389" s="49"/>
      <c r="E389" s="33"/>
      <c r="F389" s="33"/>
      <c r="G389" s="33"/>
      <c r="H389" s="33">
        <v>2026</v>
      </c>
      <c r="I389" s="50">
        <f t="shared" si="205"/>
        <v>0</v>
      </c>
      <c r="J389" s="50">
        <f t="shared" si="205"/>
        <v>0</v>
      </c>
      <c r="K389" s="50">
        <f t="shared" si="206"/>
        <v>0</v>
      </c>
      <c r="L389" s="50">
        <f t="shared" si="206"/>
        <v>0</v>
      </c>
      <c r="M389" s="50">
        <f t="shared" si="206"/>
        <v>0</v>
      </c>
      <c r="N389" s="50">
        <f t="shared" si="206"/>
        <v>0</v>
      </c>
      <c r="O389" s="50">
        <f t="shared" si="206"/>
        <v>0</v>
      </c>
      <c r="P389" s="50">
        <f t="shared" si="206"/>
        <v>0</v>
      </c>
      <c r="Q389" s="50">
        <f t="shared" si="206"/>
        <v>0</v>
      </c>
      <c r="R389" s="50">
        <f t="shared" si="206"/>
        <v>0</v>
      </c>
      <c r="S389" s="1"/>
      <c r="T389" s="52"/>
    </row>
    <row r="390" spans="1:243" ht="30.75" customHeight="1">
      <c r="A390" s="46"/>
      <c r="B390" s="47"/>
      <c r="C390" s="48"/>
      <c r="D390" s="49"/>
      <c r="E390" s="33"/>
      <c r="F390" s="33"/>
      <c r="G390" s="33"/>
      <c r="H390" s="33">
        <v>2027</v>
      </c>
      <c r="I390" s="50">
        <f t="shared" si="205"/>
        <v>0</v>
      </c>
      <c r="J390" s="50">
        <f t="shared" si="205"/>
        <v>0</v>
      </c>
      <c r="K390" s="50">
        <f t="shared" si="206"/>
        <v>0</v>
      </c>
      <c r="L390" s="50">
        <f t="shared" si="206"/>
        <v>0</v>
      </c>
      <c r="M390" s="50">
        <f t="shared" si="206"/>
        <v>0</v>
      </c>
      <c r="N390" s="50">
        <f t="shared" si="206"/>
        <v>0</v>
      </c>
      <c r="O390" s="50">
        <f t="shared" si="206"/>
        <v>0</v>
      </c>
      <c r="P390" s="50">
        <f t="shared" si="206"/>
        <v>0</v>
      </c>
      <c r="Q390" s="50">
        <f t="shared" si="206"/>
        <v>0</v>
      </c>
      <c r="R390" s="50">
        <f t="shared" si="206"/>
        <v>0</v>
      </c>
      <c r="S390" s="1"/>
      <c r="T390" s="52"/>
    </row>
    <row r="391" spans="1:243" ht="30.75" customHeight="1">
      <c r="A391" s="46"/>
      <c r="B391" s="47"/>
      <c r="C391" s="48"/>
      <c r="D391" s="49"/>
      <c r="E391" s="33"/>
      <c r="F391" s="33"/>
      <c r="G391" s="33"/>
      <c r="H391" s="33">
        <v>2028</v>
      </c>
      <c r="I391" s="50">
        <f t="shared" si="205"/>
        <v>0</v>
      </c>
      <c r="J391" s="50">
        <f t="shared" si="205"/>
        <v>0</v>
      </c>
      <c r="K391" s="50">
        <f t="shared" si="206"/>
        <v>0</v>
      </c>
      <c r="L391" s="50">
        <f t="shared" si="206"/>
        <v>0</v>
      </c>
      <c r="M391" s="50">
        <f t="shared" si="206"/>
        <v>0</v>
      </c>
      <c r="N391" s="50">
        <f t="shared" si="206"/>
        <v>0</v>
      </c>
      <c r="O391" s="50">
        <f t="shared" si="206"/>
        <v>0</v>
      </c>
      <c r="P391" s="50">
        <f t="shared" si="206"/>
        <v>0</v>
      </c>
      <c r="Q391" s="50">
        <f t="shared" si="206"/>
        <v>0</v>
      </c>
      <c r="R391" s="50">
        <f t="shared" si="206"/>
        <v>0</v>
      </c>
      <c r="S391" s="1"/>
      <c r="T391" s="52"/>
      <c r="AI391" s="54"/>
      <c r="AY391" s="54"/>
      <c r="BO391" s="54"/>
      <c r="CE391" s="54"/>
      <c r="CU391" s="54"/>
      <c r="DK391" s="54"/>
      <c r="EA391" s="54"/>
      <c r="EQ391" s="54"/>
      <c r="FG391" s="54"/>
      <c r="FW391" s="54"/>
      <c r="GM391" s="54"/>
      <c r="HC391" s="54"/>
      <c r="HS391" s="54"/>
      <c r="II391" s="54"/>
    </row>
    <row r="392" spans="1:243" ht="30.75" customHeight="1">
      <c r="A392" s="46"/>
      <c r="B392" s="47"/>
      <c r="C392" s="48"/>
      <c r="D392" s="49"/>
      <c r="E392" s="33"/>
      <c r="F392" s="33"/>
      <c r="G392" s="33"/>
      <c r="H392" s="33">
        <v>2029</v>
      </c>
      <c r="I392" s="50">
        <f t="shared" si="205"/>
        <v>0</v>
      </c>
      <c r="J392" s="50">
        <f t="shared" si="205"/>
        <v>0</v>
      </c>
      <c r="K392" s="50">
        <f t="shared" si="206"/>
        <v>0</v>
      </c>
      <c r="L392" s="50">
        <f t="shared" si="206"/>
        <v>0</v>
      </c>
      <c r="M392" s="50">
        <f t="shared" si="206"/>
        <v>0</v>
      </c>
      <c r="N392" s="50">
        <f t="shared" si="206"/>
        <v>0</v>
      </c>
      <c r="O392" s="50">
        <f t="shared" si="206"/>
        <v>0</v>
      </c>
      <c r="P392" s="50">
        <f t="shared" si="206"/>
        <v>0</v>
      </c>
      <c r="Q392" s="50">
        <f t="shared" si="206"/>
        <v>0</v>
      </c>
      <c r="R392" s="50">
        <f t="shared" si="206"/>
        <v>0</v>
      </c>
      <c r="S392" s="1"/>
      <c r="T392" s="52"/>
      <c r="AI392" s="54"/>
      <c r="AY392" s="54"/>
      <c r="BO392" s="54"/>
      <c r="CE392" s="54"/>
      <c r="CU392" s="54"/>
      <c r="DK392" s="54"/>
      <c r="EA392" s="54"/>
      <c r="EQ392" s="54"/>
      <c r="FG392" s="54"/>
      <c r="FW392" s="54"/>
      <c r="GM392" s="54"/>
      <c r="HC392" s="54"/>
      <c r="HS392" s="54"/>
      <c r="II392" s="54"/>
    </row>
    <row r="393" spans="1:243" ht="30.75" customHeight="1">
      <c r="A393" s="46"/>
      <c r="B393" s="47"/>
      <c r="C393" s="48"/>
      <c r="D393" s="49"/>
      <c r="E393" s="33"/>
      <c r="F393" s="33"/>
      <c r="G393" s="33"/>
      <c r="H393" s="33">
        <v>2030</v>
      </c>
      <c r="I393" s="50">
        <f t="shared" si="205"/>
        <v>0</v>
      </c>
      <c r="J393" s="50">
        <f t="shared" si="205"/>
        <v>0</v>
      </c>
      <c r="K393" s="50">
        <f t="shared" si="206"/>
        <v>0</v>
      </c>
      <c r="L393" s="50">
        <f t="shared" si="206"/>
        <v>0</v>
      </c>
      <c r="M393" s="50">
        <f t="shared" si="206"/>
        <v>0</v>
      </c>
      <c r="N393" s="50">
        <f t="shared" si="206"/>
        <v>0</v>
      </c>
      <c r="O393" s="50">
        <f t="shared" si="206"/>
        <v>0</v>
      </c>
      <c r="P393" s="50">
        <f t="shared" si="206"/>
        <v>0</v>
      </c>
      <c r="Q393" s="50">
        <f t="shared" si="206"/>
        <v>0</v>
      </c>
      <c r="R393" s="50">
        <f t="shared" si="206"/>
        <v>0</v>
      </c>
      <c r="S393" s="1"/>
      <c r="T393" s="52"/>
      <c r="AI393" s="54"/>
      <c r="AY393" s="54"/>
      <c r="BO393" s="54"/>
      <c r="CE393" s="54"/>
      <c r="CU393" s="54"/>
      <c r="DK393" s="54"/>
      <c r="EA393" s="54"/>
      <c r="EQ393" s="54"/>
      <c r="FG393" s="54"/>
      <c r="FW393" s="54"/>
      <c r="GM393" s="54"/>
      <c r="HC393" s="54"/>
      <c r="HS393" s="54"/>
      <c r="II393" s="54"/>
    </row>
    <row r="394" spans="1:243" ht="30.75" customHeight="1">
      <c r="A394" s="46"/>
      <c r="B394" s="40" t="s">
        <v>38</v>
      </c>
      <c r="C394" s="41"/>
      <c r="D394" s="42"/>
      <c r="E394" s="33"/>
      <c r="F394" s="33"/>
      <c r="G394" s="33"/>
      <c r="H394" s="43" t="s">
        <v>26</v>
      </c>
      <c r="I394" s="44">
        <f t="shared" ref="I394:J399" si="207">K394+M394+O394+Q394</f>
        <v>1203702.5</v>
      </c>
      <c r="J394" s="44">
        <f t="shared" si="207"/>
        <v>1203702.5</v>
      </c>
      <c r="K394" s="44">
        <f t="shared" ref="K394:R394" si="208">SUM(K395:K403)</f>
        <v>361.2</v>
      </c>
      <c r="L394" s="44">
        <f t="shared" si="208"/>
        <v>361.2</v>
      </c>
      <c r="M394" s="44">
        <f t="shared" si="208"/>
        <v>1167241</v>
      </c>
      <c r="N394" s="44">
        <f t="shared" si="208"/>
        <v>1167241</v>
      </c>
      <c r="O394" s="44">
        <f t="shared" si="208"/>
        <v>36100.299999999996</v>
      </c>
      <c r="P394" s="44">
        <f t="shared" si="208"/>
        <v>36100.299999999996</v>
      </c>
      <c r="Q394" s="44">
        <f t="shared" si="208"/>
        <v>0</v>
      </c>
      <c r="R394" s="44">
        <f t="shared" si="208"/>
        <v>0</v>
      </c>
      <c r="S394" s="1"/>
      <c r="T394" s="52"/>
    </row>
    <row r="395" spans="1:243" ht="30.75" customHeight="1">
      <c r="A395" s="46"/>
      <c r="B395" s="47"/>
      <c r="C395" s="48"/>
      <c r="D395" s="49"/>
      <c r="E395" s="33"/>
      <c r="F395" s="33"/>
      <c r="G395" s="33"/>
      <c r="H395" s="33">
        <v>2022</v>
      </c>
      <c r="I395" s="50">
        <f t="shared" si="207"/>
        <v>359924.6</v>
      </c>
      <c r="J395" s="50">
        <f t="shared" si="207"/>
        <v>359924.6</v>
      </c>
      <c r="K395" s="50">
        <f>K414</f>
        <v>107.99999999999999</v>
      </c>
      <c r="L395" s="50">
        <f t="shared" ref="L395:R395" si="209">L414</f>
        <v>107.99999999999999</v>
      </c>
      <c r="M395" s="50">
        <f t="shared" si="209"/>
        <v>349022.1</v>
      </c>
      <c r="N395" s="50">
        <f t="shared" si="209"/>
        <v>349022.1</v>
      </c>
      <c r="O395" s="50">
        <f t="shared" si="209"/>
        <v>10794.499999999998</v>
      </c>
      <c r="P395" s="50">
        <f t="shared" si="209"/>
        <v>10794.499999999998</v>
      </c>
      <c r="Q395" s="50">
        <f t="shared" si="209"/>
        <v>0</v>
      </c>
      <c r="R395" s="50">
        <f t="shared" si="209"/>
        <v>0</v>
      </c>
      <c r="S395" s="1"/>
      <c r="T395" s="52"/>
    </row>
    <row r="396" spans="1:243" ht="30.75" customHeight="1">
      <c r="A396" s="46"/>
      <c r="B396" s="47"/>
      <c r="C396" s="48"/>
      <c r="D396" s="49"/>
      <c r="E396" s="33"/>
      <c r="F396" s="33"/>
      <c r="G396" s="33"/>
      <c r="H396" s="33">
        <v>2023</v>
      </c>
      <c r="I396" s="50">
        <f t="shared" si="207"/>
        <v>843777.9</v>
      </c>
      <c r="J396" s="50">
        <f t="shared" si="207"/>
        <v>843777.9</v>
      </c>
      <c r="K396" s="50">
        <f>K415</f>
        <v>253.20000000000002</v>
      </c>
      <c r="L396" s="50">
        <f t="shared" ref="L396:R396" si="210">L415</f>
        <v>253.20000000000002</v>
      </c>
      <c r="M396" s="50">
        <f t="shared" si="210"/>
        <v>818218.9</v>
      </c>
      <c r="N396" s="50">
        <f t="shared" si="210"/>
        <v>818218.9</v>
      </c>
      <c r="O396" s="50">
        <f t="shared" si="210"/>
        <v>25305.8</v>
      </c>
      <c r="P396" s="50">
        <f t="shared" si="210"/>
        <v>25305.8</v>
      </c>
      <c r="Q396" s="50">
        <f t="shared" si="210"/>
        <v>0</v>
      </c>
      <c r="R396" s="50">
        <f t="shared" si="210"/>
        <v>0</v>
      </c>
      <c r="S396" s="1"/>
      <c r="T396" s="52"/>
    </row>
    <row r="397" spans="1:243" ht="30.75" customHeight="1">
      <c r="A397" s="46"/>
      <c r="B397" s="47"/>
      <c r="C397" s="48"/>
      <c r="D397" s="49"/>
      <c r="E397" s="33"/>
      <c r="F397" s="33"/>
      <c r="G397" s="33"/>
      <c r="H397" s="33">
        <v>2024</v>
      </c>
      <c r="I397" s="50">
        <f t="shared" si="207"/>
        <v>0</v>
      </c>
      <c r="J397" s="50">
        <f t="shared" si="207"/>
        <v>0</v>
      </c>
      <c r="K397" s="50">
        <f>0</f>
        <v>0</v>
      </c>
      <c r="L397" s="50">
        <f>0</f>
        <v>0</v>
      </c>
      <c r="M397" s="50">
        <f>0</f>
        <v>0</v>
      </c>
      <c r="N397" s="50">
        <f>0</f>
        <v>0</v>
      </c>
      <c r="O397" s="50">
        <f>0</f>
        <v>0</v>
      </c>
      <c r="P397" s="50">
        <f>0</f>
        <v>0</v>
      </c>
      <c r="Q397" s="50">
        <f>0</f>
        <v>0</v>
      </c>
      <c r="R397" s="50">
        <f>0</f>
        <v>0</v>
      </c>
      <c r="S397" s="1"/>
      <c r="T397" s="52"/>
    </row>
    <row r="398" spans="1:243" ht="30.75" customHeight="1">
      <c r="A398" s="46"/>
      <c r="B398" s="47"/>
      <c r="C398" s="48"/>
      <c r="D398" s="49"/>
      <c r="E398" s="33"/>
      <c r="F398" s="33"/>
      <c r="G398" s="33"/>
      <c r="H398" s="33">
        <v>2025</v>
      </c>
      <c r="I398" s="50">
        <f t="shared" si="207"/>
        <v>0</v>
      </c>
      <c r="J398" s="50">
        <f t="shared" si="207"/>
        <v>0</v>
      </c>
      <c r="K398" s="50">
        <v>0</v>
      </c>
      <c r="L398" s="50">
        <v>0</v>
      </c>
      <c r="M398" s="50">
        <v>0</v>
      </c>
      <c r="N398" s="50">
        <v>0</v>
      </c>
      <c r="O398" s="50">
        <v>0</v>
      </c>
      <c r="P398" s="50">
        <v>0</v>
      </c>
      <c r="Q398" s="50">
        <v>0</v>
      </c>
      <c r="R398" s="50">
        <v>0</v>
      </c>
      <c r="S398" s="1"/>
      <c r="T398" s="52"/>
    </row>
    <row r="399" spans="1:243" ht="30.75" customHeight="1">
      <c r="A399" s="46"/>
      <c r="B399" s="47"/>
      <c r="C399" s="48"/>
      <c r="D399" s="49"/>
      <c r="E399" s="33"/>
      <c r="F399" s="33"/>
      <c r="G399" s="33"/>
      <c r="H399" s="33">
        <v>2026</v>
      </c>
      <c r="I399" s="50">
        <f t="shared" si="207"/>
        <v>0</v>
      </c>
      <c r="J399" s="50">
        <f t="shared" si="207"/>
        <v>0</v>
      </c>
      <c r="K399" s="50">
        <f>0</f>
        <v>0</v>
      </c>
      <c r="L399" s="50">
        <f>0</f>
        <v>0</v>
      </c>
      <c r="M399" s="50">
        <f>0</f>
        <v>0</v>
      </c>
      <c r="N399" s="50">
        <f>0</f>
        <v>0</v>
      </c>
      <c r="O399" s="50">
        <f>0</f>
        <v>0</v>
      </c>
      <c r="P399" s="50">
        <f>0</f>
        <v>0</v>
      </c>
      <c r="Q399" s="50">
        <f>0</f>
        <v>0</v>
      </c>
      <c r="R399" s="50">
        <f>0</f>
        <v>0</v>
      </c>
      <c r="S399" s="1"/>
      <c r="T399" s="52"/>
    </row>
    <row r="400" spans="1:243" ht="30.75" customHeight="1">
      <c r="A400" s="46"/>
      <c r="B400" s="47"/>
      <c r="C400" s="48"/>
      <c r="D400" s="49"/>
      <c r="E400" s="33"/>
      <c r="F400" s="33"/>
      <c r="G400" s="33"/>
      <c r="H400" s="33">
        <v>2027</v>
      </c>
      <c r="I400" s="50">
        <f>K400+M400+O400+Q400</f>
        <v>0</v>
      </c>
      <c r="J400" s="50">
        <f t="shared" ref="J400:J417" si="211">L400+N400+P400+R400</f>
        <v>0</v>
      </c>
      <c r="K400" s="50">
        <v>0</v>
      </c>
      <c r="L400" s="50">
        <v>0</v>
      </c>
      <c r="M400" s="50">
        <v>0</v>
      </c>
      <c r="N400" s="50">
        <v>0</v>
      </c>
      <c r="O400" s="50">
        <v>0</v>
      </c>
      <c r="P400" s="50">
        <v>0</v>
      </c>
      <c r="Q400" s="50">
        <v>0</v>
      </c>
      <c r="R400" s="50">
        <v>0</v>
      </c>
      <c r="S400" s="1"/>
      <c r="T400" s="52"/>
    </row>
    <row r="401" spans="1:243" ht="30.75" customHeight="1">
      <c r="A401" s="46"/>
      <c r="B401" s="47"/>
      <c r="C401" s="48"/>
      <c r="D401" s="49"/>
      <c r="E401" s="33"/>
      <c r="F401" s="33"/>
      <c r="G401" s="33"/>
      <c r="H401" s="33">
        <v>2028</v>
      </c>
      <c r="I401" s="50">
        <f t="shared" ref="I401:I425" si="212">K401+M401+O401+Q401</f>
        <v>0</v>
      </c>
      <c r="J401" s="50">
        <f t="shared" si="211"/>
        <v>0</v>
      </c>
      <c r="K401" s="50">
        <v>0</v>
      </c>
      <c r="L401" s="50">
        <v>0</v>
      </c>
      <c r="M401" s="50">
        <v>0</v>
      </c>
      <c r="N401" s="50">
        <v>0</v>
      </c>
      <c r="O401" s="50">
        <v>0</v>
      </c>
      <c r="P401" s="50">
        <v>0</v>
      </c>
      <c r="Q401" s="50">
        <v>0</v>
      </c>
      <c r="R401" s="50">
        <v>0</v>
      </c>
      <c r="S401" s="1"/>
      <c r="T401" s="52"/>
      <c r="AI401" s="54"/>
      <c r="AY401" s="54"/>
      <c r="BO401" s="54"/>
      <c r="CE401" s="54"/>
      <c r="CU401" s="54"/>
      <c r="DK401" s="54"/>
      <c r="EA401" s="54"/>
      <c r="EQ401" s="54"/>
      <c r="FG401" s="54"/>
      <c r="FW401" s="54"/>
      <c r="GM401" s="54"/>
      <c r="HC401" s="54"/>
      <c r="HS401" s="54"/>
      <c r="II401" s="54"/>
    </row>
    <row r="402" spans="1:243" ht="30.75" customHeight="1">
      <c r="A402" s="46"/>
      <c r="B402" s="47"/>
      <c r="C402" s="48"/>
      <c r="D402" s="49"/>
      <c r="E402" s="33"/>
      <c r="F402" s="33"/>
      <c r="G402" s="33"/>
      <c r="H402" s="33">
        <v>2029</v>
      </c>
      <c r="I402" s="50">
        <f t="shared" si="212"/>
        <v>0</v>
      </c>
      <c r="J402" s="50">
        <f t="shared" si="211"/>
        <v>0</v>
      </c>
      <c r="K402" s="50">
        <v>0</v>
      </c>
      <c r="L402" s="50">
        <v>0</v>
      </c>
      <c r="M402" s="50">
        <v>0</v>
      </c>
      <c r="N402" s="50">
        <v>0</v>
      </c>
      <c r="O402" s="50">
        <v>0</v>
      </c>
      <c r="P402" s="50">
        <v>0</v>
      </c>
      <c r="Q402" s="50">
        <v>0</v>
      </c>
      <c r="R402" s="50">
        <v>0</v>
      </c>
      <c r="S402" s="50">
        <f>S464+S465+S466+S467+S468</f>
        <v>0</v>
      </c>
      <c r="T402" s="52"/>
      <c r="AI402" s="54"/>
      <c r="AY402" s="54"/>
      <c r="BO402" s="54"/>
      <c r="CE402" s="54"/>
      <c r="CU402" s="54"/>
      <c r="DK402" s="54"/>
      <c r="EA402" s="54"/>
      <c r="EQ402" s="54"/>
      <c r="FG402" s="54"/>
      <c r="FW402" s="54"/>
      <c r="GM402" s="54"/>
      <c r="HC402" s="54"/>
      <c r="HS402" s="54"/>
      <c r="II402" s="54"/>
    </row>
    <row r="403" spans="1:243" ht="30.75" customHeight="1">
      <c r="A403" s="46"/>
      <c r="B403" s="47"/>
      <c r="C403" s="48"/>
      <c r="D403" s="49"/>
      <c r="E403" s="85"/>
      <c r="F403" s="33"/>
      <c r="G403" s="33"/>
      <c r="H403" s="33">
        <v>2030</v>
      </c>
      <c r="I403" s="50">
        <f t="shared" si="212"/>
        <v>0</v>
      </c>
      <c r="J403" s="50">
        <f t="shared" si="211"/>
        <v>0</v>
      </c>
      <c r="K403" s="50">
        <v>0</v>
      </c>
      <c r="L403" s="50">
        <v>0</v>
      </c>
      <c r="M403" s="50">
        <v>0</v>
      </c>
      <c r="N403" s="50">
        <v>0</v>
      </c>
      <c r="O403" s="50">
        <v>0</v>
      </c>
      <c r="P403" s="50">
        <v>0</v>
      </c>
      <c r="Q403" s="50">
        <v>0</v>
      </c>
      <c r="R403" s="50">
        <v>0</v>
      </c>
      <c r="S403" s="1"/>
      <c r="T403" s="52"/>
      <c r="AI403" s="54"/>
      <c r="AY403" s="54"/>
      <c r="BO403" s="54"/>
      <c r="CE403" s="54"/>
      <c r="CU403" s="54"/>
      <c r="DK403" s="54"/>
      <c r="EA403" s="54"/>
      <c r="EQ403" s="54"/>
      <c r="FG403" s="54"/>
      <c r="FW403" s="54"/>
      <c r="GM403" s="54"/>
      <c r="HC403" s="54"/>
      <c r="HS403" s="54"/>
      <c r="II403" s="54"/>
    </row>
    <row r="404" spans="1:243" ht="30.75" customHeight="1">
      <c r="A404" s="46"/>
      <c r="B404" s="40" t="s">
        <v>295</v>
      </c>
      <c r="C404" s="41"/>
      <c r="D404" s="42"/>
      <c r="E404" s="33"/>
      <c r="F404" s="33"/>
      <c r="G404" s="33"/>
      <c r="H404" s="43" t="s">
        <v>26</v>
      </c>
      <c r="I404" s="44">
        <f t="shared" si="212"/>
        <v>0</v>
      </c>
      <c r="J404" s="44">
        <f t="shared" si="211"/>
        <v>0</v>
      </c>
      <c r="K404" s="44">
        <f t="shared" ref="K404:R404" si="213">SUM(K405:K413)</f>
        <v>0</v>
      </c>
      <c r="L404" s="44">
        <f t="shared" si="213"/>
        <v>0</v>
      </c>
      <c r="M404" s="44">
        <f t="shared" si="213"/>
        <v>0</v>
      </c>
      <c r="N404" s="44">
        <f t="shared" si="213"/>
        <v>0</v>
      </c>
      <c r="O404" s="44">
        <f t="shared" si="213"/>
        <v>0</v>
      </c>
      <c r="P404" s="44">
        <f t="shared" si="213"/>
        <v>0</v>
      </c>
      <c r="Q404" s="44">
        <f t="shared" si="213"/>
        <v>0</v>
      </c>
      <c r="R404" s="44">
        <f t="shared" si="213"/>
        <v>0</v>
      </c>
      <c r="S404" s="1"/>
      <c r="T404" s="52"/>
    </row>
    <row r="405" spans="1:243" ht="30.75" customHeight="1">
      <c r="A405" s="46"/>
      <c r="B405" s="47"/>
      <c r="C405" s="48"/>
      <c r="D405" s="49"/>
      <c r="E405" s="33"/>
      <c r="F405" s="33"/>
      <c r="G405" s="33"/>
      <c r="H405" s="33">
        <v>2022</v>
      </c>
      <c r="I405" s="50">
        <f t="shared" si="212"/>
        <v>0</v>
      </c>
      <c r="J405" s="50">
        <f t="shared" si="211"/>
        <v>0</v>
      </c>
      <c r="K405" s="50">
        <v>0</v>
      </c>
      <c r="L405" s="50">
        <v>0</v>
      </c>
      <c r="M405" s="50">
        <v>0</v>
      </c>
      <c r="N405" s="50">
        <v>0</v>
      </c>
      <c r="O405" s="50">
        <v>0</v>
      </c>
      <c r="P405" s="50">
        <v>0</v>
      </c>
      <c r="Q405" s="50">
        <v>0</v>
      </c>
      <c r="R405" s="50">
        <v>0</v>
      </c>
      <c r="S405" s="1"/>
      <c r="T405" s="52"/>
    </row>
    <row r="406" spans="1:243" ht="30.75" customHeight="1">
      <c r="A406" s="46"/>
      <c r="B406" s="47"/>
      <c r="C406" s="48"/>
      <c r="D406" s="49"/>
      <c r="E406" s="33"/>
      <c r="F406" s="33"/>
      <c r="G406" s="33"/>
      <c r="H406" s="33">
        <v>2023</v>
      </c>
      <c r="I406" s="50">
        <f t="shared" si="212"/>
        <v>0</v>
      </c>
      <c r="J406" s="50">
        <f t="shared" si="211"/>
        <v>0</v>
      </c>
      <c r="K406" s="50">
        <v>0</v>
      </c>
      <c r="L406" s="50">
        <v>0</v>
      </c>
      <c r="M406" s="50">
        <v>0</v>
      </c>
      <c r="N406" s="50">
        <v>0</v>
      </c>
      <c r="O406" s="50">
        <v>0</v>
      </c>
      <c r="P406" s="50">
        <v>0</v>
      </c>
      <c r="Q406" s="50">
        <v>0</v>
      </c>
      <c r="R406" s="50">
        <v>0</v>
      </c>
      <c r="S406" s="1"/>
      <c r="T406" s="52"/>
    </row>
    <row r="407" spans="1:243" ht="30.75" customHeight="1">
      <c r="A407" s="46"/>
      <c r="B407" s="47"/>
      <c r="C407" s="48"/>
      <c r="D407" s="49"/>
      <c r="E407" s="33"/>
      <c r="F407" s="33"/>
      <c r="G407" s="33"/>
      <c r="H407" s="33">
        <v>2024</v>
      </c>
      <c r="I407" s="50">
        <f t="shared" si="212"/>
        <v>0</v>
      </c>
      <c r="J407" s="50">
        <f t="shared" si="211"/>
        <v>0</v>
      </c>
      <c r="K407" s="50">
        <v>0</v>
      </c>
      <c r="L407" s="50">
        <v>0</v>
      </c>
      <c r="M407" s="50">
        <v>0</v>
      </c>
      <c r="N407" s="50">
        <v>0</v>
      </c>
      <c r="O407" s="50">
        <v>0</v>
      </c>
      <c r="P407" s="50">
        <v>0</v>
      </c>
      <c r="Q407" s="50">
        <v>0</v>
      </c>
      <c r="R407" s="50">
        <v>0</v>
      </c>
      <c r="S407" s="1"/>
      <c r="T407" s="52"/>
    </row>
    <row r="408" spans="1:243" ht="30.75" customHeight="1">
      <c r="A408" s="46"/>
      <c r="B408" s="47"/>
      <c r="C408" s="48"/>
      <c r="D408" s="49"/>
      <c r="E408" s="33"/>
      <c r="F408" s="33"/>
      <c r="G408" s="33"/>
      <c r="H408" s="33">
        <v>2025</v>
      </c>
      <c r="I408" s="50">
        <f t="shared" si="212"/>
        <v>0</v>
      </c>
      <c r="J408" s="50">
        <f t="shared" si="211"/>
        <v>0</v>
      </c>
      <c r="K408" s="50">
        <v>0</v>
      </c>
      <c r="L408" s="50">
        <v>0</v>
      </c>
      <c r="M408" s="50">
        <v>0</v>
      </c>
      <c r="N408" s="50">
        <v>0</v>
      </c>
      <c r="O408" s="50">
        <v>0</v>
      </c>
      <c r="P408" s="50">
        <v>0</v>
      </c>
      <c r="Q408" s="50">
        <v>0</v>
      </c>
      <c r="R408" s="50">
        <v>0</v>
      </c>
      <c r="S408" s="1"/>
      <c r="T408" s="52"/>
    </row>
    <row r="409" spans="1:243" ht="30.75" customHeight="1">
      <c r="A409" s="46"/>
      <c r="B409" s="47"/>
      <c r="C409" s="48"/>
      <c r="D409" s="49"/>
      <c r="E409" s="33"/>
      <c r="F409" s="33"/>
      <c r="G409" s="33"/>
      <c r="H409" s="33">
        <v>2026</v>
      </c>
      <c r="I409" s="50">
        <f t="shared" si="212"/>
        <v>0</v>
      </c>
      <c r="J409" s="50">
        <f t="shared" si="211"/>
        <v>0</v>
      </c>
      <c r="K409" s="50">
        <v>0</v>
      </c>
      <c r="L409" s="50">
        <v>0</v>
      </c>
      <c r="M409" s="50">
        <v>0</v>
      </c>
      <c r="N409" s="50">
        <v>0</v>
      </c>
      <c r="O409" s="50">
        <v>0</v>
      </c>
      <c r="P409" s="50">
        <v>0</v>
      </c>
      <c r="Q409" s="50">
        <v>0</v>
      </c>
      <c r="R409" s="50">
        <v>0</v>
      </c>
      <c r="S409" s="1"/>
      <c r="T409" s="52"/>
    </row>
    <row r="410" spans="1:243" ht="30.75" customHeight="1">
      <c r="A410" s="46"/>
      <c r="B410" s="47"/>
      <c r="C410" s="48"/>
      <c r="D410" s="49"/>
      <c r="E410" s="33"/>
      <c r="F410" s="33"/>
      <c r="G410" s="33"/>
      <c r="H410" s="33">
        <v>2027</v>
      </c>
      <c r="I410" s="50">
        <f t="shared" ref="I410:J415" si="214">K410+M410+O410+Q410</f>
        <v>0</v>
      </c>
      <c r="J410" s="50">
        <f t="shared" si="214"/>
        <v>0</v>
      </c>
      <c r="K410" s="50">
        <v>0</v>
      </c>
      <c r="L410" s="50">
        <v>0</v>
      </c>
      <c r="M410" s="50">
        <v>0</v>
      </c>
      <c r="N410" s="50">
        <v>0</v>
      </c>
      <c r="O410" s="50">
        <v>0</v>
      </c>
      <c r="P410" s="50">
        <v>0</v>
      </c>
      <c r="Q410" s="50">
        <v>0</v>
      </c>
      <c r="R410" s="50">
        <v>0</v>
      </c>
      <c r="S410" s="1"/>
      <c r="T410" s="52"/>
    </row>
    <row r="411" spans="1:243" ht="30.75" customHeight="1">
      <c r="A411" s="46"/>
      <c r="B411" s="47"/>
      <c r="C411" s="48"/>
      <c r="D411" s="49"/>
      <c r="E411" s="33"/>
      <c r="F411" s="33"/>
      <c r="G411" s="33"/>
      <c r="H411" s="33">
        <v>2028</v>
      </c>
      <c r="I411" s="50">
        <f t="shared" si="214"/>
        <v>0</v>
      </c>
      <c r="J411" s="50">
        <f t="shared" si="214"/>
        <v>0</v>
      </c>
      <c r="K411" s="50">
        <v>0</v>
      </c>
      <c r="L411" s="50">
        <v>0</v>
      </c>
      <c r="M411" s="50">
        <v>0</v>
      </c>
      <c r="N411" s="50">
        <v>0</v>
      </c>
      <c r="O411" s="50">
        <v>0</v>
      </c>
      <c r="P411" s="50">
        <v>0</v>
      </c>
      <c r="Q411" s="50">
        <v>0</v>
      </c>
      <c r="R411" s="50">
        <v>0</v>
      </c>
      <c r="S411" s="1"/>
      <c r="T411" s="52"/>
      <c r="AI411" s="54"/>
      <c r="AY411" s="54"/>
      <c r="BO411" s="54"/>
      <c r="CE411" s="54"/>
      <c r="CU411" s="54"/>
      <c r="DK411" s="54"/>
      <c r="EA411" s="54"/>
      <c r="EQ411" s="54"/>
      <c r="FG411" s="54"/>
      <c r="FW411" s="54"/>
      <c r="GM411" s="54"/>
      <c r="HC411" s="54"/>
      <c r="HS411" s="54"/>
      <c r="II411" s="54"/>
    </row>
    <row r="412" spans="1:243" ht="30.75" customHeight="1">
      <c r="A412" s="46"/>
      <c r="B412" s="47"/>
      <c r="C412" s="48"/>
      <c r="D412" s="49"/>
      <c r="E412" s="33"/>
      <c r="F412" s="33"/>
      <c r="G412" s="33"/>
      <c r="H412" s="33">
        <v>2029</v>
      </c>
      <c r="I412" s="50">
        <f t="shared" si="214"/>
        <v>0</v>
      </c>
      <c r="J412" s="50">
        <f t="shared" si="214"/>
        <v>0</v>
      </c>
      <c r="K412" s="50">
        <v>0</v>
      </c>
      <c r="L412" s="50">
        <v>0</v>
      </c>
      <c r="M412" s="50">
        <v>0</v>
      </c>
      <c r="N412" s="50">
        <v>0</v>
      </c>
      <c r="O412" s="50">
        <v>0</v>
      </c>
      <c r="P412" s="50">
        <v>0</v>
      </c>
      <c r="Q412" s="50">
        <v>0</v>
      </c>
      <c r="R412" s="50">
        <v>0</v>
      </c>
      <c r="S412" s="50">
        <f>S474+S475+S476+S477+S478</f>
        <v>0</v>
      </c>
      <c r="T412" s="52"/>
      <c r="AI412" s="54"/>
      <c r="AY412" s="54"/>
      <c r="BO412" s="54"/>
      <c r="CE412" s="54"/>
      <c r="CU412" s="54"/>
      <c r="DK412" s="54"/>
      <c r="EA412" s="54"/>
      <c r="EQ412" s="54"/>
      <c r="FG412" s="54"/>
      <c r="FW412" s="54"/>
      <c r="GM412" s="54"/>
      <c r="HC412" s="54"/>
      <c r="HS412" s="54"/>
      <c r="II412" s="54"/>
    </row>
    <row r="413" spans="1:243" ht="30.75" customHeight="1">
      <c r="A413" s="77"/>
      <c r="B413" s="47"/>
      <c r="C413" s="48"/>
      <c r="D413" s="49"/>
      <c r="E413" s="85"/>
      <c r="F413" s="33"/>
      <c r="G413" s="33"/>
      <c r="H413" s="33">
        <v>2030</v>
      </c>
      <c r="I413" s="50">
        <f t="shared" si="214"/>
        <v>0</v>
      </c>
      <c r="J413" s="50">
        <f t="shared" si="214"/>
        <v>0</v>
      </c>
      <c r="K413" s="50">
        <v>0</v>
      </c>
      <c r="L413" s="50">
        <v>0</v>
      </c>
      <c r="M413" s="50">
        <v>0</v>
      </c>
      <c r="N413" s="50">
        <v>0</v>
      </c>
      <c r="O413" s="50">
        <v>0</v>
      </c>
      <c r="P413" s="50">
        <v>0</v>
      </c>
      <c r="Q413" s="50">
        <v>0</v>
      </c>
      <c r="R413" s="50">
        <v>0</v>
      </c>
      <c r="S413" s="1"/>
      <c r="T413" s="52"/>
      <c r="AI413" s="54"/>
      <c r="AY413" s="54"/>
      <c r="BO413" s="54"/>
      <c r="CE413" s="54"/>
      <c r="CU413" s="54"/>
      <c r="DK413" s="54"/>
      <c r="EA413" s="54"/>
      <c r="EQ413" s="54"/>
      <c r="FG413" s="54"/>
      <c r="FW413" s="54"/>
      <c r="GM413" s="54"/>
      <c r="HC413" s="54"/>
      <c r="HS413" s="54"/>
      <c r="II413" s="54"/>
    </row>
    <row r="414" spans="1:243" ht="30.75" customHeight="1">
      <c r="A414" s="39" t="s">
        <v>281</v>
      </c>
      <c r="B414" s="27" t="s">
        <v>135</v>
      </c>
      <c r="C414" s="74">
        <v>0</v>
      </c>
      <c r="D414" s="74" t="s">
        <v>3</v>
      </c>
      <c r="E414" s="34" t="s">
        <v>278</v>
      </c>
      <c r="F414" s="34" t="s">
        <v>219</v>
      </c>
      <c r="G414" s="34" t="s">
        <v>217</v>
      </c>
      <c r="H414" s="34">
        <v>2022</v>
      </c>
      <c r="I414" s="75">
        <f t="shared" si="214"/>
        <v>359924.6</v>
      </c>
      <c r="J414" s="75">
        <f t="shared" si="214"/>
        <v>359924.6</v>
      </c>
      <c r="K414" s="75">
        <f>185.2-77.2</f>
        <v>107.99999999999999</v>
      </c>
      <c r="L414" s="75">
        <f>185.2-77.2</f>
        <v>107.99999999999999</v>
      </c>
      <c r="M414" s="75">
        <f>598427.1-249405</f>
        <v>349022.1</v>
      </c>
      <c r="N414" s="75">
        <f>598427.1-249405</f>
        <v>349022.1</v>
      </c>
      <c r="O414" s="75">
        <f>18523.6-7729.1</f>
        <v>10794.499999999998</v>
      </c>
      <c r="P414" s="75">
        <f>18523.6-7729.1</f>
        <v>10794.499999999998</v>
      </c>
      <c r="Q414" s="75">
        <v>0</v>
      </c>
      <c r="R414" s="75">
        <v>0</v>
      </c>
      <c r="S414" s="8"/>
      <c r="T414" s="52"/>
    </row>
    <row r="415" spans="1:243" ht="30.75" customHeight="1">
      <c r="A415" s="46"/>
      <c r="B415" s="29"/>
      <c r="C415" s="74">
        <v>0.72914000000000001</v>
      </c>
      <c r="D415" s="74" t="s">
        <v>3</v>
      </c>
      <c r="E415" s="34" t="s">
        <v>278</v>
      </c>
      <c r="F415" s="34" t="s">
        <v>219</v>
      </c>
      <c r="G415" s="34" t="s">
        <v>217</v>
      </c>
      <c r="H415" s="34">
        <v>2023</v>
      </c>
      <c r="I415" s="75">
        <f t="shared" si="214"/>
        <v>843777.9</v>
      </c>
      <c r="J415" s="75">
        <f t="shared" si="214"/>
        <v>843777.9</v>
      </c>
      <c r="K415" s="75">
        <f>177.8+75.4</f>
        <v>253.20000000000002</v>
      </c>
      <c r="L415" s="75">
        <f>177.8+75.4</f>
        <v>253.20000000000002</v>
      </c>
      <c r="M415" s="75">
        <f>574554.9+243664</f>
        <v>818218.9</v>
      </c>
      <c r="N415" s="75">
        <f>574554.9+243664</f>
        <v>818218.9</v>
      </c>
      <c r="O415" s="75">
        <f>17592+7713.8</f>
        <v>25305.8</v>
      </c>
      <c r="P415" s="75">
        <f>17592+7713.8</f>
        <v>25305.8</v>
      </c>
      <c r="Q415" s="75">
        <v>0</v>
      </c>
      <c r="R415" s="75">
        <v>0</v>
      </c>
      <c r="S415" s="8"/>
      <c r="T415" s="52"/>
    </row>
    <row r="416" spans="1:243" ht="30.75" customHeight="1">
      <c r="A416" s="39" t="s">
        <v>282</v>
      </c>
      <c r="B416" s="40" t="s">
        <v>303</v>
      </c>
      <c r="C416" s="41"/>
      <c r="D416" s="42"/>
      <c r="E416" s="56"/>
      <c r="F416" s="85"/>
      <c r="G416" s="85"/>
      <c r="H416" s="43" t="s">
        <v>26</v>
      </c>
      <c r="I416" s="44">
        <f t="shared" si="212"/>
        <v>46435.6</v>
      </c>
      <c r="J416" s="44">
        <f t="shared" si="211"/>
        <v>46435.6</v>
      </c>
      <c r="K416" s="44">
        <f>K417+K418+K419+K420+K421+K422+K423+K424+K425</f>
        <v>14</v>
      </c>
      <c r="L416" s="44">
        <f t="shared" ref="L416:R416" si="215">L417+L418+L419+L420+L421+L422+L423+L424+L425</f>
        <v>14</v>
      </c>
      <c r="M416" s="44">
        <f t="shared" si="215"/>
        <v>45029</v>
      </c>
      <c r="N416" s="44">
        <f t="shared" si="215"/>
        <v>45029</v>
      </c>
      <c r="O416" s="44">
        <f t="shared" si="215"/>
        <v>1392.6</v>
      </c>
      <c r="P416" s="44">
        <f t="shared" si="215"/>
        <v>1392.6</v>
      </c>
      <c r="Q416" s="44">
        <f t="shared" si="215"/>
        <v>0</v>
      </c>
      <c r="R416" s="44">
        <f t="shared" si="215"/>
        <v>0</v>
      </c>
      <c r="S416" s="1"/>
      <c r="T416" s="52"/>
    </row>
    <row r="417" spans="1:256" ht="30.75" customHeight="1">
      <c r="A417" s="46"/>
      <c r="B417" s="47"/>
      <c r="C417" s="48"/>
      <c r="D417" s="49"/>
      <c r="E417" s="57"/>
      <c r="F417" s="86"/>
      <c r="G417" s="86"/>
      <c r="H417" s="33">
        <v>2022</v>
      </c>
      <c r="I417" s="50">
        <f t="shared" si="212"/>
        <v>46435.6</v>
      </c>
      <c r="J417" s="50">
        <f t="shared" si="211"/>
        <v>46435.6</v>
      </c>
      <c r="K417" s="50">
        <f>K426</f>
        <v>14</v>
      </c>
      <c r="L417" s="50">
        <f t="shared" ref="L417:R417" si="216">L426</f>
        <v>14</v>
      </c>
      <c r="M417" s="50">
        <f t="shared" si="216"/>
        <v>45029</v>
      </c>
      <c r="N417" s="50">
        <f t="shared" si="216"/>
        <v>45029</v>
      </c>
      <c r="O417" s="50">
        <f t="shared" si="216"/>
        <v>1392.6</v>
      </c>
      <c r="P417" s="50">
        <f t="shared" si="216"/>
        <v>1392.6</v>
      </c>
      <c r="Q417" s="50">
        <f t="shared" si="216"/>
        <v>0</v>
      </c>
      <c r="R417" s="50">
        <f t="shared" si="216"/>
        <v>0</v>
      </c>
      <c r="S417" s="1"/>
      <c r="T417" s="52"/>
    </row>
    <row r="418" spans="1:256" ht="30.75" customHeight="1">
      <c r="A418" s="46"/>
      <c r="B418" s="47"/>
      <c r="C418" s="48"/>
      <c r="D418" s="49"/>
      <c r="E418" s="57"/>
      <c r="F418" s="86"/>
      <c r="G418" s="86"/>
      <c r="H418" s="33">
        <v>2023</v>
      </c>
      <c r="I418" s="50">
        <f t="shared" si="212"/>
        <v>0</v>
      </c>
      <c r="J418" s="50">
        <f>L418+N418+P418+R418</f>
        <v>0</v>
      </c>
      <c r="K418" s="50">
        <v>0</v>
      </c>
      <c r="L418" s="50">
        <v>0</v>
      </c>
      <c r="M418" s="50">
        <v>0</v>
      </c>
      <c r="N418" s="50">
        <v>0</v>
      </c>
      <c r="O418" s="50">
        <v>0</v>
      </c>
      <c r="P418" s="50">
        <v>0</v>
      </c>
      <c r="Q418" s="50">
        <v>0</v>
      </c>
      <c r="R418" s="50">
        <v>0</v>
      </c>
      <c r="S418" s="1"/>
      <c r="T418" s="52"/>
    </row>
    <row r="419" spans="1:256" ht="30.75" customHeight="1">
      <c r="A419" s="46"/>
      <c r="B419" s="47"/>
      <c r="C419" s="48"/>
      <c r="D419" s="49"/>
      <c r="E419" s="57"/>
      <c r="F419" s="86"/>
      <c r="G419" s="86"/>
      <c r="H419" s="33">
        <v>2024</v>
      </c>
      <c r="I419" s="50">
        <f t="shared" si="212"/>
        <v>0</v>
      </c>
      <c r="J419" s="50">
        <f>L419+N419+P419+R419</f>
        <v>0</v>
      </c>
      <c r="K419" s="50">
        <v>0</v>
      </c>
      <c r="L419" s="50">
        <v>0</v>
      </c>
      <c r="M419" s="50">
        <v>0</v>
      </c>
      <c r="N419" s="50">
        <v>0</v>
      </c>
      <c r="O419" s="50">
        <v>0</v>
      </c>
      <c r="P419" s="50">
        <v>0</v>
      </c>
      <c r="Q419" s="50">
        <v>0</v>
      </c>
      <c r="R419" s="50">
        <v>0</v>
      </c>
      <c r="S419" s="1"/>
      <c r="T419" s="52"/>
    </row>
    <row r="420" spans="1:256" ht="30.75" customHeight="1">
      <c r="A420" s="46"/>
      <c r="B420" s="47"/>
      <c r="C420" s="48"/>
      <c r="D420" s="49"/>
      <c r="E420" s="57"/>
      <c r="F420" s="86"/>
      <c r="G420" s="86"/>
      <c r="H420" s="33">
        <v>2025</v>
      </c>
      <c r="I420" s="50">
        <f t="shared" si="212"/>
        <v>0</v>
      </c>
      <c r="J420" s="50">
        <f t="shared" ref="J420:J425" si="217">L420+N420+P420+R420</f>
        <v>0</v>
      </c>
      <c r="K420" s="50">
        <v>0</v>
      </c>
      <c r="L420" s="50">
        <v>0</v>
      </c>
      <c r="M420" s="50">
        <v>0</v>
      </c>
      <c r="N420" s="50">
        <v>0</v>
      </c>
      <c r="O420" s="50">
        <v>0</v>
      </c>
      <c r="P420" s="50">
        <v>0</v>
      </c>
      <c r="Q420" s="50">
        <v>0</v>
      </c>
      <c r="R420" s="50">
        <v>0</v>
      </c>
      <c r="S420" s="1"/>
      <c r="T420" s="52"/>
    </row>
    <row r="421" spans="1:256" ht="30.75" customHeight="1">
      <c r="A421" s="46"/>
      <c r="B421" s="47"/>
      <c r="C421" s="48"/>
      <c r="D421" s="49"/>
      <c r="E421" s="57"/>
      <c r="F421" s="86"/>
      <c r="G421" s="86"/>
      <c r="H421" s="33">
        <v>2026</v>
      </c>
      <c r="I421" s="50">
        <f t="shared" si="212"/>
        <v>0</v>
      </c>
      <c r="J421" s="50">
        <f t="shared" si="217"/>
        <v>0</v>
      </c>
      <c r="K421" s="50">
        <v>0</v>
      </c>
      <c r="L421" s="50">
        <v>0</v>
      </c>
      <c r="M421" s="50">
        <v>0</v>
      </c>
      <c r="N421" s="50">
        <v>0</v>
      </c>
      <c r="O421" s="50">
        <v>0</v>
      </c>
      <c r="P421" s="50">
        <v>0</v>
      </c>
      <c r="Q421" s="50">
        <v>0</v>
      </c>
      <c r="R421" s="50">
        <v>0</v>
      </c>
      <c r="S421" s="1"/>
      <c r="T421" s="52"/>
    </row>
    <row r="422" spans="1:256" ht="30.75" customHeight="1">
      <c r="A422" s="46"/>
      <c r="B422" s="47"/>
      <c r="C422" s="48"/>
      <c r="D422" s="49"/>
      <c r="E422" s="57"/>
      <c r="F422" s="86"/>
      <c r="G422" s="86"/>
      <c r="H422" s="33">
        <v>2027</v>
      </c>
      <c r="I422" s="50">
        <f t="shared" si="212"/>
        <v>0</v>
      </c>
      <c r="J422" s="50">
        <f t="shared" si="217"/>
        <v>0</v>
      </c>
      <c r="K422" s="50">
        <v>0</v>
      </c>
      <c r="L422" s="50">
        <v>0</v>
      </c>
      <c r="M422" s="50">
        <v>0</v>
      </c>
      <c r="N422" s="50">
        <v>0</v>
      </c>
      <c r="O422" s="50">
        <v>0</v>
      </c>
      <c r="P422" s="50">
        <v>0</v>
      </c>
      <c r="Q422" s="50">
        <v>0</v>
      </c>
      <c r="R422" s="50">
        <v>0</v>
      </c>
      <c r="S422" s="1"/>
      <c r="T422" s="52"/>
    </row>
    <row r="423" spans="1:256" ht="30.75" customHeight="1">
      <c r="A423" s="46"/>
      <c r="B423" s="47"/>
      <c r="C423" s="48"/>
      <c r="D423" s="49"/>
      <c r="E423" s="57"/>
      <c r="F423" s="86"/>
      <c r="G423" s="86"/>
      <c r="H423" s="33">
        <v>2028</v>
      </c>
      <c r="I423" s="50">
        <f t="shared" si="212"/>
        <v>0</v>
      </c>
      <c r="J423" s="50">
        <f t="shared" si="217"/>
        <v>0</v>
      </c>
      <c r="K423" s="50">
        <v>0</v>
      </c>
      <c r="L423" s="50">
        <v>0</v>
      </c>
      <c r="M423" s="50">
        <v>0</v>
      </c>
      <c r="N423" s="50">
        <v>0</v>
      </c>
      <c r="O423" s="50">
        <v>0</v>
      </c>
      <c r="P423" s="50">
        <v>0</v>
      </c>
      <c r="Q423" s="50">
        <v>0</v>
      </c>
      <c r="R423" s="50">
        <v>0</v>
      </c>
      <c r="S423" s="1"/>
      <c r="T423" s="52"/>
    </row>
    <row r="424" spans="1:256" ht="30.75" customHeight="1">
      <c r="A424" s="46"/>
      <c r="B424" s="47"/>
      <c r="C424" s="48"/>
      <c r="D424" s="49"/>
      <c r="E424" s="57"/>
      <c r="F424" s="86"/>
      <c r="G424" s="86"/>
      <c r="H424" s="33">
        <v>2029</v>
      </c>
      <c r="I424" s="50">
        <f t="shared" si="212"/>
        <v>0</v>
      </c>
      <c r="J424" s="50">
        <f t="shared" si="217"/>
        <v>0</v>
      </c>
      <c r="K424" s="50">
        <v>0</v>
      </c>
      <c r="L424" s="50">
        <v>0</v>
      </c>
      <c r="M424" s="50">
        <v>0</v>
      </c>
      <c r="N424" s="50">
        <v>0</v>
      </c>
      <c r="O424" s="50">
        <v>0</v>
      </c>
      <c r="P424" s="50">
        <v>0</v>
      </c>
      <c r="Q424" s="50">
        <v>0</v>
      </c>
      <c r="R424" s="50">
        <v>0</v>
      </c>
      <c r="S424" s="1"/>
      <c r="T424" s="52"/>
    </row>
    <row r="425" spans="1:256" ht="30.75" customHeight="1">
      <c r="A425" s="46"/>
      <c r="B425" s="47"/>
      <c r="C425" s="48"/>
      <c r="D425" s="49"/>
      <c r="E425" s="57"/>
      <c r="F425" s="86"/>
      <c r="G425" s="86"/>
      <c r="H425" s="33">
        <v>2030</v>
      </c>
      <c r="I425" s="50">
        <f t="shared" si="212"/>
        <v>0</v>
      </c>
      <c r="J425" s="50">
        <f t="shared" si="217"/>
        <v>0</v>
      </c>
      <c r="K425" s="50">
        <v>0</v>
      </c>
      <c r="L425" s="50">
        <v>0</v>
      </c>
      <c r="M425" s="50">
        <v>0</v>
      </c>
      <c r="N425" s="50">
        <v>0</v>
      </c>
      <c r="O425" s="50">
        <v>0</v>
      </c>
      <c r="P425" s="50">
        <v>0</v>
      </c>
      <c r="Q425" s="50">
        <v>0</v>
      </c>
      <c r="R425" s="50">
        <v>0</v>
      </c>
      <c r="S425" s="1"/>
      <c r="T425" s="52"/>
    </row>
    <row r="426" spans="1:256" ht="30.75" customHeight="1">
      <c r="A426" s="133" t="s">
        <v>283</v>
      </c>
      <c r="B426" s="134" t="s">
        <v>260</v>
      </c>
      <c r="C426" s="74">
        <v>0.17555000000000001</v>
      </c>
      <c r="D426" s="74" t="s">
        <v>3</v>
      </c>
      <c r="E426" s="34" t="s">
        <v>294</v>
      </c>
      <c r="F426" s="34" t="s">
        <v>219</v>
      </c>
      <c r="G426" s="34" t="s">
        <v>222</v>
      </c>
      <c r="H426" s="34">
        <v>2022</v>
      </c>
      <c r="I426" s="75">
        <f>K426+M426+O426+Q426</f>
        <v>46435.6</v>
      </c>
      <c r="J426" s="75">
        <f>L426+N426+P426+R426</f>
        <v>46435.6</v>
      </c>
      <c r="K426" s="75">
        <f>15.6-1.6</f>
        <v>14</v>
      </c>
      <c r="L426" s="75">
        <f>15.6-1.6</f>
        <v>14</v>
      </c>
      <c r="M426" s="75">
        <f>50378.2-5349.2</f>
        <v>45029</v>
      </c>
      <c r="N426" s="75">
        <f>50378.2-5349.2</f>
        <v>45029</v>
      </c>
      <c r="O426" s="75">
        <f>1542.5-149.9</f>
        <v>1392.6</v>
      </c>
      <c r="P426" s="75">
        <f>1542.5-149.9</f>
        <v>1392.6</v>
      </c>
      <c r="Q426" s="75">
        <v>0</v>
      </c>
      <c r="R426" s="75">
        <v>0</v>
      </c>
      <c r="S426" s="1"/>
      <c r="T426" s="52"/>
    </row>
    <row r="427" spans="1:256" ht="30.75" customHeight="1">
      <c r="A427" s="39" t="s">
        <v>304</v>
      </c>
      <c r="B427" s="40" t="s">
        <v>279</v>
      </c>
      <c r="C427" s="41"/>
      <c r="D427" s="42"/>
      <c r="E427" s="33"/>
      <c r="F427" s="33"/>
      <c r="G427" s="33"/>
      <c r="H427" s="43" t="s">
        <v>26</v>
      </c>
      <c r="I427" s="44">
        <f>SUM(I428:I436)</f>
        <v>1250138.1000000001</v>
      </c>
      <c r="J427" s="44">
        <f t="shared" ref="J427:R427" si="218">SUM(J428:J436)</f>
        <v>1250138.1000000001</v>
      </c>
      <c r="K427" s="44">
        <f t="shared" si="218"/>
        <v>375.2</v>
      </c>
      <c r="L427" s="44">
        <f t="shared" si="218"/>
        <v>375.2</v>
      </c>
      <c r="M427" s="44">
        <f t="shared" si="218"/>
        <v>1212270</v>
      </c>
      <c r="N427" s="44">
        <f t="shared" si="218"/>
        <v>1212270</v>
      </c>
      <c r="O427" s="44">
        <f t="shared" si="218"/>
        <v>37492.899999999994</v>
      </c>
      <c r="P427" s="44">
        <f t="shared" si="218"/>
        <v>37492.899999999994</v>
      </c>
      <c r="Q427" s="44">
        <f t="shared" si="218"/>
        <v>0</v>
      </c>
      <c r="R427" s="44">
        <f t="shared" si="218"/>
        <v>0</v>
      </c>
      <c r="S427" s="1"/>
      <c r="T427" s="112"/>
      <c r="U427" s="48"/>
      <c r="V427" s="48"/>
      <c r="W427" s="54"/>
      <c r="X427" s="89"/>
      <c r="Y427" s="95"/>
      <c r="Z427" s="95"/>
      <c r="AA427" s="95"/>
      <c r="AB427" s="95"/>
      <c r="AC427" s="95"/>
      <c r="AD427" s="95"/>
      <c r="AE427" s="95"/>
      <c r="AF427" s="95"/>
      <c r="AG427" s="95"/>
      <c r="AH427" s="95"/>
      <c r="AI427" s="113"/>
      <c r="AJ427" s="114"/>
      <c r="AK427" s="48"/>
      <c r="AL427" s="48"/>
      <c r="AM427" s="48"/>
      <c r="AN427" s="54"/>
      <c r="AO427" s="89"/>
      <c r="AP427" s="95"/>
      <c r="AQ427" s="95"/>
      <c r="AR427" s="95"/>
      <c r="AS427" s="95"/>
      <c r="AT427" s="95"/>
      <c r="AU427" s="95"/>
      <c r="AV427" s="95"/>
      <c r="AW427" s="95"/>
      <c r="AX427" s="95"/>
      <c r="AY427" s="95"/>
      <c r="AZ427" s="113"/>
      <c r="BA427" s="114"/>
      <c r="BB427" s="48"/>
      <c r="BC427" s="48"/>
      <c r="BD427" s="48"/>
      <c r="BE427" s="54"/>
      <c r="BF427" s="89"/>
      <c r="BG427" s="95"/>
      <c r="BH427" s="95"/>
      <c r="BI427" s="95"/>
      <c r="BJ427" s="95"/>
      <c r="BK427" s="95"/>
      <c r="BL427" s="95"/>
      <c r="BM427" s="95"/>
      <c r="BN427" s="95"/>
      <c r="BO427" s="95"/>
      <c r="BP427" s="95"/>
      <c r="BQ427" s="113"/>
      <c r="BR427" s="114"/>
      <c r="BS427" s="48"/>
      <c r="BT427" s="48"/>
      <c r="BU427" s="48"/>
      <c r="BV427" s="54"/>
      <c r="BW427" s="89"/>
      <c r="BX427" s="95"/>
      <c r="BY427" s="95"/>
      <c r="BZ427" s="95"/>
      <c r="CA427" s="95"/>
      <c r="CB427" s="95"/>
      <c r="CC427" s="95"/>
      <c r="CD427" s="95"/>
      <c r="CE427" s="95"/>
      <c r="CF427" s="95"/>
      <c r="CG427" s="95"/>
      <c r="CH427" s="113"/>
      <c r="CI427" s="114"/>
      <c r="CJ427" s="48"/>
      <c r="CK427" s="48"/>
      <c r="CL427" s="48"/>
      <c r="CM427" s="54"/>
      <c r="CN427" s="89"/>
      <c r="CO427" s="95"/>
      <c r="CP427" s="95"/>
      <c r="CQ427" s="95"/>
      <c r="CR427" s="95"/>
      <c r="CS427" s="95"/>
      <c r="CT427" s="95"/>
      <c r="CU427" s="95"/>
      <c r="CV427" s="95"/>
      <c r="CW427" s="95"/>
      <c r="CX427" s="95"/>
      <c r="CY427" s="113"/>
      <c r="CZ427" s="114"/>
      <c r="DA427" s="48"/>
      <c r="DB427" s="48"/>
      <c r="DC427" s="48"/>
      <c r="DD427" s="54"/>
      <c r="DE427" s="89"/>
      <c r="DF427" s="95"/>
      <c r="DG427" s="115"/>
      <c r="DH427" s="44"/>
      <c r="DI427" s="44"/>
      <c r="DJ427" s="44"/>
      <c r="DK427" s="44"/>
      <c r="DL427" s="44"/>
      <c r="DM427" s="44"/>
      <c r="DN427" s="44"/>
      <c r="DO427" s="44"/>
      <c r="DP427" s="1"/>
      <c r="DQ427" s="112"/>
      <c r="DR427" s="40"/>
      <c r="DS427" s="41"/>
      <c r="DT427" s="42"/>
      <c r="DU427" s="33"/>
      <c r="DV427" s="43"/>
      <c r="DW427" s="44"/>
      <c r="DX427" s="44"/>
      <c r="DY427" s="44"/>
      <c r="DZ427" s="44"/>
      <c r="EA427" s="44"/>
      <c r="EB427" s="44"/>
      <c r="EC427" s="44"/>
      <c r="ED427" s="44"/>
      <c r="EE427" s="44"/>
      <c r="EF427" s="44"/>
      <c r="EG427" s="1"/>
      <c r="EH427" s="112"/>
      <c r="EI427" s="40"/>
      <c r="EJ427" s="41"/>
      <c r="EK427" s="42"/>
      <c r="EL427" s="33"/>
      <c r="EM427" s="43"/>
      <c r="EN427" s="44"/>
      <c r="EO427" s="44"/>
      <c r="EP427" s="44"/>
      <c r="EQ427" s="44"/>
      <c r="ER427" s="44"/>
      <c r="ES427" s="44"/>
      <c r="ET427" s="44"/>
      <c r="EU427" s="44"/>
      <c r="EV427" s="44"/>
      <c r="EW427" s="44"/>
      <c r="EX427" s="1"/>
      <c r="EY427" s="112"/>
      <c r="EZ427" s="40"/>
      <c r="FA427" s="41"/>
      <c r="FB427" s="42"/>
      <c r="FC427" s="33"/>
      <c r="FD427" s="43"/>
      <c r="FE427" s="44"/>
      <c r="FF427" s="44"/>
      <c r="FG427" s="44"/>
      <c r="FH427" s="44"/>
      <c r="FI427" s="44"/>
      <c r="FJ427" s="44"/>
      <c r="FK427" s="44"/>
      <c r="FL427" s="44"/>
      <c r="FM427" s="44"/>
      <c r="FN427" s="44"/>
      <c r="FO427" s="1"/>
      <c r="FP427" s="112"/>
      <c r="FQ427" s="40"/>
      <c r="FR427" s="41"/>
      <c r="FS427" s="42"/>
      <c r="FT427" s="33"/>
      <c r="FU427" s="43"/>
      <c r="FV427" s="44"/>
      <c r="FW427" s="44"/>
      <c r="FX427" s="44"/>
      <c r="FY427" s="44"/>
      <c r="FZ427" s="44"/>
      <c r="GA427" s="44"/>
      <c r="GB427" s="44"/>
      <c r="GC427" s="44"/>
      <c r="GD427" s="44"/>
      <c r="GE427" s="44"/>
      <c r="GF427" s="1"/>
      <c r="GG427" s="112"/>
      <c r="GH427" s="40"/>
      <c r="GI427" s="41"/>
      <c r="GJ427" s="42"/>
      <c r="GK427" s="33"/>
      <c r="GL427" s="43"/>
      <c r="GM427" s="44"/>
      <c r="GN427" s="44"/>
      <c r="GO427" s="44"/>
      <c r="GP427" s="44"/>
      <c r="GQ427" s="44"/>
      <c r="GR427" s="44"/>
      <c r="GS427" s="44"/>
      <c r="GT427" s="44"/>
      <c r="GU427" s="44"/>
      <c r="GV427" s="44"/>
      <c r="GW427" s="1"/>
      <c r="GX427" s="112"/>
      <c r="GY427" s="40"/>
      <c r="GZ427" s="41"/>
      <c r="HA427" s="42"/>
      <c r="HB427" s="33"/>
      <c r="HC427" s="43"/>
      <c r="HD427" s="44"/>
      <c r="HE427" s="44"/>
      <c r="HF427" s="44"/>
      <c r="HG427" s="44"/>
      <c r="HH427" s="44"/>
      <c r="HI427" s="44"/>
      <c r="HJ427" s="44"/>
      <c r="HK427" s="44"/>
      <c r="HL427" s="44"/>
      <c r="HM427" s="44"/>
      <c r="HN427" s="1"/>
      <c r="HO427" s="112"/>
      <c r="HP427" s="40"/>
      <c r="HQ427" s="41"/>
      <c r="HR427" s="42"/>
      <c r="HS427" s="33"/>
      <c r="HT427" s="43"/>
      <c r="HU427" s="44"/>
      <c r="HV427" s="44"/>
      <c r="HW427" s="44"/>
      <c r="HX427" s="44"/>
      <c r="HY427" s="44"/>
      <c r="HZ427" s="44"/>
      <c r="IA427" s="44"/>
      <c r="IB427" s="44"/>
      <c r="IC427" s="44"/>
      <c r="ID427" s="44"/>
      <c r="IE427" s="1"/>
      <c r="IF427" s="112"/>
      <c r="IG427" s="40"/>
      <c r="IH427" s="41"/>
      <c r="II427" s="42"/>
      <c r="IJ427" s="33"/>
      <c r="IK427" s="43"/>
      <c r="IL427" s="44"/>
      <c r="IM427" s="44"/>
      <c r="IN427" s="44"/>
      <c r="IO427" s="44"/>
      <c r="IP427" s="44"/>
      <c r="IQ427" s="44"/>
      <c r="IR427" s="44"/>
      <c r="IS427" s="44"/>
      <c r="IT427" s="44"/>
      <c r="IU427" s="44"/>
      <c r="IV427" s="1"/>
    </row>
    <row r="428" spans="1:256" ht="30.75" customHeight="1">
      <c r="A428" s="46"/>
      <c r="B428" s="47"/>
      <c r="C428" s="48"/>
      <c r="D428" s="49"/>
      <c r="E428" s="33"/>
      <c r="F428" s="33"/>
      <c r="G428" s="33"/>
      <c r="H428" s="33">
        <v>2022</v>
      </c>
      <c r="I428" s="50">
        <f>I438</f>
        <v>406360.19999999995</v>
      </c>
      <c r="J428" s="50">
        <f>J438</f>
        <v>406360.19999999995</v>
      </c>
      <c r="K428" s="50">
        <f>K438+K448</f>
        <v>121.99999999999999</v>
      </c>
      <c r="L428" s="50">
        <f t="shared" ref="L428:R428" si="219">L438+L448</f>
        <v>121.99999999999999</v>
      </c>
      <c r="M428" s="50">
        <f t="shared" si="219"/>
        <v>394051.1</v>
      </c>
      <c r="N428" s="50">
        <f t="shared" si="219"/>
        <v>394051.1</v>
      </c>
      <c r="O428" s="50">
        <f t="shared" si="219"/>
        <v>12187.099999999999</v>
      </c>
      <c r="P428" s="50">
        <f t="shared" si="219"/>
        <v>12187.099999999999</v>
      </c>
      <c r="Q428" s="50">
        <f t="shared" si="219"/>
        <v>0</v>
      </c>
      <c r="R428" s="50">
        <f t="shared" si="219"/>
        <v>0</v>
      </c>
      <c r="S428" s="1"/>
      <c r="T428" s="112"/>
      <c r="U428" s="48"/>
      <c r="V428" s="48"/>
      <c r="W428" s="54"/>
      <c r="X428" s="54"/>
      <c r="Y428" s="94"/>
      <c r="Z428" s="94"/>
      <c r="AA428" s="94"/>
      <c r="AB428" s="94"/>
      <c r="AC428" s="94"/>
      <c r="AD428" s="94"/>
      <c r="AE428" s="94"/>
      <c r="AF428" s="94"/>
      <c r="AG428" s="94"/>
      <c r="AH428" s="94"/>
      <c r="AI428" s="113"/>
      <c r="AJ428" s="114"/>
      <c r="AK428" s="48"/>
      <c r="AL428" s="48"/>
      <c r="AM428" s="48"/>
      <c r="AN428" s="54"/>
      <c r="AO428" s="54"/>
      <c r="AP428" s="94"/>
      <c r="AQ428" s="94"/>
      <c r="AR428" s="94"/>
      <c r="AS428" s="94"/>
      <c r="AT428" s="94"/>
      <c r="AU428" s="94"/>
      <c r="AV428" s="94"/>
      <c r="AW428" s="94"/>
      <c r="AX428" s="94"/>
      <c r="AY428" s="94"/>
      <c r="AZ428" s="113"/>
      <c r="BA428" s="114"/>
      <c r="BB428" s="48"/>
      <c r="BC428" s="48"/>
      <c r="BD428" s="48"/>
      <c r="BE428" s="54"/>
      <c r="BF428" s="54"/>
      <c r="BG428" s="94"/>
      <c r="BH428" s="94"/>
      <c r="BI428" s="94"/>
      <c r="BJ428" s="94"/>
      <c r="BK428" s="94"/>
      <c r="BL428" s="94"/>
      <c r="BM428" s="94"/>
      <c r="BN428" s="94"/>
      <c r="BO428" s="94"/>
      <c r="BP428" s="94"/>
      <c r="BQ428" s="113"/>
      <c r="BR428" s="114"/>
      <c r="BS428" s="48"/>
      <c r="BT428" s="48"/>
      <c r="BU428" s="48"/>
      <c r="BV428" s="54"/>
      <c r="BW428" s="54"/>
      <c r="BX428" s="94"/>
      <c r="BY428" s="94"/>
      <c r="BZ428" s="94"/>
      <c r="CA428" s="94"/>
      <c r="CB428" s="94"/>
      <c r="CC428" s="94"/>
      <c r="CD428" s="94"/>
      <c r="CE428" s="94"/>
      <c r="CF428" s="94"/>
      <c r="CG428" s="94"/>
      <c r="CH428" s="113"/>
      <c r="CI428" s="114"/>
      <c r="CJ428" s="48"/>
      <c r="CK428" s="48"/>
      <c r="CL428" s="48"/>
      <c r="CM428" s="54"/>
      <c r="CN428" s="54"/>
      <c r="CO428" s="94"/>
      <c r="CP428" s="94"/>
      <c r="CQ428" s="94"/>
      <c r="CR428" s="94"/>
      <c r="CS428" s="94"/>
      <c r="CT428" s="94"/>
      <c r="CU428" s="94"/>
      <c r="CV428" s="94"/>
      <c r="CW428" s="94"/>
      <c r="CX428" s="94"/>
      <c r="CY428" s="113"/>
      <c r="CZ428" s="114"/>
      <c r="DA428" s="48"/>
      <c r="DB428" s="48"/>
      <c r="DC428" s="48"/>
      <c r="DD428" s="54"/>
      <c r="DE428" s="54"/>
      <c r="DF428" s="94"/>
      <c r="DG428" s="116"/>
      <c r="DH428" s="50"/>
      <c r="DI428" s="50"/>
      <c r="DJ428" s="50"/>
      <c r="DK428" s="50"/>
      <c r="DL428" s="50"/>
      <c r="DM428" s="50"/>
      <c r="DN428" s="50"/>
      <c r="DO428" s="50"/>
      <c r="DP428" s="1"/>
      <c r="DQ428" s="112"/>
      <c r="DR428" s="47"/>
      <c r="DS428" s="48"/>
      <c r="DT428" s="49"/>
      <c r="DU428" s="33"/>
      <c r="DV428" s="33"/>
      <c r="DW428" s="50"/>
      <c r="DX428" s="50"/>
      <c r="DY428" s="50"/>
      <c r="DZ428" s="50"/>
      <c r="EA428" s="50"/>
      <c r="EB428" s="50"/>
      <c r="EC428" s="50"/>
      <c r="ED428" s="50"/>
      <c r="EE428" s="50"/>
      <c r="EF428" s="50"/>
      <c r="EG428" s="1"/>
      <c r="EH428" s="112"/>
      <c r="EI428" s="47"/>
      <c r="EJ428" s="48"/>
      <c r="EK428" s="49"/>
      <c r="EL428" s="33"/>
      <c r="EM428" s="33"/>
      <c r="EN428" s="50"/>
      <c r="EO428" s="50"/>
      <c r="EP428" s="50"/>
      <c r="EQ428" s="50"/>
      <c r="ER428" s="50"/>
      <c r="ES428" s="50"/>
      <c r="ET428" s="50"/>
      <c r="EU428" s="50"/>
      <c r="EV428" s="50"/>
      <c r="EW428" s="50"/>
      <c r="EX428" s="1"/>
      <c r="EY428" s="112"/>
      <c r="EZ428" s="47"/>
      <c r="FA428" s="48"/>
      <c r="FB428" s="49"/>
      <c r="FC428" s="33"/>
      <c r="FD428" s="33"/>
      <c r="FE428" s="50"/>
      <c r="FF428" s="50"/>
      <c r="FG428" s="50"/>
      <c r="FH428" s="50"/>
      <c r="FI428" s="50"/>
      <c r="FJ428" s="50"/>
      <c r="FK428" s="50"/>
      <c r="FL428" s="50"/>
      <c r="FM428" s="50"/>
      <c r="FN428" s="50"/>
      <c r="FO428" s="1"/>
      <c r="FP428" s="112"/>
      <c r="FQ428" s="47"/>
      <c r="FR428" s="48"/>
      <c r="FS428" s="49"/>
      <c r="FT428" s="33"/>
      <c r="FU428" s="33"/>
      <c r="FV428" s="50"/>
      <c r="FW428" s="50"/>
      <c r="FX428" s="50"/>
      <c r="FY428" s="50"/>
      <c r="FZ428" s="50"/>
      <c r="GA428" s="50"/>
      <c r="GB428" s="50"/>
      <c r="GC428" s="50"/>
      <c r="GD428" s="50"/>
      <c r="GE428" s="50"/>
      <c r="GF428" s="1"/>
      <c r="GG428" s="112"/>
      <c r="GH428" s="47"/>
      <c r="GI428" s="48"/>
      <c r="GJ428" s="49"/>
      <c r="GK428" s="33"/>
      <c r="GL428" s="33"/>
      <c r="GM428" s="50"/>
      <c r="GN428" s="50"/>
      <c r="GO428" s="50"/>
      <c r="GP428" s="50"/>
      <c r="GQ428" s="50"/>
      <c r="GR428" s="50"/>
      <c r="GS428" s="50"/>
      <c r="GT428" s="50"/>
      <c r="GU428" s="50"/>
      <c r="GV428" s="50"/>
      <c r="GW428" s="1"/>
      <c r="GX428" s="112"/>
      <c r="GY428" s="47"/>
      <c r="GZ428" s="48"/>
      <c r="HA428" s="49"/>
      <c r="HB428" s="33"/>
      <c r="HC428" s="33"/>
      <c r="HD428" s="50"/>
      <c r="HE428" s="50"/>
      <c r="HF428" s="50"/>
      <c r="HG428" s="50"/>
      <c r="HH428" s="50"/>
      <c r="HI428" s="50"/>
      <c r="HJ428" s="50"/>
      <c r="HK428" s="50"/>
      <c r="HL428" s="50"/>
      <c r="HM428" s="50"/>
      <c r="HN428" s="1"/>
      <c r="HO428" s="112"/>
      <c r="HP428" s="47"/>
      <c r="HQ428" s="48"/>
      <c r="HR428" s="49"/>
      <c r="HS428" s="33"/>
      <c r="HT428" s="33"/>
      <c r="HU428" s="50"/>
      <c r="HV428" s="50"/>
      <c r="HW428" s="50"/>
      <c r="HX428" s="50"/>
      <c r="HY428" s="50"/>
      <c r="HZ428" s="50"/>
      <c r="IA428" s="50"/>
      <c r="IB428" s="50"/>
      <c r="IC428" s="50"/>
      <c r="ID428" s="50"/>
      <c r="IE428" s="1"/>
      <c r="IF428" s="112"/>
      <c r="IG428" s="47"/>
      <c r="IH428" s="48"/>
      <c r="II428" s="49"/>
      <c r="IJ428" s="33"/>
      <c r="IK428" s="33"/>
      <c r="IL428" s="50"/>
      <c r="IM428" s="50"/>
      <c r="IN428" s="50"/>
      <c r="IO428" s="50"/>
      <c r="IP428" s="50"/>
      <c r="IQ428" s="50"/>
      <c r="IR428" s="50"/>
      <c r="IS428" s="50"/>
      <c r="IT428" s="50"/>
      <c r="IU428" s="50"/>
      <c r="IV428" s="1"/>
    </row>
    <row r="429" spans="1:256" ht="30.75" customHeight="1">
      <c r="A429" s="46"/>
      <c r="B429" s="47"/>
      <c r="C429" s="48"/>
      <c r="D429" s="49"/>
      <c r="E429" s="33"/>
      <c r="F429" s="33"/>
      <c r="G429" s="33"/>
      <c r="H429" s="33">
        <v>2023</v>
      </c>
      <c r="I429" s="50">
        <f t="shared" ref="I429:J436" si="220">I439</f>
        <v>843777.9</v>
      </c>
      <c r="J429" s="50">
        <f t="shared" si="220"/>
        <v>843777.9</v>
      </c>
      <c r="K429" s="50">
        <f t="shared" ref="K429:R436" si="221">K439+K449</f>
        <v>253.20000000000002</v>
      </c>
      <c r="L429" s="50">
        <f t="shared" si="221"/>
        <v>253.20000000000002</v>
      </c>
      <c r="M429" s="50">
        <f t="shared" si="221"/>
        <v>818218.9</v>
      </c>
      <c r="N429" s="50">
        <f t="shared" si="221"/>
        <v>818218.9</v>
      </c>
      <c r="O429" s="50">
        <f t="shared" si="221"/>
        <v>25305.8</v>
      </c>
      <c r="P429" s="50">
        <f t="shared" si="221"/>
        <v>25305.8</v>
      </c>
      <c r="Q429" s="50">
        <f t="shared" si="221"/>
        <v>0</v>
      </c>
      <c r="R429" s="50">
        <f t="shared" si="221"/>
        <v>0</v>
      </c>
      <c r="S429" s="1"/>
      <c r="T429" s="112"/>
      <c r="U429" s="48"/>
      <c r="V429" s="48"/>
      <c r="W429" s="54"/>
      <c r="X429" s="54"/>
      <c r="Y429" s="94"/>
      <c r="Z429" s="94"/>
      <c r="AA429" s="94"/>
      <c r="AB429" s="94"/>
      <c r="AC429" s="94"/>
      <c r="AD429" s="94"/>
      <c r="AE429" s="94"/>
      <c r="AF429" s="94"/>
      <c r="AG429" s="94"/>
      <c r="AH429" s="94"/>
      <c r="AI429" s="113"/>
      <c r="AJ429" s="114"/>
      <c r="AK429" s="48"/>
      <c r="AL429" s="48"/>
      <c r="AM429" s="48"/>
      <c r="AN429" s="54"/>
      <c r="AO429" s="54"/>
      <c r="AP429" s="94"/>
      <c r="AQ429" s="94"/>
      <c r="AR429" s="94"/>
      <c r="AS429" s="94"/>
      <c r="AT429" s="94"/>
      <c r="AU429" s="94"/>
      <c r="AV429" s="94"/>
      <c r="AW429" s="94"/>
      <c r="AX429" s="94"/>
      <c r="AY429" s="94"/>
      <c r="AZ429" s="113"/>
      <c r="BA429" s="114"/>
      <c r="BB429" s="48"/>
      <c r="BC429" s="48"/>
      <c r="BD429" s="48"/>
      <c r="BE429" s="54"/>
      <c r="BF429" s="54"/>
      <c r="BG429" s="94"/>
      <c r="BH429" s="94"/>
      <c r="BI429" s="94"/>
      <c r="BJ429" s="94"/>
      <c r="BK429" s="94"/>
      <c r="BL429" s="94"/>
      <c r="BM429" s="94"/>
      <c r="BN429" s="94"/>
      <c r="BO429" s="94"/>
      <c r="BP429" s="94"/>
      <c r="BQ429" s="113"/>
      <c r="BR429" s="114"/>
      <c r="BS429" s="48"/>
      <c r="BT429" s="48"/>
      <c r="BU429" s="48"/>
      <c r="BV429" s="54"/>
      <c r="BW429" s="54"/>
      <c r="BX429" s="94"/>
      <c r="BY429" s="94"/>
      <c r="BZ429" s="94"/>
      <c r="CA429" s="94"/>
      <c r="CB429" s="94"/>
      <c r="CC429" s="94"/>
      <c r="CD429" s="94"/>
      <c r="CE429" s="94"/>
      <c r="CF429" s="94"/>
      <c r="CG429" s="94"/>
      <c r="CH429" s="113"/>
      <c r="CI429" s="114"/>
      <c r="CJ429" s="48"/>
      <c r="CK429" s="48"/>
      <c r="CL429" s="48"/>
      <c r="CM429" s="54"/>
      <c r="CN429" s="54"/>
      <c r="CO429" s="94"/>
      <c r="CP429" s="94"/>
      <c r="CQ429" s="94"/>
      <c r="CR429" s="94"/>
      <c r="CS429" s="94"/>
      <c r="CT429" s="94"/>
      <c r="CU429" s="94"/>
      <c r="CV429" s="94"/>
      <c r="CW429" s="94"/>
      <c r="CX429" s="94"/>
      <c r="CY429" s="113"/>
      <c r="CZ429" s="114"/>
      <c r="DA429" s="48"/>
      <c r="DB429" s="48"/>
      <c r="DC429" s="48"/>
      <c r="DD429" s="54"/>
      <c r="DE429" s="54"/>
      <c r="DF429" s="94"/>
      <c r="DG429" s="116"/>
      <c r="DH429" s="50"/>
      <c r="DI429" s="50"/>
      <c r="DJ429" s="50"/>
      <c r="DK429" s="50"/>
      <c r="DL429" s="50"/>
      <c r="DM429" s="50"/>
      <c r="DN429" s="50"/>
      <c r="DO429" s="50"/>
      <c r="DP429" s="1"/>
      <c r="DQ429" s="112"/>
      <c r="DR429" s="47"/>
      <c r="DS429" s="48"/>
      <c r="DT429" s="49"/>
      <c r="DU429" s="33"/>
      <c r="DV429" s="33"/>
      <c r="DW429" s="50"/>
      <c r="DX429" s="50"/>
      <c r="DY429" s="50"/>
      <c r="DZ429" s="50"/>
      <c r="EA429" s="50"/>
      <c r="EB429" s="50"/>
      <c r="EC429" s="50"/>
      <c r="ED429" s="50"/>
      <c r="EE429" s="50"/>
      <c r="EF429" s="50"/>
      <c r="EG429" s="1"/>
      <c r="EH429" s="112"/>
      <c r="EI429" s="47"/>
      <c r="EJ429" s="48"/>
      <c r="EK429" s="49"/>
      <c r="EL429" s="33"/>
      <c r="EM429" s="33"/>
      <c r="EN429" s="50"/>
      <c r="EO429" s="50"/>
      <c r="EP429" s="50"/>
      <c r="EQ429" s="50"/>
      <c r="ER429" s="50"/>
      <c r="ES429" s="50"/>
      <c r="ET429" s="50"/>
      <c r="EU429" s="50"/>
      <c r="EV429" s="50"/>
      <c r="EW429" s="50"/>
      <c r="EX429" s="1"/>
      <c r="EY429" s="112"/>
      <c r="EZ429" s="47"/>
      <c r="FA429" s="48"/>
      <c r="FB429" s="49"/>
      <c r="FC429" s="33"/>
      <c r="FD429" s="33"/>
      <c r="FE429" s="50"/>
      <c r="FF429" s="50"/>
      <c r="FG429" s="50"/>
      <c r="FH429" s="50"/>
      <c r="FI429" s="50"/>
      <c r="FJ429" s="50"/>
      <c r="FK429" s="50"/>
      <c r="FL429" s="50"/>
      <c r="FM429" s="50"/>
      <c r="FN429" s="50"/>
      <c r="FO429" s="1"/>
      <c r="FP429" s="112"/>
      <c r="FQ429" s="47"/>
      <c r="FR429" s="48"/>
      <c r="FS429" s="49"/>
      <c r="FT429" s="33"/>
      <c r="FU429" s="33"/>
      <c r="FV429" s="50"/>
      <c r="FW429" s="50"/>
      <c r="FX429" s="50"/>
      <c r="FY429" s="50"/>
      <c r="FZ429" s="50"/>
      <c r="GA429" s="50"/>
      <c r="GB429" s="50"/>
      <c r="GC429" s="50"/>
      <c r="GD429" s="50"/>
      <c r="GE429" s="50"/>
      <c r="GF429" s="1"/>
      <c r="GG429" s="112"/>
      <c r="GH429" s="47"/>
      <c r="GI429" s="48"/>
      <c r="GJ429" s="49"/>
      <c r="GK429" s="33"/>
      <c r="GL429" s="33"/>
      <c r="GM429" s="50"/>
      <c r="GN429" s="50"/>
      <c r="GO429" s="50"/>
      <c r="GP429" s="50"/>
      <c r="GQ429" s="50"/>
      <c r="GR429" s="50"/>
      <c r="GS429" s="50"/>
      <c r="GT429" s="50"/>
      <c r="GU429" s="50"/>
      <c r="GV429" s="50"/>
      <c r="GW429" s="1"/>
      <c r="GX429" s="112"/>
      <c r="GY429" s="47"/>
      <c r="GZ429" s="48"/>
      <c r="HA429" s="49"/>
      <c r="HB429" s="33"/>
      <c r="HC429" s="33"/>
      <c r="HD429" s="50"/>
      <c r="HE429" s="50"/>
      <c r="HF429" s="50"/>
      <c r="HG429" s="50"/>
      <c r="HH429" s="50"/>
      <c r="HI429" s="50"/>
      <c r="HJ429" s="50"/>
      <c r="HK429" s="50"/>
      <c r="HL429" s="50"/>
      <c r="HM429" s="50"/>
      <c r="HN429" s="1"/>
      <c r="HO429" s="112"/>
      <c r="HP429" s="47"/>
      <c r="HQ429" s="48"/>
      <c r="HR429" s="49"/>
      <c r="HS429" s="33"/>
      <c r="HT429" s="33"/>
      <c r="HU429" s="50"/>
      <c r="HV429" s="50"/>
      <c r="HW429" s="50"/>
      <c r="HX429" s="50"/>
      <c r="HY429" s="50"/>
      <c r="HZ429" s="50"/>
      <c r="IA429" s="50"/>
      <c r="IB429" s="50"/>
      <c r="IC429" s="50"/>
      <c r="ID429" s="50"/>
      <c r="IE429" s="1"/>
      <c r="IF429" s="112"/>
      <c r="IG429" s="47"/>
      <c r="IH429" s="48"/>
      <c r="II429" s="49"/>
      <c r="IJ429" s="33"/>
      <c r="IK429" s="33"/>
      <c r="IL429" s="50"/>
      <c r="IM429" s="50"/>
      <c r="IN429" s="50"/>
      <c r="IO429" s="50"/>
      <c r="IP429" s="50"/>
      <c r="IQ429" s="50"/>
      <c r="IR429" s="50"/>
      <c r="IS429" s="50"/>
      <c r="IT429" s="50"/>
      <c r="IU429" s="50"/>
      <c r="IV429" s="1"/>
    </row>
    <row r="430" spans="1:256" ht="30.75" customHeight="1">
      <c r="A430" s="46"/>
      <c r="B430" s="47"/>
      <c r="C430" s="48"/>
      <c r="D430" s="49"/>
      <c r="E430" s="33"/>
      <c r="F430" s="33"/>
      <c r="G430" s="33"/>
      <c r="H430" s="33">
        <v>2024</v>
      </c>
      <c r="I430" s="50">
        <f t="shared" si="220"/>
        <v>0</v>
      </c>
      <c r="J430" s="50">
        <f t="shared" si="220"/>
        <v>0</v>
      </c>
      <c r="K430" s="50">
        <f t="shared" si="221"/>
        <v>0</v>
      </c>
      <c r="L430" s="50">
        <f t="shared" si="221"/>
        <v>0</v>
      </c>
      <c r="M430" s="50">
        <f t="shared" si="221"/>
        <v>0</v>
      </c>
      <c r="N430" s="50">
        <f t="shared" si="221"/>
        <v>0</v>
      </c>
      <c r="O430" s="50">
        <f t="shared" si="221"/>
        <v>0</v>
      </c>
      <c r="P430" s="50">
        <f t="shared" si="221"/>
        <v>0</v>
      </c>
      <c r="Q430" s="50">
        <f t="shared" si="221"/>
        <v>0</v>
      </c>
      <c r="R430" s="50">
        <f t="shared" si="221"/>
        <v>0</v>
      </c>
      <c r="S430" s="1"/>
      <c r="T430" s="112"/>
      <c r="U430" s="48"/>
      <c r="V430" s="48"/>
      <c r="W430" s="54"/>
      <c r="X430" s="54"/>
      <c r="Y430" s="94"/>
      <c r="Z430" s="94"/>
      <c r="AA430" s="94"/>
      <c r="AB430" s="94"/>
      <c r="AC430" s="94"/>
      <c r="AD430" s="94"/>
      <c r="AE430" s="94"/>
      <c r="AF430" s="94"/>
      <c r="AG430" s="94"/>
      <c r="AH430" s="94"/>
      <c r="AI430" s="113"/>
      <c r="AJ430" s="114"/>
      <c r="AK430" s="48"/>
      <c r="AL430" s="48"/>
      <c r="AM430" s="48"/>
      <c r="AN430" s="54"/>
      <c r="AO430" s="54"/>
      <c r="AP430" s="94"/>
      <c r="AQ430" s="94"/>
      <c r="AR430" s="94"/>
      <c r="AS430" s="94"/>
      <c r="AT430" s="94"/>
      <c r="AU430" s="94"/>
      <c r="AV430" s="94"/>
      <c r="AW430" s="94"/>
      <c r="AX430" s="94"/>
      <c r="AY430" s="94"/>
      <c r="AZ430" s="113"/>
      <c r="BA430" s="114"/>
      <c r="BB430" s="48"/>
      <c r="BC430" s="48"/>
      <c r="BD430" s="48"/>
      <c r="BE430" s="54"/>
      <c r="BF430" s="54"/>
      <c r="BG430" s="94"/>
      <c r="BH430" s="94"/>
      <c r="BI430" s="94"/>
      <c r="BJ430" s="94"/>
      <c r="BK430" s="94"/>
      <c r="BL430" s="94"/>
      <c r="BM430" s="94"/>
      <c r="BN430" s="94"/>
      <c r="BO430" s="94"/>
      <c r="BP430" s="94"/>
      <c r="BQ430" s="113"/>
      <c r="BR430" s="114"/>
      <c r="BS430" s="48"/>
      <c r="BT430" s="48"/>
      <c r="BU430" s="48"/>
      <c r="BV430" s="54"/>
      <c r="BW430" s="54"/>
      <c r="BX430" s="94"/>
      <c r="BY430" s="94"/>
      <c r="BZ430" s="94"/>
      <c r="CA430" s="94"/>
      <c r="CB430" s="94"/>
      <c r="CC430" s="94"/>
      <c r="CD430" s="94"/>
      <c r="CE430" s="94"/>
      <c r="CF430" s="94"/>
      <c r="CG430" s="94"/>
      <c r="CH430" s="113"/>
      <c r="CI430" s="114"/>
      <c r="CJ430" s="48"/>
      <c r="CK430" s="48"/>
      <c r="CL430" s="48"/>
      <c r="CM430" s="54"/>
      <c r="CN430" s="54"/>
      <c r="CO430" s="94"/>
      <c r="CP430" s="94"/>
      <c r="CQ430" s="94"/>
      <c r="CR430" s="94"/>
      <c r="CS430" s="94"/>
      <c r="CT430" s="94"/>
      <c r="CU430" s="94"/>
      <c r="CV430" s="94"/>
      <c r="CW430" s="94"/>
      <c r="CX430" s="94"/>
      <c r="CY430" s="113"/>
      <c r="CZ430" s="114"/>
      <c r="DA430" s="48"/>
      <c r="DB430" s="48"/>
      <c r="DC430" s="48"/>
      <c r="DD430" s="54"/>
      <c r="DE430" s="54"/>
      <c r="DF430" s="94"/>
      <c r="DG430" s="116"/>
      <c r="DH430" s="50"/>
      <c r="DI430" s="50"/>
      <c r="DJ430" s="50"/>
      <c r="DK430" s="50"/>
      <c r="DL430" s="50"/>
      <c r="DM430" s="50"/>
      <c r="DN430" s="50"/>
      <c r="DO430" s="50"/>
      <c r="DP430" s="1"/>
      <c r="DQ430" s="112"/>
      <c r="DR430" s="47"/>
      <c r="DS430" s="48"/>
      <c r="DT430" s="49"/>
      <c r="DU430" s="33"/>
      <c r="DV430" s="33"/>
      <c r="DW430" s="50"/>
      <c r="DX430" s="50"/>
      <c r="DY430" s="50"/>
      <c r="DZ430" s="50"/>
      <c r="EA430" s="50"/>
      <c r="EB430" s="50"/>
      <c r="EC430" s="50"/>
      <c r="ED430" s="50"/>
      <c r="EE430" s="50"/>
      <c r="EF430" s="50"/>
      <c r="EG430" s="1"/>
      <c r="EH430" s="112"/>
      <c r="EI430" s="47"/>
      <c r="EJ430" s="48"/>
      <c r="EK430" s="49"/>
      <c r="EL430" s="33"/>
      <c r="EM430" s="33"/>
      <c r="EN430" s="50"/>
      <c r="EO430" s="50"/>
      <c r="EP430" s="50"/>
      <c r="EQ430" s="50"/>
      <c r="ER430" s="50"/>
      <c r="ES430" s="50"/>
      <c r="ET430" s="50"/>
      <c r="EU430" s="50"/>
      <c r="EV430" s="50"/>
      <c r="EW430" s="50"/>
      <c r="EX430" s="1"/>
      <c r="EY430" s="112"/>
      <c r="EZ430" s="47"/>
      <c r="FA430" s="48"/>
      <c r="FB430" s="49"/>
      <c r="FC430" s="33"/>
      <c r="FD430" s="33"/>
      <c r="FE430" s="50"/>
      <c r="FF430" s="50"/>
      <c r="FG430" s="50"/>
      <c r="FH430" s="50"/>
      <c r="FI430" s="50"/>
      <c r="FJ430" s="50"/>
      <c r="FK430" s="50"/>
      <c r="FL430" s="50"/>
      <c r="FM430" s="50"/>
      <c r="FN430" s="50"/>
      <c r="FO430" s="1"/>
      <c r="FP430" s="112"/>
      <c r="FQ430" s="47"/>
      <c r="FR430" s="48"/>
      <c r="FS430" s="49"/>
      <c r="FT430" s="33"/>
      <c r="FU430" s="33"/>
      <c r="FV430" s="50"/>
      <c r="FW430" s="50"/>
      <c r="FX430" s="50"/>
      <c r="FY430" s="50"/>
      <c r="FZ430" s="50"/>
      <c r="GA430" s="50"/>
      <c r="GB430" s="50"/>
      <c r="GC430" s="50"/>
      <c r="GD430" s="50"/>
      <c r="GE430" s="50"/>
      <c r="GF430" s="1"/>
      <c r="GG430" s="112"/>
      <c r="GH430" s="47"/>
      <c r="GI430" s="48"/>
      <c r="GJ430" s="49"/>
      <c r="GK430" s="33"/>
      <c r="GL430" s="33"/>
      <c r="GM430" s="50"/>
      <c r="GN430" s="50"/>
      <c r="GO430" s="50"/>
      <c r="GP430" s="50"/>
      <c r="GQ430" s="50"/>
      <c r="GR430" s="50"/>
      <c r="GS430" s="50"/>
      <c r="GT430" s="50"/>
      <c r="GU430" s="50"/>
      <c r="GV430" s="50"/>
      <c r="GW430" s="1"/>
      <c r="GX430" s="112"/>
      <c r="GY430" s="47"/>
      <c r="GZ430" s="48"/>
      <c r="HA430" s="49"/>
      <c r="HB430" s="33"/>
      <c r="HC430" s="33"/>
      <c r="HD430" s="50"/>
      <c r="HE430" s="50"/>
      <c r="HF430" s="50"/>
      <c r="HG430" s="50"/>
      <c r="HH430" s="50"/>
      <c r="HI430" s="50"/>
      <c r="HJ430" s="50"/>
      <c r="HK430" s="50"/>
      <c r="HL430" s="50"/>
      <c r="HM430" s="50"/>
      <c r="HN430" s="1"/>
      <c r="HO430" s="112"/>
      <c r="HP430" s="47"/>
      <c r="HQ430" s="48"/>
      <c r="HR430" s="49"/>
      <c r="HS430" s="33"/>
      <c r="HT430" s="33"/>
      <c r="HU430" s="50"/>
      <c r="HV430" s="50"/>
      <c r="HW430" s="50"/>
      <c r="HX430" s="50"/>
      <c r="HY430" s="50"/>
      <c r="HZ430" s="50"/>
      <c r="IA430" s="50"/>
      <c r="IB430" s="50"/>
      <c r="IC430" s="50"/>
      <c r="ID430" s="50"/>
      <c r="IE430" s="1"/>
      <c r="IF430" s="112"/>
      <c r="IG430" s="47"/>
      <c r="IH430" s="48"/>
      <c r="II430" s="49"/>
      <c r="IJ430" s="33"/>
      <c r="IK430" s="33"/>
      <c r="IL430" s="50"/>
      <c r="IM430" s="50"/>
      <c r="IN430" s="50"/>
      <c r="IO430" s="50"/>
      <c r="IP430" s="50"/>
      <c r="IQ430" s="50"/>
      <c r="IR430" s="50"/>
      <c r="IS430" s="50"/>
      <c r="IT430" s="50"/>
      <c r="IU430" s="50"/>
      <c r="IV430" s="1"/>
    </row>
    <row r="431" spans="1:256" ht="30.75" customHeight="1">
      <c r="A431" s="46"/>
      <c r="B431" s="47"/>
      <c r="C431" s="48"/>
      <c r="D431" s="49"/>
      <c r="E431" s="33"/>
      <c r="F431" s="33"/>
      <c r="G431" s="33"/>
      <c r="H431" s="33">
        <v>2025</v>
      </c>
      <c r="I431" s="50">
        <f t="shared" si="220"/>
        <v>0</v>
      </c>
      <c r="J431" s="50">
        <f t="shared" si="220"/>
        <v>0</v>
      </c>
      <c r="K431" s="50">
        <f t="shared" si="221"/>
        <v>0</v>
      </c>
      <c r="L431" s="50">
        <f t="shared" si="221"/>
        <v>0</v>
      </c>
      <c r="M431" s="50">
        <f t="shared" si="221"/>
        <v>0</v>
      </c>
      <c r="N431" s="50">
        <f t="shared" si="221"/>
        <v>0</v>
      </c>
      <c r="O431" s="50">
        <f t="shared" si="221"/>
        <v>0</v>
      </c>
      <c r="P431" s="50">
        <f t="shared" si="221"/>
        <v>0</v>
      </c>
      <c r="Q431" s="50">
        <f t="shared" si="221"/>
        <v>0</v>
      </c>
      <c r="R431" s="50">
        <f t="shared" si="221"/>
        <v>0</v>
      </c>
      <c r="S431" s="1"/>
      <c r="T431" s="112"/>
      <c r="U431" s="48"/>
      <c r="V431" s="48"/>
      <c r="W431" s="54"/>
      <c r="X431" s="54"/>
      <c r="Y431" s="94"/>
      <c r="Z431" s="94"/>
      <c r="AA431" s="94"/>
      <c r="AB431" s="94"/>
      <c r="AC431" s="94"/>
      <c r="AD431" s="94"/>
      <c r="AE431" s="94"/>
      <c r="AF431" s="94"/>
      <c r="AG431" s="94"/>
      <c r="AH431" s="94"/>
      <c r="AI431" s="113"/>
      <c r="AJ431" s="114"/>
      <c r="AK431" s="48"/>
      <c r="AL431" s="48"/>
      <c r="AM431" s="48"/>
      <c r="AN431" s="54"/>
      <c r="AO431" s="54"/>
      <c r="AP431" s="94"/>
      <c r="AQ431" s="94"/>
      <c r="AR431" s="94"/>
      <c r="AS431" s="94"/>
      <c r="AT431" s="94"/>
      <c r="AU431" s="94"/>
      <c r="AV431" s="94"/>
      <c r="AW431" s="94"/>
      <c r="AX431" s="94"/>
      <c r="AY431" s="94"/>
      <c r="AZ431" s="113"/>
      <c r="BA431" s="114"/>
      <c r="BB431" s="48"/>
      <c r="BC431" s="48"/>
      <c r="BD431" s="48"/>
      <c r="BE431" s="54"/>
      <c r="BF431" s="54"/>
      <c r="BG431" s="94"/>
      <c r="BH431" s="94"/>
      <c r="BI431" s="94"/>
      <c r="BJ431" s="94"/>
      <c r="BK431" s="94"/>
      <c r="BL431" s="94"/>
      <c r="BM431" s="94"/>
      <c r="BN431" s="94"/>
      <c r="BO431" s="94"/>
      <c r="BP431" s="94"/>
      <c r="BQ431" s="113"/>
      <c r="BR431" s="114"/>
      <c r="BS431" s="48"/>
      <c r="BT431" s="48"/>
      <c r="BU431" s="48"/>
      <c r="BV431" s="54"/>
      <c r="BW431" s="54"/>
      <c r="BX431" s="94"/>
      <c r="BY431" s="94"/>
      <c r="BZ431" s="94"/>
      <c r="CA431" s="94"/>
      <c r="CB431" s="94"/>
      <c r="CC431" s="94"/>
      <c r="CD431" s="94"/>
      <c r="CE431" s="94"/>
      <c r="CF431" s="94"/>
      <c r="CG431" s="94"/>
      <c r="CH431" s="113"/>
      <c r="CI431" s="114"/>
      <c r="CJ431" s="48"/>
      <c r="CK431" s="48"/>
      <c r="CL431" s="48"/>
      <c r="CM431" s="54"/>
      <c r="CN431" s="54"/>
      <c r="CO431" s="94"/>
      <c r="CP431" s="94"/>
      <c r="CQ431" s="94"/>
      <c r="CR431" s="94"/>
      <c r="CS431" s="94"/>
      <c r="CT431" s="94"/>
      <c r="CU431" s="94"/>
      <c r="CV431" s="94"/>
      <c r="CW431" s="94"/>
      <c r="CX431" s="94"/>
      <c r="CY431" s="113"/>
      <c r="CZ431" s="114"/>
      <c r="DA431" s="48"/>
      <c r="DB431" s="48"/>
      <c r="DC431" s="48"/>
      <c r="DD431" s="54"/>
      <c r="DE431" s="54"/>
      <c r="DF431" s="94"/>
      <c r="DG431" s="116"/>
      <c r="DH431" s="50"/>
      <c r="DI431" s="50"/>
      <c r="DJ431" s="50"/>
      <c r="DK431" s="50"/>
      <c r="DL431" s="50"/>
      <c r="DM431" s="50"/>
      <c r="DN431" s="50"/>
      <c r="DO431" s="50"/>
      <c r="DP431" s="1"/>
      <c r="DQ431" s="112"/>
      <c r="DR431" s="47"/>
      <c r="DS431" s="48"/>
      <c r="DT431" s="49"/>
      <c r="DU431" s="33"/>
      <c r="DV431" s="33"/>
      <c r="DW431" s="50"/>
      <c r="DX431" s="50"/>
      <c r="DY431" s="50"/>
      <c r="DZ431" s="50"/>
      <c r="EA431" s="50"/>
      <c r="EB431" s="50"/>
      <c r="EC431" s="50"/>
      <c r="ED431" s="50"/>
      <c r="EE431" s="50"/>
      <c r="EF431" s="50"/>
      <c r="EG431" s="1"/>
      <c r="EH431" s="112"/>
      <c r="EI431" s="47"/>
      <c r="EJ431" s="48"/>
      <c r="EK431" s="49"/>
      <c r="EL431" s="33"/>
      <c r="EM431" s="33"/>
      <c r="EN431" s="50"/>
      <c r="EO431" s="50"/>
      <c r="EP431" s="50"/>
      <c r="EQ431" s="50"/>
      <c r="ER431" s="50"/>
      <c r="ES431" s="50"/>
      <c r="ET431" s="50"/>
      <c r="EU431" s="50"/>
      <c r="EV431" s="50"/>
      <c r="EW431" s="50"/>
      <c r="EX431" s="1"/>
      <c r="EY431" s="112"/>
      <c r="EZ431" s="47"/>
      <c r="FA431" s="48"/>
      <c r="FB431" s="49"/>
      <c r="FC431" s="33"/>
      <c r="FD431" s="33"/>
      <c r="FE431" s="50"/>
      <c r="FF431" s="50"/>
      <c r="FG431" s="50"/>
      <c r="FH431" s="50"/>
      <c r="FI431" s="50"/>
      <c r="FJ431" s="50"/>
      <c r="FK431" s="50"/>
      <c r="FL431" s="50"/>
      <c r="FM431" s="50"/>
      <c r="FN431" s="50"/>
      <c r="FO431" s="1"/>
      <c r="FP431" s="112"/>
      <c r="FQ431" s="47"/>
      <c r="FR431" s="48"/>
      <c r="FS431" s="49"/>
      <c r="FT431" s="33"/>
      <c r="FU431" s="33"/>
      <c r="FV431" s="50"/>
      <c r="FW431" s="50"/>
      <c r="FX431" s="50"/>
      <c r="FY431" s="50"/>
      <c r="FZ431" s="50"/>
      <c r="GA431" s="50"/>
      <c r="GB431" s="50"/>
      <c r="GC431" s="50"/>
      <c r="GD431" s="50"/>
      <c r="GE431" s="50"/>
      <c r="GF431" s="1"/>
      <c r="GG431" s="112"/>
      <c r="GH431" s="47"/>
      <c r="GI431" s="48"/>
      <c r="GJ431" s="49"/>
      <c r="GK431" s="33"/>
      <c r="GL431" s="33"/>
      <c r="GM431" s="50"/>
      <c r="GN431" s="50"/>
      <c r="GO431" s="50"/>
      <c r="GP431" s="50"/>
      <c r="GQ431" s="50"/>
      <c r="GR431" s="50"/>
      <c r="GS431" s="50"/>
      <c r="GT431" s="50"/>
      <c r="GU431" s="50"/>
      <c r="GV431" s="50"/>
      <c r="GW431" s="1"/>
      <c r="GX431" s="112"/>
      <c r="GY431" s="47"/>
      <c r="GZ431" s="48"/>
      <c r="HA431" s="49"/>
      <c r="HB431" s="33"/>
      <c r="HC431" s="33"/>
      <c r="HD431" s="50"/>
      <c r="HE431" s="50"/>
      <c r="HF431" s="50"/>
      <c r="HG431" s="50"/>
      <c r="HH431" s="50"/>
      <c r="HI431" s="50"/>
      <c r="HJ431" s="50"/>
      <c r="HK431" s="50"/>
      <c r="HL431" s="50"/>
      <c r="HM431" s="50"/>
      <c r="HN431" s="1"/>
      <c r="HO431" s="112"/>
      <c r="HP431" s="47"/>
      <c r="HQ431" s="48"/>
      <c r="HR431" s="49"/>
      <c r="HS431" s="33"/>
      <c r="HT431" s="33"/>
      <c r="HU431" s="50"/>
      <c r="HV431" s="50"/>
      <c r="HW431" s="50"/>
      <c r="HX431" s="50"/>
      <c r="HY431" s="50"/>
      <c r="HZ431" s="50"/>
      <c r="IA431" s="50"/>
      <c r="IB431" s="50"/>
      <c r="IC431" s="50"/>
      <c r="ID431" s="50"/>
      <c r="IE431" s="1"/>
      <c r="IF431" s="112"/>
      <c r="IG431" s="47"/>
      <c r="IH431" s="48"/>
      <c r="II431" s="49"/>
      <c r="IJ431" s="33"/>
      <c r="IK431" s="33"/>
      <c r="IL431" s="50"/>
      <c r="IM431" s="50"/>
      <c r="IN431" s="50"/>
      <c r="IO431" s="50"/>
      <c r="IP431" s="50"/>
      <c r="IQ431" s="50"/>
      <c r="IR431" s="50"/>
      <c r="IS431" s="50"/>
      <c r="IT431" s="50"/>
      <c r="IU431" s="50"/>
      <c r="IV431" s="1"/>
    </row>
    <row r="432" spans="1:256" ht="30.75" customHeight="1">
      <c r="A432" s="46"/>
      <c r="B432" s="47"/>
      <c r="C432" s="48"/>
      <c r="D432" s="49"/>
      <c r="E432" s="33"/>
      <c r="F432" s="33"/>
      <c r="G432" s="33"/>
      <c r="H432" s="33">
        <v>2026</v>
      </c>
      <c r="I432" s="50">
        <f t="shared" si="220"/>
        <v>0</v>
      </c>
      <c r="J432" s="50">
        <f t="shared" si="220"/>
        <v>0</v>
      </c>
      <c r="K432" s="50">
        <f t="shared" si="221"/>
        <v>0</v>
      </c>
      <c r="L432" s="50">
        <f t="shared" si="221"/>
        <v>0</v>
      </c>
      <c r="M432" s="50">
        <f t="shared" si="221"/>
        <v>0</v>
      </c>
      <c r="N432" s="50">
        <f t="shared" si="221"/>
        <v>0</v>
      </c>
      <c r="O432" s="50">
        <f t="shared" si="221"/>
        <v>0</v>
      </c>
      <c r="P432" s="50">
        <f t="shared" si="221"/>
        <v>0</v>
      </c>
      <c r="Q432" s="50">
        <f t="shared" si="221"/>
        <v>0</v>
      </c>
      <c r="R432" s="50">
        <f t="shared" si="221"/>
        <v>0</v>
      </c>
      <c r="S432" s="1"/>
      <c r="T432" s="112"/>
      <c r="U432" s="48"/>
      <c r="V432" s="48"/>
      <c r="W432" s="54"/>
      <c r="X432" s="54"/>
      <c r="Y432" s="94"/>
      <c r="Z432" s="94"/>
      <c r="AA432" s="94"/>
      <c r="AB432" s="94"/>
      <c r="AC432" s="94"/>
      <c r="AD432" s="94"/>
      <c r="AE432" s="94"/>
      <c r="AF432" s="94"/>
      <c r="AG432" s="94"/>
      <c r="AH432" s="94"/>
      <c r="AI432" s="113"/>
      <c r="AJ432" s="114"/>
      <c r="AK432" s="48"/>
      <c r="AL432" s="48"/>
      <c r="AM432" s="48"/>
      <c r="AN432" s="54"/>
      <c r="AO432" s="54"/>
      <c r="AP432" s="94"/>
      <c r="AQ432" s="94"/>
      <c r="AR432" s="94"/>
      <c r="AS432" s="94"/>
      <c r="AT432" s="94"/>
      <c r="AU432" s="94"/>
      <c r="AV432" s="94"/>
      <c r="AW432" s="94"/>
      <c r="AX432" s="94"/>
      <c r="AY432" s="94"/>
      <c r="AZ432" s="113"/>
      <c r="BA432" s="114"/>
      <c r="BB432" s="48"/>
      <c r="BC432" s="48"/>
      <c r="BD432" s="48"/>
      <c r="BE432" s="54"/>
      <c r="BF432" s="54"/>
      <c r="BG432" s="94"/>
      <c r="BH432" s="94"/>
      <c r="BI432" s="94"/>
      <c r="BJ432" s="94"/>
      <c r="BK432" s="94"/>
      <c r="BL432" s="94"/>
      <c r="BM432" s="94"/>
      <c r="BN432" s="94"/>
      <c r="BO432" s="94"/>
      <c r="BP432" s="94"/>
      <c r="BQ432" s="113"/>
      <c r="BR432" s="114"/>
      <c r="BS432" s="48"/>
      <c r="BT432" s="48"/>
      <c r="BU432" s="48"/>
      <c r="BV432" s="54"/>
      <c r="BW432" s="54"/>
      <c r="BX432" s="94"/>
      <c r="BY432" s="94"/>
      <c r="BZ432" s="94"/>
      <c r="CA432" s="94"/>
      <c r="CB432" s="94"/>
      <c r="CC432" s="94"/>
      <c r="CD432" s="94"/>
      <c r="CE432" s="94"/>
      <c r="CF432" s="94"/>
      <c r="CG432" s="94"/>
      <c r="CH432" s="113"/>
      <c r="CI432" s="114"/>
      <c r="CJ432" s="48"/>
      <c r="CK432" s="48"/>
      <c r="CL432" s="48"/>
      <c r="CM432" s="54"/>
      <c r="CN432" s="54"/>
      <c r="CO432" s="94"/>
      <c r="CP432" s="94"/>
      <c r="CQ432" s="94"/>
      <c r="CR432" s="94"/>
      <c r="CS432" s="94"/>
      <c r="CT432" s="94"/>
      <c r="CU432" s="94"/>
      <c r="CV432" s="94"/>
      <c r="CW432" s="94"/>
      <c r="CX432" s="94"/>
      <c r="CY432" s="113"/>
      <c r="CZ432" s="114"/>
      <c r="DA432" s="48"/>
      <c r="DB432" s="48"/>
      <c r="DC432" s="48"/>
      <c r="DD432" s="54"/>
      <c r="DE432" s="54"/>
      <c r="DF432" s="94"/>
      <c r="DG432" s="116"/>
      <c r="DH432" s="50"/>
      <c r="DI432" s="50"/>
      <c r="DJ432" s="50"/>
      <c r="DK432" s="50"/>
      <c r="DL432" s="50"/>
      <c r="DM432" s="50"/>
      <c r="DN432" s="50"/>
      <c r="DO432" s="50"/>
      <c r="DP432" s="1"/>
      <c r="DQ432" s="112"/>
      <c r="DR432" s="47"/>
      <c r="DS432" s="48"/>
      <c r="DT432" s="49"/>
      <c r="DU432" s="33"/>
      <c r="DV432" s="33"/>
      <c r="DW432" s="50"/>
      <c r="DX432" s="50"/>
      <c r="DY432" s="50"/>
      <c r="DZ432" s="50"/>
      <c r="EA432" s="50"/>
      <c r="EB432" s="50"/>
      <c r="EC432" s="50"/>
      <c r="ED432" s="50"/>
      <c r="EE432" s="50"/>
      <c r="EF432" s="50"/>
      <c r="EG432" s="1"/>
      <c r="EH432" s="112"/>
      <c r="EI432" s="47"/>
      <c r="EJ432" s="48"/>
      <c r="EK432" s="49"/>
      <c r="EL432" s="33"/>
      <c r="EM432" s="33"/>
      <c r="EN432" s="50"/>
      <c r="EO432" s="50"/>
      <c r="EP432" s="50"/>
      <c r="EQ432" s="50"/>
      <c r="ER432" s="50"/>
      <c r="ES432" s="50"/>
      <c r="ET432" s="50"/>
      <c r="EU432" s="50"/>
      <c r="EV432" s="50"/>
      <c r="EW432" s="50"/>
      <c r="EX432" s="1"/>
      <c r="EY432" s="112"/>
      <c r="EZ432" s="47"/>
      <c r="FA432" s="48"/>
      <c r="FB432" s="49"/>
      <c r="FC432" s="33"/>
      <c r="FD432" s="33"/>
      <c r="FE432" s="50"/>
      <c r="FF432" s="50"/>
      <c r="FG432" s="50"/>
      <c r="FH432" s="50"/>
      <c r="FI432" s="50"/>
      <c r="FJ432" s="50"/>
      <c r="FK432" s="50"/>
      <c r="FL432" s="50"/>
      <c r="FM432" s="50"/>
      <c r="FN432" s="50"/>
      <c r="FO432" s="1"/>
      <c r="FP432" s="112"/>
      <c r="FQ432" s="47"/>
      <c r="FR432" s="48"/>
      <c r="FS432" s="49"/>
      <c r="FT432" s="33"/>
      <c r="FU432" s="33"/>
      <c r="FV432" s="50"/>
      <c r="FW432" s="50"/>
      <c r="FX432" s="50"/>
      <c r="FY432" s="50"/>
      <c r="FZ432" s="50"/>
      <c r="GA432" s="50"/>
      <c r="GB432" s="50"/>
      <c r="GC432" s="50"/>
      <c r="GD432" s="50"/>
      <c r="GE432" s="50"/>
      <c r="GF432" s="1"/>
      <c r="GG432" s="112"/>
      <c r="GH432" s="47"/>
      <c r="GI432" s="48"/>
      <c r="GJ432" s="49"/>
      <c r="GK432" s="33"/>
      <c r="GL432" s="33"/>
      <c r="GM432" s="50"/>
      <c r="GN432" s="50"/>
      <c r="GO432" s="50"/>
      <c r="GP432" s="50"/>
      <c r="GQ432" s="50"/>
      <c r="GR432" s="50"/>
      <c r="GS432" s="50"/>
      <c r="GT432" s="50"/>
      <c r="GU432" s="50"/>
      <c r="GV432" s="50"/>
      <c r="GW432" s="1"/>
      <c r="GX432" s="112"/>
      <c r="GY432" s="47"/>
      <c r="GZ432" s="48"/>
      <c r="HA432" s="49"/>
      <c r="HB432" s="33"/>
      <c r="HC432" s="33"/>
      <c r="HD432" s="50"/>
      <c r="HE432" s="50"/>
      <c r="HF432" s="50"/>
      <c r="HG432" s="50"/>
      <c r="HH432" s="50"/>
      <c r="HI432" s="50"/>
      <c r="HJ432" s="50"/>
      <c r="HK432" s="50"/>
      <c r="HL432" s="50"/>
      <c r="HM432" s="50"/>
      <c r="HN432" s="1"/>
      <c r="HO432" s="112"/>
      <c r="HP432" s="47"/>
      <c r="HQ432" s="48"/>
      <c r="HR432" s="49"/>
      <c r="HS432" s="33"/>
      <c r="HT432" s="33"/>
      <c r="HU432" s="50"/>
      <c r="HV432" s="50"/>
      <c r="HW432" s="50"/>
      <c r="HX432" s="50"/>
      <c r="HY432" s="50"/>
      <c r="HZ432" s="50"/>
      <c r="IA432" s="50"/>
      <c r="IB432" s="50"/>
      <c r="IC432" s="50"/>
      <c r="ID432" s="50"/>
      <c r="IE432" s="1"/>
      <c r="IF432" s="112"/>
      <c r="IG432" s="47"/>
      <c r="IH432" s="48"/>
      <c r="II432" s="49"/>
      <c r="IJ432" s="33"/>
      <c r="IK432" s="33"/>
      <c r="IL432" s="50"/>
      <c r="IM432" s="50"/>
      <c r="IN432" s="50"/>
      <c r="IO432" s="50"/>
      <c r="IP432" s="50"/>
      <c r="IQ432" s="50"/>
      <c r="IR432" s="50"/>
      <c r="IS432" s="50"/>
      <c r="IT432" s="50"/>
      <c r="IU432" s="50"/>
      <c r="IV432" s="1"/>
    </row>
    <row r="433" spans="1:256" ht="30.75" customHeight="1">
      <c r="A433" s="46"/>
      <c r="B433" s="47"/>
      <c r="C433" s="48"/>
      <c r="D433" s="49"/>
      <c r="E433" s="33"/>
      <c r="F433" s="33"/>
      <c r="G433" s="33"/>
      <c r="H433" s="33">
        <v>2027</v>
      </c>
      <c r="I433" s="50">
        <f t="shared" si="220"/>
        <v>0</v>
      </c>
      <c r="J433" s="50">
        <f t="shared" si="220"/>
        <v>0</v>
      </c>
      <c r="K433" s="50">
        <f t="shared" si="221"/>
        <v>0</v>
      </c>
      <c r="L433" s="50">
        <f t="shared" si="221"/>
        <v>0</v>
      </c>
      <c r="M433" s="50">
        <f t="shared" si="221"/>
        <v>0</v>
      </c>
      <c r="N433" s="50">
        <f t="shared" si="221"/>
        <v>0</v>
      </c>
      <c r="O433" s="50">
        <f t="shared" si="221"/>
        <v>0</v>
      </c>
      <c r="P433" s="50">
        <f t="shared" si="221"/>
        <v>0</v>
      </c>
      <c r="Q433" s="50">
        <f t="shared" si="221"/>
        <v>0</v>
      </c>
      <c r="R433" s="50">
        <f t="shared" si="221"/>
        <v>0</v>
      </c>
      <c r="S433" s="1"/>
      <c r="T433" s="112"/>
      <c r="U433" s="48"/>
      <c r="V433" s="48"/>
      <c r="W433" s="54"/>
      <c r="X433" s="54"/>
      <c r="Y433" s="94"/>
      <c r="Z433" s="94"/>
      <c r="AA433" s="94"/>
      <c r="AB433" s="94"/>
      <c r="AC433" s="94"/>
      <c r="AD433" s="94"/>
      <c r="AE433" s="94"/>
      <c r="AF433" s="94"/>
      <c r="AG433" s="94"/>
      <c r="AH433" s="94"/>
      <c r="AI433" s="113"/>
      <c r="AJ433" s="114"/>
      <c r="AK433" s="48"/>
      <c r="AL433" s="48"/>
      <c r="AM433" s="48"/>
      <c r="AN433" s="54"/>
      <c r="AO433" s="54"/>
      <c r="AP433" s="94"/>
      <c r="AQ433" s="94"/>
      <c r="AR433" s="94"/>
      <c r="AS433" s="94"/>
      <c r="AT433" s="94"/>
      <c r="AU433" s="94"/>
      <c r="AV433" s="94"/>
      <c r="AW433" s="94"/>
      <c r="AX433" s="94"/>
      <c r="AY433" s="94"/>
      <c r="AZ433" s="113"/>
      <c r="BA433" s="114"/>
      <c r="BB433" s="48"/>
      <c r="BC433" s="48"/>
      <c r="BD433" s="48"/>
      <c r="BE433" s="54"/>
      <c r="BF433" s="54"/>
      <c r="BG433" s="94"/>
      <c r="BH433" s="94"/>
      <c r="BI433" s="94"/>
      <c r="BJ433" s="94"/>
      <c r="BK433" s="94"/>
      <c r="BL433" s="94"/>
      <c r="BM433" s="94"/>
      <c r="BN433" s="94"/>
      <c r="BO433" s="94"/>
      <c r="BP433" s="94"/>
      <c r="BQ433" s="113"/>
      <c r="BR433" s="114"/>
      <c r="BS433" s="48"/>
      <c r="BT433" s="48"/>
      <c r="BU433" s="48"/>
      <c r="BV433" s="54"/>
      <c r="BW433" s="54"/>
      <c r="BX433" s="94"/>
      <c r="BY433" s="94"/>
      <c r="BZ433" s="94"/>
      <c r="CA433" s="94"/>
      <c r="CB433" s="94"/>
      <c r="CC433" s="94"/>
      <c r="CD433" s="94"/>
      <c r="CE433" s="94"/>
      <c r="CF433" s="94"/>
      <c r="CG433" s="94"/>
      <c r="CH433" s="113"/>
      <c r="CI433" s="114"/>
      <c r="CJ433" s="48"/>
      <c r="CK433" s="48"/>
      <c r="CL433" s="48"/>
      <c r="CM433" s="54"/>
      <c r="CN433" s="54"/>
      <c r="CO433" s="94"/>
      <c r="CP433" s="94"/>
      <c r="CQ433" s="94"/>
      <c r="CR433" s="94"/>
      <c r="CS433" s="94"/>
      <c r="CT433" s="94"/>
      <c r="CU433" s="94"/>
      <c r="CV433" s="94"/>
      <c r="CW433" s="94"/>
      <c r="CX433" s="94"/>
      <c r="CY433" s="113"/>
      <c r="CZ433" s="114"/>
      <c r="DA433" s="48"/>
      <c r="DB433" s="48"/>
      <c r="DC433" s="48"/>
      <c r="DD433" s="54"/>
      <c r="DE433" s="54"/>
      <c r="DF433" s="94"/>
      <c r="DG433" s="116"/>
      <c r="DH433" s="50"/>
      <c r="DI433" s="50"/>
      <c r="DJ433" s="50"/>
      <c r="DK433" s="50"/>
      <c r="DL433" s="50"/>
      <c r="DM433" s="50"/>
      <c r="DN433" s="50"/>
      <c r="DO433" s="50"/>
      <c r="DP433" s="1"/>
      <c r="DQ433" s="112"/>
      <c r="DR433" s="47"/>
      <c r="DS433" s="48"/>
      <c r="DT433" s="49"/>
      <c r="DU433" s="33"/>
      <c r="DV433" s="33"/>
      <c r="DW433" s="50"/>
      <c r="DX433" s="50"/>
      <c r="DY433" s="50"/>
      <c r="DZ433" s="50"/>
      <c r="EA433" s="50"/>
      <c r="EB433" s="50"/>
      <c r="EC433" s="50"/>
      <c r="ED433" s="50"/>
      <c r="EE433" s="50"/>
      <c r="EF433" s="50"/>
      <c r="EG433" s="1"/>
      <c r="EH433" s="112"/>
      <c r="EI433" s="47"/>
      <c r="EJ433" s="48"/>
      <c r="EK433" s="49"/>
      <c r="EL433" s="33"/>
      <c r="EM433" s="33"/>
      <c r="EN433" s="50"/>
      <c r="EO433" s="50"/>
      <c r="EP433" s="50"/>
      <c r="EQ433" s="50"/>
      <c r="ER433" s="50"/>
      <c r="ES433" s="50"/>
      <c r="ET433" s="50"/>
      <c r="EU433" s="50"/>
      <c r="EV433" s="50"/>
      <c r="EW433" s="50"/>
      <c r="EX433" s="1"/>
      <c r="EY433" s="112"/>
      <c r="EZ433" s="47"/>
      <c r="FA433" s="48"/>
      <c r="FB433" s="49"/>
      <c r="FC433" s="33"/>
      <c r="FD433" s="33"/>
      <c r="FE433" s="50"/>
      <c r="FF433" s="50"/>
      <c r="FG433" s="50"/>
      <c r="FH433" s="50"/>
      <c r="FI433" s="50"/>
      <c r="FJ433" s="50"/>
      <c r="FK433" s="50"/>
      <c r="FL433" s="50"/>
      <c r="FM433" s="50"/>
      <c r="FN433" s="50"/>
      <c r="FO433" s="1"/>
      <c r="FP433" s="112"/>
      <c r="FQ433" s="47"/>
      <c r="FR433" s="48"/>
      <c r="FS433" s="49"/>
      <c r="FT433" s="33"/>
      <c r="FU433" s="33"/>
      <c r="FV433" s="50"/>
      <c r="FW433" s="50"/>
      <c r="FX433" s="50"/>
      <c r="FY433" s="50"/>
      <c r="FZ433" s="50"/>
      <c r="GA433" s="50"/>
      <c r="GB433" s="50"/>
      <c r="GC433" s="50"/>
      <c r="GD433" s="50"/>
      <c r="GE433" s="50"/>
      <c r="GF433" s="1"/>
      <c r="GG433" s="112"/>
      <c r="GH433" s="47"/>
      <c r="GI433" s="48"/>
      <c r="GJ433" s="49"/>
      <c r="GK433" s="33"/>
      <c r="GL433" s="33"/>
      <c r="GM433" s="50"/>
      <c r="GN433" s="50"/>
      <c r="GO433" s="50"/>
      <c r="GP433" s="50"/>
      <c r="GQ433" s="50"/>
      <c r="GR433" s="50"/>
      <c r="GS433" s="50"/>
      <c r="GT433" s="50"/>
      <c r="GU433" s="50"/>
      <c r="GV433" s="50"/>
      <c r="GW433" s="1"/>
      <c r="GX433" s="112"/>
      <c r="GY433" s="47"/>
      <c r="GZ433" s="48"/>
      <c r="HA433" s="49"/>
      <c r="HB433" s="33"/>
      <c r="HC433" s="33"/>
      <c r="HD433" s="50"/>
      <c r="HE433" s="50"/>
      <c r="HF433" s="50"/>
      <c r="HG433" s="50"/>
      <c r="HH433" s="50"/>
      <c r="HI433" s="50"/>
      <c r="HJ433" s="50"/>
      <c r="HK433" s="50"/>
      <c r="HL433" s="50"/>
      <c r="HM433" s="50"/>
      <c r="HN433" s="1"/>
      <c r="HO433" s="112"/>
      <c r="HP433" s="47"/>
      <c r="HQ433" s="48"/>
      <c r="HR433" s="49"/>
      <c r="HS433" s="33"/>
      <c r="HT433" s="33"/>
      <c r="HU433" s="50"/>
      <c r="HV433" s="50"/>
      <c r="HW433" s="50"/>
      <c r="HX433" s="50"/>
      <c r="HY433" s="50"/>
      <c r="HZ433" s="50"/>
      <c r="IA433" s="50"/>
      <c r="IB433" s="50"/>
      <c r="IC433" s="50"/>
      <c r="ID433" s="50"/>
      <c r="IE433" s="1"/>
      <c r="IF433" s="112"/>
      <c r="IG433" s="47"/>
      <c r="IH433" s="48"/>
      <c r="II433" s="49"/>
      <c r="IJ433" s="33"/>
      <c r="IK433" s="33"/>
      <c r="IL433" s="50"/>
      <c r="IM433" s="50"/>
      <c r="IN433" s="50"/>
      <c r="IO433" s="50"/>
      <c r="IP433" s="50"/>
      <c r="IQ433" s="50"/>
      <c r="IR433" s="50"/>
      <c r="IS433" s="50"/>
      <c r="IT433" s="50"/>
      <c r="IU433" s="50"/>
      <c r="IV433" s="1"/>
    </row>
    <row r="434" spans="1:256" ht="30.75" customHeight="1">
      <c r="A434" s="46"/>
      <c r="B434" s="47"/>
      <c r="C434" s="48"/>
      <c r="D434" s="49"/>
      <c r="E434" s="33"/>
      <c r="F434" s="33"/>
      <c r="G434" s="33"/>
      <c r="H434" s="33">
        <v>2028</v>
      </c>
      <c r="I434" s="50">
        <f t="shared" si="220"/>
        <v>0</v>
      </c>
      <c r="J434" s="50">
        <f t="shared" si="220"/>
        <v>0</v>
      </c>
      <c r="K434" s="50">
        <f t="shared" si="221"/>
        <v>0</v>
      </c>
      <c r="L434" s="50">
        <f t="shared" si="221"/>
        <v>0</v>
      </c>
      <c r="M434" s="50">
        <f t="shared" si="221"/>
        <v>0</v>
      </c>
      <c r="N434" s="50">
        <f t="shared" si="221"/>
        <v>0</v>
      </c>
      <c r="O434" s="50">
        <f t="shared" si="221"/>
        <v>0</v>
      </c>
      <c r="P434" s="50">
        <f t="shared" si="221"/>
        <v>0</v>
      </c>
      <c r="Q434" s="50">
        <f t="shared" si="221"/>
        <v>0</v>
      </c>
      <c r="R434" s="50">
        <f t="shared" si="221"/>
        <v>0</v>
      </c>
      <c r="S434" s="1"/>
      <c r="T434" s="52"/>
      <c r="AI434" s="54"/>
      <c r="AY434" s="54"/>
      <c r="BO434" s="54"/>
      <c r="CE434" s="54"/>
      <c r="CU434" s="54"/>
      <c r="DK434" s="54"/>
      <c r="EA434" s="54"/>
      <c r="EQ434" s="54"/>
      <c r="FG434" s="54"/>
      <c r="FW434" s="54"/>
      <c r="GM434" s="54"/>
      <c r="HC434" s="54"/>
      <c r="HS434" s="54"/>
      <c r="II434" s="54"/>
    </row>
    <row r="435" spans="1:256" ht="30.75" customHeight="1">
      <c r="A435" s="46"/>
      <c r="B435" s="47"/>
      <c r="C435" s="48"/>
      <c r="D435" s="49"/>
      <c r="E435" s="33"/>
      <c r="F435" s="33"/>
      <c r="G435" s="33"/>
      <c r="H435" s="33">
        <v>2029</v>
      </c>
      <c r="I435" s="50">
        <f t="shared" si="220"/>
        <v>0</v>
      </c>
      <c r="J435" s="50">
        <f t="shared" si="220"/>
        <v>0</v>
      </c>
      <c r="K435" s="50">
        <f t="shared" si="221"/>
        <v>0</v>
      </c>
      <c r="L435" s="50">
        <f t="shared" si="221"/>
        <v>0</v>
      </c>
      <c r="M435" s="50">
        <f t="shared" si="221"/>
        <v>0</v>
      </c>
      <c r="N435" s="50">
        <f t="shared" si="221"/>
        <v>0</v>
      </c>
      <c r="O435" s="50">
        <f t="shared" si="221"/>
        <v>0</v>
      </c>
      <c r="P435" s="50">
        <f t="shared" si="221"/>
        <v>0</v>
      </c>
      <c r="Q435" s="50">
        <f t="shared" si="221"/>
        <v>0</v>
      </c>
      <c r="R435" s="50">
        <f t="shared" si="221"/>
        <v>0</v>
      </c>
      <c r="S435" s="1"/>
      <c r="T435" s="52"/>
      <c r="AI435" s="54"/>
      <c r="AY435" s="54"/>
      <c r="BO435" s="54"/>
      <c r="CE435" s="54"/>
      <c r="CU435" s="54"/>
      <c r="DK435" s="54"/>
      <c r="EA435" s="54"/>
      <c r="EQ435" s="54"/>
      <c r="FG435" s="54"/>
      <c r="FW435" s="54"/>
      <c r="GM435" s="54"/>
      <c r="HC435" s="54"/>
      <c r="HS435" s="54"/>
      <c r="II435" s="54"/>
    </row>
    <row r="436" spans="1:256" ht="30.75" customHeight="1">
      <c r="A436" s="46"/>
      <c r="B436" s="47"/>
      <c r="C436" s="48"/>
      <c r="D436" s="49"/>
      <c r="E436" s="33"/>
      <c r="F436" s="33"/>
      <c r="G436" s="33"/>
      <c r="H436" s="33">
        <v>2030</v>
      </c>
      <c r="I436" s="50">
        <f t="shared" si="220"/>
        <v>0</v>
      </c>
      <c r="J436" s="50">
        <f t="shared" si="220"/>
        <v>0</v>
      </c>
      <c r="K436" s="50">
        <f t="shared" si="221"/>
        <v>0</v>
      </c>
      <c r="L436" s="50">
        <f t="shared" si="221"/>
        <v>0</v>
      </c>
      <c r="M436" s="50">
        <f t="shared" si="221"/>
        <v>0</v>
      </c>
      <c r="N436" s="50">
        <f t="shared" si="221"/>
        <v>0</v>
      </c>
      <c r="O436" s="50">
        <f t="shared" si="221"/>
        <v>0</v>
      </c>
      <c r="P436" s="50">
        <f t="shared" si="221"/>
        <v>0</v>
      </c>
      <c r="Q436" s="50">
        <f t="shared" si="221"/>
        <v>0</v>
      </c>
      <c r="R436" s="50">
        <f t="shared" si="221"/>
        <v>0</v>
      </c>
      <c r="S436" s="1"/>
      <c r="T436" s="52"/>
      <c r="AI436" s="54"/>
      <c r="AY436" s="54"/>
      <c r="BO436" s="54"/>
      <c r="CE436" s="54"/>
      <c r="CU436" s="54"/>
      <c r="DK436" s="54"/>
      <c r="EA436" s="54"/>
      <c r="EQ436" s="54"/>
      <c r="FG436" s="54"/>
      <c r="FW436" s="54"/>
      <c r="GM436" s="54"/>
      <c r="HC436" s="54"/>
      <c r="HS436" s="54"/>
      <c r="II436" s="54"/>
    </row>
    <row r="437" spans="1:256" ht="30.75" customHeight="1">
      <c r="A437" s="39"/>
      <c r="B437" s="40" t="s">
        <v>38</v>
      </c>
      <c r="C437" s="41"/>
      <c r="D437" s="42"/>
      <c r="E437" s="33"/>
      <c r="F437" s="33"/>
      <c r="G437" s="33"/>
      <c r="H437" s="43" t="s">
        <v>26</v>
      </c>
      <c r="I437" s="44">
        <f>K437+M437+O437+Q437</f>
        <v>1250138.0999999999</v>
      </c>
      <c r="J437" s="44">
        <f t="shared" ref="J437:J456" si="222">L437+N437+P437+R437</f>
        <v>1250138.0999999999</v>
      </c>
      <c r="K437" s="44">
        <f t="shared" ref="K437:R437" si="223">SUM(K438:K446)</f>
        <v>375.2</v>
      </c>
      <c r="L437" s="44">
        <f t="shared" si="223"/>
        <v>375.2</v>
      </c>
      <c r="M437" s="44">
        <f t="shared" si="223"/>
        <v>1212270</v>
      </c>
      <c r="N437" s="44">
        <f t="shared" si="223"/>
        <v>1212270</v>
      </c>
      <c r="O437" s="44">
        <f t="shared" si="223"/>
        <v>37492.899999999994</v>
      </c>
      <c r="P437" s="44">
        <f t="shared" si="223"/>
        <v>37492.899999999994</v>
      </c>
      <c r="Q437" s="44">
        <f t="shared" si="223"/>
        <v>0</v>
      </c>
      <c r="R437" s="44">
        <f t="shared" si="223"/>
        <v>0</v>
      </c>
      <c r="S437" s="1"/>
      <c r="T437" s="112"/>
      <c r="U437" s="48"/>
      <c r="V437" s="48"/>
      <c r="W437" s="54"/>
      <c r="X437" s="89"/>
      <c r="Y437" s="95"/>
      <c r="Z437" s="95"/>
      <c r="AA437" s="95"/>
      <c r="AB437" s="95"/>
      <c r="AC437" s="95"/>
      <c r="AD437" s="95"/>
      <c r="AE437" s="95"/>
      <c r="AF437" s="95"/>
      <c r="AG437" s="95"/>
      <c r="AH437" s="95"/>
      <c r="AI437" s="113"/>
      <c r="AJ437" s="114"/>
      <c r="AK437" s="48"/>
      <c r="AL437" s="48"/>
      <c r="AM437" s="48"/>
      <c r="AN437" s="54"/>
      <c r="AO437" s="89"/>
      <c r="AP437" s="95"/>
      <c r="AQ437" s="95"/>
      <c r="AR437" s="95"/>
      <c r="AS437" s="95"/>
      <c r="AT437" s="95"/>
      <c r="AU437" s="95"/>
      <c r="AV437" s="95"/>
      <c r="AW437" s="95"/>
      <c r="AX437" s="95"/>
      <c r="AY437" s="95"/>
      <c r="AZ437" s="113"/>
      <c r="BA437" s="114"/>
      <c r="BB437" s="48"/>
      <c r="BC437" s="48"/>
      <c r="BD437" s="48"/>
      <c r="BE437" s="54"/>
      <c r="BF437" s="89"/>
      <c r="BG437" s="95"/>
      <c r="BH437" s="95"/>
      <c r="BI437" s="95"/>
      <c r="BJ437" s="95"/>
      <c r="BK437" s="95"/>
      <c r="BL437" s="95"/>
      <c r="BM437" s="95"/>
      <c r="BN437" s="95"/>
      <c r="BO437" s="95"/>
      <c r="BP437" s="95"/>
      <c r="BQ437" s="113"/>
      <c r="BR437" s="114"/>
      <c r="BS437" s="48"/>
      <c r="BT437" s="48"/>
      <c r="BU437" s="48"/>
      <c r="BV437" s="54"/>
      <c r="BW437" s="89"/>
      <c r="BX437" s="95"/>
      <c r="BY437" s="95"/>
      <c r="BZ437" s="95"/>
      <c r="CA437" s="95"/>
      <c r="CB437" s="95"/>
      <c r="CC437" s="95"/>
      <c r="CD437" s="95"/>
      <c r="CE437" s="95"/>
      <c r="CF437" s="95"/>
      <c r="CG437" s="95"/>
      <c r="CH437" s="113"/>
      <c r="CI437" s="114"/>
      <c r="CJ437" s="48"/>
      <c r="CK437" s="48"/>
      <c r="CL437" s="48"/>
      <c r="CM437" s="54"/>
      <c r="CN437" s="89"/>
      <c r="CO437" s="95"/>
      <c r="CP437" s="95"/>
      <c r="CQ437" s="95"/>
      <c r="CR437" s="95"/>
      <c r="CS437" s="95"/>
      <c r="CT437" s="95"/>
      <c r="CU437" s="95"/>
      <c r="CV437" s="95"/>
      <c r="CW437" s="95"/>
      <c r="CX437" s="95"/>
      <c r="CY437" s="113"/>
      <c r="CZ437" s="114"/>
      <c r="DA437" s="48"/>
      <c r="DB437" s="48"/>
      <c r="DC437" s="48"/>
      <c r="DD437" s="54"/>
      <c r="DE437" s="89"/>
      <c r="DF437" s="95"/>
      <c r="DG437" s="115"/>
      <c r="DH437" s="44"/>
      <c r="DI437" s="44"/>
      <c r="DJ437" s="44"/>
      <c r="DK437" s="44"/>
      <c r="DL437" s="44"/>
      <c r="DM437" s="44"/>
      <c r="DN437" s="44"/>
      <c r="DO437" s="44"/>
      <c r="DP437" s="1"/>
      <c r="DQ437" s="112"/>
      <c r="DR437" s="40"/>
      <c r="DS437" s="41"/>
      <c r="DT437" s="42"/>
      <c r="DU437" s="33"/>
      <c r="DV437" s="43"/>
      <c r="DW437" s="44"/>
      <c r="DX437" s="44"/>
      <c r="DY437" s="44"/>
      <c r="DZ437" s="44"/>
      <c r="EA437" s="44"/>
      <c r="EB437" s="44"/>
      <c r="EC437" s="44"/>
      <c r="ED437" s="44"/>
      <c r="EE437" s="44"/>
      <c r="EF437" s="44"/>
      <c r="EG437" s="1"/>
      <c r="EH437" s="112"/>
      <c r="EI437" s="40"/>
      <c r="EJ437" s="41"/>
      <c r="EK437" s="42"/>
      <c r="EL437" s="33"/>
      <c r="EM437" s="43"/>
      <c r="EN437" s="44"/>
      <c r="EO437" s="44"/>
      <c r="EP437" s="44"/>
      <c r="EQ437" s="44"/>
      <c r="ER437" s="44"/>
      <c r="ES437" s="44"/>
      <c r="ET437" s="44"/>
      <c r="EU437" s="44"/>
      <c r="EV437" s="44"/>
      <c r="EW437" s="44"/>
      <c r="EX437" s="1"/>
      <c r="EY437" s="112"/>
      <c r="EZ437" s="40"/>
      <c r="FA437" s="41"/>
      <c r="FB437" s="42"/>
      <c r="FC437" s="33"/>
      <c r="FD437" s="43"/>
      <c r="FE437" s="44"/>
      <c r="FF437" s="44"/>
      <c r="FG437" s="44"/>
      <c r="FH437" s="44"/>
      <c r="FI437" s="44"/>
      <c r="FJ437" s="44"/>
      <c r="FK437" s="44"/>
      <c r="FL437" s="44"/>
      <c r="FM437" s="44"/>
      <c r="FN437" s="44"/>
      <c r="FO437" s="1"/>
      <c r="FP437" s="112"/>
      <c r="FQ437" s="40"/>
      <c r="FR437" s="41"/>
      <c r="FS437" s="42"/>
      <c r="FT437" s="33"/>
      <c r="FU437" s="43"/>
      <c r="FV437" s="44"/>
      <c r="FW437" s="44"/>
      <c r="FX437" s="44"/>
      <c r="FY437" s="44"/>
      <c r="FZ437" s="44"/>
      <c r="GA437" s="44"/>
      <c r="GB437" s="44"/>
      <c r="GC437" s="44"/>
      <c r="GD437" s="44"/>
      <c r="GE437" s="44"/>
      <c r="GF437" s="1"/>
      <c r="GG437" s="112"/>
      <c r="GH437" s="40"/>
      <c r="GI437" s="41"/>
      <c r="GJ437" s="42"/>
      <c r="GK437" s="33"/>
      <c r="GL437" s="43"/>
      <c r="GM437" s="44"/>
      <c r="GN437" s="44"/>
      <c r="GO437" s="44"/>
      <c r="GP437" s="44"/>
      <c r="GQ437" s="44"/>
      <c r="GR437" s="44"/>
      <c r="GS437" s="44"/>
      <c r="GT437" s="44"/>
      <c r="GU437" s="44"/>
      <c r="GV437" s="44"/>
      <c r="GW437" s="1"/>
      <c r="GX437" s="112"/>
      <c r="GY437" s="40"/>
      <c r="GZ437" s="41"/>
      <c r="HA437" s="42"/>
      <c r="HB437" s="33"/>
      <c r="HC437" s="43"/>
      <c r="HD437" s="44"/>
      <c r="HE437" s="44"/>
      <c r="HF437" s="44"/>
      <c r="HG437" s="44"/>
      <c r="HH437" s="44"/>
      <c r="HI437" s="44"/>
      <c r="HJ437" s="44"/>
      <c r="HK437" s="44"/>
      <c r="HL437" s="44"/>
      <c r="HM437" s="44"/>
      <c r="HN437" s="1"/>
      <c r="HO437" s="112"/>
      <c r="HP437" s="40"/>
      <c r="HQ437" s="41"/>
      <c r="HR437" s="42"/>
      <c r="HS437" s="33"/>
      <c r="HT437" s="43"/>
      <c r="HU437" s="44"/>
      <c r="HV437" s="44"/>
      <c r="HW437" s="44"/>
      <c r="HX437" s="44"/>
      <c r="HY437" s="44"/>
      <c r="HZ437" s="44"/>
      <c r="IA437" s="44"/>
      <c r="IB437" s="44"/>
      <c r="IC437" s="44"/>
      <c r="ID437" s="44"/>
      <c r="IE437" s="1"/>
      <c r="IF437" s="112"/>
      <c r="IG437" s="40"/>
      <c r="IH437" s="41"/>
      <c r="II437" s="42"/>
      <c r="IJ437" s="33"/>
      <c r="IK437" s="43"/>
      <c r="IL437" s="44"/>
      <c r="IM437" s="44"/>
      <c r="IN437" s="44"/>
      <c r="IO437" s="44"/>
      <c r="IP437" s="44"/>
      <c r="IQ437" s="44"/>
      <c r="IR437" s="44"/>
      <c r="IS437" s="44"/>
      <c r="IT437" s="44"/>
      <c r="IU437" s="44"/>
      <c r="IV437" s="1"/>
    </row>
    <row r="438" spans="1:256" ht="30.75" customHeight="1">
      <c r="A438" s="46"/>
      <c r="B438" s="47"/>
      <c r="C438" s="48"/>
      <c r="D438" s="49"/>
      <c r="E438" s="33"/>
      <c r="F438" s="33"/>
      <c r="G438" s="33"/>
      <c r="H438" s="33">
        <v>2022</v>
      </c>
      <c r="I438" s="50">
        <f>K438+M438+O438+Q438</f>
        <v>406360.19999999995</v>
      </c>
      <c r="J438" s="50">
        <f t="shared" si="222"/>
        <v>406360.19999999995</v>
      </c>
      <c r="K438" s="50">
        <f t="shared" ref="K438:R446" si="224">K417+K395</f>
        <v>121.99999999999999</v>
      </c>
      <c r="L438" s="50">
        <f t="shared" si="224"/>
        <v>121.99999999999999</v>
      </c>
      <c r="M438" s="50">
        <f t="shared" si="224"/>
        <v>394051.1</v>
      </c>
      <c r="N438" s="50">
        <f t="shared" si="224"/>
        <v>394051.1</v>
      </c>
      <c r="O438" s="50">
        <f t="shared" si="224"/>
        <v>12187.099999999999</v>
      </c>
      <c r="P438" s="50">
        <f t="shared" si="224"/>
        <v>12187.099999999999</v>
      </c>
      <c r="Q438" s="50">
        <f t="shared" si="224"/>
        <v>0</v>
      </c>
      <c r="R438" s="50">
        <f t="shared" si="224"/>
        <v>0</v>
      </c>
      <c r="S438" s="1"/>
      <c r="T438" s="112"/>
      <c r="U438" s="48"/>
      <c r="V438" s="48"/>
      <c r="W438" s="54"/>
      <c r="X438" s="54"/>
      <c r="Y438" s="94"/>
      <c r="Z438" s="94"/>
      <c r="AA438" s="94"/>
      <c r="AB438" s="94"/>
      <c r="AC438" s="94"/>
      <c r="AD438" s="94"/>
      <c r="AE438" s="94"/>
      <c r="AF438" s="94"/>
      <c r="AG438" s="94"/>
      <c r="AH438" s="94"/>
      <c r="AI438" s="113"/>
      <c r="AJ438" s="114"/>
      <c r="AK438" s="48"/>
      <c r="AL438" s="48"/>
      <c r="AM438" s="48"/>
      <c r="AN438" s="54"/>
      <c r="AO438" s="54"/>
      <c r="AP438" s="94"/>
      <c r="AQ438" s="94"/>
      <c r="AR438" s="94"/>
      <c r="AS438" s="94"/>
      <c r="AT438" s="94"/>
      <c r="AU438" s="94"/>
      <c r="AV438" s="94"/>
      <c r="AW438" s="94"/>
      <c r="AX438" s="94"/>
      <c r="AY438" s="94"/>
      <c r="AZ438" s="113"/>
      <c r="BA438" s="114"/>
      <c r="BB438" s="48"/>
      <c r="BC438" s="48"/>
      <c r="BD438" s="48"/>
      <c r="BE438" s="54"/>
      <c r="BF438" s="54"/>
      <c r="BG438" s="94"/>
      <c r="BH438" s="94"/>
      <c r="BI438" s="94"/>
      <c r="BJ438" s="94"/>
      <c r="BK438" s="94"/>
      <c r="BL438" s="94"/>
      <c r="BM438" s="94"/>
      <c r="BN438" s="94"/>
      <c r="BO438" s="94"/>
      <c r="BP438" s="94"/>
      <c r="BQ438" s="113"/>
      <c r="BR438" s="114"/>
      <c r="BS438" s="48"/>
      <c r="BT438" s="48"/>
      <c r="BU438" s="48"/>
      <c r="BV438" s="54"/>
      <c r="BW438" s="54"/>
      <c r="BX438" s="94"/>
      <c r="BY438" s="94"/>
      <c r="BZ438" s="94"/>
      <c r="CA438" s="94"/>
      <c r="CB438" s="94"/>
      <c r="CC438" s="94"/>
      <c r="CD438" s="94"/>
      <c r="CE438" s="94"/>
      <c r="CF438" s="94"/>
      <c r="CG438" s="94"/>
      <c r="CH438" s="113"/>
      <c r="CI438" s="114"/>
      <c r="CJ438" s="48"/>
      <c r="CK438" s="48"/>
      <c r="CL438" s="48"/>
      <c r="CM438" s="54"/>
      <c r="CN438" s="54"/>
      <c r="CO438" s="94"/>
      <c r="CP438" s="94"/>
      <c r="CQ438" s="94"/>
      <c r="CR438" s="94"/>
      <c r="CS438" s="94"/>
      <c r="CT438" s="94"/>
      <c r="CU438" s="94"/>
      <c r="CV438" s="94"/>
      <c r="CW438" s="94"/>
      <c r="CX438" s="94"/>
      <c r="CY438" s="113"/>
      <c r="CZ438" s="114"/>
      <c r="DA438" s="48"/>
      <c r="DB438" s="48"/>
      <c r="DC438" s="48"/>
      <c r="DD438" s="54"/>
      <c r="DE438" s="54"/>
      <c r="DF438" s="94"/>
      <c r="DG438" s="116"/>
      <c r="DH438" s="50"/>
      <c r="DI438" s="50"/>
      <c r="DJ438" s="50"/>
      <c r="DK438" s="50"/>
      <c r="DL438" s="50"/>
      <c r="DM438" s="50"/>
      <c r="DN438" s="50"/>
      <c r="DO438" s="50"/>
      <c r="DP438" s="1"/>
      <c r="DQ438" s="112"/>
      <c r="DR438" s="47"/>
      <c r="DS438" s="48"/>
      <c r="DT438" s="49"/>
      <c r="DU438" s="33"/>
      <c r="DV438" s="33"/>
      <c r="DW438" s="50"/>
      <c r="DX438" s="50"/>
      <c r="DY438" s="50"/>
      <c r="DZ438" s="50"/>
      <c r="EA438" s="50"/>
      <c r="EB438" s="50"/>
      <c r="EC438" s="50"/>
      <c r="ED438" s="50"/>
      <c r="EE438" s="50"/>
      <c r="EF438" s="50"/>
      <c r="EG438" s="1"/>
      <c r="EH438" s="112"/>
      <c r="EI438" s="47"/>
      <c r="EJ438" s="48"/>
      <c r="EK438" s="49"/>
      <c r="EL438" s="33"/>
      <c r="EM438" s="33"/>
      <c r="EN438" s="50"/>
      <c r="EO438" s="50"/>
      <c r="EP438" s="50"/>
      <c r="EQ438" s="50"/>
      <c r="ER438" s="50"/>
      <c r="ES438" s="50"/>
      <c r="ET438" s="50"/>
      <c r="EU438" s="50"/>
      <c r="EV438" s="50"/>
      <c r="EW438" s="50"/>
      <c r="EX438" s="1"/>
      <c r="EY438" s="112"/>
      <c r="EZ438" s="47"/>
      <c r="FA438" s="48"/>
      <c r="FB438" s="49"/>
      <c r="FC438" s="33"/>
      <c r="FD438" s="33"/>
      <c r="FE438" s="50"/>
      <c r="FF438" s="50"/>
      <c r="FG438" s="50"/>
      <c r="FH438" s="50"/>
      <c r="FI438" s="50"/>
      <c r="FJ438" s="50"/>
      <c r="FK438" s="50"/>
      <c r="FL438" s="50"/>
      <c r="FM438" s="50"/>
      <c r="FN438" s="50"/>
      <c r="FO438" s="1"/>
      <c r="FP438" s="112"/>
      <c r="FQ438" s="47"/>
      <c r="FR438" s="48"/>
      <c r="FS438" s="49"/>
      <c r="FT438" s="33"/>
      <c r="FU438" s="33"/>
      <c r="FV438" s="50"/>
      <c r="FW438" s="50"/>
      <c r="FX438" s="50"/>
      <c r="FY438" s="50"/>
      <c r="FZ438" s="50"/>
      <c r="GA438" s="50"/>
      <c r="GB438" s="50"/>
      <c r="GC438" s="50"/>
      <c r="GD438" s="50"/>
      <c r="GE438" s="50"/>
      <c r="GF438" s="1"/>
      <c r="GG438" s="112"/>
      <c r="GH438" s="47"/>
      <c r="GI438" s="48"/>
      <c r="GJ438" s="49"/>
      <c r="GK438" s="33"/>
      <c r="GL438" s="33"/>
      <c r="GM438" s="50"/>
      <c r="GN438" s="50"/>
      <c r="GO438" s="50"/>
      <c r="GP438" s="50"/>
      <c r="GQ438" s="50"/>
      <c r="GR438" s="50"/>
      <c r="GS438" s="50"/>
      <c r="GT438" s="50"/>
      <c r="GU438" s="50"/>
      <c r="GV438" s="50"/>
      <c r="GW438" s="1"/>
      <c r="GX438" s="112"/>
      <c r="GY438" s="47"/>
      <c r="GZ438" s="48"/>
      <c r="HA438" s="49"/>
      <c r="HB438" s="33"/>
      <c r="HC438" s="33"/>
      <c r="HD438" s="50"/>
      <c r="HE438" s="50"/>
      <c r="HF438" s="50"/>
      <c r="HG438" s="50"/>
      <c r="HH438" s="50"/>
      <c r="HI438" s="50"/>
      <c r="HJ438" s="50"/>
      <c r="HK438" s="50"/>
      <c r="HL438" s="50"/>
      <c r="HM438" s="50"/>
      <c r="HN438" s="1"/>
      <c r="HO438" s="112"/>
      <c r="HP438" s="47"/>
      <c r="HQ438" s="48"/>
      <c r="HR438" s="49"/>
      <c r="HS438" s="33"/>
      <c r="HT438" s="33"/>
      <c r="HU438" s="50"/>
      <c r="HV438" s="50"/>
      <c r="HW438" s="50"/>
      <c r="HX438" s="50"/>
      <c r="HY438" s="50"/>
      <c r="HZ438" s="50"/>
      <c r="IA438" s="50"/>
      <c r="IB438" s="50"/>
      <c r="IC438" s="50"/>
      <c r="ID438" s="50"/>
      <c r="IE438" s="1"/>
      <c r="IF438" s="112"/>
      <c r="IG438" s="47"/>
      <c r="IH438" s="48"/>
      <c r="II438" s="49"/>
      <c r="IJ438" s="33"/>
      <c r="IK438" s="33"/>
      <c r="IL438" s="50"/>
      <c r="IM438" s="50"/>
      <c r="IN438" s="50"/>
      <c r="IO438" s="50"/>
      <c r="IP438" s="50"/>
      <c r="IQ438" s="50"/>
      <c r="IR438" s="50"/>
      <c r="IS438" s="50"/>
      <c r="IT438" s="50"/>
      <c r="IU438" s="50"/>
      <c r="IV438" s="1"/>
    </row>
    <row r="439" spans="1:256" ht="30.75" customHeight="1">
      <c r="A439" s="46"/>
      <c r="B439" s="47"/>
      <c r="C439" s="48"/>
      <c r="D439" s="49"/>
      <c r="E439" s="33"/>
      <c r="F439" s="33"/>
      <c r="G439" s="33"/>
      <c r="H439" s="33">
        <v>2023</v>
      </c>
      <c r="I439" s="50">
        <f>K439+M439+O439+Q439</f>
        <v>843777.9</v>
      </c>
      <c r="J439" s="50">
        <f t="shared" si="222"/>
        <v>843777.9</v>
      </c>
      <c r="K439" s="50">
        <f t="shared" si="224"/>
        <v>253.20000000000002</v>
      </c>
      <c r="L439" s="50">
        <f t="shared" si="224"/>
        <v>253.20000000000002</v>
      </c>
      <c r="M439" s="50">
        <f t="shared" si="224"/>
        <v>818218.9</v>
      </c>
      <c r="N439" s="50">
        <f t="shared" si="224"/>
        <v>818218.9</v>
      </c>
      <c r="O439" s="50">
        <f t="shared" si="224"/>
        <v>25305.8</v>
      </c>
      <c r="P439" s="50">
        <f t="shared" si="224"/>
        <v>25305.8</v>
      </c>
      <c r="Q439" s="50">
        <f t="shared" si="224"/>
        <v>0</v>
      </c>
      <c r="R439" s="50">
        <f t="shared" si="224"/>
        <v>0</v>
      </c>
      <c r="S439" s="1"/>
      <c r="T439" s="112"/>
      <c r="U439" s="48"/>
      <c r="V439" s="48"/>
      <c r="W439" s="54"/>
      <c r="X439" s="54"/>
      <c r="Y439" s="94"/>
      <c r="Z439" s="94"/>
      <c r="AA439" s="94"/>
      <c r="AB439" s="94"/>
      <c r="AC439" s="94"/>
      <c r="AD439" s="94"/>
      <c r="AE439" s="94"/>
      <c r="AF439" s="94"/>
      <c r="AG439" s="94"/>
      <c r="AH439" s="94"/>
      <c r="AI439" s="113"/>
      <c r="AJ439" s="114"/>
      <c r="AK439" s="48"/>
      <c r="AL439" s="48"/>
      <c r="AM439" s="48"/>
      <c r="AN439" s="54"/>
      <c r="AO439" s="54"/>
      <c r="AP439" s="94"/>
      <c r="AQ439" s="94"/>
      <c r="AR439" s="94"/>
      <c r="AS439" s="94"/>
      <c r="AT439" s="94"/>
      <c r="AU439" s="94"/>
      <c r="AV439" s="94"/>
      <c r="AW439" s="94"/>
      <c r="AX439" s="94"/>
      <c r="AY439" s="94"/>
      <c r="AZ439" s="113"/>
      <c r="BA439" s="114"/>
      <c r="BB439" s="48"/>
      <c r="BC439" s="48"/>
      <c r="BD439" s="48"/>
      <c r="BE439" s="54"/>
      <c r="BF439" s="54"/>
      <c r="BG439" s="94"/>
      <c r="BH439" s="94"/>
      <c r="BI439" s="94"/>
      <c r="BJ439" s="94"/>
      <c r="BK439" s="94"/>
      <c r="BL439" s="94"/>
      <c r="BM439" s="94"/>
      <c r="BN439" s="94"/>
      <c r="BO439" s="94"/>
      <c r="BP439" s="94"/>
      <c r="BQ439" s="113"/>
      <c r="BR439" s="114"/>
      <c r="BS439" s="48"/>
      <c r="BT439" s="48"/>
      <c r="BU439" s="48"/>
      <c r="BV439" s="54"/>
      <c r="BW439" s="54"/>
      <c r="BX439" s="94"/>
      <c r="BY439" s="94"/>
      <c r="BZ439" s="94"/>
      <c r="CA439" s="94"/>
      <c r="CB439" s="94"/>
      <c r="CC439" s="94"/>
      <c r="CD439" s="94"/>
      <c r="CE439" s="94"/>
      <c r="CF439" s="94"/>
      <c r="CG439" s="94"/>
      <c r="CH439" s="113"/>
      <c r="CI439" s="114"/>
      <c r="CJ439" s="48"/>
      <c r="CK439" s="48"/>
      <c r="CL439" s="48"/>
      <c r="CM439" s="54"/>
      <c r="CN439" s="54"/>
      <c r="CO439" s="94"/>
      <c r="CP439" s="94"/>
      <c r="CQ439" s="94"/>
      <c r="CR439" s="94"/>
      <c r="CS439" s="94"/>
      <c r="CT439" s="94"/>
      <c r="CU439" s="94"/>
      <c r="CV439" s="94"/>
      <c r="CW439" s="94"/>
      <c r="CX439" s="94"/>
      <c r="CY439" s="113"/>
      <c r="CZ439" s="114"/>
      <c r="DA439" s="48"/>
      <c r="DB439" s="48"/>
      <c r="DC439" s="48"/>
      <c r="DD439" s="54"/>
      <c r="DE439" s="54"/>
      <c r="DF439" s="94"/>
      <c r="DG439" s="116"/>
      <c r="DH439" s="50"/>
      <c r="DI439" s="50"/>
      <c r="DJ439" s="50"/>
      <c r="DK439" s="50"/>
      <c r="DL439" s="50"/>
      <c r="DM439" s="50"/>
      <c r="DN439" s="50"/>
      <c r="DO439" s="50"/>
      <c r="DP439" s="1"/>
      <c r="DQ439" s="112"/>
      <c r="DR439" s="47"/>
      <c r="DS439" s="48"/>
      <c r="DT439" s="49"/>
      <c r="DU439" s="33"/>
      <c r="DV439" s="33"/>
      <c r="DW439" s="50"/>
      <c r="DX439" s="50"/>
      <c r="DY439" s="50"/>
      <c r="DZ439" s="50"/>
      <c r="EA439" s="50"/>
      <c r="EB439" s="50"/>
      <c r="EC439" s="50"/>
      <c r="ED439" s="50"/>
      <c r="EE439" s="50"/>
      <c r="EF439" s="50"/>
      <c r="EG439" s="1"/>
      <c r="EH439" s="112"/>
      <c r="EI439" s="47"/>
      <c r="EJ439" s="48"/>
      <c r="EK439" s="49"/>
      <c r="EL439" s="33"/>
      <c r="EM439" s="33"/>
      <c r="EN439" s="50"/>
      <c r="EO439" s="50"/>
      <c r="EP439" s="50"/>
      <c r="EQ439" s="50"/>
      <c r="ER439" s="50"/>
      <c r="ES439" s="50"/>
      <c r="ET439" s="50"/>
      <c r="EU439" s="50"/>
      <c r="EV439" s="50"/>
      <c r="EW439" s="50"/>
      <c r="EX439" s="1"/>
      <c r="EY439" s="112"/>
      <c r="EZ439" s="47"/>
      <c r="FA439" s="48"/>
      <c r="FB439" s="49"/>
      <c r="FC439" s="33"/>
      <c r="FD439" s="33"/>
      <c r="FE439" s="50"/>
      <c r="FF439" s="50"/>
      <c r="FG439" s="50"/>
      <c r="FH439" s="50"/>
      <c r="FI439" s="50"/>
      <c r="FJ439" s="50"/>
      <c r="FK439" s="50"/>
      <c r="FL439" s="50"/>
      <c r="FM439" s="50"/>
      <c r="FN439" s="50"/>
      <c r="FO439" s="1"/>
      <c r="FP439" s="112"/>
      <c r="FQ439" s="47"/>
      <c r="FR439" s="48"/>
      <c r="FS439" s="49"/>
      <c r="FT439" s="33"/>
      <c r="FU439" s="33"/>
      <c r="FV439" s="50"/>
      <c r="FW439" s="50"/>
      <c r="FX439" s="50"/>
      <c r="FY439" s="50"/>
      <c r="FZ439" s="50"/>
      <c r="GA439" s="50"/>
      <c r="GB439" s="50"/>
      <c r="GC439" s="50"/>
      <c r="GD439" s="50"/>
      <c r="GE439" s="50"/>
      <c r="GF439" s="1"/>
      <c r="GG439" s="112"/>
      <c r="GH439" s="47"/>
      <c r="GI439" s="48"/>
      <c r="GJ439" s="49"/>
      <c r="GK439" s="33"/>
      <c r="GL439" s="33"/>
      <c r="GM439" s="50"/>
      <c r="GN439" s="50"/>
      <c r="GO439" s="50"/>
      <c r="GP439" s="50"/>
      <c r="GQ439" s="50"/>
      <c r="GR439" s="50"/>
      <c r="GS439" s="50"/>
      <c r="GT439" s="50"/>
      <c r="GU439" s="50"/>
      <c r="GV439" s="50"/>
      <c r="GW439" s="1"/>
      <c r="GX439" s="112"/>
      <c r="GY439" s="47"/>
      <c r="GZ439" s="48"/>
      <c r="HA439" s="49"/>
      <c r="HB439" s="33"/>
      <c r="HC439" s="33"/>
      <c r="HD439" s="50"/>
      <c r="HE439" s="50"/>
      <c r="HF439" s="50"/>
      <c r="HG439" s="50"/>
      <c r="HH439" s="50"/>
      <c r="HI439" s="50"/>
      <c r="HJ439" s="50"/>
      <c r="HK439" s="50"/>
      <c r="HL439" s="50"/>
      <c r="HM439" s="50"/>
      <c r="HN439" s="1"/>
      <c r="HO439" s="112"/>
      <c r="HP439" s="47"/>
      <c r="HQ439" s="48"/>
      <c r="HR439" s="49"/>
      <c r="HS439" s="33"/>
      <c r="HT439" s="33"/>
      <c r="HU439" s="50"/>
      <c r="HV439" s="50"/>
      <c r="HW439" s="50"/>
      <c r="HX439" s="50"/>
      <c r="HY439" s="50"/>
      <c r="HZ439" s="50"/>
      <c r="IA439" s="50"/>
      <c r="IB439" s="50"/>
      <c r="IC439" s="50"/>
      <c r="ID439" s="50"/>
      <c r="IE439" s="1"/>
      <c r="IF439" s="112"/>
      <c r="IG439" s="47"/>
      <c r="IH439" s="48"/>
      <c r="II439" s="49"/>
      <c r="IJ439" s="33"/>
      <c r="IK439" s="33"/>
      <c r="IL439" s="50"/>
      <c r="IM439" s="50"/>
      <c r="IN439" s="50"/>
      <c r="IO439" s="50"/>
      <c r="IP439" s="50"/>
      <c r="IQ439" s="50"/>
      <c r="IR439" s="50"/>
      <c r="IS439" s="50"/>
      <c r="IT439" s="50"/>
      <c r="IU439" s="50"/>
      <c r="IV439" s="1"/>
    </row>
    <row r="440" spans="1:256" ht="30.75" customHeight="1">
      <c r="A440" s="46"/>
      <c r="B440" s="47"/>
      <c r="C440" s="48"/>
      <c r="D440" s="49"/>
      <c r="E440" s="33"/>
      <c r="F440" s="33"/>
      <c r="G440" s="33"/>
      <c r="H440" s="33">
        <v>2024</v>
      </c>
      <c r="I440" s="50">
        <f>K440+M440+O440+Q440</f>
        <v>0</v>
      </c>
      <c r="J440" s="50">
        <f t="shared" si="222"/>
        <v>0</v>
      </c>
      <c r="K440" s="50">
        <f t="shared" si="224"/>
        <v>0</v>
      </c>
      <c r="L440" s="50">
        <f t="shared" si="224"/>
        <v>0</v>
      </c>
      <c r="M440" s="50">
        <f t="shared" si="224"/>
        <v>0</v>
      </c>
      <c r="N440" s="50">
        <f t="shared" si="224"/>
        <v>0</v>
      </c>
      <c r="O440" s="50">
        <f t="shared" si="224"/>
        <v>0</v>
      </c>
      <c r="P440" s="50">
        <f t="shared" si="224"/>
        <v>0</v>
      </c>
      <c r="Q440" s="50">
        <f t="shared" si="224"/>
        <v>0</v>
      </c>
      <c r="R440" s="50">
        <f t="shared" si="224"/>
        <v>0</v>
      </c>
      <c r="S440" s="1"/>
      <c r="T440" s="112"/>
      <c r="U440" s="48"/>
      <c r="V440" s="48"/>
      <c r="W440" s="54"/>
      <c r="X440" s="54"/>
      <c r="Y440" s="94"/>
      <c r="Z440" s="94"/>
      <c r="AA440" s="94"/>
      <c r="AB440" s="94"/>
      <c r="AC440" s="94"/>
      <c r="AD440" s="94"/>
      <c r="AE440" s="94"/>
      <c r="AF440" s="94"/>
      <c r="AG440" s="94"/>
      <c r="AH440" s="94"/>
      <c r="AI440" s="113"/>
      <c r="AJ440" s="114"/>
      <c r="AK440" s="48"/>
      <c r="AL440" s="48"/>
      <c r="AM440" s="48"/>
      <c r="AN440" s="54"/>
      <c r="AO440" s="54"/>
      <c r="AP440" s="94"/>
      <c r="AQ440" s="94"/>
      <c r="AR440" s="94"/>
      <c r="AS440" s="94"/>
      <c r="AT440" s="94"/>
      <c r="AU440" s="94"/>
      <c r="AV440" s="94"/>
      <c r="AW440" s="94"/>
      <c r="AX440" s="94"/>
      <c r="AY440" s="94"/>
      <c r="AZ440" s="113"/>
      <c r="BA440" s="114"/>
      <c r="BB440" s="48"/>
      <c r="BC440" s="48"/>
      <c r="BD440" s="48"/>
      <c r="BE440" s="54"/>
      <c r="BF440" s="54"/>
      <c r="BG440" s="94"/>
      <c r="BH440" s="94"/>
      <c r="BI440" s="94"/>
      <c r="BJ440" s="94"/>
      <c r="BK440" s="94"/>
      <c r="BL440" s="94"/>
      <c r="BM440" s="94"/>
      <c r="BN440" s="94"/>
      <c r="BO440" s="94"/>
      <c r="BP440" s="94"/>
      <c r="BQ440" s="113"/>
      <c r="BR440" s="114"/>
      <c r="BS440" s="48"/>
      <c r="BT440" s="48"/>
      <c r="BU440" s="48"/>
      <c r="BV440" s="54"/>
      <c r="BW440" s="54"/>
      <c r="BX440" s="94"/>
      <c r="BY440" s="94"/>
      <c r="BZ440" s="94"/>
      <c r="CA440" s="94"/>
      <c r="CB440" s="94"/>
      <c r="CC440" s="94"/>
      <c r="CD440" s="94"/>
      <c r="CE440" s="94"/>
      <c r="CF440" s="94"/>
      <c r="CG440" s="94"/>
      <c r="CH440" s="113"/>
      <c r="CI440" s="114"/>
      <c r="CJ440" s="48"/>
      <c r="CK440" s="48"/>
      <c r="CL440" s="48"/>
      <c r="CM440" s="54"/>
      <c r="CN440" s="54"/>
      <c r="CO440" s="94"/>
      <c r="CP440" s="94"/>
      <c r="CQ440" s="94"/>
      <c r="CR440" s="94"/>
      <c r="CS440" s="94"/>
      <c r="CT440" s="94"/>
      <c r="CU440" s="94"/>
      <c r="CV440" s="94"/>
      <c r="CW440" s="94"/>
      <c r="CX440" s="94"/>
      <c r="CY440" s="113"/>
      <c r="CZ440" s="114"/>
      <c r="DA440" s="48"/>
      <c r="DB440" s="48"/>
      <c r="DC440" s="48"/>
      <c r="DD440" s="54"/>
      <c r="DE440" s="54"/>
      <c r="DF440" s="94"/>
      <c r="DG440" s="116"/>
      <c r="DH440" s="50"/>
      <c r="DI440" s="50"/>
      <c r="DJ440" s="50"/>
      <c r="DK440" s="50"/>
      <c r="DL440" s="50"/>
      <c r="DM440" s="50"/>
      <c r="DN440" s="50"/>
      <c r="DO440" s="50"/>
      <c r="DP440" s="1"/>
      <c r="DQ440" s="112"/>
      <c r="DR440" s="47"/>
      <c r="DS440" s="48"/>
      <c r="DT440" s="49"/>
      <c r="DU440" s="33"/>
      <c r="DV440" s="33"/>
      <c r="DW440" s="50"/>
      <c r="DX440" s="50"/>
      <c r="DY440" s="50"/>
      <c r="DZ440" s="50"/>
      <c r="EA440" s="50"/>
      <c r="EB440" s="50"/>
      <c r="EC440" s="50"/>
      <c r="ED440" s="50"/>
      <c r="EE440" s="50"/>
      <c r="EF440" s="50"/>
      <c r="EG440" s="1"/>
      <c r="EH440" s="112"/>
      <c r="EI440" s="47"/>
      <c r="EJ440" s="48"/>
      <c r="EK440" s="49"/>
      <c r="EL440" s="33"/>
      <c r="EM440" s="33"/>
      <c r="EN440" s="50"/>
      <c r="EO440" s="50"/>
      <c r="EP440" s="50"/>
      <c r="EQ440" s="50"/>
      <c r="ER440" s="50"/>
      <c r="ES440" s="50"/>
      <c r="ET440" s="50"/>
      <c r="EU440" s="50"/>
      <c r="EV440" s="50"/>
      <c r="EW440" s="50"/>
      <c r="EX440" s="1"/>
      <c r="EY440" s="112"/>
      <c r="EZ440" s="47"/>
      <c r="FA440" s="48"/>
      <c r="FB440" s="49"/>
      <c r="FC440" s="33"/>
      <c r="FD440" s="33"/>
      <c r="FE440" s="50"/>
      <c r="FF440" s="50"/>
      <c r="FG440" s="50"/>
      <c r="FH440" s="50"/>
      <c r="FI440" s="50"/>
      <c r="FJ440" s="50"/>
      <c r="FK440" s="50"/>
      <c r="FL440" s="50"/>
      <c r="FM440" s="50"/>
      <c r="FN440" s="50"/>
      <c r="FO440" s="1"/>
      <c r="FP440" s="112"/>
      <c r="FQ440" s="47"/>
      <c r="FR440" s="48"/>
      <c r="FS440" s="49"/>
      <c r="FT440" s="33"/>
      <c r="FU440" s="33"/>
      <c r="FV440" s="50"/>
      <c r="FW440" s="50"/>
      <c r="FX440" s="50"/>
      <c r="FY440" s="50"/>
      <c r="FZ440" s="50"/>
      <c r="GA440" s="50"/>
      <c r="GB440" s="50"/>
      <c r="GC440" s="50"/>
      <c r="GD440" s="50"/>
      <c r="GE440" s="50"/>
      <c r="GF440" s="1"/>
      <c r="GG440" s="112"/>
      <c r="GH440" s="47"/>
      <c r="GI440" s="48"/>
      <c r="GJ440" s="49"/>
      <c r="GK440" s="33"/>
      <c r="GL440" s="33"/>
      <c r="GM440" s="50"/>
      <c r="GN440" s="50"/>
      <c r="GO440" s="50"/>
      <c r="GP440" s="50"/>
      <c r="GQ440" s="50"/>
      <c r="GR440" s="50"/>
      <c r="GS440" s="50"/>
      <c r="GT440" s="50"/>
      <c r="GU440" s="50"/>
      <c r="GV440" s="50"/>
      <c r="GW440" s="1"/>
      <c r="GX440" s="112"/>
      <c r="GY440" s="47"/>
      <c r="GZ440" s="48"/>
      <c r="HA440" s="49"/>
      <c r="HB440" s="33"/>
      <c r="HC440" s="33"/>
      <c r="HD440" s="50"/>
      <c r="HE440" s="50"/>
      <c r="HF440" s="50"/>
      <c r="HG440" s="50"/>
      <c r="HH440" s="50"/>
      <c r="HI440" s="50"/>
      <c r="HJ440" s="50"/>
      <c r="HK440" s="50"/>
      <c r="HL440" s="50"/>
      <c r="HM440" s="50"/>
      <c r="HN440" s="1"/>
      <c r="HO440" s="112"/>
      <c r="HP440" s="47"/>
      <c r="HQ440" s="48"/>
      <c r="HR440" s="49"/>
      <c r="HS440" s="33"/>
      <c r="HT440" s="33"/>
      <c r="HU440" s="50"/>
      <c r="HV440" s="50"/>
      <c r="HW440" s="50"/>
      <c r="HX440" s="50"/>
      <c r="HY440" s="50"/>
      <c r="HZ440" s="50"/>
      <c r="IA440" s="50"/>
      <c r="IB440" s="50"/>
      <c r="IC440" s="50"/>
      <c r="ID440" s="50"/>
      <c r="IE440" s="1"/>
      <c r="IF440" s="112"/>
      <c r="IG440" s="47"/>
      <c r="IH440" s="48"/>
      <c r="II440" s="49"/>
      <c r="IJ440" s="33"/>
      <c r="IK440" s="33"/>
      <c r="IL440" s="50"/>
      <c r="IM440" s="50"/>
      <c r="IN440" s="50"/>
      <c r="IO440" s="50"/>
      <c r="IP440" s="50"/>
      <c r="IQ440" s="50"/>
      <c r="IR440" s="50"/>
      <c r="IS440" s="50"/>
      <c r="IT440" s="50"/>
      <c r="IU440" s="50"/>
      <c r="IV440" s="1"/>
    </row>
    <row r="441" spans="1:256" ht="30.75" customHeight="1">
      <c r="A441" s="46"/>
      <c r="B441" s="47"/>
      <c r="C441" s="48"/>
      <c r="D441" s="49"/>
      <c r="E441" s="33"/>
      <c r="F441" s="33"/>
      <c r="G441" s="33"/>
      <c r="H441" s="33">
        <v>2025</v>
      </c>
      <c r="I441" s="50">
        <f t="shared" ref="I441:I446" si="225">K441+M441+O441+Q441</f>
        <v>0</v>
      </c>
      <c r="J441" s="50">
        <f t="shared" si="222"/>
        <v>0</v>
      </c>
      <c r="K441" s="50">
        <f t="shared" si="224"/>
        <v>0</v>
      </c>
      <c r="L441" s="50">
        <f t="shared" si="224"/>
        <v>0</v>
      </c>
      <c r="M441" s="50">
        <f t="shared" si="224"/>
        <v>0</v>
      </c>
      <c r="N441" s="50">
        <f t="shared" si="224"/>
        <v>0</v>
      </c>
      <c r="O441" s="50">
        <f t="shared" si="224"/>
        <v>0</v>
      </c>
      <c r="P441" s="50">
        <f t="shared" si="224"/>
        <v>0</v>
      </c>
      <c r="Q441" s="50">
        <f t="shared" si="224"/>
        <v>0</v>
      </c>
      <c r="R441" s="50">
        <f t="shared" si="224"/>
        <v>0</v>
      </c>
      <c r="S441" s="1"/>
      <c r="T441" s="112"/>
      <c r="U441" s="48"/>
      <c r="V441" s="48"/>
      <c r="W441" s="54"/>
      <c r="X441" s="54"/>
      <c r="Y441" s="94"/>
      <c r="Z441" s="94"/>
      <c r="AA441" s="94"/>
      <c r="AB441" s="94"/>
      <c r="AC441" s="94"/>
      <c r="AD441" s="94"/>
      <c r="AE441" s="94"/>
      <c r="AF441" s="94"/>
      <c r="AG441" s="94"/>
      <c r="AH441" s="94"/>
      <c r="AI441" s="113"/>
      <c r="AJ441" s="114"/>
      <c r="AK441" s="48"/>
      <c r="AL441" s="48"/>
      <c r="AM441" s="48"/>
      <c r="AN441" s="54"/>
      <c r="AO441" s="54"/>
      <c r="AP441" s="94"/>
      <c r="AQ441" s="94"/>
      <c r="AR441" s="94"/>
      <c r="AS441" s="94"/>
      <c r="AT441" s="94"/>
      <c r="AU441" s="94"/>
      <c r="AV441" s="94"/>
      <c r="AW441" s="94"/>
      <c r="AX441" s="94"/>
      <c r="AY441" s="94"/>
      <c r="AZ441" s="113"/>
      <c r="BA441" s="114"/>
      <c r="BB441" s="48"/>
      <c r="BC441" s="48"/>
      <c r="BD441" s="48"/>
      <c r="BE441" s="54"/>
      <c r="BF441" s="54"/>
      <c r="BG441" s="94"/>
      <c r="BH441" s="94"/>
      <c r="BI441" s="94"/>
      <c r="BJ441" s="94"/>
      <c r="BK441" s="94"/>
      <c r="BL441" s="94"/>
      <c r="BM441" s="94"/>
      <c r="BN441" s="94"/>
      <c r="BO441" s="94"/>
      <c r="BP441" s="94"/>
      <c r="BQ441" s="113"/>
      <c r="BR441" s="114"/>
      <c r="BS441" s="48"/>
      <c r="BT441" s="48"/>
      <c r="BU441" s="48"/>
      <c r="BV441" s="54"/>
      <c r="BW441" s="54"/>
      <c r="BX441" s="94"/>
      <c r="BY441" s="94"/>
      <c r="BZ441" s="94"/>
      <c r="CA441" s="94"/>
      <c r="CB441" s="94"/>
      <c r="CC441" s="94"/>
      <c r="CD441" s="94"/>
      <c r="CE441" s="94"/>
      <c r="CF441" s="94"/>
      <c r="CG441" s="94"/>
      <c r="CH441" s="113"/>
      <c r="CI441" s="114"/>
      <c r="CJ441" s="48"/>
      <c r="CK441" s="48"/>
      <c r="CL441" s="48"/>
      <c r="CM441" s="54"/>
      <c r="CN441" s="54"/>
      <c r="CO441" s="94"/>
      <c r="CP441" s="94"/>
      <c r="CQ441" s="94"/>
      <c r="CR441" s="94"/>
      <c r="CS441" s="94"/>
      <c r="CT441" s="94"/>
      <c r="CU441" s="94"/>
      <c r="CV441" s="94"/>
      <c r="CW441" s="94"/>
      <c r="CX441" s="94"/>
      <c r="CY441" s="113"/>
      <c r="CZ441" s="114"/>
      <c r="DA441" s="48"/>
      <c r="DB441" s="48"/>
      <c r="DC441" s="48"/>
      <c r="DD441" s="54"/>
      <c r="DE441" s="54"/>
      <c r="DF441" s="94"/>
      <c r="DG441" s="116"/>
      <c r="DH441" s="50"/>
      <c r="DI441" s="50"/>
      <c r="DJ441" s="50"/>
      <c r="DK441" s="50"/>
      <c r="DL441" s="50"/>
      <c r="DM441" s="50"/>
      <c r="DN441" s="50"/>
      <c r="DO441" s="50"/>
      <c r="DP441" s="1"/>
      <c r="DQ441" s="112"/>
      <c r="DR441" s="47"/>
      <c r="DS441" s="48"/>
      <c r="DT441" s="49"/>
      <c r="DU441" s="33"/>
      <c r="DV441" s="33"/>
      <c r="DW441" s="50"/>
      <c r="DX441" s="50"/>
      <c r="DY441" s="50"/>
      <c r="DZ441" s="50"/>
      <c r="EA441" s="50"/>
      <c r="EB441" s="50"/>
      <c r="EC441" s="50"/>
      <c r="ED441" s="50"/>
      <c r="EE441" s="50"/>
      <c r="EF441" s="50"/>
      <c r="EG441" s="1"/>
      <c r="EH441" s="112"/>
      <c r="EI441" s="47"/>
      <c r="EJ441" s="48"/>
      <c r="EK441" s="49"/>
      <c r="EL441" s="33"/>
      <c r="EM441" s="33"/>
      <c r="EN441" s="50"/>
      <c r="EO441" s="50"/>
      <c r="EP441" s="50"/>
      <c r="EQ441" s="50"/>
      <c r="ER441" s="50"/>
      <c r="ES441" s="50"/>
      <c r="ET441" s="50"/>
      <c r="EU441" s="50"/>
      <c r="EV441" s="50"/>
      <c r="EW441" s="50"/>
      <c r="EX441" s="1"/>
      <c r="EY441" s="112"/>
      <c r="EZ441" s="47"/>
      <c r="FA441" s="48"/>
      <c r="FB441" s="49"/>
      <c r="FC441" s="33"/>
      <c r="FD441" s="33"/>
      <c r="FE441" s="50"/>
      <c r="FF441" s="50"/>
      <c r="FG441" s="50"/>
      <c r="FH441" s="50"/>
      <c r="FI441" s="50"/>
      <c r="FJ441" s="50"/>
      <c r="FK441" s="50"/>
      <c r="FL441" s="50"/>
      <c r="FM441" s="50"/>
      <c r="FN441" s="50"/>
      <c r="FO441" s="1"/>
      <c r="FP441" s="112"/>
      <c r="FQ441" s="47"/>
      <c r="FR441" s="48"/>
      <c r="FS441" s="49"/>
      <c r="FT441" s="33"/>
      <c r="FU441" s="33"/>
      <c r="FV441" s="50"/>
      <c r="FW441" s="50"/>
      <c r="FX441" s="50"/>
      <c r="FY441" s="50"/>
      <c r="FZ441" s="50"/>
      <c r="GA441" s="50"/>
      <c r="GB441" s="50"/>
      <c r="GC441" s="50"/>
      <c r="GD441" s="50"/>
      <c r="GE441" s="50"/>
      <c r="GF441" s="1"/>
      <c r="GG441" s="112"/>
      <c r="GH441" s="47"/>
      <c r="GI441" s="48"/>
      <c r="GJ441" s="49"/>
      <c r="GK441" s="33"/>
      <c r="GL441" s="33"/>
      <c r="GM441" s="50"/>
      <c r="GN441" s="50"/>
      <c r="GO441" s="50"/>
      <c r="GP441" s="50"/>
      <c r="GQ441" s="50"/>
      <c r="GR441" s="50"/>
      <c r="GS441" s="50"/>
      <c r="GT441" s="50"/>
      <c r="GU441" s="50"/>
      <c r="GV441" s="50"/>
      <c r="GW441" s="1"/>
      <c r="GX441" s="112"/>
      <c r="GY441" s="47"/>
      <c r="GZ441" s="48"/>
      <c r="HA441" s="49"/>
      <c r="HB441" s="33"/>
      <c r="HC441" s="33"/>
      <c r="HD441" s="50"/>
      <c r="HE441" s="50"/>
      <c r="HF441" s="50"/>
      <c r="HG441" s="50"/>
      <c r="HH441" s="50"/>
      <c r="HI441" s="50"/>
      <c r="HJ441" s="50"/>
      <c r="HK441" s="50"/>
      <c r="HL441" s="50"/>
      <c r="HM441" s="50"/>
      <c r="HN441" s="1"/>
      <c r="HO441" s="112"/>
      <c r="HP441" s="47"/>
      <c r="HQ441" s="48"/>
      <c r="HR441" s="49"/>
      <c r="HS441" s="33"/>
      <c r="HT441" s="33"/>
      <c r="HU441" s="50"/>
      <c r="HV441" s="50"/>
      <c r="HW441" s="50"/>
      <c r="HX441" s="50"/>
      <c r="HY441" s="50"/>
      <c r="HZ441" s="50"/>
      <c r="IA441" s="50"/>
      <c r="IB441" s="50"/>
      <c r="IC441" s="50"/>
      <c r="ID441" s="50"/>
      <c r="IE441" s="1"/>
      <c r="IF441" s="112"/>
      <c r="IG441" s="47"/>
      <c r="IH441" s="48"/>
      <c r="II441" s="49"/>
      <c r="IJ441" s="33"/>
      <c r="IK441" s="33"/>
      <c r="IL441" s="50"/>
      <c r="IM441" s="50"/>
      <c r="IN441" s="50"/>
      <c r="IO441" s="50"/>
      <c r="IP441" s="50"/>
      <c r="IQ441" s="50"/>
      <c r="IR441" s="50"/>
      <c r="IS441" s="50"/>
      <c r="IT441" s="50"/>
      <c r="IU441" s="50"/>
      <c r="IV441" s="1"/>
    </row>
    <row r="442" spans="1:256" ht="30.75" customHeight="1">
      <c r="A442" s="46"/>
      <c r="B442" s="47"/>
      <c r="C442" s="48"/>
      <c r="D442" s="49"/>
      <c r="E442" s="33"/>
      <c r="F442" s="33"/>
      <c r="G442" s="33"/>
      <c r="H442" s="33">
        <v>2026</v>
      </c>
      <c r="I442" s="50">
        <f t="shared" si="225"/>
        <v>0</v>
      </c>
      <c r="J442" s="50">
        <f t="shared" si="222"/>
        <v>0</v>
      </c>
      <c r="K442" s="50">
        <f t="shared" si="224"/>
        <v>0</v>
      </c>
      <c r="L442" s="50">
        <f t="shared" si="224"/>
        <v>0</v>
      </c>
      <c r="M442" s="50">
        <f t="shared" si="224"/>
        <v>0</v>
      </c>
      <c r="N442" s="50">
        <f t="shared" si="224"/>
        <v>0</v>
      </c>
      <c r="O442" s="50">
        <f t="shared" si="224"/>
        <v>0</v>
      </c>
      <c r="P442" s="50">
        <f t="shared" si="224"/>
        <v>0</v>
      </c>
      <c r="Q442" s="50">
        <f t="shared" si="224"/>
        <v>0</v>
      </c>
      <c r="R442" s="50">
        <f t="shared" si="224"/>
        <v>0</v>
      </c>
      <c r="S442" s="1"/>
      <c r="T442" s="112"/>
      <c r="U442" s="48"/>
      <c r="V442" s="48"/>
      <c r="W442" s="54"/>
      <c r="X442" s="54"/>
      <c r="Y442" s="94"/>
      <c r="Z442" s="94"/>
      <c r="AA442" s="94"/>
      <c r="AB442" s="94"/>
      <c r="AC442" s="94"/>
      <c r="AD442" s="94"/>
      <c r="AE442" s="94"/>
      <c r="AF442" s="94"/>
      <c r="AG442" s="94"/>
      <c r="AH442" s="94"/>
      <c r="AI442" s="113"/>
      <c r="AJ442" s="114"/>
      <c r="AK442" s="48"/>
      <c r="AL442" s="48"/>
      <c r="AM442" s="48"/>
      <c r="AN442" s="54"/>
      <c r="AO442" s="54"/>
      <c r="AP442" s="94"/>
      <c r="AQ442" s="94"/>
      <c r="AR442" s="94"/>
      <c r="AS442" s="94"/>
      <c r="AT442" s="94"/>
      <c r="AU442" s="94"/>
      <c r="AV442" s="94"/>
      <c r="AW442" s="94"/>
      <c r="AX442" s="94"/>
      <c r="AY442" s="94"/>
      <c r="AZ442" s="113"/>
      <c r="BA442" s="114"/>
      <c r="BB442" s="48"/>
      <c r="BC442" s="48"/>
      <c r="BD442" s="48"/>
      <c r="BE442" s="54"/>
      <c r="BF442" s="54"/>
      <c r="BG442" s="94"/>
      <c r="BH442" s="94"/>
      <c r="BI442" s="94"/>
      <c r="BJ442" s="94"/>
      <c r="BK442" s="94"/>
      <c r="BL442" s="94"/>
      <c r="BM442" s="94"/>
      <c r="BN442" s="94"/>
      <c r="BO442" s="94"/>
      <c r="BP442" s="94"/>
      <c r="BQ442" s="113"/>
      <c r="BR442" s="114"/>
      <c r="BS442" s="48"/>
      <c r="BT442" s="48"/>
      <c r="BU442" s="48"/>
      <c r="BV442" s="54"/>
      <c r="BW442" s="54"/>
      <c r="BX442" s="94"/>
      <c r="BY442" s="94"/>
      <c r="BZ442" s="94"/>
      <c r="CA442" s="94"/>
      <c r="CB442" s="94"/>
      <c r="CC442" s="94"/>
      <c r="CD442" s="94"/>
      <c r="CE442" s="94"/>
      <c r="CF442" s="94"/>
      <c r="CG442" s="94"/>
      <c r="CH442" s="113"/>
      <c r="CI442" s="114"/>
      <c r="CJ442" s="48"/>
      <c r="CK442" s="48"/>
      <c r="CL442" s="48"/>
      <c r="CM442" s="54"/>
      <c r="CN442" s="54"/>
      <c r="CO442" s="94"/>
      <c r="CP442" s="94"/>
      <c r="CQ442" s="94"/>
      <c r="CR442" s="94"/>
      <c r="CS442" s="94"/>
      <c r="CT442" s="94"/>
      <c r="CU442" s="94"/>
      <c r="CV442" s="94"/>
      <c r="CW442" s="94"/>
      <c r="CX442" s="94"/>
      <c r="CY442" s="113"/>
      <c r="CZ442" s="114"/>
      <c r="DA442" s="48"/>
      <c r="DB442" s="48"/>
      <c r="DC442" s="48"/>
      <c r="DD442" s="54"/>
      <c r="DE442" s="54"/>
      <c r="DF442" s="94"/>
      <c r="DG442" s="116"/>
      <c r="DH442" s="50"/>
      <c r="DI442" s="50"/>
      <c r="DJ442" s="50"/>
      <c r="DK442" s="50"/>
      <c r="DL442" s="50"/>
      <c r="DM442" s="50"/>
      <c r="DN442" s="50"/>
      <c r="DO442" s="50"/>
      <c r="DP442" s="1"/>
      <c r="DQ442" s="112"/>
      <c r="DR442" s="47"/>
      <c r="DS442" s="48"/>
      <c r="DT442" s="49"/>
      <c r="DU442" s="33"/>
      <c r="DV442" s="33"/>
      <c r="DW442" s="50"/>
      <c r="DX442" s="50"/>
      <c r="DY442" s="50"/>
      <c r="DZ442" s="50"/>
      <c r="EA442" s="50"/>
      <c r="EB442" s="50"/>
      <c r="EC442" s="50"/>
      <c r="ED442" s="50"/>
      <c r="EE442" s="50"/>
      <c r="EF442" s="50"/>
      <c r="EG442" s="1"/>
      <c r="EH442" s="112"/>
      <c r="EI442" s="47"/>
      <c r="EJ442" s="48"/>
      <c r="EK442" s="49"/>
      <c r="EL442" s="33"/>
      <c r="EM442" s="33"/>
      <c r="EN442" s="50"/>
      <c r="EO442" s="50"/>
      <c r="EP442" s="50"/>
      <c r="EQ442" s="50"/>
      <c r="ER442" s="50"/>
      <c r="ES442" s="50"/>
      <c r="ET442" s="50"/>
      <c r="EU442" s="50"/>
      <c r="EV442" s="50"/>
      <c r="EW442" s="50"/>
      <c r="EX442" s="1"/>
      <c r="EY442" s="112"/>
      <c r="EZ442" s="47"/>
      <c r="FA442" s="48"/>
      <c r="FB442" s="49"/>
      <c r="FC442" s="33"/>
      <c r="FD442" s="33"/>
      <c r="FE442" s="50"/>
      <c r="FF442" s="50"/>
      <c r="FG442" s="50"/>
      <c r="FH442" s="50"/>
      <c r="FI442" s="50"/>
      <c r="FJ442" s="50"/>
      <c r="FK442" s="50"/>
      <c r="FL442" s="50"/>
      <c r="FM442" s="50"/>
      <c r="FN442" s="50"/>
      <c r="FO442" s="1"/>
      <c r="FP442" s="112"/>
      <c r="FQ442" s="47"/>
      <c r="FR442" s="48"/>
      <c r="FS442" s="49"/>
      <c r="FT442" s="33"/>
      <c r="FU442" s="33"/>
      <c r="FV442" s="50"/>
      <c r="FW442" s="50"/>
      <c r="FX442" s="50"/>
      <c r="FY442" s="50"/>
      <c r="FZ442" s="50"/>
      <c r="GA442" s="50"/>
      <c r="GB442" s="50"/>
      <c r="GC442" s="50"/>
      <c r="GD442" s="50"/>
      <c r="GE442" s="50"/>
      <c r="GF442" s="1"/>
      <c r="GG442" s="112"/>
      <c r="GH442" s="47"/>
      <c r="GI442" s="48"/>
      <c r="GJ442" s="49"/>
      <c r="GK442" s="33"/>
      <c r="GL442" s="33"/>
      <c r="GM442" s="50"/>
      <c r="GN442" s="50"/>
      <c r="GO442" s="50"/>
      <c r="GP442" s="50"/>
      <c r="GQ442" s="50"/>
      <c r="GR442" s="50"/>
      <c r="GS442" s="50"/>
      <c r="GT442" s="50"/>
      <c r="GU442" s="50"/>
      <c r="GV442" s="50"/>
      <c r="GW442" s="1"/>
      <c r="GX442" s="112"/>
      <c r="GY442" s="47"/>
      <c r="GZ442" s="48"/>
      <c r="HA442" s="49"/>
      <c r="HB442" s="33"/>
      <c r="HC442" s="33"/>
      <c r="HD442" s="50"/>
      <c r="HE442" s="50"/>
      <c r="HF442" s="50"/>
      <c r="HG442" s="50"/>
      <c r="HH442" s="50"/>
      <c r="HI442" s="50"/>
      <c r="HJ442" s="50"/>
      <c r="HK442" s="50"/>
      <c r="HL442" s="50"/>
      <c r="HM442" s="50"/>
      <c r="HN442" s="1"/>
      <c r="HO442" s="112"/>
      <c r="HP442" s="47"/>
      <c r="HQ442" s="48"/>
      <c r="HR442" s="49"/>
      <c r="HS442" s="33"/>
      <c r="HT442" s="33"/>
      <c r="HU442" s="50"/>
      <c r="HV442" s="50"/>
      <c r="HW442" s="50"/>
      <c r="HX442" s="50"/>
      <c r="HY442" s="50"/>
      <c r="HZ442" s="50"/>
      <c r="IA442" s="50"/>
      <c r="IB442" s="50"/>
      <c r="IC442" s="50"/>
      <c r="ID442" s="50"/>
      <c r="IE442" s="1"/>
      <c r="IF442" s="112"/>
      <c r="IG442" s="47"/>
      <c r="IH442" s="48"/>
      <c r="II442" s="49"/>
      <c r="IJ442" s="33"/>
      <c r="IK442" s="33"/>
      <c r="IL442" s="50"/>
      <c r="IM442" s="50"/>
      <c r="IN442" s="50"/>
      <c r="IO442" s="50"/>
      <c r="IP442" s="50"/>
      <c r="IQ442" s="50"/>
      <c r="IR442" s="50"/>
      <c r="IS442" s="50"/>
      <c r="IT442" s="50"/>
      <c r="IU442" s="50"/>
      <c r="IV442" s="1"/>
    </row>
    <row r="443" spans="1:256" ht="30.75" customHeight="1">
      <c r="A443" s="46"/>
      <c r="B443" s="47"/>
      <c r="C443" s="48"/>
      <c r="D443" s="49"/>
      <c r="E443" s="33"/>
      <c r="F443" s="33"/>
      <c r="G443" s="33"/>
      <c r="H443" s="33">
        <v>2027</v>
      </c>
      <c r="I443" s="50">
        <f t="shared" si="225"/>
        <v>0</v>
      </c>
      <c r="J443" s="50">
        <f t="shared" si="222"/>
        <v>0</v>
      </c>
      <c r="K443" s="50">
        <f t="shared" si="224"/>
        <v>0</v>
      </c>
      <c r="L443" s="50">
        <f t="shared" si="224"/>
        <v>0</v>
      </c>
      <c r="M443" s="50">
        <f t="shared" si="224"/>
        <v>0</v>
      </c>
      <c r="N443" s="50">
        <f t="shared" si="224"/>
        <v>0</v>
      </c>
      <c r="O443" s="50">
        <f t="shared" si="224"/>
        <v>0</v>
      </c>
      <c r="P443" s="50">
        <f t="shared" si="224"/>
        <v>0</v>
      </c>
      <c r="Q443" s="50">
        <f t="shared" si="224"/>
        <v>0</v>
      </c>
      <c r="R443" s="50">
        <f t="shared" si="224"/>
        <v>0</v>
      </c>
      <c r="S443" s="1"/>
      <c r="T443" s="112"/>
      <c r="U443" s="48"/>
      <c r="V443" s="48"/>
      <c r="W443" s="54"/>
      <c r="X443" s="54"/>
      <c r="Y443" s="94"/>
      <c r="Z443" s="94"/>
      <c r="AA443" s="94"/>
      <c r="AB443" s="94"/>
      <c r="AC443" s="94"/>
      <c r="AD443" s="94"/>
      <c r="AE443" s="94"/>
      <c r="AF443" s="94"/>
      <c r="AG443" s="94"/>
      <c r="AH443" s="94"/>
      <c r="AI443" s="113"/>
      <c r="AJ443" s="114"/>
      <c r="AK443" s="48"/>
      <c r="AL443" s="48"/>
      <c r="AM443" s="48"/>
      <c r="AN443" s="54"/>
      <c r="AO443" s="54"/>
      <c r="AP443" s="94"/>
      <c r="AQ443" s="94"/>
      <c r="AR443" s="94"/>
      <c r="AS443" s="94"/>
      <c r="AT443" s="94"/>
      <c r="AU443" s="94"/>
      <c r="AV443" s="94"/>
      <c r="AW443" s="94"/>
      <c r="AX443" s="94"/>
      <c r="AY443" s="94"/>
      <c r="AZ443" s="113"/>
      <c r="BA443" s="114"/>
      <c r="BB443" s="48"/>
      <c r="BC443" s="48"/>
      <c r="BD443" s="48"/>
      <c r="BE443" s="54"/>
      <c r="BF443" s="54"/>
      <c r="BG443" s="94"/>
      <c r="BH443" s="94"/>
      <c r="BI443" s="94"/>
      <c r="BJ443" s="94"/>
      <c r="BK443" s="94"/>
      <c r="BL443" s="94"/>
      <c r="BM443" s="94"/>
      <c r="BN443" s="94"/>
      <c r="BO443" s="94"/>
      <c r="BP443" s="94"/>
      <c r="BQ443" s="113"/>
      <c r="BR443" s="114"/>
      <c r="BS443" s="48"/>
      <c r="BT443" s="48"/>
      <c r="BU443" s="48"/>
      <c r="BV443" s="54"/>
      <c r="BW443" s="54"/>
      <c r="BX443" s="94"/>
      <c r="BY443" s="94"/>
      <c r="BZ443" s="94"/>
      <c r="CA443" s="94"/>
      <c r="CB443" s="94"/>
      <c r="CC443" s="94"/>
      <c r="CD443" s="94"/>
      <c r="CE443" s="94"/>
      <c r="CF443" s="94"/>
      <c r="CG443" s="94"/>
      <c r="CH443" s="113"/>
      <c r="CI443" s="114"/>
      <c r="CJ443" s="48"/>
      <c r="CK443" s="48"/>
      <c r="CL443" s="48"/>
      <c r="CM443" s="54"/>
      <c r="CN443" s="54"/>
      <c r="CO443" s="94"/>
      <c r="CP443" s="94"/>
      <c r="CQ443" s="94"/>
      <c r="CR443" s="94"/>
      <c r="CS443" s="94"/>
      <c r="CT443" s="94"/>
      <c r="CU443" s="94"/>
      <c r="CV443" s="94"/>
      <c r="CW443" s="94"/>
      <c r="CX443" s="94"/>
      <c r="CY443" s="113"/>
      <c r="CZ443" s="114"/>
      <c r="DA443" s="48"/>
      <c r="DB443" s="48"/>
      <c r="DC443" s="48"/>
      <c r="DD443" s="54"/>
      <c r="DE443" s="54"/>
      <c r="DF443" s="94"/>
      <c r="DG443" s="116"/>
      <c r="DH443" s="50"/>
      <c r="DI443" s="50"/>
      <c r="DJ443" s="50"/>
      <c r="DK443" s="50"/>
      <c r="DL443" s="50"/>
      <c r="DM443" s="50"/>
      <c r="DN443" s="50"/>
      <c r="DO443" s="50"/>
      <c r="DP443" s="1"/>
      <c r="DQ443" s="112"/>
      <c r="DR443" s="47"/>
      <c r="DS443" s="48"/>
      <c r="DT443" s="49"/>
      <c r="DU443" s="33"/>
      <c r="DV443" s="33"/>
      <c r="DW443" s="50"/>
      <c r="DX443" s="50"/>
      <c r="DY443" s="50"/>
      <c r="DZ443" s="50"/>
      <c r="EA443" s="50"/>
      <c r="EB443" s="50"/>
      <c r="EC443" s="50"/>
      <c r="ED443" s="50"/>
      <c r="EE443" s="50"/>
      <c r="EF443" s="50"/>
      <c r="EG443" s="1"/>
      <c r="EH443" s="112"/>
      <c r="EI443" s="47"/>
      <c r="EJ443" s="48"/>
      <c r="EK443" s="49"/>
      <c r="EL443" s="33"/>
      <c r="EM443" s="33"/>
      <c r="EN443" s="50"/>
      <c r="EO443" s="50"/>
      <c r="EP443" s="50"/>
      <c r="EQ443" s="50"/>
      <c r="ER443" s="50"/>
      <c r="ES443" s="50"/>
      <c r="ET443" s="50"/>
      <c r="EU443" s="50"/>
      <c r="EV443" s="50"/>
      <c r="EW443" s="50"/>
      <c r="EX443" s="1"/>
      <c r="EY443" s="112"/>
      <c r="EZ443" s="47"/>
      <c r="FA443" s="48"/>
      <c r="FB443" s="49"/>
      <c r="FC443" s="33"/>
      <c r="FD443" s="33"/>
      <c r="FE443" s="50"/>
      <c r="FF443" s="50"/>
      <c r="FG443" s="50"/>
      <c r="FH443" s="50"/>
      <c r="FI443" s="50"/>
      <c r="FJ443" s="50"/>
      <c r="FK443" s="50"/>
      <c r="FL443" s="50"/>
      <c r="FM443" s="50"/>
      <c r="FN443" s="50"/>
      <c r="FO443" s="1"/>
      <c r="FP443" s="112"/>
      <c r="FQ443" s="47"/>
      <c r="FR443" s="48"/>
      <c r="FS443" s="49"/>
      <c r="FT443" s="33"/>
      <c r="FU443" s="33"/>
      <c r="FV443" s="50"/>
      <c r="FW443" s="50"/>
      <c r="FX443" s="50"/>
      <c r="FY443" s="50"/>
      <c r="FZ443" s="50"/>
      <c r="GA443" s="50"/>
      <c r="GB443" s="50"/>
      <c r="GC443" s="50"/>
      <c r="GD443" s="50"/>
      <c r="GE443" s="50"/>
      <c r="GF443" s="1"/>
      <c r="GG443" s="112"/>
      <c r="GH443" s="47"/>
      <c r="GI443" s="48"/>
      <c r="GJ443" s="49"/>
      <c r="GK443" s="33"/>
      <c r="GL443" s="33"/>
      <c r="GM443" s="50"/>
      <c r="GN443" s="50"/>
      <c r="GO443" s="50"/>
      <c r="GP443" s="50"/>
      <c r="GQ443" s="50"/>
      <c r="GR443" s="50"/>
      <c r="GS443" s="50"/>
      <c r="GT443" s="50"/>
      <c r="GU443" s="50"/>
      <c r="GV443" s="50"/>
      <c r="GW443" s="1"/>
      <c r="GX443" s="112"/>
      <c r="GY443" s="47"/>
      <c r="GZ443" s="48"/>
      <c r="HA443" s="49"/>
      <c r="HB443" s="33"/>
      <c r="HC443" s="33"/>
      <c r="HD443" s="50"/>
      <c r="HE443" s="50"/>
      <c r="HF443" s="50"/>
      <c r="HG443" s="50"/>
      <c r="HH443" s="50"/>
      <c r="HI443" s="50"/>
      <c r="HJ443" s="50"/>
      <c r="HK443" s="50"/>
      <c r="HL443" s="50"/>
      <c r="HM443" s="50"/>
      <c r="HN443" s="1"/>
      <c r="HO443" s="112"/>
      <c r="HP443" s="47"/>
      <c r="HQ443" s="48"/>
      <c r="HR443" s="49"/>
      <c r="HS443" s="33"/>
      <c r="HT443" s="33"/>
      <c r="HU443" s="50"/>
      <c r="HV443" s="50"/>
      <c r="HW443" s="50"/>
      <c r="HX443" s="50"/>
      <c r="HY443" s="50"/>
      <c r="HZ443" s="50"/>
      <c r="IA443" s="50"/>
      <c r="IB443" s="50"/>
      <c r="IC443" s="50"/>
      <c r="ID443" s="50"/>
      <c r="IE443" s="1"/>
      <c r="IF443" s="112"/>
      <c r="IG443" s="47"/>
      <c r="IH443" s="48"/>
      <c r="II443" s="49"/>
      <c r="IJ443" s="33"/>
      <c r="IK443" s="33"/>
      <c r="IL443" s="50"/>
      <c r="IM443" s="50"/>
      <c r="IN443" s="50"/>
      <c r="IO443" s="50"/>
      <c r="IP443" s="50"/>
      <c r="IQ443" s="50"/>
      <c r="IR443" s="50"/>
      <c r="IS443" s="50"/>
      <c r="IT443" s="50"/>
      <c r="IU443" s="50"/>
      <c r="IV443" s="1"/>
    </row>
    <row r="444" spans="1:256" ht="30.75" customHeight="1">
      <c r="A444" s="46"/>
      <c r="B444" s="47"/>
      <c r="C444" s="48"/>
      <c r="D444" s="49"/>
      <c r="E444" s="33"/>
      <c r="F444" s="33"/>
      <c r="G444" s="33"/>
      <c r="H444" s="33">
        <v>2028</v>
      </c>
      <c r="I444" s="50">
        <f t="shared" si="225"/>
        <v>0</v>
      </c>
      <c r="J444" s="50">
        <f t="shared" si="222"/>
        <v>0</v>
      </c>
      <c r="K444" s="50">
        <f t="shared" si="224"/>
        <v>0</v>
      </c>
      <c r="L444" s="50">
        <f t="shared" si="224"/>
        <v>0</v>
      </c>
      <c r="M444" s="50">
        <f t="shared" si="224"/>
        <v>0</v>
      </c>
      <c r="N444" s="50">
        <f t="shared" si="224"/>
        <v>0</v>
      </c>
      <c r="O444" s="50">
        <f t="shared" si="224"/>
        <v>0</v>
      </c>
      <c r="P444" s="50">
        <f t="shared" si="224"/>
        <v>0</v>
      </c>
      <c r="Q444" s="50">
        <f t="shared" si="224"/>
        <v>0</v>
      </c>
      <c r="R444" s="50">
        <f t="shared" si="224"/>
        <v>0</v>
      </c>
      <c r="S444" s="1"/>
      <c r="T444" s="52"/>
      <c r="AI444" s="54"/>
      <c r="AY444" s="54"/>
      <c r="BO444" s="54"/>
      <c r="CE444" s="54"/>
      <c r="CU444" s="54"/>
      <c r="DK444" s="54"/>
      <c r="EA444" s="54"/>
      <c r="EQ444" s="54"/>
      <c r="FG444" s="54"/>
      <c r="FW444" s="54"/>
      <c r="GM444" s="54"/>
      <c r="HC444" s="54"/>
      <c r="HS444" s="54"/>
      <c r="II444" s="54"/>
    </row>
    <row r="445" spans="1:256" ht="30.75" customHeight="1">
      <c r="A445" s="46"/>
      <c r="B445" s="47"/>
      <c r="C445" s="48"/>
      <c r="D445" s="49"/>
      <c r="E445" s="33"/>
      <c r="F445" s="33"/>
      <c r="G445" s="33"/>
      <c r="H445" s="33">
        <v>2029</v>
      </c>
      <c r="I445" s="50">
        <f t="shared" si="225"/>
        <v>0</v>
      </c>
      <c r="J445" s="50">
        <f t="shared" si="222"/>
        <v>0</v>
      </c>
      <c r="K445" s="50">
        <f t="shared" si="224"/>
        <v>0</v>
      </c>
      <c r="L445" s="50">
        <f t="shared" si="224"/>
        <v>0</v>
      </c>
      <c r="M445" s="50">
        <f t="shared" si="224"/>
        <v>0</v>
      </c>
      <c r="N445" s="50">
        <f t="shared" si="224"/>
        <v>0</v>
      </c>
      <c r="O445" s="50">
        <f t="shared" si="224"/>
        <v>0</v>
      </c>
      <c r="P445" s="50">
        <f t="shared" si="224"/>
        <v>0</v>
      </c>
      <c r="Q445" s="50">
        <f t="shared" si="224"/>
        <v>0</v>
      </c>
      <c r="R445" s="50">
        <f t="shared" si="224"/>
        <v>0</v>
      </c>
      <c r="S445" s="1"/>
      <c r="T445" s="52"/>
      <c r="AI445" s="54"/>
      <c r="AY445" s="54"/>
      <c r="BO445" s="54"/>
      <c r="CE445" s="54"/>
      <c r="CU445" s="54"/>
      <c r="DK445" s="54"/>
      <c r="EA445" s="54"/>
      <c r="EQ445" s="54"/>
      <c r="FG445" s="54"/>
      <c r="FW445" s="54"/>
      <c r="GM445" s="54"/>
      <c r="HC445" s="54"/>
      <c r="HS445" s="54"/>
      <c r="II445" s="54"/>
    </row>
    <row r="446" spans="1:256" ht="30.75" customHeight="1">
      <c r="A446" s="46"/>
      <c r="B446" s="47"/>
      <c r="C446" s="48"/>
      <c r="D446" s="49"/>
      <c r="E446" s="33"/>
      <c r="F446" s="33"/>
      <c r="G446" s="33"/>
      <c r="H446" s="33">
        <v>2030</v>
      </c>
      <c r="I446" s="50">
        <f t="shared" si="225"/>
        <v>0</v>
      </c>
      <c r="J446" s="50">
        <f t="shared" si="222"/>
        <v>0</v>
      </c>
      <c r="K446" s="50">
        <f t="shared" si="224"/>
        <v>0</v>
      </c>
      <c r="L446" s="50">
        <f t="shared" si="224"/>
        <v>0</v>
      </c>
      <c r="M446" s="50">
        <f t="shared" si="224"/>
        <v>0</v>
      </c>
      <c r="N446" s="50">
        <f t="shared" si="224"/>
        <v>0</v>
      </c>
      <c r="O446" s="50">
        <f t="shared" si="224"/>
        <v>0</v>
      </c>
      <c r="P446" s="50">
        <f t="shared" si="224"/>
        <v>0</v>
      </c>
      <c r="Q446" s="50">
        <f t="shared" si="224"/>
        <v>0</v>
      </c>
      <c r="R446" s="50">
        <f t="shared" si="224"/>
        <v>0</v>
      </c>
      <c r="S446" s="1"/>
      <c r="T446" s="52"/>
      <c r="AI446" s="54"/>
      <c r="AY446" s="54"/>
      <c r="BO446" s="54"/>
      <c r="CE446" s="54"/>
      <c r="CU446" s="54"/>
      <c r="DK446" s="54"/>
      <c r="EA446" s="54"/>
      <c r="EQ446" s="54"/>
      <c r="FG446" s="54"/>
      <c r="FW446" s="54"/>
      <c r="GM446" s="54"/>
      <c r="HC446" s="54"/>
      <c r="HS446" s="54"/>
      <c r="II446" s="54"/>
    </row>
    <row r="447" spans="1:256" ht="30.75" customHeight="1">
      <c r="A447" s="39"/>
      <c r="B447" s="40" t="s">
        <v>56</v>
      </c>
      <c r="C447" s="41"/>
      <c r="D447" s="42"/>
      <c r="E447" s="33"/>
      <c r="F447" s="33"/>
      <c r="G447" s="33"/>
      <c r="H447" s="43" t="s">
        <v>26</v>
      </c>
      <c r="I447" s="44">
        <f>K447+M447+O447+Q447</f>
        <v>0</v>
      </c>
      <c r="J447" s="44">
        <f t="shared" si="222"/>
        <v>0</v>
      </c>
      <c r="K447" s="44">
        <f t="shared" ref="K447:R447" si="226">SUM(K448:K456)</f>
        <v>0</v>
      </c>
      <c r="L447" s="44">
        <f t="shared" si="226"/>
        <v>0</v>
      </c>
      <c r="M447" s="44">
        <f t="shared" si="226"/>
        <v>0</v>
      </c>
      <c r="N447" s="44">
        <f t="shared" si="226"/>
        <v>0</v>
      </c>
      <c r="O447" s="44">
        <f t="shared" si="226"/>
        <v>0</v>
      </c>
      <c r="P447" s="44">
        <f t="shared" si="226"/>
        <v>0</v>
      </c>
      <c r="Q447" s="44">
        <f t="shared" si="226"/>
        <v>0</v>
      </c>
      <c r="R447" s="44">
        <f t="shared" si="226"/>
        <v>0</v>
      </c>
      <c r="S447" s="1"/>
      <c r="T447" s="112"/>
      <c r="U447" s="48"/>
      <c r="V447" s="48"/>
      <c r="W447" s="54"/>
      <c r="X447" s="89"/>
      <c r="Y447" s="95"/>
      <c r="Z447" s="95"/>
      <c r="AA447" s="95"/>
      <c r="AB447" s="95"/>
      <c r="AC447" s="95"/>
      <c r="AD447" s="95"/>
      <c r="AE447" s="95"/>
      <c r="AF447" s="95"/>
      <c r="AG447" s="95"/>
      <c r="AH447" s="95"/>
      <c r="AI447" s="113"/>
      <c r="AJ447" s="114"/>
      <c r="AK447" s="48"/>
      <c r="AL447" s="48"/>
      <c r="AM447" s="48"/>
      <c r="AN447" s="54"/>
      <c r="AO447" s="89"/>
      <c r="AP447" s="95"/>
      <c r="AQ447" s="95"/>
      <c r="AR447" s="95"/>
      <c r="AS447" s="95"/>
      <c r="AT447" s="95"/>
      <c r="AU447" s="95"/>
      <c r="AV447" s="95"/>
      <c r="AW447" s="95"/>
      <c r="AX447" s="95"/>
      <c r="AY447" s="95"/>
      <c r="AZ447" s="113"/>
      <c r="BA447" s="114"/>
      <c r="BB447" s="48"/>
      <c r="BC447" s="48"/>
      <c r="BD447" s="48"/>
      <c r="BE447" s="54"/>
      <c r="BF447" s="89"/>
      <c r="BG447" s="95"/>
      <c r="BH447" s="95"/>
      <c r="BI447" s="95"/>
      <c r="BJ447" s="95"/>
      <c r="BK447" s="95"/>
      <c r="BL447" s="95"/>
      <c r="BM447" s="95"/>
      <c r="BN447" s="95"/>
      <c r="BO447" s="95"/>
      <c r="BP447" s="95"/>
      <c r="BQ447" s="113"/>
      <c r="BR447" s="114"/>
      <c r="BS447" s="48"/>
      <c r="BT447" s="48"/>
      <c r="BU447" s="48"/>
      <c r="BV447" s="54"/>
      <c r="BW447" s="89"/>
      <c r="BX447" s="95"/>
      <c r="BY447" s="95"/>
      <c r="BZ447" s="95"/>
      <c r="CA447" s="95"/>
      <c r="CB447" s="95"/>
      <c r="CC447" s="95"/>
      <c r="CD447" s="95"/>
      <c r="CE447" s="95"/>
      <c r="CF447" s="95"/>
      <c r="CG447" s="95"/>
      <c r="CH447" s="113"/>
      <c r="CI447" s="114"/>
      <c r="CJ447" s="48"/>
      <c r="CK447" s="48"/>
      <c r="CL447" s="48"/>
      <c r="CM447" s="54"/>
      <c r="CN447" s="89"/>
      <c r="CO447" s="95"/>
      <c r="CP447" s="95"/>
      <c r="CQ447" s="95"/>
      <c r="CR447" s="95"/>
      <c r="CS447" s="95"/>
      <c r="CT447" s="95"/>
      <c r="CU447" s="95"/>
      <c r="CV447" s="95"/>
      <c r="CW447" s="95"/>
      <c r="CX447" s="95"/>
      <c r="CY447" s="113"/>
      <c r="CZ447" s="114"/>
      <c r="DA447" s="48"/>
      <c r="DB447" s="48"/>
      <c r="DC447" s="48"/>
      <c r="DD447" s="54"/>
      <c r="DE447" s="89"/>
      <c r="DF447" s="95"/>
      <c r="DG447" s="115"/>
      <c r="DH447" s="44"/>
      <c r="DI447" s="44"/>
      <c r="DJ447" s="44"/>
      <c r="DK447" s="44"/>
      <c r="DL447" s="44"/>
      <c r="DM447" s="44"/>
      <c r="DN447" s="44"/>
      <c r="DO447" s="44"/>
      <c r="DP447" s="1"/>
      <c r="DQ447" s="112"/>
      <c r="DR447" s="40"/>
      <c r="DS447" s="41"/>
      <c r="DT447" s="42"/>
      <c r="DU447" s="33"/>
      <c r="DV447" s="43"/>
      <c r="DW447" s="44"/>
      <c r="DX447" s="44"/>
      <c r="DY447" s="44"/>
      <c r="DZ447" s="44"/>
      <c r="EA447" s="44"/>
      <c r="EB447" s="44"/>
      <c r="EC447" s="44"/>
      <c r="ED447" s="44"/>
      <c r="EE447" s="44"/>
      <c r="EF447" s="44"/>
      <c r="EG447" s="1"/>
      <c r="EH447" s="112"/>
      <c r="EI447" s="40"/>
      <c r="EJ447" s="41"/>
      <c r="EK447" s="42"/>
      <c r="EL447" s="33"/>
      <c r="EM447" s="43"/>
      <c r="EN447" s="44"/>
      <c r="EO447" s="44"/>
      <c r="EP447" s="44"/>
      <c r="EQ447" s="44"/>
      <c r="ER447" s="44"/>
      <c r="ES447" s="44"/>
      <c r="ET447" s="44"/>
      <c r="EU447" s="44"/>
      <c r="EV447" s="44"/>
      <c r="EW447" s="44"/>
      <c r="EX447" s="1"/>
      <c r="EY447" s="112"/>
      <c r="EZ447" s="40"/>
      <c r="FA447" s="41"/>
      <c r="FB447" s="42"/>
      <c r="FC447" s="33"/>
      <c r="FD447" s="43"/>
      <c r="FE447" s="44"/>
      <c r="FF447" s="44"/>
      <c r="FG447" s="44"/>
      <c r="FH447" s="44"/>
      <c r="FI447" s="44"/>
      <c r="FJ447" s="44"/>
      <c r="FK447" s="44"/>
      <c r="FL447" s="44"/>
      <c r="FM447" s="44"/>
      <c r="FN447" s="44"/>
      <c r="FO447" s="1"/>
      <c r="FP447" s="112"/>
      <c r="FQ447" s="40"/>
      <c r="FR447" s="41"/>
      <c r="FS447" s="42"/>
      <c r="FT447" s="33"/>
      <c r="FU447" s="43"/>
      <c r="FV447" s="44"/>
      <c r="FW447" s="44"/>
      <c r="FX447" s="44"/>
      <c r="FY447" s="44"/>
      <c r="FZ447" s="44"/>
      <c r="GA447" s="44"/>
      <c r="GB447" s="44"/>
      <c r="GC447" s="44"/>
      <c r="GD447" s="44"/>
      <c r="GE447" s="44"/>
      <c r="GF447" s="1"/>
      <c r="GG447" s="112"/>
      <c r="GH447" s="40"/>
      <c r="GI447" s="41"/>
      <c r="GJ447" s="42"/>
      <c r="GK447" s="33"/>
      <c r="GL447" s="43"/>
      <c r="GM447" s="44"/>
      <c r="GN447" s="44"/>
      <c r="GO447" s="44"/>
      <c r="GP447" s="44"/>
      <c r="GQ447" s="44"/>
      <c r="GR447" s="44"/>
      <c r="GS447" s="44"/>
      <c r="GT447" s="44"/>
      <c r="GU447" s="44"/>
      <c r="GV447" s="44"/>
      <c r="GW447" s="1"/>
      <c r="GX447" s="112"/>
      <c r="GY447" s="40"/>
      <c r="GZ447" s="41"/>
      <c r="HA447" s="42"/>
      <c r="HB447" s="33"/>
      <c r="HC447" s="43"/>
      <c r="HD447" s="44"/>
      <c r="HE447" s="44"/>
      <c r="HF447" s="44"/>
      <c r="HG447" s="44"/>
      <c r="HH447" s="44"/>
      <c r="HI447" s="44"/>
      <c r="HJ447" s="44"/>
      <c r="HK447" s="44"/>
      <c r="HL447" s="44"/>
      <c r="HM447" s="44"/>
      <c r="HN447" s="1"/>
      <c r="HO447" s="112"/>
      <c r="HP447" s="40"/>
      <c r="HQ447" s="41"/>
      <c r="HR447" s="42"/>
      <c r="HS447" s="33"/>
      <c r="HT447" s="43"/>
      <c r="HU447" s="44"/>
      <c r="HV447" s="44"/>
      <c r="HW447" s="44"/>
      <c r="HX447" s="44"/>
      <c r="HY447" s="44"/>
      <c r="HZ447" s="44"/>
      <c r="IA447" s="44"/>
      <c r="IB447" s="44"/>
      <c r="IC447" s="44"/>
      <c r="ID447" s="44"/>
      <c r="IE447" s="1"/>
      <c r="IF447" s="112"/>
      <c r="IG447" s="40"/>
      <c r="IH447" s="41"/>
      <c r="II447" s="42"/>
      <c r="IJ447" s="33"/>
      <c r="IK447" s="43"/>
      <c r="IL447" s="44"/>
      <c r="IM447" s="44"/>
      <c r="IN447" s="44"/>
      <c r="IO447" s="44"/>
      <c r="IP447" s="44"/>
      <c r="IQ447" s="44"/>
      <c r="IR447" s="44"/>
      <c r="IS447" s="44"/>
      <c r="IT447" s="44"/>
      <c r="IU447" s="44"/>
      <c r="IV447" s="1"/>
    </row>
    <row r="448" spans="1:256" ht="30.75" customHeight="1">
      <c r="A448" s="46"/>
      <c r="B448" s="47"/>
      <c r="C448" s="48"/>
      <c r="D448" s="49"/>
      <c r="E448" s="33"/>
      <c r="F448" s="33"/>
      <c r="G448" s="33"/>
      <c r="H448" s="33">
        <v>2022</v>
      </c>
      <c r="I448" s="50">
        <f>K448+M448+O448+Q448</f>
        <v>0</v>
      </c>
      <c r="J448" s="50">
        <f t="shared" si="222"/>
        <v>0</v>
      </c>
      <c r="K448" s="50">
        <v>0</v>
      </c>
      <c r="L448" s="50">
        <v>0</v>
      </c>
      <c r="M448" s="50">
        <v>0</v>
      </c>
      <c r="N448" s="50">
        <v>0</v>
      </c>
      <c r="O448" s="50">
        <v>0</v>
      </c>
      <c r="P448" s="50">
        <v>0</v>
      </c>
      <c r="Q448" s="50">
        <v>0</v>
      </c>
      <c r="R448" s="50">
        <v>0</v>
      </c>
      <c r="S448" s="1"/>
      <c r="T448" s="112"/>
      <c r="U448" s="48"/>
      <c r="V448" s="48"/>
      <c r="W448" s="54"/>
      <c r="X448" s="54"/>
      <c r="Y448" s="94"/>
      <c r="Z448" s="94"/>
      <c r="AA448" s="94"/>
      <c r="AB448" s="94"/>
      <c r="AC448" s="94"/>
      <c r="AD448" s="94"/>
      <c r="AE448" s="94"/>
      <c r="AF448" s="94"/>
      <c r="AG448" s="94"/>
      <c r="AH448" s="94"/>
      <c r="AI448" s="113"/>
      <c r="AJ448" s="114"/>
      <c r="AK448" s="48"/>
      <c r="AL448" s="48"/>
      <c r="AM448" s="48"/>
      <c r="AN448" s="54"/>
      <c r="AO448" s="54"/>
      <c r="AP448" s="94"/>
      <c r="AQ448" s="94"/>
      <c r="AR448" s="94"/>
      <c r="AS448" s="94"/>
      <c r="AT448" s="94"/>
      <c r="AU448" s="94"/>
      <c r="AV448" s="94"/>
      <c r="AW448" s="94"/>
      <c r="AX448" s="94"/>
      <c r="AY448" s="94"/>
      <c r="AZ448" s="113"/>
      <c r="BA448" s="114"/>
      <c r="BB448" s="48"/>
      <c r="BC448" s="48"/>
      <c r="BD448" s="48"/>
      <c r="BE448" s="54"/>
      <c r="BF448" s="54"/>
      <c r="BG448" s="94"/>
      <c r="BH448" s="94"/>
      <c r="BI448" s="94"/>
      <c r="BJ448" s="94"/>
      <c r="BK448" s="94"/>
      <c r="BL448" s="94"/>
      <c r="BM448" s="94"/>
      <c r="BN448" s="94"/>
      <c r="BO448" s="94"/>
      <c r="BP448" s="94"/>
      <c r="BQ448" s="113"/>
      <c r="BR448" s="114"/>
      <c r="BS448" s="48"/>
      <c r="BT448" s="48"/>
      <c r="BU448" s="48"/>
      <c r="BV448" s="54"/>
      <c r="BW448" s="54"/>
      <c r="BX448" s="94"/>
      <c r="BY448" s="94"/>
      <c r="BZ448" s="94"/>
      <c r="CA448" s="94"/>
      <c r="CB448" s="94"/>
      <c r="CC448" s="94"/>
      <c r="CD448" s="94"/>
      <c r="CE448" s="94"/>
      <c r="CF448" s="94"/>
      <c r="CG448" s="94"/>
      <c r="CH448" s="113"/>
      <c r="CI448" s="114"/>
      <c r="CJ448" s="48"/>
      <c r="CK448" s="48"/>
      <c r="CL448" s="48"/>
      <c r="CM448" s="54"/>
      <c r="CN448" s="54"/>
      <c r="CO448" s="94"/>
      <c r="CP448" s="94"/>
      <c r="CQ448" s="94"/>
      <c r="CR448" s="94"/>
      <c r="CS448" s="94"/>
      <c r="CT448" s="94"/>
      <c r="CU448" s="94"/>
      <c r="CV448" s="94"/>
      <c r="CW448" s="94"/>
      <c r="CX448" s="94"/>
      <c r="CY448" s="113"/>
      <c r="CZ448" s="114"/>
      <c r="DA448" s="48"/>
      <c r="DB448" s="48"/>
      <c r="DC448" s="48"/>
      <c r="DD448" s="54"/>
      <c r="DE448" s="54"/>
      <c r="DF448" s="94"/>
      <c r="DG448" s="116"/>
      <c r="DH448" s="50"/>
      <c r="DI448" s="50"/>
      <c r="DJ448" s="50"/>
      <c r="DK448" s="50"/>
      <c r="DL448" s="50"/>
      <c r="DM448" s="50"/>
      <c r="DN448" s="50"/>
      <c r="DO448" s="50"/>
      <c r="DP448" s="1"/>
      <c r="DQ448" s="112"/>
      <c r="DR448" s="47"/>
      <c r="DS448" s="48"/>
      <c r="DT448" s="49"/>
      <c r="DU448" s="33"/>
      <c r="DV448" s="33"/>
      <c r="DW448" s="50"/>
      <c r="DX448" s="50"/>
      <c r="DY448" s="50"/>
      <c r="DZ448" s="50"/>
      <c r="EA448" s="50"/>
      <c r="EB448" s="50"/>
      <c r="EC448" s="50"/>
      <c r="ED448" s="50"/>
      <c r="EE448" s="50"/>
      <c r="EF448" s="50"/>
      <c r="EG448" s="1"/>
      <c r="EH448" s="112"/>
      <c r="EI448" s="47"/>
      <c r="EJ448" s="48"/>
      <c r="EK448" s="49"/>
      <c r="EL448" s="33"/>
      <c r="EM448" s="33"/>
      <c r="EN448" s="50"/>
      <c r="EO448" s="50"/>
      <c r="EP448" s="50"/>
      <c r="EQ448" s="50"/>
      <c r="ER448" s="50"/>
      <c r="ES448" s="50"/>
      <c r="ET448" s="50"/>
      <c r="EU448" s="50"/>
      <c r="EV448" s="50"/>
      <c r="EW448" s="50"/>
      <c r="EX448" s="1"/>
      <c r="EY448" s="112"/>
      <c r="EZ448" s="47"/>
      <c r="FA448" s="48"/>
      <c r="FB448" s="49"/>
      <c r="FC448" s="33"/>
      <c r="FD448" s="33"/>
      <c r="FE448" s="50"/>
      <c r="FF448" s="50"/>
      <c r="FG448" s="50"/>
      <c r="FH448" s="50"/>
      <c r="FI448" s="50"/>
      <c r="FJ448" s="50"/>
      <c r="FK448" s="50"/>
      <c r="FL448" s="50"/>
      <c r="FM448" s="50"/>
      <c r="FN448" s="50"/>
      <c r="FO448" s="1"/>
      <c r="FP448" s="112"/>
      <c r="FQ448" s="47"/>
      <c r="FR448" s="48"/>
      <c r="FS448" s="49"/>
      <c r="FT448" s="33"/>
      <c r="FU448" s="33"/>
      <c r="FV448" s="50"/>
      <c r="FW448" s="50"/>
      <c r="FX448" s="50"/>
      <c r="FY448" s="50"/>
      <c r="FZ448" s="50"/>
      <c r="GA448" s="50"/>
      <c r="GB448" s="50"/>
      <c r="GC448" s="50"/>
      <c r="GD448" s="50"/>
      <c r="GE448" s="50"/>
      <c r="GF448" s="1"/>
      <c r="GG448" s="112"/>
      <c r="GH448" s="47"/>
      <c r="GI448" s="48"/>
      <c r="GJ448" s="49"/>
      <c r="GK448" s="33"/>
      <c r="GL448" s="33"/>
      <c r="GM448" s="50"/>
      <c r="GN448" s="50"/>
      <c r="GO448" s="50"/>
      <c r="GP448" s="50"/>
      <c r="GQ448" s="50"/>
      <c r="GR448" s="50"/>
      <c r="GS448" s="50"/>
      <c r="GT448" s="50"/>
      <c r="GU448" s="50"/>
      <c r="GV448" s="50"/>
      <c r="GW448" s="1"/>
      <c r="GX448" s="112"/>
      <c r="GY448" s="47"/>
      <c r="GZ448" s="48"/>
      <c r="HA448" s="49"/>
      <c r="HB448" s="33"/>
      <c r="HC448" s="33"/>
      <c r="HD448" s="50"/>
      <c r="HE448" s="50"/>
      <c r="HF448" s="50"/>
      <c r="HG448" s="50"/>
      <c r="HH448" s="50"/>
      <c r="HI448" s="50"/>
      <c r="HJ448" s="50"/>
      <c r="HK448" s="50"/>
      <c r="HL448" s="50"/>
      <c r="HM448" s="50"/>
      <c r="HN448" s="1"/>
      <c r="HO448" s="112"/>
      <c r="HP448" s="47"/>
      <c r="HQ448" s="48"/>
      <c r="HR448" s="49"/>
      <c r="HS448" s="33"/>
      <c r="HT448" s="33"/>
      <c r="HU448" s="50"/>
      <c r="HV448" s="50"/>
      <c r="HW448" s="50"/>
      <c r="HX448" s="50"/>
      <c r="HY448" s="50"/>
      <c r="HZ448" s="50"/>
      <c r="IA448" s="50"/>
      <c r="IB448" s="50"/>
      <c r="IC448" s="50"/>
      <c r="ID448" s="50"/>
      <c r="IE448" s="1"/>
      <c r="IF448" s="112"/>
      <c r="IG448" s="47"/>
      <c r="IH448" s="48"/>
      <c r="II448" s="49"/>
      <c r="IJ448" s="33"/>
      <c r="IK448" s="33"/>
      <c r="IL448" s="50"/>
      <c r="IM448" s="50"/>
      <c r="IN448" s="50"/>
      <c r="IO448" s="50"/>
      <c r="IP448" s="50"/>
      <c r="IQ448" s="50"/>
      <c r="IR448" s="50"/>
      <c r="IS448" s="50"/>
      <c r="IT448" s="50"/>
      <c r="IU448" s="50"/>
      <c r="IV448" s="1"/>
    </row>
    <row r="449" spans="1:256" ht="30.75" customHeight="1">
      <c r="A449" s="46"/>
      <c r="B449" s="47"/>
      <c r="C449" s="48"/>
      <c r="D449" s="49"/>
      <c r="E449" s="33"/>
      <c r="F449" s="33"/>
      <c r="G449" s="33"/>
      <c r="H449" s="33">
        <v>2023</v>
      </c>
      <c r="I449" s="50">
        <f t="shared" ref="I449:I456" si="227">K449+M449+O449+Q449</f>
        <v>0</v>
      </c>
      <c r="J449" s="50">
        <f t="shared" si="222"/>
        <v>0</v>
      </c>
      <c r="K449" s="50">
        <v>0</v>
      </c>
      <c r="L449" s="50">
        <v>0</v>
      </c>
      <c r="M449" s="50">
        <v>0</v>
      </c>
      <c r="N449" s="50">
        <v>0</v>
      </c>
      <c r="O449" s="50">
        <v>0</v>
      </c>
      <c r="P449" s="50">
        <v>0</v>
      </c>
      <c r="Q449" s="50">
        <f t="shared" ref="Q449:R455" si="228">Q311+Q113+Q386</f>
        <v>0</v>
      </c>
      <c r="R449" s="50">
        <f t="shared" si="228"/>
        <v>0</v>
      </c>
      <c r="S449" s="1"/>
      <c r="T449" s="112"/>
      <c r="U449" s="48"/>
      <c r="V449" s="48"/>
      <c r="W449" s="54"/>
      <c r="X449" s="54"/>
      <c r="Y449" s="94"/>
      <c r="Z449" s="94"/>
      <c r="AA449" s="94"/>
      <c r="AB449" s="94"/>
      <c r="AC449" s="94"/>
      <c r="AD449" s="94"/>
      <c r="AE449" s="94"/>
      <c r="AF449" s="94"/>
      <c r="AG449" s="94"/>
      <c r="AH449" s="94"/>
      <c r="AI449" s="113"/>
      <c r="AJ449" s="114"/>
      <c r="AK449" s="48"/>
      <c r="AL449" s="48"/>
      <c r="AM449" s="48"/>
      <c r="AN449" s="54"/>
      <c r="AO449" s="54"/>
      <c r="AP449" s="94"/>
      <c r="AQ449" s="94"/>
      <c r="AR449" s="94"/>
      <c r="AS449" s="94"/>
      <c r="AT449" s="94"/>
      <c r="AU449" s="94"/>
      <c r="AV449" s="94"/>
      <c r="AW449" s="94"/>
      <c r="AX449" s="94"/>
      <c r="AY449" s="94"/>
      <c r="AZ449" s="113"/>
      <c r="BA449" s="114"/>
      <c r="BB449" s="48"/>
      <c r="BC449" s="48"/>
      <c r="BD449" s="48"/>
      <c r="BE449" s="54"/>
      <c r="BF449" s="54"/>
      <c r="BG449" s="94"/>
      <c r="BH449" s="94"/>
      <c r="BI449" s="94"/>
      <c r="BJ449" s="94"/>
      <c r="BK449" s="94"/>
      <c r="BL449" s="94"/>
      <c r="BM449" s="94"/>
      <c r="BN449" s="94"/>
      <c r="BO449" s="94"/>
      <c r="BP449" s="94"/>
      <c r="BQ449" s="113"/>
      <c r="BR449" s="114"/>
      <c r="BS449" s="48"/>
      <c r="BT449" s="48"/>
      <c r="BU449" s="48"/>
      <c r="BV449" s="54"/>
      <c r="BW449" s="54"/>
      <c r="BX449" s="94"/>
      <c r="BY449" s="94"/>
      <c r="BZ449" s="94"/>
      <c r="CA449" s="94"/>
      <c r="CB449" s="94"/>
      <c r="CC449" s="94"/>
      <c r="CD449" s="94"/>
      <c r="CE449" s="94"/>
      <c r="CF449" s="94"/>
      <c r="CG449" s="94"/>
      <c r="CH449" s="113"/>
      <c r="CI449" s="114"/>
      <c r="CJ449" s="48"/>
      <c r="CK449" s="48"/>
      <c r="CL449" s="48"/>
      <c r="CM449" s="54"/>
      <c r="CN449" s="54"/>
      <c r="CO449" s="94"/>
      <c r="CP449" s="94"/>
      <c r="CQ449" s="94"/>
      <c r="CR449" s="94"/>
      <c r="CS449" s="94"/>
      <c r="CT449" s="94"/>
      <c r="CU449" s="94"/>
      <c r="CV449" s="94"/>
      <c r="CW449" s="94"/>
      <c r="CX449" s="94"/>
      <c r="CY449" s="113"/>
      <c r="CZ449" s="114"/>
      <c r="DA449" s="48"/>
      <c r="DB449" s="48"/>
      <c r="DC449" s="48"/>
      <c r="DD449" s="54"/>
      <c r="DE449" s="54"/>
      <c r="DF449" s="94"/>
      <c r="DG449" s="116"/>
      <c r="DH449" s="50"/>
      <c r="DI449" s="50"/>
      <c r="DJ449" s="50"/>
      <c r="DK449" s="50"/>
      <c r="DL449" s="50"/>
      <c r="DM449" s="50"/>
      <c r="DN449" s="50"/>
      <c r="DO449" s="50"/>
      <c r="DP449" s="1"/>
      <c r="DQ449" s="112"/>
      <c r="DR449" s="47"/>
      <c r="DS449" s="48"/>
      <c r="DT449" s="49"/>
      <c r="DU449" s="33"/>
      <c r="DV449" s="33"/>
      <c r="DW449" s="50"/>
      <c r="DX449" s="50"/>
      <c r="DY449" s="50"/>
      <c r="DZ449" s="50"/>
      <c r="EA449" s="50"/>
      <c r="EB449" s="50"/>
      <c r="EC449" s="50"/>
      <c r="ED449" s="50"/>
      <c r="EE449" s="50"/>
      <c r="EF449" s="50"/>
      <c r="EG449" s="1"/>
      <c r="EH449" s="112"/>
      <c r="EI449" s="47"/>
      <c r="EJ449" s="48"/>
      <c r="EK449" s="49"/>
      <c r="EL449" s="33"/>
      <c r="EM449" s="33"/>
      <c r="EN449" s="50"/>
      <c r="EO449" s="50"/>
      <c r="EP449" s="50"/>
      <c r="EQ449" s="50"/>
      <c r="ER449" s="50"/>
      <c r="ES449" s="50"/>
      <c r="ET449" s="50"/>
      <c r="EU449" s="50"/>
      <c r="EV449" s="50"/>
      <c r="EW449" s="50"/>
      <c r="EX449" s="1"/>
      <c r="EY449" s="112"/>
      <c r="EZ449" s="47"/>
      <c r="FA449" s="48"/>
      <c r="FB449" s="49"/>
      <c r="FC449" s="33"/>
      <c r="FD449" s="33"/>
      <c r="FE449" s="50"/>
      <c r="FF449" s="50"/>
      <c r="FG449" s="50"/>
      <c r="FH449" s="50"/>
      <c r="FI449" s="50"/>
      <c r="FJ449" s="50"/>
      <c r="FK449" s="50"/>
      <c r="FL449" s="50"/>
      <c r="FM449" s="50"/>
      <c r="FN449" s="50"/>
      <c r="FO449" s="1"/>
      <c r="FP449" s="112"/>
      <c r="FQ449" s="47"/>
      <c r="FR449" s="48"/>
      <c r="FS449" s="49"/>
      <c r="FT449" s="33"/>
      <c r="FU449" s="33"/>
      <c r="FV449" s="50"/>
      <c r="FW449" s="50"/>
      <c r="FX449" s="50"/>
      <c r="FY449" s="50"/>
      <c r="FZ449" s="50"/>
      <c r="GA449" s="50"/>
      <c r="GB449" s="50"/>
      <c r="GC449" s="50"/>
      <c r="GD449" s="50"/>
      <c r="GE449" s="50"/>
      <c r="GF449" s="1"/>
      <c r="GG449" s="112"/>
      <c r="GH449" s="47"/>
      <c r="GI449" s="48"/>
      <c r="GJ449" s="49"/>
      <c r="GK449" s="33"/>
      <c r="GL449" s="33"/>
      <c r="GM449" s="50"/>
      <c r="GN449" s="50"/>
      <c r="GO449" s="50"/>
      <c r="GP449" s="50"/>
      <c r="GQ449" s="50"/>
      <c r="GR449" s="50"/>
      <c r="GS449" s="50"/>
      <c r="GT449" s="50"/>
      <c r="GU449" s="50"/>
      <c r="GV449" s="50"/>
      <c r="GW449" s="1"/>
      <c r="GX449" s="112"/>
      <c r="GY449" s="47"/>
      <c r="GZ449" s="48"/>
      <c r="HA449" s="49"/>
      <c r="HB449" s="33"/>
      <c r="HC449" s="33"/>
      <c r="HD449" s="50"/>
      <c r="HE449" s="50"/>
      <c r="HF449" s="50"/>
      <c r="HG449" s="50"/>
      <c r="HH449" s="50"/>
      <c r="HI449" s="50"/>
      <c r="HJ449" s="50"/>
      <c r="HK449" s="50"/>
      <c r="HL449" s="50"/>
      <c r="HM449" s="50"/>
      <c r="HN449" s="1"/>
      <c r="HO449" s="112"/>
      <c r="HP449" s="47"/>
      <c r="HQ449" s="48"/>
      <c r="HR449" s="49"/>
      <c r="HS449" s="33"/>
      <c r="HT449" s="33"/>
      <c r="HU449" s="50"/>
      <c r="HV449" s="50"/>
      <c r="HW449" s="50"/>
      <c r="HX449" s="50"/>
      <c r="HY449" s="50"/>
      <c r="HZ449" s="50"/>
      <c r="IA449" s="50"/>
      <c r="IB449" s="50"/>
      <c r="IC449" s="50"/>
      <c r="ID449" s="50"/>
      <c r="IE449" s="1"/>
      <c r="IF449" s="112"/>
      <c r="IG449" s="47"/>
      <c r="IH449" s="48"/>
      <c r="II449" s="49"/>
      <c r="IJ449" s="33"/>
      <c r="IK449" s="33"/>
      <c r="IL449" s="50"/>
      <c r="IM449" s="50"/>
      <c r="IN449" s="50"/>
      <c r="IO449" s="50"/>
      <c r="IP449" s="50"/>
      <c r="IQ449" s="50"/>
      <c r="IR449" s="50"/>
      <c r="IS449" s="50"/>
      <c r="IT449" s="50"/>
      <c r="IU449" s="50"/>
      <c r="IV449" s="1"/>
    </row>
    <row r="450" spans="1:256" ht="30.75" customHeight="1">
      <c r="A450" s="46"/>
      <c r="B450" s="47"/>
      <c r="C450" s="48"/>
      <c r="D450" s="49"/>
      <c r="E450" s="33"/>
      <c r="F450" s="33"/>
      <c r="G450" s="33"/>
      <c r="H450" s="33">
        <v>2024</v>
      </c>
      <c r="I450" s="50">
        <f t="shared" si="227"/>
        <v>0</v>
      </c>
      <c r="J450" s="50">
        <f t="shared" si="222"/>
        <v>0</v>
      </c>
      <c r="K450" s="50">
        <v>0</v>
      </c>
      <c r="L450" s="50">
        <v>0</v>
      </c>
      <c r="M450" s="50">
        <v>0</v>
      </c>
      <c r="N450" s="50">
        <v>0</v>
      </c>
      <c r="O450" s="50">
        <v>0</v>
      </c>
      <c r="P450" s="50">
        <v>0</v>
      </c>
      <c r="Q450" s="50">
        <f t="shared" si="228"/>
        <v>0</v>
      </c>
      <c r="R450" s="50">
        <f t="shared" si="228"/>
        <v>0</v>
      </c>
      <c r="S450" s="1"/>
      <c r="T450" s="112"/>
      <c r="U450" s="48"/>
      <c r="V450" s="48"/>
      <c r="W450" s="54"/>
      <c r="X450" s="54"/>
      <c r="Y450" s="94"/>
      <c r="Z450" s="94"/>
      <c r="AA450" s="94"/>
      <c r="AB450" s="94"/>
      <c r="AC450" s="94"/>
      <c r="AD450" s="94"/>
      <c r="AE450" s="94"/>
      <c r="AF450" s="94"/>
      <c r="AG450" s="94"/>
      <c r="AH450" s="94"/>
      <c r="AI450" s="113"/>
      <c r="AJ450" s="114"/>
      <c r="AK450" s="48"/>
      <c r="AL450" s="48"/>
      <c r="AM450" s="48"/>
      <c r="AN450" s="54"/>
      <c r="AO450" s="54"/>
      <c r="AP450" s="94"/>
      <c r="AQ450" s="94"/>
      <c r="AR450" s="94"/>
      <c r="AS450" s="94"/>
      <c r="AT450" s="94"/>
      <c r="AU450" s="94"/>
      <c r="AV450" s="94"/>
      <c r="AW450" s="94"/>
      <c r="AX450" s="94"/>
      <c r="AY450" s="94"/>
      <c r="AZ450" s="113"/>
      <c r="BA450" s="114"/>
      <c r="BB450" s="48"/>
      <c r="BC450" s="48"/>
      <c r="BD450" s="48"/>
      <c r="BE450" s="54"/>
      <c r="BF450" s="54"/>
      <c r="BG450" s="94"/>
      <c r="BH450" s="94"/>
      <c r="BI450" s="94"/>
      <c r="BJ450" s="94"/>
      <c r="BK450" s="94"/>
      <c r="BL450" s="94"/>
      <c r="BM450" s="94"/>
      <c r="BN450" s="94"/>
      <c r="BO450" s="94"/>
      <c r="BP450" s="94"/>
      <c r="BQ450" s="113"/>
      <c r="BR450" s="114"/>
      <c r="BS450" s="48"/>
      <c r="BT450" s="48"/>
      <c r="BU450" s="48"/>
      <c r="BV450" s="54"/>
      <c r="BW450" s="54"/>
      <c r="BX450" s="94"/>
      <c r="BY450" s="94"/>
      <c r="BZ450" s="94"/>
      <c r="CA450" s="94"/>
      <c r="CB450" s="94"/>
      <c r="CC450" s="94"/>
      <c r="CD450" s="94"/>
      <c r="CE450" s="94"/>
      <c r="CF450" s="94"/>
      <c r="CG450" s="94"/>
      <c r="CH450" s="113"/>
      <c r="CI450" s="114"/>
      <c r="CJ450" s="48"/>
      <c r="CK450" s="48"/>
      <c r="CL450" s="48"/>
      <c r="CM450" s="54"/>
      <c r="CN450" s="54"/>
      <c r="CO450" s="94"/>
      <c r="CP450" s="94"/>
      <c r="CQ450" s="94"/>
      <c r="CR450" s="94"/>
      <c r="CS450" s="94"/>
      <c r="CT450" s="94"/>
      <c r="CU450" s="94"/>
      <c r="CV450" s="94"/>
      <c r="CW450" s="94"/>
      <c r="CX450" s="94"/>
      <c r="CY450" s="113"/>
      <c r="CZ450" s="114"/>
      <c r="DA450" s="48"/>
      <c r="DB450" s="48"/>
      <c r="DC450" s="48"/>
      <c r="DD450" s="54"/>
      <c r="DE450" s="54"/>
      <c r="DF450" s="94"/>
      <c r="DG450" s="116"/>
      <c r="DH450" s="50"/>
      <c r="DI450" s="50"/>
      <c r="DJ450" s="50"/>
      <c r="DK450" s="50"/>
      <c r="DL450" s="50"/>
      <c r="DM450" s="50"/>
      <c r="DN450" s="50"/>
      <c r="DO450" s="50"/>
      <c r="DP450" s="1"/>
      <c r="DQ450" s="112"/>
      <c r="DR450" s="47"/>
      <c r="DS450" s="48"/>
      <c r="DT450" s="49"/>
      <c r="DU450" s="33"/>
      <c r="DV450" s="33"/>
      <c r="DW450" s="50"/>
      <c r="DX450" s="50"/>
      <c r="DY450" s="50"/>
      <c r="DZ450" s="50"/>
      <c r="EA450" s="50"/>
      <c r="EB450" s="50"/>
      <c r="EC450" s="50"/>
      <c r="ED450" s="50"/>
      <c r="EE450" s="50"/>
      <c r="EF450" s="50"/>
      <c r="EG450" s="1"/>
      <c r="EH450" s="112"/>
      <c r="EI450" s="47"/>
      <c r="EJ450" s="48"/>
      <c r="EK450" s="49"/>
      <c r="EL450" s="33"/>
      <c r="EM450" s="33"/>
      <c r="EN450" s="50"/>
      <c r="EO450" s="50"/>
      <c r="EP450" s="50"/>
      <c r="EQ450" s="50"/>
      <c r="ER450" s="50"/>
      <c r="ES450" s="50"/>
      <c r="ET450" s="50"/>
      <c r="EU450" s="50"/>
      <c r="EV450" s="50"/>
      <c r="EW450" s="50"/>
      <c r="EX450" s="1"/>
      <c r="EY450" s="112"/>
      <c r="EZ450" s="47"/>
      <c r="FA450" s="48"/>
      <c r="FB450" s="49"/>
      <c r="FC450" s="33"/>
      <c r="FD450" s="33"/>
      <c r="FE450" s="50"/>
      <c r="FF450" s="50"/>
      <c r="FG450" s="50"/>
      <c r="FH450" s="50"/>
      <c r="FI450" s="50"/>
      <c r="FJ450" s="50"/>
      <c r="FK450" s="50"/>
      <c r="FL450" s="50"/>
      <c r="FM450" s="50"/>
      <c r="FN450" s="50"/>
      <c r="FO450" s="1"/>
      <c r="FP450" s="112"/>
      <c r="FQ450" s="47"/>
      <c r="FR450" s="48"/>
      <c r="FS450" s="49"/>
      <c r="FT450" s="33"/>
      <c r="FU450" s="33"/>
      <c r="FV450" s="50"/>
      <c r="FW450" s="50"/>
      <c r="FX450" s="50"/>
      <c r="FY450" s="50"/>
      <c r="FZ450" s="50"/>
      <c r="GA450" s="50"/>
      <c r="GB450" s="50"/>
      <c r="GC450" s="50"/>
      <c r="GD450" s="50"/>
      <c r="GE450" s="50"/>
      <c r="GF450" s="1"/>
      <c r="GG450" s="112"/>
      <c r="GH450" s="47"/>
      <c r="GI450" s="48"/>
      <c r="GJ450" s="49"/>
      <c r="GK450" s="33"/>
      <c r="GL450" s="33"/>
      <c r="GM450" s="50"/>
      <c r="GN450" s="50"/>
      <c r="GO450" s="50"/>
      <c r="GP450" s="50"/>
      <c r="GQ450" s="50"/>
      <c r="GR450" s="50"/>
      <c r="GS450" s="50"/>
      <c r="GT450" s="50"/>
      <c r="GU450" s="50"/>
      <c r="GV450" s="50"/>
      <c r="GW450" s="1"/>
      <c r="GX450" s="112"/>
      <c r="GY450" s="47"/>
      <c r="GZ450" s="48"/>
      <c r="HA450" s="49"/>
      <c r="HB450" s="33"/>
      <c r="HC450" s="33"/>
      <c r="HD450" s="50"/>
      <c r="HE450" s="50"/>
      <c r="HF450" s="50"/>
      <c r="HG450" s="50"/>
      <c r="HH450" s="50"/>
      <c r="HI450" s="50"/>
      <c r="HJ450" s="50"/>
      <c r="HK450" s="50"/>
      <c r="HL450" s="50"/>
      <c r="HM450" s="50"/>
      <c r="HN450" s="1"/>
      <c r="HO450" s="112"/>
      <c r="HP450" s="47"/>
      <c r="HQ450" s="48"/>
      <c r="HR450" s="49"/>
      <c r="HS450" s="33"/>
      <c r="HT450" s="33"/>
      <c r="HU450" s="50"/>
      <c r="HV450" s="50"/>
      <c r="HW450" s="50"/>
      <c r="HX450" s="50"/>
      <c r="HY450" s="50"/>
      <c r="HZ450" s="50"/>
      <c r="IA450" s="50"/>
      <c r="IB450" s="50"/>
      <c r="IC450" s="50"/>
      <c r="ID450" s="50"/>
      <c r="IE450" s="1"/>
      <c r="IF450" s="112"/>
      <c r="IG450" s="47"/>
      <c r="IH450" s="48"/>
      <c r="II450" s="49"/>
      <c r="IJ450" s="33"/>
      <c r="IK450" s="33"/>
      <c r="IL450" s="50"/>
      <c r="IM450" s="50"/>
      <c r="IN450" s="50"/>
      <c r="IO450" s="50"/>
      <c r="IP450" s="50"/>
      <c r="IQ450" s="50"/>
      <c r="IR450" s="50"/>
      <c r="IS450" s="50"/>
      <c r="IT450" s="50"/>
      <c r="IU450" s="50"/>
      <c r="IV450" s="1"/>
    </row>
    <row r="451" spans="1:256" ht="30.75" customHeight="1">
      <c r="A451" s="46"/>
      <c r="B451" s="47"/>
      <c r="C451" s="48"/>
      <c r="D451" s="49"/>
      <c r="E451" s="33"/>
      <c r="F451" s="33"/>
      <c r="G451" s="33"/>
      <c r="H451" s="33">
        <v>2025</v>
      </c>
      <c r="I451" s="50">
        <f t="shared" si="227"/>
        <v>0</v>
      </c>
      <c r="J451" s="50">
        <f t="shared" si="222"/>
        <v>0</v>
      </c>
      <c r="K451" s="50">
        <v>0</v>
      </c>
      <c r="L451" s="50">
        <v>0</v>
      </c>
      <c r="M451" s="50">
        <v>0</v>
      </c>
      <c r="N451" s="50">
        <v>0</v>
      </c>
      <c r="O451" s="50">
        <v>0</v>
      </c>
      <c r="P451" s="50">
        <v>0</v>
      </c>
      <c r="Q451" s="50">
        <f t="shared" si="228"/>
        <v>0</v>
      </c>
      <c r="R451" s="50">
        <f t="shared" si="228"/>
        <v>0</v>
      </c>
      <c r="S451" s="1"/>
      <c r="T451" s="112"/>
      <c r="U451" s="48"/>
      <c r="V451" s="48"/>
      <c r="W451" s="54"/>
      <c r="X451" s="54"/>
      <c r="Y451" s="94"/>
      <c r="Z451" s="94"/>
      <c r="AA451" s="94"/>
      <c r="AB451" s="94"/>
      <c r="AC451" s="94"/>
      <c r="AD451" s="94"/>
      <c r="AE451" s="94"/>
      <c r="AF451" s="94"/>
      <c r="AG451" s="94"/>
      <c r="AH451" s="94"/>
      <c r="AI451" s="113"/>
      <c r="AJ451" s="114"/>
      <c r="AK451" s="48"/>
      <c r="AL451" s="48"/>
      <c r="AM451" s="48"/>
      <c r="AN451" s="54"/>
      <c r="AO451" s="54"/>
      <c r="AP451" s="94"/>
      <c r="AQ451" s="94"/>
      <c r="AR451" s="94"/>
      <c r="AS451" s="94"/>
      <c r="AT451" s="94"/>
      <c r="AU451" s="94"/>
      <c r="AV451" s="94"/>
      <c r="AW451" s="94"/>
      <c r="AX451" s="94"/>
      <c r="AY451" s="94"/>
      <c r="AZ451" s="113"/>
      <c r="BA451" s="114"/>
      <c r="BB451" s="48"/>
      <c r="BC451" s="48"/>
      <c r="BD451" s="48"/>
      <c r="BE451" s="54"/>
      <c r="BF451" s="54"/>
      <c r="BG451" s="94"/>
      <c r="BH451" s="94"/>
      <c r="BI451" s="94"/>
      <c r="BJ451" s="94"/>
      <c r="BK451" s="94"/>
      <c r="BL451" s="94"/>
      <c r="BM451" s="94"/>
      <c r="BN451" s="94"/>
      <c r="BO451" s="94"/>
      <c r="BP451" s="94"/>
      <c r="BQ451" s="113"/>
      <c r="BR451" s="114"/>
      <c r="BS451" s="48"/>
      <c r="BT451" s="48"/>
      <c r="BU451" s="48"/>
      <c r="BV451" s="54"/>
      <c r="BW451" s="54"/>
      <c r="BX451" s="94"/>
      <c r="BY451" s="94"/>
      <c r="BZ451" s="94"/>
      <c r="CA451" s="94"/>
      <c r="CB451" s="94"/>
      <c r="CC451" s="94"/>
      <c r="CD451" s="94"/>
      <c r="CE451" s="94"/>
      <c r="CF451" s="94"/>
      <c r="CG451" s="94"/>
      <c r="CH451" s="113"/>
      <c r="CI451" s="114"/>
      <c r="CJ451" s="48"/>
      <c r="CK451" s="48"/>
      <c r="CL451" s="48"/>
      <c r="CM451" s="54"/>
      <c r="CN451" s="54"/>
      <c r="CO451" s="94"/>
      <c r="CP451" s="94"/>
      <c r="CQ451" s="94"/>
      <c r="CR451" s="94"/>
      <c r="CS451" s="94"/>
      <c r="CT451" s="94"/>
      <c r="CU451" s="94"/>
      <c r="CV451" s="94"/>
      <c r="CW451" s="94"/>
      <c r="CX451" s="94"/>
      <c r="CY451" s="113"/>
      <c r="CZ451" s="114"/>
      <c r="DA451" s="48"/>
      <c r="DB451" s="48"/>
      <c r="DC451" s="48"/>
      <c r="DD451" s="54"/>
      <c r="DE451" s="54"/>
      <c r="DF451" s="94"/>
      <c r="DG451" s="116"/>
      <c r="DH451" s="50"/>
      <c r="DI451" s="50"/>
      <c r="DJ451" s="50"/>
      <c r="DK451" s="50"/>
      <c r="DL451" s="50"/>
      <c r="DM451" s="50"/>
      <c r="DN451" s="50"/>
      <c r="DO451" s="50"/>
      <c r="DP451" s="1"/>
      <c r="DQ451" s="112"/>
      <c r="DR451" s="47"/>
      <c r="DS451" s="48"/>
      <c r="DT451" s="49"/>
      <c r="DU451" s="33"/>
      <c r="DV451" s="33"/>
      <c r="DW451" s="50"/>
      <c r="DX451" s="50"/>
      <c r="DY451" s="50"/>
      <c r="DZ451" s="50"/>
      <c r="EA451" s="50"/>
      <c r="EB451" s="50"/>
      <c r="EC451" s="50"/>
      <c r="ED451" s="50"/>
      <c r="EE451" s="50"/>
      <c r="EF451" s="50"/>
      <c r="EG451" s="1"/>
      <c r="EH451" s="112"/>
      <c r="EI451" s="47"/>
      <c r="EJ451" s="48"/>
      <c r="EK451" s="49"/>
      <c r="EL451" s="33"/>
      <c r="EM451" s="33"/>
      <c r="EN451" s="50"/>
      <c r="EO451" s="50"/>
      <c r="EP451" s="50"/>
      <c r="EQ451" s="50"/>
      <c r="ER451" s="50"/>
      <c r="ES451" s="50"/>
      <c r="ET451" s="50"/>
      <c r="EU451" s="50"/>
      <c r="EV451" s="50"/>
      <c r="EW451" s="50"/>
      <c r="EX451" s="1"/>
      <c r="EY451" s="112"/>
      <c r="EZ451" s="47"/>
      <c r="FA451" s="48"/>
      <c r="FB451" s="49"/>
      <c r="FC451" s="33"/>
      <c r="FD451" s="33"/>
      <c r="FE451" s="50"/>
      <c r="FF451" s="50"/>
      <c r="FG451" s="50"/>
      <c r="FH451" s="50"/>
      <c r="FI451" s="50"/>
      <c r="FJ451" s="50"/>
      <c r="FK451" s="50"/>
      <c r="FL451" s="50"/>
      <c r="FM451" s="50"/>
      <c r="FN451" s="50"/>
      <c r="FO451" s="1"/>
      <c r="FP451" s="112"/>
      <c r="FQ451" s="47"/>
      <c r="FR451" s="48"/>
      <c r="FS451" s="49"/>
      <c r="FT451" s="33"/>
      <c r="FU451" s="33"/>
      <c r="FV451" s="50"/>
      <c r="FW451" s="50"/>
      <c r="FX451" s="50"/>
      <c r="FY451" s="50"/>
      <c r="FZ451" s="50"/>
      <c r="GA451" s="50"/>
      <c r="GB451" s="50"/>
      <c r="GC451" s="50"/>
      <c r="GD451" s="50"/>
      <c r="GE451" s="50"/>
      <c r="GF451" s="1"/>
      <c r="GG451" s="112"/>
      <c r="GH451" s="47"/>
      <c r="GI451" s="48"/>
      <c r="GJ451" s="49"/>
      <c r="GK451" s="33"/>
      <c r="GL451" s="33"/>
      <c r="GM451" s="50"/>
      <c r="GN451" s="50"/>
      <c r="GO451" s="50"/>
      <c r="GP451" s="50"/>
      <c r="GQ451" s="50"/>
      <c r="GR451" s="50"/>
      <c r="GS451" s="50"/>
      <c r="GT451" s="50"/>
      <c r="GU451" s="50"/>
      <c r="GV451" s="50"/>
      <c r="GW451" s="1"/>
      <c r="GX451" s="112"/>
      <c r="GY451" s="47"/>
      <c r="GZ451" s="48"/>
      <c r="HA451" s="49"/>
      <c r="HB451" s="33"/>
      <c r="HC451" s="33"/>
      <c r="HD451" s="50"/>
      <c r="HE451" s="50"/>
      <c r="HF451" s="50"/>
      <c r="HG451" s="50"/>
      <c r="HH451" s="50"/>
      <c r="HI451" s="50"/>
      <c r="HJ451" s="50"/>
      <c r="HK451" s="50"/>
      <c r="HL451" s="50"/>
      <c r="HM451" s="50"/>
      <c r="HN451" s="1"/>
      <c r="HO451" s="112"/>
      <c r="HP451" s="47"/>
      <c r="HQ451" s="48"/>
      <c r="HR451" s="49"/>
      <c r="HS451" s="33"/>
      <c r="HT451" s="33"/>
      <c r="HU451" s="50"/>
      <c r="HV451" s="50"/>
      <c r="HW451" s="50"/>
      <c r="HX451" s="50"/>
      <c r="HY451" s="50"/>
      <c r="HZ451" s="50"/>
      <c r="IA451" s="50"/>
      <c r="IB451" s="50"/>
      <c r="IC451" s="50"/>
      <c r="ID451" s="50"/>
      <c r="IE451" s="1"/>
      <c r="IF451" s="112"/>
      <c r="IG451" s="47"/>
      <c r="IH451" s="48"/>
      <c r="II451" s="49"/>
      <c r="IJ451" s="33"/>
      <c r="IK451" s="33"/>
      <c r="IL451" s="50"/>
      <c r="IM451" s="50"/>
      <c r="IN451" s="50"/>
      <c r="IO451" s="50"/>
      <c r="IP451" s="50"/>
      <c r="IQ451" s="50"/>
      <c r="IR451" s="50"/>
      <c r="IS451" s="50"/>
      <c r="IT451" s="50"/>
      <c r="IU451" s="50"/>
      <c r="IV451" s="1"/>
    </row>
    <row r="452" spans="1:256" ht="30.75" customHeight="1">
      <c r="A452" s="46"/>
      <c r="B452" s="47"/>
      <c r="C452" s="48"/>
      <c r="D452" s="49"/>
      <c r="E452" s="33"/>
      <c r="F452" s="33"/>
      <c r="G452" s="33"/>
      <c r="H452" s="33">
        <v>2026</v>
      </c>
      <c r="I452" s="50">
        <f t="shared" si="227"/>
        <v>0</v>
      </c>
      <c r="J452" s="50">
        <f t="shared" si="222"/>
        <v>0</v>
      </c>
      <c r="K452" s="50">
        <v>0</v>
      </c>
      <c r="L452" s="50">
        <v>0</v>
      </c>
      <c r="M452" s="50">
        <v>0</v>
      </c>
      <c r="N452" s="50">
        <v>0</v>
      </c>
      <c r="O452" s="50">
        <v>0</v>
      </c>
      <c r="P452" s="50">
        <v>0</v>
      </c>
      <c r="Q452" s="50">
        <f t="shared" si="228"/>
        <v>0</v>
      </c>
      <c r="R452" s="50">
        <f t="shared" si="228"/>
        <v>0</v>
      </c>
      <c r="S452" s="1"/>
      <c r="T452" s="112"/>
      <c r="U452" s="48"/>
      <c r="V452" s="48"/>
      <c r="W452" s="54"/>
      <c r="X452" s="54"/>
      <c r="Y452" s="94"/>
      <c r="Z452" s="94"/>
      <c r="AA452" s="94"/>
      <c r="AB452" s="94"/>
      <c r="AC452" s="94"/>
      <c r="AD452" s="94"/>
      <c r="AE452" s="94"/>
      <c r="AF452" s="94"/>
      <c r="AG452" s="94"/>
      <c r="AH452" s="94"/>
      <c r="AI452" s="113"/>
      <c r="AJ452" s="114"/>
      <c r="AK452" s="48"/>
      <c r="AL452" s="48"/>
      <c r="AM452" s="48"/>
      <c r="AN452" s="54"/>
      <c r="AO452" s="54"/>
      <c r="AP452" s="94"/>
      <c r="AQ452" s="94"/>
      <c r="AR452" s="94"/>
      <c r="AS452" s="94"/>
      <c r="AT452" s="94"/>
      <c r="AU452" s="94"/>
      <c r="AV452" s="94"/>
      <c r="AW452" s="94"/>
      <c r="AX452" s="94"/>
      <c r="AY452" s="94"/>
      <c r="AZ452" s="113"/>
      <c r="BA452" s="114"/>
      <c r="BB452" s="48"/>
      <c r="BC452" s="48"/>
      <c r="BD452" s="48"/>
      <c r="BE452" s="54"/>
      <c r="BF452" s="54"/>
      <c r="BG452" s="94"/>
      <c r="BH452" s="94"/>
      <c r="BI452" s="94"/>
      <c r="BJ452" s="94"/>
      <c r="BK452" s="94"/>
      <c r="BL452" s="94"/>
      <c r="BM452" s="94"/>
      <c r="BN452" s="94"/>
      <c r="BO452" s="94"/>
      <c r="BP452" s="94"/>
      <c r="BQ452" s="113"/>
      <c r="BR452" s="114"/>
      <c r="BS452" s="48"/>
      <c r="BT452" s="48"/>
      <c r="BU452" s="48"/>
      <c r="BV452" s="54"/>
      <c r="BW452" s="54"/>
      <c r="BX452" s="94"/>
      <c r="BY452" s="94"/>
      <c r="BZ452" s="94"/>
      <c r="CA452" s="94"/>
      <c r="CB452" s="94"/>
      <c r="CC452" s="94"/>
      <c r="CD452" s="94"/>
      <c r="CE452" s="94"/>
      <c r="CF452" s="94"/>
      <c r="CG452" s="94"/>
      <c r="CH452" s="113"/>
      <c r="CI452" s="114"/>
      <c r="CJ452" s="48"/>
      <c r="CK452" s="48"/>
      <c r="CL452" s="48"/>
      <c r="CM452" s="54"/>
      <c r="CN452" s="54"/>
      <c r="CO452" s="94"/>
      <c r="CP452" s="94"/>
      <c r="CQ452" s="94"/>
      <c r="CR452" s="94"/>
      <c r="CS452" s="94"/>
      <c r="CT452" s="94"/>
      <c r="CU452" s="94"/>
      <c r="CV452" s="94"/>
      <c r="CW452" s="94"/>
      <c r="CX452" s="94"/>
      <c r="CY452" s="113"/>
      <c r="CZ452" s="114"/>
      <c r="DA452" s="48"/>
      <c r="DB452" s="48"/>
      <c r="DC452" s="48"/>
      <c r="DD452" s="54"/>
      <c r="DE452" s="54"/>
      <c r="DF452" s="94"/>
      <c r="DG452" s="116"/>
      <c r="DH452" s="50"/>
      <c r="DI452" s="50"/>
      <c r="DJ452" s="50"/>
      <c r="DK452" s="50"/>
      <c r="DL452" s="50"/>
      <c r="DM452" s="50"/>
      <c r="DN452" s="50"/>
      <c r="DO452" s="50"/>
      <c r="DP452" s="1"/>
      <c r="DQ452" s="112"/>
      <c r="DR452" s="47"/>
      <c r="DS452" s="48"/>
      <c r="DT452" s="49"/>
      <c r="DU452" s="33"/>
      <c r="DV452" s="33"/>
      <c r="DW452" s="50"/>
      <c r="DX452" s="50"/>
      <c r="DY452" s="50"/>
      <c r="DZ452" s="50"/>
      <c r="EA452" s="50"/>
      <c r="EB452" s="50"/>
      <c r="EC452" s="50"/>
      <c r="ED452" s="50"/>
      <c r="EE452" s="50"/>
      <c r="EF452" s="50"/>
      <c r="EG452" s="1"/>
      <c r="EH452" s="112"/>
      <c r="EI452" s="47"/>
      <c r="EJ452" s="48"/>
      <c r="EK452" s="49"/>
      <c r="EL452" s="33"/>
      <c r="EM452" s="33"/>
      <c r="EN452" s="50"/>
      <c r="EO452" s="50"/>
      <c r="EP452" s="50"/>
      <c r="EQ452" s="50"/>
      <c r="ER452" s="50"/>
      <c r="ES452" s="50"/>
      <c r="ET452" s="50"/>
      <c r="EU452" s="50"/>
      <c r="EV452" s="50"/>
      <c r="EW452" s="50"/>
      <c r="EX452" s="1"/>
      <c r="EY452" s="112"/>
      <c r="EZ452" s="47"/>
      <c r="FA452" s="48"/>
      <c r="FB452" s="49"/>
      <c r="FC452" s="33"/>
      <c r="FD452" s="33"/>
      <c r="FE452" s="50"/>
      <c r="FF452" s="50"/>
      <c r="FG452" s="50"/>
      <c r="FH452" s="50"/>
      <c r="FI452" s="50"/>
      <c r="FJ452" s="50"/>
      <c r="FK452" s="50"/>
      <c r="FL452" s="50"/>
      <c r="FM452" s="50"/>
      <c r="FN452" s="50"/>
      <c r="FO452" s="1"/>
      <c r="FP452" s="112"/>
      <c r="FQ452" s="47"/>
      <c r="FR452" s="48"/>
      <c r="FS452" s="49"/>
      <c r="FT452" s="33"/>
      <c r="FU452" s="33"/>
      <c r="FV452" s="50"/>
      <c r="FW452" s="50"/>
      <c r="FX452" s="50"/>
      <c r="FY452" s="50"/>
      <c r="FZ452" s="50"/>
      <c r="GA452" s="50"/>
      <c r="GB452" s="50"/>
      <c r="GC452" s="50"/>
      <c r="GD452" s="50"/>
      <c r="GE452" s="50"/>
      <c r="GF452" s="1"/>
      <c r="GG452" s="112"/>
      <c r="GH452" s="47"/>
      <c r="GI452" s="48"/>
      <c r="GJ452" s="49"/>
      <c r="GK452" s="33"/>
      <c r="GL452" s="33"/>
      <c r="GM452" s="50"/>
      <c r="GN452" s="50"/>
      <c r="GO452" s="50"/>
      <c r="GP452" s="50"/>
      <c r="GQ452" s="50"/>
      <c r="GR452" s="50"/>
      <c r="GS452" s="50"/>
      <c r="GT452" s="50"/>
      <c r="GU452" s="50"/>
      <c r="GV452" s="50"/>
      <c r="GW452" s="1"/>
      <c r="GX452" s="112"/>
      <c r="GY452" s="47"/>
      <c r="GZ452" s="48"/>
      <c r="HA452" s="49"/>
      <c r="HB452" s="33"/>
      <c r="HC452" s="33"/>
      <c r="HD452" s="50"/>
      <c r="HE452" s="50"/>
      <c r="HF452" s="50"/>
      <c r="HG452" s="50"/>
      <c r="HH452" s="50"/>
      <c r="HI452" s="50"/>
      <c r="HJ452" s="50"/>
      <c r="HK452" s="50"/>
      <c r="HL452" s="50"/>
      <c r="HM452" s="50"/>
      <c r="HN452" s="1"/>
      <c r="HO452" s="112"/>
      <c r="HP452" s="47"/>
      <c r="HQ452" s="48"/>
      <c r="HR452" s="49"/>
      <c r="HS452" s="33"/>
      <c r="HT452" s="33"/>
      <c r="HU452" s="50"/>
      <c r="HV452" s="50"/>
      <c r="HW452" s="50"/>
      <c r="HX452" s="50"/>
      <c r="HY452" s="50"/>
      <c r="HZ452" s="50"/>
      <c r="IA452" s="50"/>
      <c r="IB452" s="50"/>
      <c r="IC452" s="50"/>
      <c r="ID452" s="50"/>
      <c r="IE452" s="1"/>
      <c r="IF452" s="112"/>
      <c r="IG452" s="47"/>
      <c r="IH452" s="48"/>
      <c r="II452" s="49"/>
      <c r="IJ452" s="33"/>
      <c r="IK452" s="33"/>
      <c r="IL452" s="50"/>
      <c r="IM452" s="50"/>
      <c r="IN452" s="50"/>
      <c r="IO452" s="50"/>
      <c r="IP452" s="50"/>
      <c r="IQ452" s="50"/>
      <c r="IR452" s="50"/>
      <c r="IS452" s="50"/>
      <c r="IT452" s="50"/>
      <c r="IU452" s="50"/>
      <c r="IV452" s="1"/>
    </row>
    <row r="453" spans="1:256" ht="30.75" customHeight="1">
      <c r="A453" s="46"/>
      <c r="B453" s="47"/>
      <c r="C453" s="48"/>
      <c r="D453" s="49"/>
      <c r="E453" s="33"/>
      <c r="F453" s="33"/>
      <c r="G453" s="33"/>
      <c r="H453" s="33">
        <v>2027</v>
      </c>
      <c r="I453" s="50">
        <f t="shared" si="227"/>
        <v>0</v>
      </c>
      <c r="J453" s="50">
        <f t="shared" si="222"/>
        <v>0</v>
      </c>
      <c r="K453" s="50">
        <v>0</v>
      </c>
      <c r="L453" s="50">
        <v>0</v>
      </c>
      <c r="M453" s="50">
        <v>0</v>
      </c>
      <c r="N453" s="50">
        <v>0</v>
      </c>
      <c r="O453" s="50">
        <v>0</v>
      </c>
      <c r="P453" s="50">
        <v>0</v>
      </c>
      <c r="Q453" s="50">
        <f t="shared" si="228"/>
        <v>0</v>
      </c>
      <c r="R453" s="50">
        <f t="shared" si="228"/>
        <v>0</v>
      </c>
      <c r="S453" s="1"/>
      <c r="T453" s="112"/>
      <c r="U453" s="48"/>
      <c r="V453" s="48"/>
      <c r="W453" s="54"/>
      <c r="X453" s="54"/>
      <c r="Y453" s="94"/>
      <c r="Z453" s="94"/>
      <c r="AA453" s="94"/>
      <c r="AB453" s="94"/>
      <c r="AC453" s="94"/>
      <c r="AD453" s="94"/>
      <c r="AE453" s="94"/>
      <c r="AF453" s="94"/>
      <c r="AG453" s="94"/>
      <c r="AH453" s="94"/>
      <c r="AI453" s="113"/>
      <c r="AJ453" s="114"/>
      <c r="AK453" s="48"/>
      <c r="AL453" s="48"/>
      <c r="AM453" s="48"/>
      <c r="AN453" s="54"/>
      <c r="AO453" s="54"/>
      <c r="AP453" s="94"/>
      <c r="AQ453" s="94"/>
      <c r="AR453" s="94"/>
      <c r="AS453" s="94"/>
      <c r="AT453" s="94"/>
      <c r="AU453" s="94"/>
      <c r="AV453" s="94"/>
      <c r="AW453" s="94"/>
      <c r="AX453" s="94"/>
      <c r="AY453" s="94"/>
      <c r="AZ453" s="113"/>
      <c r="BA453" s="114"/>
      <c r="BB453" s="48"/>
      <c r="BC453" s="48"/>
      <c r="BD453" s="48"/>
      <c r="BE453" s="54"/>
      <c r="BF453" s="54"/>
      <c r="BG453" s="94"/>
      <c r="BH453" s="94"/>
      <c r="BI453" s="94"/>
      <c r="BJ453" s="94"/>
      <c r="BK453" s="94"/>
      <c r="BL453" s="94"/>
      <c r="BM453" s="94"/>
      <c r="BN453" s="94"/>
      <c r="BO453" s="94"/>
      <c r="BP453" s="94"/>
      <c r="BQ453" s="113"/>
      <c r="BR453" s="114"/>
      <c r="BS453" s="48"/>
      <c r="BT453" s="48"/>
      <c r="BU453" s="48"/>
      <c r="BV453" s="54"/>
      <c r="BW453" s="54"/>
      <c r="BX453" s="94"/>
      <c r="BY453" s="94"/>
      <c r="BZ453" s="94"/>
      <c r="CA453" s="94"/>
      <c r="CB453" s="94"/>
      <c r="CC453" s="94"/>
      <c r="CD453" s="94"/>
      <c r="CE453" s="94"/>
      <c r="CF453" s="94"/>
      <c r="CG453" s="94"/>
      <c r="CH453" s="113"/>
      <c r="CI453" s="114"/>
      <c r="CJ453" s="48"/>
      <c r="CK453" s="48"/>
      <c r="CL453" s="48"/>
      <c r="CM453" s="54"/>
      <c r="CN453" s="54"/>
      <c r="CO453" s="94"/>
      <c r="CP453" s="94"/>
      <c r="CQ453" s="94"/>
      <c r="CR453" s="94"/>
      <c r="CS453" s="94"/>
      <c r="CT453" s="94"/>
      <c r="CU453" s="94"/>
      <c r="CV453" s="94"/>
      <c r="CW453" s="94"/>
      <c r="CX453" s="94"/>
      <c r="CY453" s="113"/>
      <c r="CZ453" s="114"/>
      <c r="DA453" s="48"/>
      <c r="DB453" s="48"/>
      <c r="DC453" s="48"/>
      <c r="DD453" s="54"/>
      <c r="DE453" s="54"/>
      <c r="DF453" s="94"/>
      <c r="DG453" s="116"/>
      <c r="DH453" s="50"/>
      <c r="DI453" s="50"/>
      <c r="DJ453" s="50"/>
      <c r="DK453" s="50"/>
      <c r="DL453" s="50"/>
      <c r="DM453" s="50"/>
      <c r="DN453" s="50"/>
      <c r="DO453" s="50"/>
      <c r="DP453" s="1"/>
      <c r="DQ453" s="112"/>
      <c r="DR453" s="47"/>
      <c r="DS453" s="48"/>
      <c r="DT453" s="49"/>
      <c r="DU453" s="33"/>
      <c r="DV453" s="33"/>
      <c r="DW453" s="50"/>
      <c r="DX453" s="50"/>
      <c r="DY453" s="50"/>
      <c r="DZ453" s="50"/>
      <c r="EA453" s="50"/>
      <c r="EB453" s="50"/>
      <c r="EC453" s="50"/>
      <c r="ED453" s="50"/>
      <c r="EE453" s="50"/>
      <c r="EF453" s="50"/>
      <c r="EG453" s="1"/>
      <c r="EH453" s="112"/>
      <c r="EI453" s="47"/>
      <c r="EJ453" s="48"/>
      <c r="EK453" s="49"/>
      <c r="EL453" s="33"/>
      <c r="EM453" s="33"/>
      <c r="EN453" s="50"/>
      <c r="EO453" s="50"/>
      <c r="EP453" s="50"/>
      <c r="EQ453" s="50"/>
      <c r="ER453" s="50"/>
      <c r="ES453" s="50"/>
      <c r="ET453" s="50"/>
      <c r="EU453" s="50"/>
      <c r="EV453" s="50"/>
      <c r="EW453" s="50"/>
      <c r="EX453" s="1"/>
      <c r="EY453" s="112"/>
      <c r="EZ453" s="47"/>
      <c r="FA453" s="48"/>
      <c r="FB453" s="49"/>
      <c r="FC453" s="33"/>
      <c r="FD453" s="33"/>
      <c r="FE453" s="50"/>
      <c r="FF453" s="50"/>
      <c r="FG453" s="50"/>
      <c r="FH453" s="50"/>
      <c r="FI453" s="50"/>
      <c r="FJ453" s="50"/>
      <c r="FK453" s="50"/>
      <c r="FL453" s="50"/>
      <c r="FM453" s="50"/>
      <c r="FN453" s="50"/>
      <c r="FO453" s="1"/>
      <c r="FP453" s="112"/>
      <c r="FQ453" s="47"/>
      <c r="FR453" s="48"/>
      <c r="FS453" s="49"/>
      <c r="FT453" s="33"/>
      <c r="FU453" s="33"/>
      <c r="FV453" s="50"/>
      <c r="FW453" s="50"/>
      <c r="FX453" s="50"/>
      <c r="FY453" s="50"/>
      <c r="FZ453" s="50"/>
      <c r="GA453" s="50"/>
      <c r="GB453" s="50"/>
      <c r="GC453" s="50"/>
      <c r="GD453" s="50"/>
      <c r="GE453" s="50"/>
      <c r="GF453" s="1"/>
      <c r="GG453" s="112"/>
      <c r="GH453" s="47"/>
      <c r="GI453" s="48"/>
      <c r="GJ453" s="49"/>
      <c r="GK453" s="33"/>
      <c r="GL453" s="33"/>
      <c r="GM453" s="50"/>
      <c r="GN453" s="50"/>
      <c r="GO453" s="50"/>
      <c r="GP453" s="50"/>
      <c r="GQ453" s="50"/>
      <c r="GR453" s="50"/>
      <c r="GS453" s="50"/>
      <c r="GT453" s="50"/>
      <c r="GU453" s="50"/>
      <c r="GV453" s="50"/>
      <c r="GW453" s="1"/>
      <c r="GX453" s="112"/>
      <c r="GY453" s="47"/>
      <c r="GZ453" s="48"/>
      <c r="HA453" s="49"/>
      <c r="HB453" s="33"/>
      <c r="HC453" s="33"/>
      <c r="HD453" s="50"/>
      <c r="HE453" s="50"/>
      <c r="HF453" s="50"/>
      <c r="HG453" s="50"/>
      <c r="HH453" s="50"/>
      <c r="HI453" s="50"/>
      <c r="HJ453" s="50"/>
      <c r="HK453" s="50"/>
      <c r="HL453" s="50"/>
      <c r="HM453" s="50"/>
      <c r="HN453" s="1"/>
      <c r="HO453" s="112"/>
      <c r="HP453" s="47"/>
      <c r="HQ453" s="48"/>
      <c r="HR453" s="49"/>
      <c r="HS453" s="33"/>
      <c r="HT453" s="33"/>
      <c r="HU453" s="50"/>
      <c r="HV453" s="50"/>
      <c r="HW453" s="50"/>
      <c r="HX453" s="50"/>
      <c r="HY453" s="50"/>
      <c r="HZ453" s="50"/>
      <c r="IA453" s="50"/>
      <c r="IB453" s="50"/>
      <c r="IC453" s="50"/>
      <c r="ID453" s="50"/>
      <c r="IE453" s="1"/>
      <c r="IF453" s="112"/>
      <c r="IG453" s="47"/>
      <c r="IH453" s="48"/>
      <c r="II453" s="49"/>
      <c r="IJ453" s="33"/>
      <c r="IK453" s="33"/>
      <c r="IL453" s="50"/>
      <c r="IM453" s="50"/>
      <c r="IN453" s="50"/>
      <c r="IO453" s="50"/>
      <c r="IP453" s="50"/>
      <c r="IQ453" s="50"/>
      <c r="IR453" s="50"/>
      <c r="IS453" s="50"/>
      <c r="IT453" s="50"/>
      <c r="IU453" s="50"/>
      <c r="IV453" s="1"/>
    </row>
    <row r="454" spans="1:256" ht="30.75" customHeight="1">
      <c r="A454" s="46"/>
      <c r="B454" s="47"/>
      <c r="C454" s="48"/>
      <c r="D454" s="49"/>
      <c r="E454" s="33"/>
      <c r="F454" s="33"/>
      <c r="G454" s="33"/>
      <c r="H454" s="33">
        <v>2028</v>
      </c>
      <c r="I454" s="50">
        <f t="shared" si="227"/>
        <v>0</v>
      </c>
      <c r="J454" s="50">
        <f t="shared" si="222"/>
        <v>0</v>
      </c>
      <c r="K454" s="50">
        <v>0</v>
      </c>
      <c r="L454" s="50">
        <v>0</v>
      </c>
      <c r="M454" s="50">
        <v>0</v>
      </c>
      <c r="N454" s="50">
        <v>0</v>
      </c>
      <c r="O454" s="50">
        <v>0</v>
      </c>
      <c r="P454" s="50">
        <v>0</v>
      </c>
      <c r="Q454" s="50">
        <f t="shared" si="228"/>
        <v>0</v>
      </c>
      <c r="R454" s="50">
        <f t="shared" si="228"/>
        <v>0</v>
      </c>
      <c r="S454" s="1"/>
      <c r="T454" s="52"/>
      <c r="AI454" s="54"/>
      <c r="AY454" s="54"/>
      <c r="BO454" s="54"/>
      <c r="CE454" s="54"/>
      <c r="CU454" s="54"/>
      <c r="DK454" s="54"/>
      <c r="EA454" s="54"/>
      <c r="EQ454" s="54"/>
      <c r="FG454" s="54"/>
      <c r="FW454" s="54"/>
      <c r="GM454" s="54"/>
      <c r="HC454" s="54"/>
      <c r="HS454" s="54"/>
      <c r="II454" s="54"/>
    </row>
    <row r="455" spans="1:256" ht="30.75" customHeight="1">
      <c r="A455" s="46"/>
      <c r="B455" s="47"/>
      <c r="C455" s="48"/>
      <c r="D455" s="49"/>
      <c r="E455" s="33"/>
      <c r="F455" s="33"/>
      <c r="G455" s="33"/>
      <c r="H455" s="33">
        <v>2029</v>
      </c>
      <c r="I455" s="50">
        <f t="shared" si="227"/>
        <v>0</v>
      </c>
      <c r="J455" s="50">
        <f t="shared" si="222"/>
        <v>0</v>
      </c>
      <c r="K455" s="50">
        <v>0</v>
      </c>
      <c r="L455" s="50">
        <v>0</v>
      </c>
      <c r="M455" s="50">
        <v>0</v>
      </c>
      <c r="N455" s="50">
        <v>0</v>
      </c>
      <c r="O455" s="50">
        <v>0</v>
      </c>
      <c r="P455" s="50">
        <v>0</v>
      </c>
      <c r="Q455" s="50">
        <f t="shared" si="228"/>
        <v>0</v>
      </c>
      <c r="R455" s="50">
        <f t="shared" si="228"/>
        <v>0</v>
      </c>
      <c r="S455" s="1"/>
      <c r="T455" s="52"/>
      <c r="AI455" s="54"/>
      <c r="AY455" s="54"/>
      <c r="BO455" s="54"/>
      <c r="CE455" s="54"/>
      <c r="CU455" s="54"/>
      <c r="DK455" s="54"/>
      <c r="EA455" s="54"/>
      <c r="EQ455" s="54"/>
      <c r="FG455" s="54"/>
      <c r="FW455" s="54"/>
      <c r="GM455" s="54"/>
      <c r="HC455" s="54"/>
      <c r="HS455" s="54"/>
      <c r="II455" s="54"/>
    </row>
    <row r="456" spans="1:256" ht="30.75" customHeight="1">
      <c r="A456" s="46"/>
      <c r="B456" s="47"/>
      <c r="C456" s="48"/>
      <c r="D456" s="49"/>
      <c r="E456" s="33"/>
      <c r="F456" s="33"/>
      <c r="G456" s="33"/>
      <c r="H456" s="33">
        <v>2030</v>
      </c>
      <c r="I456" s="50">
        <f t="shared" si="227"/>
        <v>0</v>
      </c>
      <c r="J456" s="50">
        <f t="shared" si="222"/>
        <v>0</v>
      </c>
      <c r="K456" s="50">
        <v>0</v>
      </c>
      <c r="L456" s="50">
        <v>0</v>
      </c>
      <c r="M456" s="50">
        <v>0</v>
      </c>
      <c r="N456" s="50">
        <v>0</v>
      </c>
      <c r="O456" s="50">
        <v>0</v>
      </c>
      <c r="P456" s="50">
        <v>0</v>
      </c>
      <c r="Q456" s="50">
        <f>Q338+Q120+Q393</f>
        <v>0</v>
      </c>
      <c r="R456" s="50">
        <f>R338+R120+R393</f>
        <v>0</v>
      </c>
      <c r="S456" s="1"/>
      <c r="T456" s="52"/>
      <c r="AI456" s="54"/>
      <c r="AY456" s="54"/>
      <c r="BO456" s="54"/>
      <c r="CE456" s="54"/>
      <c r="CU456" s="54"/>
      <c r="DK456" s="54"/>
      <c r="EA456" s="54"/>
      <c r="EQ456" s="54"/>
      <c r="FG456" s="54"/>
      <c r="FW456" s="54"/>
      <c r="GM456" s="54"/>
      <c r="HC456" s="54"/>
      <c r="HS456" s="54"/>
      <c r="II456" s="54"/>
    </row>
    <row r="457" spans="1:256" ht="30.75" customHeight="1">
      <c r="A457" s="39"/>
      <c r="B457" s="40" t="s">
        <v>284</v>
      </c>
      <c r="C457" s="41"/>
      <c r="D457" s="42"/>
      <c r="E457" s="33"/>
      <c r="F457" s="33"/>
      <c r="G457" s="33"/>
      <c r="H457" s="43" t="s">
        <v>26</v>
      </c>
      <c r="I457" s="44">
        <f>(I467+I477+I497+I487)</f>
        <v>5391110.999474952</v>
      </c>
      <c r="J457" s="44">
        <f>J467+J477+J497+J487</f>
        <v>1505695.5999999999</v>
      </c>
      <c r="K457" s="44">
        <f>K467+K477+K497+K487</f>
        <v>2329399.4994749515</v>
      </c>
      <c r="L457" s="44">
        <f t="shared" ref="L457:R457" si="229">L467+L477+L497+L487</f>
        <v>90932.7</v>
      </c>
      <c r="M457" s="44">
        <f t="shared" si="229"/>
        <v>1212270</v>
      </c>
      <c r="N457" s="44">
        <f t="shared" si="229"/>
        <v>1212270</v>
      </c>
      <c r="O457" s="44">
        <f t="shared" si="229"/>
        <v>1849441.5</v>
      </c>
      <c r="P457" s="44">
        <f t="shared" si="229"/>
        <v>202492.9</v>
      </c>
      <c r="Q457" s="44">
        <f t="shared" si="229"/>
        <v>0</v>
      </c>
      <c r="R457" s="44">
        <f t="shared" si="229"/>
        <v>0</v>
      </c>
      <c r="S457" s="1"/>
      <c r="T457" s="112"/>
      <c r="U457" s="48"/>
      <c r="V457" s="48"/>
      <c r="W457" s="54"/>
      <c r="X457" s="89"/>
      <c r="Y457" s="95"/>
      <c r="Z457" s="95"/>
      <c r="AA457" s="95"/>
      <c r="AB457" s="95"/>
      <c r="AC457" s="95"/>
      <c r="AD457" s="95"/>
      <c r="AE457" s="95"/>
      <c r="AF457" s="95"/>
      <c r="AG457" s="95"/>
      <c r="AH457" s="95"/>
      <c r="AI457" s="113"/>
      <c r="AJ457" s="114"/>
      <c r="AK457" s="48"/>
      <c r="AL457" s="48"/>
      <c r="AM457" s="48"/>
      <c r="AN457" s="54"/>
      <c r="AO457" s="89"/>
      <c r="AP457" s="95"/>
      <c r="AQ457" s="95"/>
      <c r="AR457" s="95"/>
      <c r="AS457" s="95"/>
      <c r="AT457" s="95"/>
      <c r="AU457" s="95"/>
      <c r="AV457" s="95"/>
      <c r="AW457" s="95"/>
      <c r="AX457" s="95"/>
      <c r="AY457" s="95"/>
      <c r="AZ457" s="113"/>
      <c r="BA457" s="114"/>
      <c r="BB457" s="48"/>
      <c r="BC457" s="48"/>
      <c r="BD457" s="48"/>
      <c r="BE457" s="54"/>
      <c r="BF457" s="89"/>
      <c r="BG457" s="95"/>
      <c r="BH457" s="95"/>
      <c r="BI457" s="95"/>
      <c r="BJ457" s="95"/>
      <c r="BK457" s="95"/>
      <c r="BL457" s="95"/>
      <c r="BM457" s="95"/>
      <c r="BN457" s="95"/>
      <c r="BO457" s="95"/>
      <c r="BP457" s="95"/>
      <c r="BQ457" s="113"/>
      <c r="BR457" s="114"/>
      <c r="BS457" s="48"/>
      <c r="BT457" s="48"/>
      <c r="BU457" s="48"/>
      <c r="BV457" s="54"/>
      <c r="BW457" s="89"/>
      <c r="BX457" s="95"/>
      <c r="BY457" s="95"/>
      <c r="BZ457" s="95"/>
      <c r="CA457" s="95"/>
      <c r="CB457" s="95"/>
      <c r="CC457" s="95"/>
      <c r="CD457" s="95"/>
      <c r="CE457" s="95"/>
      <c r="CF457" s="95"/>
      <c r="CG457" s="95"/>
      <c r="CH457" s="113"/>
      <c r="CI457" s="114"/>
      <c r="CJ457" s="48"/>
      <c r="CK457" s="48"/>
      <c r="CL457" s="48"/>
      <c r="CM457" s="54"/>
      <c r="CN457" s="89"/>
      <c r="CO457" s="95"/>
      <c r="CP457" s="95"/>
      <c r="CQ457" s="95"/>
      <c r="CR457" s="95"/>
      <c r="CS457" s="95"/>
      <c r="CT457" s="95"/>
      <c r="CU457" s="95"/>
      <c r="CV457" s="95"/>
      <c r="CW457" s="95"/>
      <c r="CX457" s="95"/>
      <c r="CY457" s="113"/>
      <c r="CZ457" s="114"/>
      <c r="DA457" s="48"/>
      <c r="DB457" s="48"/>
      <c r="DC457" s="48"/>
      <c r="DD457" s="54"/>
      <c r="DE457" s="89"/>
      <c r="DF457" s="95"/>
      <c r="DG457" s="115"/>
      <c r="DH457" s="44"/>
      <c r="DI457" s="44"/>
      <c r="DJ457" s="44"/>
      <c r="DK457" s="44"/>
      <c r="DL457" s="44"/>
      <c r="DM457" s="44"/>
      <c r="DN457" s="44"/>
      <c r="DO457" s="44"/>
      <c r="DP457" s="1"/>
      <c r="DQ457" s="112"/>
      <c r="DR457" s="40"/>
      <c r="DS457" s="41"/>
      <c r="DT457" s="42"/>
      <c r="DU457" s="33"/>
      <c r="DV457" s="43"/>
      <c r="DW457" s="44"/>
      <c r="DX457" s="44"/>
      <c r="DY457" s="44"/>
      <c r="DZ457" s="44"/>
      <c r="EA457" s="44"/>
      <c r="EB457" s="44"/>
      <c r="EC457" s="44"/>
      <c r="ED457" s="44"/>
      <c r="EE457" s="44"/>
      <c r="EF457" s="44"/>
      <c r="EG457" s="1"/>
      <c r="EH457" s="112"/>
      <c r="EI457" s="40"/>
      <c r="EJ457" s="41"/>
      <c r="EK457" s="42"/>
      <c r="EL457" s="33"/>
      <c r="EM457" s="43"/>
      <c r="EN457" s="44"/>
      <c r="EO457" s="44"/>
      <c r="EP457" s="44"/>
      <c r="EQ457" s="44"/>
      <c r="ER457" s="44"/>
      <c r="ES457" s="44"/>
      <c r="ET457" s="44"/>
      <c r="EU457" s="44"/>
      <c r="EV457" s="44"/>
      <c r="EW457" s="44"/>
      <c r="EX457" s="1"/>
      <c r="EY457" s="112"/>
      <c r="EZ457" s="40"/>
      <c r="FA457" s="41"/>
      <c r="FB457" s="42"/>
      <c r="FC457" s="33"/>
      <c r="FD457" s="43"/>
      <c r="FE457" s="44"/>
      <c r="FF457" s="44"/>
      <c r="FG457" s="44"/>
      <c r="FH457" s="44"/>
      <c r="FI457" s="44"/>
      <c r="FJ457" s="44"/>
      <c r="FK457" s="44"/>
      <c r="FL457" s="44"/>
      <c r="FM457" s="44"/>
      <c r="FN457" s="44"/>
      <c r="FO457" s="1"/>
      <c r="FP457" s="112"/>
      <c r="FQ457" s="40"/>
      <c r="FR457" s="41"/>
      <c r="FS457" s="42"/>
      <c r="FT457" s="33"/>
      <c r="FU457" s="43"/>
      <c r="FV457" s="44"/>
      <c r="FW457" s="44"/>
      <c r="FX457" s="44"/>
      <c r="FY457" s="44"/>
      <c r="FZ457" s="44"/>
      <c r="GA457" s="44"/>
      <c r="GB457" s="44"/>
      <c r="GC457" s="44"/>
      <c r="GD457" s="44"/>
      <c r="GE457" s="44"/>
      <c r="GF457" s="1"/>
      <c r="GG457" s="112"/>
      <c r="GH457" s="40"/>
      <c r="GI457" s="41"/>
      <c r="GJ457" s="42"/>
      <c r="GK457" s="33"/>
      <c r="GL457" s="43"/>
      <c r="GM457" s="44"/>
      <c r="GN457" s="44"/>
      <c r="GO457" s="44"/>
      <c r="GP457" s="44"/>
      <c r="GQ457" s="44"/>
      <c r="GR457" s="44"/>
      <c r="GS457" s="44"/>
      <c r="GT457" s="44"/>
      <c r="GU457" s="44"/>
      <c r="GV457" s="44"/>
      <c r="GW457" s="1"/>
      <c r="GX457" s="112"/>
      <c r="GY457" s="40"/>
      <c r="GZ457" s="41"/>
      <c r="HA457" s="42"/>
      <c r="HB457" s="33"/>
      <c r="HC457" s="43"/>
      <c r="HD457" s="44"/>
      <c r="HE457" s="44"/>
      <c r="HF457" s="44"/>
      <c r="HG457" s="44"/>
      <c r="HH457" s="44"/>
      <c r="HI457" s="44"/>
      <c r="HJ457" s="44"/>
      <c r="HK457" s="44"/>
      <c r="HL457" s="44"/>
      <c r="HM457" s="44"/>
      <c r="HN457" s="1"/>
      <c r="HO457" s="112"/>
      <c r="HP457" s="40"/>
      <c r="HQ457" s="41"/>
      <c r="HR457" s="42"/>
      <c r="HS457" s="33"/>
      <c r="HT457" s="43"/>
      <c r="HU457" s="44"/>
      <c r="HV457" s="44"/>
      <c r="HW457" s="44"/>
      <c r="HX457" s="44"/>
      <c r="HY457" s="44"/>
      <c r="HZ457" s="44"/>
      <c r="IA457" s="44"/>
      <c r="IB457" s="44"/>
      <c r="IC457" s="44"/>
      <c r="ID457" s="44"/>
      <c r="IE457" s="1"/>
      <c r="IF457" s="112"/>
      <c r="IG457" s="40"/>
      <c r="IH457" s="41"/>
      <c r="II457" s="42"/>
      <c r="IJ457" s="33"/>
      <c r="IK457" s="43"/>
      <c r="IL457" s="44"/>
      <c r="IM457" s="44"/>
      <c r="IN457" s="44"/>
      <c r="IO457" s="44"/>
      <c r="IP457" s="44"/>
      <c r="IQ457" s="44"/>
      <c r="IR457" s="44"/>
      <c r="IS457" s="44"/>
      <c r="IT457" s="44"/>
      <c r="IU457" s="44"/>
      <c r="IV457" s="1"/>
    </row>
    <row r="458" spans="1:256" ht="30.75" customHeight="1">
      <c r="A458" s="46"/>
      <c r="B458" s="47"/>
      <c r="C458" s="48"/>
      <c r="D458" s="49"/>
      <c r="E458" s="33"/>
      <c r="F458" s="33"/>
      <c r="G458" s="33"/>
      <c r="H458" s="33">
        <v>2022</v>
      </c>
      <c r="I458" s="50">
        <f t="shared" ref="I458:I466" si="230">I468+I478+I498+I488</f>
        <v>412994.3</v>
      </c>
      <c r="J458" s="50">
        <f>J468+J478+J498+J488</f>
        <v>412994.3</v>
      </c>
      <c r="K458" s="50">
        <f>K468+K478+K498+K488</f>
        <v>6756.0999999999995</v>
      </c>
      <c r="L458" s="50">
        <f t="shared" ref="L458:R458" si="231">L468+L478+L498+L488</f>
        <v>6756.0999999999995</v>
      </c>
      <c r="M458" s="50">
        <f t="shared" si="231"/>
        <v>394051.1</v>
      </c>
      <c r="N458" s="50">
        <f t="shared" si="231"/>
        <v>394051.1</v>
      </c>
      <c r="O458" s="50">
        <f t="shared" si="231"/>
        <v>12187.099999999999</v>
      </c>
      <c r="P458" s="50">
        <f t="shared" si="231"/>
        <v>12187.099999999999</v>
      </c>
      <c r="Q458" s="50">
        <f t="shared" si="231"/>
        <v>0</v>
      </c>
      <c r="R458" s="50">
        <f t="shared" si="231"/>
        <v>0</v>
      </c>
      <c r="S458" s="1"/>
      <c r="T458" s="112"/>
      <c r="U458" s="48"/>
      <c r="V458" s="48"/>
      <c r="W458" s="54"/>
      <c r="X458" s="54"/>
      <c r="Y458" s="94"/>
      <c r="Z458" s="94"/>
      <c r="AA458" s="94"/>
      <c r="AB458" s="94"/>
      <c r="AC458" s="94"/>
      <c r="AD458" s="94"/>
      <c r="AE458" s="94"/>
      <c r="AF458" s="94"/>
      <c r="AG458" s="94"/>
      <c r="AH458" s="94"/>
      <c r="AI458" s="113"/>
      <c r="AJ458" s="114"/>
      <c r="AK458" s="48"/>
      <c r="AL458" s="48"/>
      <c r="AM458" s="48"/>
      <c r="AN458" s="54"/>
      <c r="AO458" s="54"/>
      <c r="AP458" s="94"/>
      <c r="AQ458" s="94"/>
      <c r="AR458" s="94"/>
      <c r="AS458" s="94"/>
      <c r="AT458" s="94"/>
      <c r="AU458" s="94"/>
      <c r="AV458" s="94"/>
      <c r="AW458" s="94"/>
      <c r="AX458" s="94"/>
      <c r="AY458" s="94"/>
      <c r="AZ458" s="113"/>
      <c r="BA458" s="114"/>
      <c r="BB458" s="48"/>
      <c r="BC458" s="48"/>
      <c r="BD458" s="48"/>
      <c r="BE458" s="54"/>
      <c r="BF458" s="54"/>
      <c r="BG458" s="94"/>
      <c r="BH458" s="94"/>
      <c r="BI458" s="94"/>
      <c r="BJ458" s="94"/>
      <c r="BK458" s="94"/>
      <c r="BL458" s="94"/>
      <c r="BM458" s="94"/>
      <c r="BN458" s="94"/>
      <c r="BO458" s="94"/>
      <c r="BP458" s="94"/>
      <c r="BQ458" s="113"/>
      <c r="BR458" s="114"/>
      <c r="BS458" s="48"/>
      <c r="BT458" s="48"/>
      <c r="BU458" s="48"/>
      <c r="BV458" s="54"/>
      <c r="BW458" s="54"/>
      <c r="BX458" s="94"/>
      <c r="BY458" s="94"/>
      <c r="BZ458" s="94"/>
      <c r="CA458" s="94"/>
      <c r="CB458" s="94"/>
      <c r="CC458" s="94"/>
      <c r="CD458" s="94"/>
      <c r="CE458" s="94"/>
      <c r="CF458" s="94"/>
      <c r="CG458" s="94"/>
      <c r="CH458" s="113"/>
      <c r="CI458" s="114"/>
      <c r="CJ458" s="48"/>
      <c r="CK458" s="48"/>
      <c r="CL458" s="48"/>
      <c r="CM458" s="54"/>
      <c r="CN458" s="54"/>
      <c r="CO458" s="94"/>
      <c r="CP458" s="94"/>
      <c r="CQ458" s="94"/>
      <c r="CR458" s="94"/>
      <c r="CS458" s="94"/>
      <c r="CT458" s="94"/>
      <c r="CU458" s="94"/>
      <c r="CV458" s="94"/>
      <c r="CW458" s="94"/>
      <c r="CX458" s="94"/>
      <c r="CY458" s="113"/>
      <c r="CZ458" s="114"/>
      <c r="DA458" s="48"/>
      <c r="DB458" s="48"/>
      <c r="DC458" s="48"/>
      <c r="DD458" s="54"/>
      <c r="DE458" s="54"/>
      <c r="DF458" s="94"/>
      <c r="DG458" s="116"/>
      <c r="DH458" s="50"/>
      <c r="DI458" s="50"/>
      <c r="DJ458" s="50"/>
      <c r="DK458" s="50"/>
      <c r="DL458" s="50"/>
      <c r="DM458" s="50"/>
      <c r="DN458" s="50"/>
      <c r="DO458" s="50"/>
      <c r="DP458" s="1"/>
      <c r="DQ458" s="112"/>
      <c r="DR458" s="47"/>
      <c r="DS458" s="48"/>
      <c r="DT458" s="49"/>
      <c r="DU458" s="33"/>
      <c r="DV458" s="33"/>
      <c r="DW458" s="50"/>
      <c r="DX458" s="50"/>
      <c r="DY458" s="50"/>
      <c r="DZ458" s="50"/>
      <c r="EA458" s="50"/>
      <c r="EB458" s="50"/>
      <c r="EC458" s="50"/>
      <c r="ED458" s="50"/>
      <c r="EE458" s="50"/>
      <c r="EF458" s="50"/>
      <c r="EG458" s="1"/>
      <c r="EH458" s="112"/>
      <c r="EI458" s="47"/>
      <c r="EJ458" s="48"/>
      <c r="EK458" s="49"/>
      <c r="EL458" s="33"/>
      <c r="EM458" s="33"/>
      <c r="EN458" s="50"/>
      <c r="EO458" s="50"/>
      <c r="EP458" s="50"/>
      <c r="EQ458" s="50"/>
      <c r="ER458" s="50"/>
      <c r="ES458" s="50"/>
      <c r="ET458" s="50"/>
      <c r="EU458" s="50"/>
      <c r="EV458" s="50"/>
      <c r="EW458" s="50"/>
      <c r="EX458" s="1"/>
      <c r="EY458" s="112"/>
      <c r="EZ458" s="47"/>
      <c r="FA458" s="48"/>
      <c r="FB458" s="49"/>
      <c r="FC458" s="33"/>
      <c r="FD458" s="33"/>
      <c r="FE458" s="50"/>
      <c r="FF458" s="50"/>
      <c r="FG458" s="50"/>
      <c r="FH458" s="50"/>
      <c r="FI458" s="50"/>
      <c r="FJ458" s="50"/>
      <c r="FK458" s="50"/>
      <c r="FL458" s="50"/>
      <c r="FM458" s="50"/>
      <c r="FN458" s="50"/>
      <c r="FO458" s="1"/>
      <c r="FP458" s="112"/>
      <c r="FQ458" s="47"/>
      <c r="FR458" s="48"/>
      <c r="FS458" s="49"/>
      <c r="FT458" s="33"/>
      <c r="FU458" s="33"/>
      <c r="FV458" s="50"/>
      <c r="FW458" s="50"/>
      <c r="FX458" s="50"/>
      <c r="FY458" s="50"/>
      <c r="FZ458" s="50"/>
      <c r="GA458" s="50"/>
      <c r="GB458" s="50"/>
      <c r="GC458" s="50"/>
      <c r="GD458" s="50"/>
      <c r="GE458" s="50"/>
      <c r="GF458" s="1"/>
      <c r="GG458" s="112"/>
      <c r="GH458" s="47"/>
      <c r="GI458" s="48"/>
      <c r="GJ458" s="49"/>
      <c r="GK458" s="33"/>
      <c r="GL458" s="33"/>
      <c r="GM458" s="50"/>
      <c r="GN458" s="50"/>
      <c r="GO458" s="50"/>
      <c r="GP458" s="50"/>
      <c r="GQ458" s="50"/>
      <c r="GR458" s="50"/>
      <c r="GS458" s="50"/>
      <c r="GT458" s="50"/>
      <c r="GU458" s="50"/>
      <c r="GV458" s="50"/>
      <c r="GW458" s="1"/>
      <c r="GX458" s="112"/>
      <c r="GY458" s="47"/>
      <c r="GZ458" s="48"/>
      <c r="HA458" s="49"/>
      <c r="HB458" s="33"/>
      <c r="HC458" s="33"/>
      <c r="HD458" s="50"/>
      <c r="HE458" s="50"/>
      <c r="HF458" s="50"/>
      <c r="HG458" s="50"/>
      <c r="HH458" s="50"/>
      <c r="HI458" s="50"/>
      <c r="HJ458" s="50"/>
      <c r="HK458" s="50"/>
      <c r="HL458" s="50"/>
      <c r="HM458" s="50"/>
      <c r="HN458" s="1"/>
      <c r="HO458" s="112"/>
      <c r="HP458" s="47"/>
      <c r="HQ458" s="48"/>
      <c r="HR458" s="49"/>
      <c r="HS458" s="33"/>
      <c r="HT458" s="33"/>
      <c r="HU458" s="50"/>
      <c r="HV458" s="50"/>
      <c r="HW458" s="50"/>
      <c r="HX458" s="50"/>
      <c r="HY458" s="50"/>
      <c r="HZ458" s="50"/>
      <c r="IA458" s="50"/>
      <c r="IB458" s="50"/>
      <c r="IC458" s="50"/>
      <c r="ID458" s="50"/>
      <c r="IE458" s="1"/>
      <c r="IF458" s="112"/>
      <c r="IG458" s="47"/>
      <c r="IH458" s="48"/>
      <c r="II458" s="49"/>
      <c r="IJ458" s="33"/>
      <c r="IK458" s="33"/>
      <c r="IL458" s="50"/>
      <c r="IM458" s="50"/>
      <c r="IN458" s="50"/>
      <c r="IO458" s="50"/>
      <c r="IP458" s="50"/>
      <c r="IQ458" s="50"/>
      <c r="IR458" s="50"/>
      <c r="IS458" s="50"/>
      <c r="IT458" s="50"/>
      <c r="IU458" s="50"/>
      <c r="IV458" s="1"/>
    </row>
    <row r="459" spans="1:256" ht="30.75" customHeight="1">
      <c r="A459" s="46"/>
      <c r="B459" s="47"/>
      <c r="C459" s="48"/>
      <c r="D459" s="49"/>
      <c r="E459" s="33"/>
      <c r="F459" s="33"/>
      <c r="G459" s="33"/>
      <c r="H459" s="33">
        <v>2023</v>
      </c>
      <c r="I459" s="50">
        <f t="shared" si="230"/>
        <v>857344.70000000007</v>
      </c>
      <c r="J459" s="50">
        <f t="shared" ref="J459:J466" si="232">J469+J479+J499+J489</f>
        <v>857344.70000000007</v>
      </c>
      <c r="K459" s="50">
        <f t="shared" ref="K459:R466" si="233">K469+K479+K499+K489</f>
        <v>13820</v>
      </c>
      <c r="L459" s="50">
        <f t="shared" si="233"/>
        <v>13820</v>
      </c>
      <c r="M459" s="50">
        <f>M469+M479+M499+M489</f>
        <v>818218.9</v>
      </c>
      <c r="N459" s="50">
        <f t="shared" si="233"/>
        <v>818218.9</v>
      </c>
      <c r="O459" s="50">
        <f t="shared" si="233"/>
        <v>25305.8</v>
      </c>
      <c r="P459" s="50">
        <f t="shared" si="233"/>
        <v>25305.8</v>
      </c>
      <c r="Q459" s="50">
        <f t="shared" si="233"/>
        <v>0</v>
      </c>
      <c r="R459" s="50">
        <f t="shared" si="233"/>
        <v>0</v>
      </c>
      <c r="S459" s="1"/>
      <c r="T459" s="112"/>
      <c r="U459" s="48"/>
      <c r="V459" s="48"/>
      <c r="W459" s="54"/>
      <c r="X459" s="54"/>
      <c r="Y459" s="94"/>
      <c r="Z459" s="94"/>
      <c r="AA459" s="94"/>
      <c r="AB459" s="94"/>
      <c r="AC459" s="94"/>
      <c r="AD459" s="94"/>
      <c r="AE459" s="94"/>
      <c r="AF459" s="94"/>
      <c r="AG459" s="94"/>
      <c r="AH459" s="94"/>
      <c r="AI459" s="113"/>
      <c r="AJ459" s="114"/>
      <c r="AK459" s="48"/>
      <c r="AL459" s="48"/>
      <c r="AM459" s="48"/>
      <c r="AN459" s="54"/>
      <c r="AO459" s="54"/>
      <c r="AP459" s="94"/>
      <c r="AQ459" s="94"/>
      <c r="AR459" s="94"/>
      <c r="AS459" s="94"/>
      <c r="AT459" s="94"/>
      <c r="AU459" s="94"/>
      <c r="AV459" s="94"/>
      <c r="AW459" s="94"/>
      <c r="AX459" s="94"/>
      <c r="AY459" s="94"/>
      <c r="AZ459" s="113"/>
      <c r="BA459" s="114"/>
      <c r="BB459" s="48"/>
      <c r="BC459" s="48"/>
      <c r="BD459" s="48"/>
      <c r="BE459" s="54"/>
      <c r="BF459" s="54"/>
      <c r="BG459" s="94"/>
      <c r="BH459" s="94"/>
      <c r="BI459" s="94"/>
      <c r="BJ459" s="94"/>
      <c r="BK459" s="94"/>
      <c r="BL459" s="94"/>
      <c r="BM459" s="94"/>
      <c r="BN459" s="94"/>
      <c r="BO459" s="94"/>
      <c r="BP459" s="94"/>
      <c r="BQ459" s="113"/>
      <c r="BR459" s="114"/>
      <c r="BS459" s="48"/>
      <c r="BT459" s="48"/>
      <c r="BU459" s="48"/>
      <c r="BV459" s="54"/>
      <c r="BW459" s="54"/>
      <c r="BX459" s="94"/>
      <c r="BY459" s="94"/>
      <c r="BZ459" s="94"/>
      <c r="CA459" s="94"/>
      <c r="CB459" s="94"/>
      <c r="CC459" s="94"/>
      <c r="CD459" s="94"/>
      <c r="CE459" s="94"/>
      <c r="CF459" s="94"/>
      <c r="CG459" s="94"/>
      <c r="CH459" s="113"/>
      <c r="CI459" s="114"/>
      <c r="CJ459" s="48"/>
      <c r="CK459" s="48"/>
      <c r="CL459" s="48"/>
      <c r="CM459" s="54"/>
      <c r="CN459" s="54"/>
      <c r="CO459" s="94"/>
      <c r="CP459" s="94"/>
      <c r="CQ459" s="94"/>
      <c r="CR459" s="94"/>
      <c r="CS459" s="94"/>
      <c r="CT459" s="94"/>
      <c r="CU459" s="94"/>
      <c r="CV459" s="94"/>
      <c r="CW459" s="94"/>
      <c r="CX459" s="94"/>
      <c r="CY459" s="113"/>
      <c r="CZ459" s="114"/>
      <c r="DA459" s="48"/>
      <c r="DB459" s="48"/>
      <c r="DC459" s="48"/>
      <c r="DD459" s="54"/>
      <c r="DE459" s="54"/>
      <c r="DF459" s="94"/>
      <c r="DG459" s="116"/>
      <c r="DH459" s="50"/>
      <c r="DI459" s="50"/>
      <c r="DJ459" s="50"/>
      <c r="DK459" s="50"/>
      <c r="DL459" s="50"/>
      <c r="DM459" s="50"/>
      <c r="DN459" s="50"/>
      <c r="DO459" s="50"/>
      <c r="DP459" s="1"/>
      <c r="DQ459" s="112"/>
      <c r="DR459" s="47"/>
      <c r="DS459" s="48"/>
      <c r="DT459" s="49"/>
      <c r="DU459" s="33"/>
      <c r="DV459" s="33"/>
      <c r="DW459" s="50"/>
      <c r="DX459" s="50"/>
      <c r="DY459" s="50"/>
      <c r="DZ459" s="50"/>
      <c r="EA459" s="50"/>
      <c r="EB459" s="50"/>
      <c r="EC459" s="50"/>
      <c r="ED459" s="50"/>
      <c r="EE459" s="50"/>
      <c r="EF459" s="50"/>
      <c r="EG459" s="1"/>
      <c r="EH459" s="112"/>
      <c r="EI459" s="47"/>
      <c r="EJ459" s="48"/>
      <c r="EK459" s="49"/>
      <c r="EL459" s="33"/>
      <c r="EM459" s="33"/>
      <c r="EN459" s="50"/>
      <c r="EO459" s="50"/>
      <c r="EP459" s="50"/>
      <c r="EQ459" s="50"/>
      <c r="ER459" s="50"/>
      <c r="ES459" s="50"/>
      <c r="ET459" s="50"/>
      <c r="EU459" s="50"/>
      <c r="EV459" s="50"/>
      <c r="EW459" s="50"/>
      <c r="EX459" s="1"/>
      <c r="EY459" s="112"/>
      <c r="EZ459" s="47"/>
      <c r="FA459" s="48"/>
      <c r="FB459" s="49"/>
      <c r="FC459" s="33"/>
      <c r="FD459" s="33"/>
      <c r="FE459" s="50"/>
      <c r="FF459" s="50"/>
      <c r="FG459" s="50"/>
      <c r="FH459" s="50"/>
      <c r="FI459" s="50"/>
      <c r="FJ459" s="50"/>
      <c r="FK459" s="50"/>
      <c r="FL459" s="50"/>
      <c r="FM459" s="50"/>
      <c r="FN459" s="50"/>
      <c r="FO459" s="1"/>
      <c r="FP459" s="112"/>
      <c r="FQ459" s="47"/>
      <c r="FR459" s="48"/>
      <c r="FS459" s="49"/>
      <c r="FT459" s="33"/>
      <c r="FU459" s="33"/>
      <c r="FV459" s="50"/>
      <c r="FW459" s="50"/>
      <c r="FX459" s="50"/>
      <c r="FY459" s="50"/>
      <c r="FZ459" s="50"/>
      <c r="GA459" s="50"/>
      <c r="GB459" s="50"/>
      <c r="GC459" s="50"/>
      <c r="GD459" s="50"/>
      <c r="GE459" s="50"/>
      <c r="GF459" s="1"/>
      <c r="GG459" s="112"/>
      <c r="GH459" s="47"/>
      <c r="GI459" s="48"/>
      <c r="GJ459" s="49"/>
      <c r="GK459" s="33"/>
      <c r="GL459" s="33"/>
      <c r="GM459" s="50"/>
      <c r="GN459" s="50"/>
      <c r="GO459" s="50"/>
      <c r="GP459" s="50"/>
      <c r="GQ459" s="50"/>
      <c r="GR459" s="50"/>
      <c r="GS459" s="50"/>
      <c r="GT459" s="50"/>
      <c r="GU459" s="50"/>
      <c r="GV459" s="50"/>
      <c r="GW459" s="1"/>
      <c r="GX459" s="112"/>
      <c r="GY459" s="47"/>
      <c r="GZ459" s="48"/>
      <c r="HA459" s="49"/>
      <c r="HB459" s="33"/>
      <c r="HC459" s="33"/>
      <c r="HD459" s="50"/>
      <c r="HE459" s="50"/>
      <c r="HF459" s="50"/>
      <c r="HG459" s="50"/>
      <c r="HH459" s="50"/>
      <c r="HI459" s="50"/>
      <c r="HJ459" s="50"/>
      <c r="HK459" s="50"/>
      <c r="HL459" s="50"/>
      <c r="HM459" s="50"/>
      <c r="HN459" s="1"/>
      <c r="HO459" s="112"/>
      <c r="HP459" s="47"/>
      <c r="HQ459" s="48"/>
      <c r="HR459" s="49"/>
      <c r="HS459" s="33"/>
      <c r="HT459" s="33"/>
      <c r="HU459" s="50"/>
      <c r="HV459" s="50"/>
      <c r="HW459" s="50"/>
      <c r="HX459" s="50"/>
      <c r="HY459" s="50"/>
      <c r="HZ459" s="50"/>
      <c r="IA459" s="50"/>
      <c r="IB459" s="50"/>
      <c r="IC459" s="50"/>
      <c r="ID459" s="50"/>
      <c r="IE459" s="1"/>
      <c r="IF459" s="112"/>
      <c r="IG459" s="47"/>
      <c r="IH459" s="48"/>
      <c r="II459" s="49"/>
      <c r="IJ459" s="33"/>
      <c r="IK459" s="33"/>
      <c r="IL459" s="50"/>
      <c r="IM459" s="50"/>
      <c r="IN459" s="50"/>
      <c r="IO459" s="50"/>
      <c r="IP459" s="50"/>
      <c r="IQ459" s="50"/>
      <c r="IR459" s="50"/>
      <c r="IS459" s="50"/>
      <c r="IT459" s="50"/>
      <c r="IU459" s="50"/>
      <c r="IV459" s="1"/>
    </row>
    <row r="460" spans="1:256" ht="30.75" customHeight="1">
      <c r="A460" s="46"/>
      <c r="B460" s="47"/>
      <c r="C460" s="48"/>
      <c r="D460" s="49"/>
      <c r="E460" s="33"/>
      <c r="F460" s="33"/>
      <c r="G460" s="33"/>
      <c r="H460" s="33">
        <v>2024</v>
      </c>
      <c r="I460" s="50">
        <f t="shared" si="230"/>
        <v>1063610.5</v>
      </c>
      <c r="J460" s="50">
        <f t="shared" si="232"/>
        <v>235356.6</v>
      </c>
      <c r="K460" s="111">
        <f t="shared" si="233"/>
        <v>421847.1</v>
      </c>
      <c r="L460" s="50">
        <f t="shared" si="233"/>
        <v>70356.600000000006</v>
      </c>
      <c r="M460" s="50">
        <f t="shared" si="233"/>
        <v>0</v>
      </c>
      <c r="N460" s="50">
        <f t="shared" si="233"/>
        <v>0</v>
      </c>
      <c r="O460" s="50">
        <f t="shared" si="233"/>
        <v>641763.39999999991</v>
      </c>
      <c r="P460" s="50">
        <f t="shared" si="233"/>
        <v>165000</v>
      </c>
      <c r="Q460" s="50">
        <f t="shared" si="233"/>
        <v>0</v>
      </c>
      <c r="R460" s="50">
        <f t="shared" si="233"/>
        <v>0</v>
      </c>
      <c r="S460" s="1"/>
      <c r="T460" s="112"/>
      <c r="U460" s="48"/>
      <c r="V460" s="48"/>
      <c r="W460" s="54"/>
      <c r="X460" s="54"/>
      <c r="Y460" s="94"/>
      <c r="Z460" s="94"/>
      <c r="AA460" s="94"/>
      <c r="AB460" s="94"/>
      <c r="AC460" s="94"/>
      <c r="AD460" s="94"/>
      <c r="AE460" s="94"/>
      <c r="AF460" s="94"/>
      <c r="AG460" s="94"/>
      <c r="AH460" s="94"/>
      <c r="AI460" s="113"/>
      <c r="AJ460" s="114"/>
      <c r="AK460" s="48"/>
      <c r="AL460" s="48"/>
      <c r="AM460" s="48"/>
      <c r="AN460" s="54"/>
      <c r="AO460" s="54"/>
      <c r="AP460" s="94"/>
      <c r="AQ460" s="94"/>
      <c r="AR460" s="94"/>
      <c r="AS460" s="94"/>
      <c r="AT460" s="94"/>
      <c r="AU460" s="94"/>
      <c r="AV460" s="94"/>
      <c r="AW460" s="94"/>
      <c r="AX460" s="94"/>
      <c r="AY460" s="94"/>
      <c r="AZ460" s="113"/>
      <c r="BA460" s="114"/>
      <c r="BB460" s="48"/>
      <c r="BC460" s="48"/>
      <c r="BD460" s="48"/>
      <c r="BE460" s="54"/>
      <c r="BF460" s="54"/>
      <c r="BG460" s="94"/>
      <c r="BH460" s="94"/>
      <c r="BI460" s="94"/>
      <c r="BJ460" s="94"/>
      <c r="BK460" s="94"/>
      <c r="BL460" s="94"/>
      <c r="BM460" s="94"/>
      <c r="BN460" s="94"/>
      <c r="BO460" s="94"/>
      <c r="BP460" s="94"/>
      <c r="BQ460" s="113"/>
      <c r="BR460" s="114"/>
      <c r="BS460" s="48"/>
      <c r="BT460" s="48"/>
      <c r="BU460" s="48"/>
      <c r="BV460" s="54"/>
      <c r="BW460" s="54"/>
      <c r="BX460" s="94"/>
      <c r="BY460" s="94"/>
      <c r="BZ460" s="94"/>
      <c r="CA460" s="94"/>
      <c r="CB460" s="94"/>
      <c r="CC460" s="94"/>
      <c r="CD460" s="94"/>
      <c r="CE460" s="94"/>
      <c r="CF460" s="94"/>
      <c r="CG460" s="94"/>
      <c r="CH460" s="113"/>
      <c r="CI460" s="114"/>
      <c r="CJ460" s="48"/>
      <c r="CK460" s="48"/>
      <c r="CL460" s="48"/>
      <c r="CM460" s="54"/>
      <c r="CN460" s="54"/>
      <c r="CO460" s="94"/>
      <c r="CP460" s="94"/>
      <c r="CQ460" s="94"/>
      <c r="CR460" s="94"/>
      <c r="CS460" s="94"/>
      <c r="CT460" s="94"/>
      <c r="CU460" s="94"/>
      <c r="CV460" s="94"/>
      <c r="CW460" s="94"/>
      <c r="CX460" s="94"/>
      <c r="CY460" s="113"/>
      <c r="CZ460" s="114"/>
      <c r="DA460" s="48"/>
      <c r="DB460" s="48"/>
      <c r="DC460" s="48"/>
      <c r="DD460" s="54"/>
      <c r="DE460" s="54"/>
      <c r="DF460" s="94"/>
      <c r="DG460" s="116"/>
      <c r="DH460" s="50"/>
      <c r="DI460" s="50"/>
      <c r="DJ460" s="50"/>
      <c r="DK460" s="50"/>
      <c r="DL460" s="50"/>
      <c r="DM460" s="50"/>
      <c r="DN460" s="50"/>
      <c r="DO460" s="50"/>
      <c r="DP460" s="1"/>
      <c r="DQ460" s="112"/>
      <c r="DR460" s="47"/>
      <c r="DS460" s="48"/>
      <c r="DT460" s="49"/>
      <c r="DU460" s="33"/>
      <c r="DV460" s="33"/>
      <c r="DW460" s="50"/>
      <c r="DX460" s="50"/>
      <c r="DY460" s="50"/>
      <c r="DZ460" s="50"/>
      <c r="EA460" s="50"/>
      <c r="EB460" s="50"/>
      <c r="EC460" s="50"/>
      <c r="ED460" s="50"/>
      <c r="EE460" s="50"/>
      <c r="EF460" s="50"/>
      <c r="EG460" s="1"/>
      <c r="EH460" s="112"/>
      <c r="EI460" s="47"/>
      <c r="EJ460" s="48"/>
      <c r="EK460" s="49"/>
      <c r="EL460" s="33"/>
      <c r="EM460" s="33"/>
      <c r="EN460" s="50"/>
      <c r="EO460" s="50"/>
      <c r="EP460" s="50"/>
      <c r="EQ460" s="50"/>
      <c r="ER460" s="50"/>
      <c r="ES460" s="50"/>
      <c r="ET460" s="50"/>
      <c r="EU460" s="50"/>
      <c r="EV460" s="50"/>
      <c r="EW460" s="50"/>
      <c r="EX460" s="1"/>
      <c r="EY460" s="112"/>
      <c r="EZ460" s="47"/>
      <c r="FA460" s="48"/>
      <c r="FB460" s="49"/>
      <c r="FC460" s="33"/>
      <c r="FD460" s="33"/>
      <c r="FE460" s="50"/>
      <c r="FF460" s="50"/>
      <c r="FG460" s="50"/>
      <c r="FH460" s="50"/>
      <c r="FI460" s="50"/>
      <c r="FJ460" s="50"/>
      <c r="FK460" s="50"/>
      <c r="FL460" s="50"/>
      <c r="FM460" s="50"/>
      <c r="FN460" s="50"/>
      <c r="FO460" s="1"/>
      <c r="FP460" s="112"/>
      <c r="FQ460" s="47"/>
      <c r="FR460" s="48"/>
      <c r="FS460" s="49"/>
      <c r="FT460" s="33"/>
      <c r="FU460" s="33"/>
      <c r="FV460" s="50"/>
      <c r="FW460" s="50"/>
      <c r="FX460" s="50"/>
      <c r="FY460" s="50"/>
      <c r="FZ460" s="50"/>
      <c r="GA460" s="50"/>
      <c r="GB460" s="50"/>
      <c r="GC460" s="50"/>
      <c r="GD460" s="50"/>
      <c r="GE460" s="50"/>
      <c r="GF460" s="1"/>
      <c r="GG460" s="112"/>
      <c r="GH460" s="47"/>
      <c r="GI460" s="48"/>
      <c r="GJ460" s="49"/>
      <c r="GK460" s="33"/>
      <c r="GL460" s="33"/>
      <c r="GM460" s="50"/>
      <c r="GN460" s="50"/>
      <c r="GO460" s="50"/>
      <c r="GP460" s="50"/>
      <c r="GQ460" s="50"/>
      <c r="GR460" s="50"/>
      <c r="GS460" s="50"/>
      <c r="GT460" s="50"/>
      <c r="GU460" s="50"/>
      <c r="GV460" s="50"/>
      <c r="GW460" s="1"/>
      <c r="GX460" s="112"/>
      <c r="GY460" s="47"/>
      <c r="GZ460" s="48"/>
      <c r="HA460" s="49"/>
      <c r="HB460" s="33"/>
      <c r="HC460" s="33"/>
      <c r="HD460" s="50"/>
      <c r="HE460" s="50"/>
      <c r="HF460" s="50"/>
      <c r="HG460" s="50"/>
      <c r="HH460" s="50"/>
      <c r="HI460" s="50"/>
      <c r="HJ460" s="50"/>
      <c r="HK460" s="50"/>
      <c r="HL460" s="50"/>
      <c r="HM460" s="50"/>
      <c r="HN460" s="1"/>
      <c r="HO460" s="112"/>
      <c r="HP460" s="47"/>
      <c r="HQ460" s="48"/>
      <c r="HR460" s="49"/>
      <c r="HS460" s="33"/>
      <c r="HT460" s="33"/>
      <c r="HU460" s="50"/>
      <c r="HV460" s="50"/>
      <c r="HW460" s="50"/>
      <c r="HX460" s="50"/>
      <c r="HY460" s="50"/>
      <c r="HZ460" s="50"/>
      <c r="IA460" s="50"/>
      <c r="IB460" s="50"/>
      <c r="IC460" s="50"/>
      <c r="ID460" s="50"/>
      <c r="IE460" s="1"/>
      <c r="IF460" s="112"/>
      <c r="IG460" s="47"/>
      <c r="IH460" s="48"/>
      <c r="II460" s="49"/>
      <c r="IJ460" s="33"/>
      <c r="IK460" s="33"/>
      <c r="IL460" s="50"/>
      <c r="IM460" s="50"/>
      <c r="IN460" s="50"/>
      <c r="IO460" s="50"/>
      <c r="IP460" s="50"/>
      <c r="IQ460" s="50"/>
      <c r="IR460" s="50"/>
      <c r="IS460" s="50"/>
      <c r="IT460" s="50"/>
      <c r="IU460" s="50"/>
      <c r="IV460" s="1"/>
    </row>
    <row r="461" spans="1:256" ht="30.75" customHeight="1">
      <c r="A461" s="46"/>
      <c r="B461" s="47"/>
      <c r="C461" s="48"/>
      <c r="D461" s="49"/>
      <c r="E461" s="33"/>
      <c r="F461" s="33"/>
      <c r="G461" s="33"/>
      <c r="H461" s="33">
        <v>2025</v>
      </c>
      <c r="I461" s="50">
        <f t="shared" si="230"/>
        <v>899735.4</v>
      </c>
      <c r="J461" s="50">
        <f t="shared" si="232"/>
        <v>0</v>
      </c>
      <c r="K461" s="50">
        <f t="shared" si="233"/>
        <v>302594.7</v>
      </c>
      <c r="L461" s="50">
        <f t="shared" si="233"/>
        <v>0</v>
      </c>
      <c r="M461" s="50">
        <f t="shared" si="233"/>
        <v>0</v>
      </c>
      <c r="N461" s="50">
        <f t="shared" si="233"/>
        <v>0</v>
      </c>
      <c r="O461" s="50">
        <f t="shared" si="233"/>
        <v>597140.69999999995</v>
      </c>
      <c r="P461" s="50">
        <f t="shared" si="233"/>
        <v>0</v>
      </c>
      <c r="Q461" s="50">
        <f t="shared" si="233"/>
        <v>0</v>
      </c>
      <c r="R461" s="50">
        <f t="shared" si="233"/>
        <v>0</v>
      </c>
      <c r="S461" s="1"/>
      <c r="T461" s="112"/>
      <c r="U461" s="48"/>
      <c r="V461" s="48"/>
      <c r="W461" s="54"/>
      <c r="X461" s="54"/>
      <c r="Y461" s="94"/>
      <c r="Z461" s="94"/>
      <c r="AA461" s="94"/>
      <c r="AB461" s="94"/>
      <c r="AC461" s="94"/>
      <c r="AD461" s="94"/>
      <c r="AE461" s="94"/>
      <c r="AF461" s="94"/>
      <c r="AG461" s="94"/>
      <c r="AH461" s="94"/>
      <c r="AI461" s="113"/>
      <c r="AJ461" s="114"/>
      <c r="AK461" s="48"/>
      <c r="AL461" s="48"/>
      <c r="AM461" s="48"/>
      <c r="AN461" s="54"/>
      <c r="AO461" s="54"/>
      <c r="AP461" s="94"/>
      <c r="AQ461" s="94"/>
      <c r="AR461" s="94"/>
      <c r="AS461" s="94"/>
      <c r="AT461" s="94"/>
      <c r="AU461" s="94"/>
      <c r="AV461" s="94"/>
      <c r="AW461" s="94"/>
      <c r="AX461" s="94"/>
      <c r="AY461" s="94"/>
      <c r="AZ461" s="113"/>
      <c r="BA461" s="114"/>
      <c r="BB461" s="48"/>
      <c r="BC461" s="48"/>
      <c r="BD461" s="48"/>
      <c r="BE461" s="54"/>
      <c r="BF461" s="54"/>
      <c r="BG461" s="94"/>
      <c r="BH461" s="94"/>
      <c r="BI461" s="94"/>
      <c r="BJ461" s="94"/>
      <c r="BK461" s="94"/>
      <c r="BL461" s="94"/>
      <c r="BM461" s="94"/>
      <c r="BN461" s="94"/>
      <c r="BO461" s="94"/>
      <c r="BP461" s="94"/>
      <c r="BQ461" s="113"/>
      <c r="BR461" s="114"/>
      <c r="BS461" s="48"/>
      <c r="BT461" s="48"/>
      <c r="BU461" s="48"/>
      <c r="BV461" s="54"/>
      <c r="BW461" s="54"/>
      <c r="BX461" s="94"/>
      <c r="BY461" s="94"/>
      <c r="BZ461" s="94"/>
      <c r="CA461" s="94"/>
      <c r="CB461" s="94"/>
      <c r="CC461" s="94"/>
      <c r="CD461" s="94"/>
      <c r="CE461" s="94"/>
      <c r="CF461" s="94"/>
      <c r="CG461" s="94"/>
      <c r="CH461" s="113"/>
      <c r="CI461" s="114"/>
      <c r="CJ461" s="48"/>
      <c r="CK461" s="48"/>
      <c r="CL461" s="48"/>
      <c r="CM461" s="54"/>
      <c r="CN461" s="54"/>
      <c r="CO461" s="94"/>
      <c r="CP461" s="94"/>
      <c r="CQ461" s="94"/>
      <c r="CR461" s="94"/>
      <c r="CS461" s="94"/>
      <c r="CT461" s="94"/>
      <c r="CU461" s="94"/>
      <c r="CV461" s="94"/>
      <c r="CW461" s="94"/>
      <c r="CX461" s="94"/>
      <c r="CY461" s="113"/>
      <c r="CZ461" s="114"/>
      <c r="DA461" s="48"/>
      <c r="DB461" s="48"/>
      <c r="DC461" s="48"/>
      <c r="DD461" s="54"/>
      <c r="DE461" s="54"/>
      <c r="DF461" s="94"/>
      <c r="DG461" s="116"/>
      <c r="DH461" s="50"/>
      <c r="DI461" s="50"/>
      <c r="DJ461" s="50"/>
      <c r="DK461" s="50"/>
      <c r="DL461" s="50"/>
      <c r="DM461" s="50"/>
      <c r="DN461" s="50"/>
      <c r="DO461" s="50"/>
      <c r="DP461" s="1"/>
      <c r="DQ461" s="112"/>
      <c r="DR461" s="47"/>
      <c r="DS461" s="48"/>
      <c r="DT461" s="49"/>
      <c r="DU461" s="33"/>
      <c r="DV461" s="33"/>
      <c r="DW461" s="50"/>
      <c r="DX461" s="50"/>
      <c r="DY461" s="50"/>
      <c r="DZ461" s="50"/>
      <c r="EA461" s="50"/>
      <c r="EB461" s="50"/>
      <c r="EC461" s="50"/>
      <c r="ED461" s="50"/>
      <c r="EE461" s="50"/>
      <c r="EF461" s="50"/>
      <c r="EG461" s="1"/>
      <c r="EH461" s="112"/>
      <c r="EI461" s="47"/>
      <c r="EJ461" s="48"/>
      <c r="EK461" s="49"/>
      <c r="EL461" s="33"/>
      <c r="EM461" s="33"/>
      <c r="EN461" s="50"/>
      <c r="EO461" s="50"/>
      <c r="EP461" s="50"/>
      <c r="EQ461" s="50"/>
      <c r="ER461" s="50"/>
      <c r="ES461" s="50"/>
      <c r="ET461" s="50"/>
      <c r="EU461" s="50"/>
      <c r="EV461" s="50"/>
      <c r="EW461" s="50"/>
      <c r="EX461" s="1"/>
      <c r="EY461" s="112"/>
      <c r="EZ461" s="47"/>
      <c r="FA461" s="48"/>
      <c r="FB461" s="49"/>
      <c r="FC461" s="33"/>
      <c r="FD461" s="33"/>
      <c r="FE461" s="50"/>
      <c r="FF461" s="50"/>
      <c r="FG461" s="50"/>
      <c r="FH461" s="50"/>
      <c r="FI461" s="50"/>
      <c r="FJ461" s="50"/>
      <c r="FK461" s="50"/>
      <c r="FL461" s="50"/>
      <c r="FM461" s="50"/>
      <c r="FN461" s="50"/>
      <c r="FO461" s="1"/>
      <c r="FP461" s="112"/>
      <c r="FQ461" s="47"/>
      <c r="FR461" s="48"/>
      <c r="FS461" s="49"/>
      <c r="FT461" s="33"/>
      <c r="FU461" s="33"/>
      <c r="FV461" s="50"/>
      <c r="FW461" s="50"/>
      <c r="FX461" s="50"/>
      <c r="FY461" s="50"/>
      <c r="FZ461" s="50"/>
      <c r="GA461" s="50"/>
      <c r="GB461" s="50"/>
      <c r="GC461" s="50"/>
      <c r="GD461" s="50"/>
      <c r="GE461" s="50"/>
      <c r="GF461" s="1"/>
      <c r="GG461" s="112"/>
      <c r="GH461" s="47"/>
      <c r="GI461" s="48"/>
      <c r="GJ461" s="49"/>
      <c r="GK461" s="33"/>
      <c r="GL461" s="33"/>
      <c r="GM461" s="50"/>
      <c r="GN461" s="50"/>
      <c r="GO461" s="50"/>
      <c r="GP461" s="50"/>
      <c r="GQ461" s="50"/>
      <c r="GR461" s="50"/>
      <c r="GS461" s="50"/>
      <c r="GT461" s="50"/>
      <c r="GU461" s="50"/>
      <c r="GV461" s="50"/>
      <c r="GW461" s="1"/>
      <c r="GX461" s="112"/>
      <c r="GY461" s="47"/>
      <c r="GZ461" s="48"/>
      <c r="HA461" s="49"/>
      <c r="HB461" s="33"/>
      <c r="HC461" s="33"/>
      <c r="HD461" s="50"/>
      <c r="HE461" s="50"/>
      <c r="HF461" s="50"/>
      <c r="HG461" s="50"/>
      <c r="HH461" s="50"/>
      <c r="HI461" s="50"/>
      <c r="HJ461" s="50"/>
      <c r="HK461" s="50"/>
      <c r="HL461" s="50"/>
      <c r="HM461" s="50"/>
      <c r="HN461" s="1"/>
      <c r="HO461" s="112"/>
      <c r="HP461" s="47"/>
      <c r="HQ461" s="48"/>
      <c r="HR461" s="49"/>
      <c r="HS461" s="33"/>
      <c r="HT461" s="33"/>
      <c r="HU461" s="50"/>
      <c r="HV461" s="50"/>
      <c r="HW461" s="50"/>
      <c r="HX461" s="50"/>
      <c r="HY461" s="50"/>
      <c r="HZ461" s="50"/>
      <c r="IA461" s="50"/>
      <c r="IB461" s="50"/>
      <c r="IC461" s="50"/>
      <c r="ID461" s="50"/>
      <c r="IE461" s="1"/>
      <c r="IF461" s="112"/>
      <c r="IG461" s="47"/>
      <c r="IH461" s="48"/>
      <c r="II461" s="49"/>
      <c r="IJ461" s="33"/>
      <c r="IK461" s="33"/>
      <c r="IL461" s="50"/>
      <c r="IM461" s="50"/>
      <c r="IN461" s="50"/>
      <c r="IO461" s="50"/>
      <c r="IP461" s="50"/>
      <c r="IQ461" s="50"/>
      <c r="IR461" s="50"/>
      <c r="IS461" s="50"/>
      <c r="IT461" s="50"/>
      <c r="IU461" s="50"/>
      <c r="IV461" s="1"/>
    </row>
    <row r="462" spans="1:256" ht="30.75" customHeight="1">
      <c r="A462" s="46"/>
      <c r="B462" s="47"/>
      <c r="C462" s="48"/>
      <c r="D462" s="49"/>
      <c r="E462" s="33"/>
      <c r="F462" s="33"/>
      <c r="G462" s="33"/>
      <c r="H462" s="33">
        <v>2026</v>
      </c>
      <c r="I462" s="50">
        <f t="shared" si="230"/>
        <v>775376.6</v>
      </c>
      <c r="J462" s="50">
        <f t="shared" si="232"/>
        <v>0</v>
      </c>
      <c r="K462" s="50">
        <f t="shared" si="233"/>
        <v>202332.09999999998</v>
      </c>
      <c r="L462" s="50">
        <f t="shared" si="233"/>
        <v>0</v>
      </c>
      <c r="M462" s="50">
        <f t="shared" si="233"/>
        <v>0</v>
      </c>
      <c r="N462" s="50">
        <f t="shared" si="233"/>
        <v>0</v>
      </c>
      <c r="O462" s="50">
        <f t="shared" si="233"/>
        <v>573044.5</v>
      </c>
      <c r="P462" s="50">
        <f t="shared" si="233"/>
        <v>0</v>
      </c>
      <c r="Q462" s="50">
        <f t="shared" si="233"/>
        <v>0</v>
      </c>
      <c r="R462" s="50">
        <f t="shared" si="233"/>
        <v>0</v>
      </c>
      <c r="S462" s="1"/>
      <c r="T462" s="112"/>
      <c r="U462" s="48"/>
      <c r="V462" s="48"/>
      <c r="W462" s="54"/>
      <c r="X462" s="54"/>
      <c r="Y462" s="94"/>
      <c r="Z462" s="94"/>
      <c r="AA462" s="94"/>
      <c r="AB462" s="94"/>
      <c r="AC462" s="94"/>
      <c r="AD462" s="94"/>
      <c r="AE462" s="94"/>
      <c r="AF462" s="94"/>
      <c r="AG462" s="94"/>
      <c r="AH462" s="94"/>
      <c r="AI462" s="113"/>
      <c r="AJ462" s="114"/>
      <c r="AK462" s="48"/>
      <c r="AL462" s="48"/>
      <c r="AM462" s="48"/>
      <c r="AN462" s="54"/>
      <c r="AO462" s="54"/>
      <c r="AP462" s="94"/>
      <c r="AQ462" s="94"/>
      <c r="AR462" s="94"/>
      <c r="AS462" s="94"/>
      <c r="AT462" s="94"/>
      <c r="AU462" s="94"/>
      <c r="AV462" s="94"/>
      <c r="AW462" s="94"/>
      <c r="AX462" s="94"/>
      <c r="AY462" s="94"/>
      <c r="AZ462" s="113"/>
      <c r="BA462" s="114"/>
      <c r="BB462" s="48"/>
      <c r="BC462" s="48"/>
      <c r="BD462" s="48"/>
      <c r="BE462" s="54"/>
      <c r="BF462" s="54"/>
      <c r="BG462" s="94"/>
      <c r="BH462" s="94"/>
      <c r="BI462" s="94"/>
      <c r="BJ462" s="94"/>
      <c r="BK462" s="94"/>
      <c r="BL462" s="94"/>
      <c r="BM462" s="94"/>
      <c r="BN462" s="94"/>
      <c r="BO462" s="94"/>
      <c r="BP462" s="94"/>
      <c r="BQ462" s="113"/>
      <c r="BR462" s="114"/>
      <c r="BS462" s="48"/>
      <c r="BT462" s="48"/>
      <c r="BU462" s="48"/>
      <c r="BV462" s="54"/>
      <c r="BW462" s="54"/>
      <c r="BX462" s="94"/>
      <c r="BY462" s="94"/>
      <c r="BZ462" s="94"/>
      <c r="CA462" s="94"/>
      <c r="CB462" s="94"/>
      <c r="CC462" s="94"/>
      <c r="CD462" s="94"/>
      <c r="CE462" s="94"/>
      <c r="CF462" s="94"/>
      <c r="CG462" s="94"/>
      <c r="CH462" s="113"/>
      <c r="CI462" s="114"/>
      <c r="CJ462" s="48"/>
      <c r="CK462" s="48"/>
      <c r="CL462" s="48"/>
      <c r="CM462" s="54"/>
      <c r="CN462" s="54"/>
      <c r="CO462" s="94"/>
      <c r="CP462" s="94"/>
      <c r="CQ462" s="94"/>
      <c r="CR462" s="94"/>
      <c r="CS462" s="94"/>
      <c r="CT462" s="94"/>
      <c r="CU462" s="94"/>
      <c r="CV462" s="94"/>
      <c r="CW462" s="94"/>
      <c r="CX462" s="94"/>
      <c r="CY462" s="113"/>
      <c r="CZ462" s="114"/>
      <c r="DA462" s="48"/>
      <c r="DB462" s="48"/>
      <c r="DC462" s="48"/>
      <c r="DD462" s="54"/>
      <c r="DE462" s="54"/>
      <c r="DF462" s="94"/>
      <c r="DG462" s="116"/>
      <c r="DH462" s="50"/>
      <c r="DI462" s="50"/>
      <c r="DJ462" s="50"/>
      <c r="DK462" s="50"/>
      <c r="DL462" s="50"/>
      <c r="DM462" s="50"/>
      <c r="DN462" s="50"/>
      <c r="DO462" s="50"/>
      <c r="DP462" s="1"/>
      <c r="DQ462" s="112"/>
      <c r="DR462" s="47"/>
      <c r="DS462" s="48"/>
      <c r="DT462" s="49"/>
      <c r="DU462" s="33"/>
      <c r="DV462" s="33"/>
      <c r="DW462" s="50"/>
      <c r="DX462" s="50"/>
      <c r="DY462" s="50"/>
      <c r="DZ462" s="50"/>
      <c r="EA462" s="50"/>
      <c r="EB462" s="50"/>
      <c r="EC462" s="50"/>
      <c r="ED462" s="50"/>
      <c r="EE462" s="50"/>
      <c r="EF462" s="50"/>
      <c r="EG462" s="1"/>
      <c r="EH462" s="112"/>
      <c r="EI462" s="47"/>
      <c r="EJ462" s="48"/>
      <c r="EK462" s="49"/>
      <c r="EL462" s="33"/>
      <c r="EM462" s="33"/>
      <c r="EN462" s="50"/>
      <c r="EO462" s="50"/>
      <c r="EP462" s="50"/>
      <c r="EQ462" s="50"/>
      <c r="ER462" s="50"/>
      <c r="ES462" s="50"/>
      <c r="ET462" s="50"/>
      <c r="EU462" s="50"/>
      <c r="EV462" s="50"/>
      <c r="EW462" s="50"/>
      <c r="EX462" s="1"/>
      <c r="EY462" s="112"/>
      <c r="EZ462" s="47"/>
      <c r="FA462" s="48"/>
      <c r="FB462" s="49"/>
      <c r="FC462" s="33"/>
      <c r="FD462" s="33"/>
      <c r="FE462" s="50"/>
      <c r="FF462" s="50"/>
      <c r="FG462" s="50"/>
      <c r="FH462" s="50"/>
      <c r="FI462" s="50"/>
      <c r="FJ462" s="50"/>
      <c r="FK462" s="50"/>
      <c r="FL462" s="50"/>
      <c r="FM462" s="50"/>
      <c r="FN462" s="50"/>
      <c r="FO462" s="1"/>
      <c r="FP462" s="112"/>
      <c r="FQ462" s="47"/>
      <c r="FR462" s="48"/>
      <c r="FS462" s="49"/>
      <c r="FT462" s="33"/>
      <c r="FU462" s="33"/>
      <c r="FV462" s="50"/>
      <c r="FW462" s="50"/>
      <c r="FX462" s="50"/>
      <c r="FY462" s="50"/>
      <c r="FZ462" s="50"/>
      <c r="GA462" s="50"/>
      <c r="GB462" s="50"/>
      <c r="GC462" s="50"/>
      <c r="GD462" s="50"/>
      <c r="GE462" s="50"/>
      <c r="GF462" s="1"/>
      <c r="GG462" s="112"/>
      <c r="GH462" s="47"/>
      <c r="GI462" s="48"/>
      <c r="GJ462" s="49"/>
      <c r="GK462" s="33"/>
      <c r="GL462" s="33"/>
      <c r="GM462" s="50"/>
      <c r="GN462" s="50"/>
      <c r="GO462" s="50"/>
      <c r="GP462" s="50"/>
      <c r="GQ462" s="50"/>
      <c r="GR462" s="50"/>
      <c r="GS462" s="50"/>
      <c r="GT462" s="50"/>
      <c r="GU462" s="50"/>
      <c r="GV462" s="50"/>
      <c r="GW462" s="1"/>
      <c r="GX462" s="112"/>
      <c r="GY462" s="47"/>
      <c r="GZ462" s="48"/>
      <c r="HA462" s="49"/>
      <c r="HB462" s="33"/>
      <c r="HC462" s="33"/>
      <c r="HD462" s="50"/>
      <c r="HE462" s="50"/>
      <c r="HF462" s="50"/>
      <c r="HG462" s="50"/>
      <c r="HH462" s="50"/>
      <c r="HI462" s="50"/>
      <c r="HJ462" s="50"/>
      <c r="HK462" s="50"/>
      <c r="HL462" s="50"/>
      <c r="HM462" s="50"/>
      <c r="HN462" s="1"/>
      <c r="HO462" s="112"/>
      <c r="HP462" s="47"/>
      <c r="HQ462" s="48"/>
      <c r="HR462" s="49"/>
      <c r="HS462" s="33"/>
      <c r="HT462" s="33"/>
      <c r="HU462" s="50"/>
      <c r="HV462" s="50"/>
      <c r="HW462" s="50"/>
      <c r="HX462" s="50"/>
      <c r="HY462" s="50"/>
      <c r="HZ462" s="50"/>
      <c r="IA462" s="50"/>
      <c r="IB462" s="50"/>
      <c r="IC462" s="50"/>
      <c r="ID462" s="50"/>
      <c r="IE462" s="1"/>
      <c r="IF462" s="112"/>
      <c r="IG462" s="47"/>
      <c r="IH462" s="48"/>
      <c r="II462" s="49"/>
      <c r="IJ462" s="33"/>
      <c r="IK462" s="33"/>
      <c r="IL462" s="50"/>
      <c r="IM462" s="50"/>
      <c r="IN462" s="50"/>
      <c r="IO462" s="50"/>
      <c r="IP462" s="50"/>
      <c r="IQ462" s="50"/>
      <c r="IR462" s="50"/>
      <c r="IS462" s="50"/>
      <c r="IT462" s="50"/>
      <c r="IU462" s="50"/>
      <c r="IV462" s="1"/>
    </row>
    <row r="463" spans="1:256" ht="30.75" customHeight="1">
      <c r="A463" s="46"/>
      <c r="B463" s="47"/>
      <c r="C463" s="48"/>
      <c r="D463" s="49"/>
      <c r="E463" s="33"/>
      <c r="F463" s="33"/>
      <c r="G463" s="33"/>
      <c r="H463" s="33">
        <v>2027</v>
      </c>
      <c r="I463" s="50">
        <f t="shared" si="230"/>
        <v>611224.81997905544</v>
      </c>
      <c r="J463" s="50">
        <f t="shared" si="232"/>
        <v>0</v>
      </c>
      <c r="K463" s="50">
        <f t="shared" si="233"/>
        <v>611224.81997905544</v>
      </c>
      <c r="L463" s="50">
        <f t="shared" si="233"/>
        <v>0</v>
      </c>
      <c r="M463" s="50">
        <f t="shared" si="233"/>
        <v>0</v>
      </c>
      <c r="N463" s="50">
        <f t="shared" si="233"/>
        <v>0</v>
      </c>
      <c r="O463" s="50">
        <f t="shared" si="233"/>
        <v>0</v>
      </c>
      <c r="P463" s="50">
        <f t="shared" si="233"/>
        <v>0</v>
      </c>
      <c r="Q463" s="50">
        <f t="shared" si="233"/>
        <v>0</v>
      </c>
      <c r="R463" s="50">
        <f t="shared" si="233"/>
        <v>0</v>
      </c>
      <c r="S463" s="1"/>
      <c r="T463" s="112"/>
      <c r="U463" s="48"/>
      <c r="V463" s="48"/>
      <c r="W463" s="54"/>
      <c r="X463" s="54"/>
      <c r="Y463" s="94"/>
      <c r="Z463" s="94"/>
      <c r="AA463" s="94"/>
      <c r="AB463" s="94"/>
      <c r="AC463" s="94"/>
      <c r="AD463" s="94"/>
      <c r="AE463" s="94"/>
      <c r="AF463" s="94"/>
      <c r="AG463" s="94"/>
      <c r="AH463" s="94"/>
      <c r="AI463" s="113"/>
      <c r="AJ463" s="114"/>
      <c r="AK463" s="48"/>
      <c r="AL463" s="48"/>
      <c r="AM463" s="48"/>
      <c r="AN463" s="54"/>
      <c r="AO463" s="54"/>
      <c r="AP463" s="94"/>
      <c r="AQ463" s="94"/>
      <c r="AR463" s="94"/>
      <c r="AS463" s="94"/>
      <c r="AT463" s="94"/>
      <c r="AU463" s="94"/>
      <c r="AV463" s="94"/>
      <c r="AW463" s="94"/>
      <c r="AX463" s="94"/>
      <c r="AY463" s="94"/>
      <c r="AZ463" s="113"/>
      <c r="BA463" s="114"/>
      <c r="BB463" s="48"/>
      <c r="BC463" s="48"/>
      <c r="BD463" s="48"/>
      <c r="BE463" s="54"/>
      <c r="BF463" s="54"/>
      <c r="BG463" s="94"/>
      <c r="BH463" s="94"/>
      <c r="BI463" s="94"/>
      <c r="BJ463" s="94"/>
      <c r="BK463" s="94"/>
      <c r="BL463" s="94"/>
      <c r="BM463" s="94"/>
      <c r="BN463" s="94"/>
      <c r="BO463" s="94"/>
      <c r="BP463" s="94"/>
      <c r="BQ463" s="113"/>
      <c r="BR463" s="114"/>
      <c r="BS463" s="48"/>
      <c r="BT463" s="48"/>
      <c r="BU463" s="48"/>
      <c r="BV463" s="54"/>
      <c r="BW463" s="54"/>
      <c r="BX463" s="94"/>
      <c r="BY463" s="94"/>
      <c r="BZ463" s="94"/>
      <c r="CA463" s="94"/>
      <c r="CB463" s="94"/>
      <c r="CC463" s="94"/>
      <c r="CD463" s="94"/>
      <c r="CE463" s="94"/>
      <c r="CF463" s="94"/>
      <c r="CG463" s="94"/>
      <c r="CH463" s="113"/>
      <c r="CI463" s="114"/>
      <c r="CJ463" s="48"/>
      <c r="CK463" s="48"/>
      <c r="CL463" s="48"/>
      <c r="CM463" s="54"/>
      <c r="CN463" s="54"/>
      <c r="CO463" s="94"/>
      <c r="CP463" s="94"/>
      <c r="CQ463" s="94"/>
      <c r="CR463" s="94"/>
      <c r="CS463" s="94"/>
      <c r="CT463" s="94"/>
      <c r="CU463" s="94"/>
      <c r="CV463" s="94"/>
      <c r="CW463" s="94"/>
      <c r="CX463" s="94"/>
      <c r="CY463" s="113"/>
      <c r="CZ463" s="114"/>
      <c r="DA463" s="48"/>
      <c r="DB463" s="48"/>
      <c r="DC463" s="48"/>
      <c r="DD463" s="54"/>
      <c r="DE463" s="54"/>
      <c r="DF463" s="94"/>
      <c r="DG463" s="116"/>
      <c r="DH463" s="50"/>
      <c r="DI463" s="50"/>
      <c r="DJ463" s="50"/>
      <c r="DK463" s="50"/>
      <c r="DL463" s="50"/>
      <c r="DM463" s="50"/>
      <c r="DN463" s="50"/>
      <c r="DO463" s="50"/>
      <c r="DP463" s="1"/>
      <c r="DQ463" s="112"/>
      <c r="DR463" s="47"/>
      <c r="DS463" s="48"/>
      <c r="DT463" s="49"/>
      <c r="DU463" s="33"/>
      <c r="DV463" s="33"/>
      <c r="DW463" s="50"/>
      <c r="DX463" s="50"/>
      <c r="DY463" s="50"/>
      <c r="DZ463" s="50"/>
      <c r="EA463" s="50"/>
      <c r="EB463" s="50"/>
      <c r="EC463" s="50"/>
      <c r="ED463" s="50"/>
      <c r="EE463" s="50"/>
      <c r="EF463" s="50"/>
      <c r="EG463" s="1"/>
      <c r="EH463" s="112"/>
      <c r="EI463" s="47"/>
      <c r="EJ463" s="48"/>
      <c r="EK463" s="49"/>
      <c r="EL463" s="33"/>
      <c r="EM463" s="33"/>
      <c r="EN463" s="50"/>
      <c r="EO463" s="50"/>
      <c r="EP463" s="50"/>
      <c r="EQ463" s="50"/>
      <c r="ER463" s="50"/>
      <c r="ES463" s="50"/>
      <c r="ET463" s="50"/>
      <c r="EU463" s="50"/>
      <c r="EV463" s="50"/>
      <c r="EW463" s="50"/>
      <c r="EX463" s="1"/>
      <c r="EY463" s="112"/>
      <c r="EZ463" s="47"/>
      <c r="FA463" s="48"/>
      <c r="FB463" s="49"/>
      <c r="FC463" s="33"/>
      <c r="FD463" s="33"/>
      <c r="FE463" s="50"/>
      <c r="FF463" s="50"/>
      <c r="FG463" s="50"/>
      <c r="FH463" s="50"/>
      <c r="FI463" s="50"/>
      <c r="FJ463" s="50"/>
      <c r="FK463" s="50"/>
      <c r="FL463" s="50"/>
      <c r="FM463" s="50"/>
      <c r="FN463" s="50"/>
      <c r="FO463" s="1"/>
      <c r="FP463" s="112"/>
      <c r="FQ463" s="47"/>
      <c r="FR463" s="48"/>
      <c r="FS463" s="49"/>
      <c r="FT463" s="33"/>
      <c r="FU463" s="33"/>
      <c r="FV463" s="50"/>
      <c r="FW463" s="50"/>
      <c r="FX463" s="50"/>
      <c r="FY463" s="50"/>
      <c r="FZ463" s="50"/>
      <c r="GA463" s="50"/>
      <c r="GB463" s="50"/>
      <c r="GC463" s="50"/>
      <c r="GD463" s="50"/>
      <c r="GE463" s="50"/>
      <c r="GF463" s="1"/>
      <c r="GG463" s="112"/>
      <c r="GH463" s="47"/>
      <c r="GI463" s="48"/>
      <c r="GJ463" s="49"/>
      <c r="GK463" s="33"/>
      <c r="GL463" s="33"/>
      <c r="GM463" s="50"/>
      <c r="GN463" s="50"/>
      <c r="GO463" s="50"/>
      <c r="GP463" s="50"/>
      <c r="GQ463" s="50"/>
      <c r="GR463" s="50"/>
      <c r="GS463" s="50"/>
      <c r="GT463" s="50"/>
      <c r="GU463" s="50"/>
      <c r="GV463" s="50"/>
      <c r="GW463" s="1"/>
      <c r="GX463" s="112"/>
      <c r="GY463" s="47"/>
      <c r="GZ463" s="48"/>
      <c r="HA463" s="49"/>
      <c r="HB463" s="33"/>
      <c r="HC463" s="33"/>
      <c r="HD463" s="50"/>
      <c r="HE463" s="50"/>
      <c r="HF463" s="50"/>
      <c r="HG463" s="50"/>
      <c r="HH463" s="50"/>
      <c r="HI463" s="50"/>
      <c r="HJ463" s="50"/>
      <c r="HK463" s="50"/>
      <c r="HL463" s="50"/>
      <c r="HM463" s="50"/>
      <c r="HN463" s="1"/>
      <c r="HO463" s="112"/>
      <c r="HP463" s="47"/>
      <c r="HQ463" s="48"/>
      <c r="HR463" s="49"/>
      <c r="HS463" s="33"/>
      <c r="HT463" s="33"/>
      <c r="HU463" s="50"/>
      <c r="HV463" s="50"/>
      <c r="HW463" s="50"/>
      <c r="HX463" s="50"/>
      <c r="HY463" s="50"/>
      <c r="HZ463" s="50"/>
      <c r="IA463" s="50"/>
      <c r="IB463" s="50"/>
      <c r="IC463" s="50"/>
      <c r="ID463" s="50"/>
      <c r="IE463" s="1"/>
      <c r="IF463" s="112"/>
      <c r="IG463" s="47"/>
      <c r="IH463" s="48"/>
      <c r="II463" s="49"/>
      <c r="IJ463" s="33"/>
      <c r="IK463" s="33"/>
      <c r="IL463" s="50"/>
      <c r="IM463" s="50"/>
      <c r="IN463" s="50"/>
      <c r="IO463" s="50"/>
      <c r="IP463" s="50"/>
      <c r="IQ463" s="50"/>
      <c r="IR463" s="50"/>
      <c r="IS463" s="50"/>
      <c r="IT463" s="50"/>
      <c r="IU463" s="50"/>
      <c r="IV463" s="1"/>
    </row>
    <row r="464" spans="1:256" ht="30.75" customHeight="1">
      <c r="A464" s="46"/>
      <c r="B464" s="47"/>
      <c r="C464" s="48"/>
      <c r="D464" s="49"/>
      <c r="E464" s="33"/>
      <c r="F464" s="33"/>
      <c r="G464" s="33"/>
      <c r="H464" s="33">
        <v>2028</v>
      </c>
      <c r="I464" s="50">
        <f t="shared" si="230"/>
        <v>199612.64730293211</v>
      </c>
      <c r="J464" s="50">
        <f t="shared" si="232"/>
        <v>0</v>
      </c>
      <c r="K464" s="50">
        <f t="shared" si="233"/>
        <v>199612.64730293211</v>
      </c>
      <c r="L464" s="50">
        <f t="shared" si="233"/>
        <v>0</v>
      </c>
      <c r="M464" s="50">
        <f t="shared" si="233"/>
        <v>0</v>
      </c>
      <c r="N464" s="50">
        <f t="shared" si="233"/>
        <v>0</v>
      </c>
      <c r="O464" s="50">
        <f t="shared" si="233"/>
        <v>0</v>
      </c>
      <c r="P464" s="50">
        <f t="shared" si="233"/>
        <v>0</v>
      </c>
      <c r="Q464" s="50">
        <f t="shared" si="233"/>
        <v>0</v>
      </c>
      <c r="R464" s="50">
        <f t="shared" si="233"/>
        <v>0</v>
      </c>
      <c r="S464" s="1"/>
      <c r="T464" s="52"/>
      <c r="AI464" s="54"/>
      <c r="AY464" s="54"/>
      <c r="BO464" s="54"/>
      <c r="CE464" s="54"/>
      <c r="CU464" s="54"/>
      <c r="DK464" s="54"/>
      <c r="EA464" s="54"/>
      <c r="EQ464" s="54"/>
      <c r="FG464" s="54"/>
      <c r="FW464" s="54"/>
      <c r="GM464" s="54"/>
      <c r="HC464" s="54"/>
      <c r="HS464" s="54"/>
      <c r="II464" s="54"/>
    </row>
    <row r="465" spans="1:256" ht="30.75" customHeight="1">
      <c r="A465" s="46"/>
      <c r="B465" s="47"/>
      <c r="C465" s="48"/>
      <c r="D465" s="49"/>
      <c r="E465" s="33"/>
      <c r="F465" s="33"/>
      <c r="G465" s="33"/>
      <c r="H465" s="33">
        <v>2029</v>
      </c>
      <c r="I465" s="50">
        <f t="shared" si="230"/>
        <v>294698.30822480901</v>
      </c>
      <c r="J465" s="50">
        <f t="shared" si="232"/>
        <v>0</v>
      </c>
      <c r="K465" s="50">
        <f t="shared" si="233"/>
        <v>294698.30822480901</v>
      </c>
      <c r="L465" s="50">
        <f t="shared" si="233"/>
        <v>0</v>
      </c>
      <c r="M465" s="50">
        <f t="shared" si="233"/>
        <v>0</v>
      </c>
      <c r="N465" s="50">
        <f t="shared" si="233"/>
        <v>0</v>
      </c>
      <c r="O465" s="50">
        <f t="shared" si="233"/>
        <v>0</v>
      </c>
      <c r="P465" s="50">
        <f t="shared" si="233"/>
        <v>0</v>
      </c>
      <c r="Q465" s="50">
        <f t="shared" si="233"/>
        <v>0</v>
      </c>
      <c r="R465" s="50">
        <f t="shared" si="233"/>
        <v>0</v>
      </c>
      <c r="S465" s="1"/>
      <c r="T465" s="52"/>
      <c r="AI465" s="54"/>
      <c r="AY465" s="54"/>
      <c r="BO465" s="54"/>
      <c r="CE465" s="54"/>
      <c r="CU465" s="54"/>
      <c r="DK465" s="54"/>
      <c r="EA465" s="54"/>
      <c r="EQ465" s="54"/>
      <c r="FG465" s="54"/>
      <c r="FW465" s="54"/>
      <c r="GM465" s="54"/>
      <c r="HC465" s="54"/>
      <c r="HS465" s="54"/>
      <c r="II465" s="54"/>
    </row>
    <row r="466" spans="1:256" ht="30.75" customHeight="1">
      <c r="A466" s="46"/>
      <c r="B466" s="47"/>
      <c r="C466" s="48"/>
      <c r="D466" s="49"/>
      <c r="E466" s="33"/>
      <c r="F466" s="33"/>
      <c r="G466" s="33"/>
      <c r="H466" s="33">
        <v>2030</v>
      </c>
      <c r="I466" s="50">
        <f t="shared" si="230"/>
        <v>276513.72396815527</v>
      </c>
      <c r="J466" s="50">
        <f t="shared" si="232"/>
        <v>0</v>
      </c>
      <c r="K466" s="50">
        <f t="shared" si="233"/>
        <v>276513.72396815527</v>
      </c>
      <c r="L466" s="50">
        <f t="shared" si="233"/>
        <v>0</v>
      </c>
      <c r="M466" s="50">
        <f t="shared" si="233"/>
        <v>0</v>
      </c>
      <c r="N466" s="50">
        <f t="shared" si="233"/>
        <v>0</v>
      </c>
      <c r="O466" s="50">
        <f t="shared" si="233"/>
        <v>0</v>
      </c>
      <c r="P466" s="50">
        <f t="shared" si="233"/>
        <v>0</v>
      </c>
      <c r="Q466" s="50">
        <f t="shared" si="233"/>
        <v>0</v>
      </c>
      <c r="R466" s="50">
        <f t="shared" si="233"/>
        <v>0</v>
      </c>
      <c r="S466" s="1"/>
      <c r="T466" s="52"/>
      <c r="AI466" s="54"/>
      <c r="AY466" s="54"/>
      <c r="BO466" s="54"/>
      <c r="CE466" s="54"/>
      <c r="CU466" s="54"/>
      <c r="DK466" s="54"/>
      <c r="EA466" s="54"/>
      <c r="EQ466" s="54"/>
      <c r="FG466" s="54"/>
      <c r="FW466" s="54"/>
      <c r="GM466" s="54"/>
      <c r="HC466" s="54"/>
      <c r="HS466" s="54"/>
      <c r="II466" s="54"/>
    </row>
    <row r="467" spans="1:256" ht="30.75" customHeight="1">
      <c r="A467" s="39"/>
      <c r="B467" s="40" t="s">
        <v>56</v>
      </c>
      <c r="C467" s="41"/>
      <c r="D467" s="42"/>
      <c r="E467" s="33"/>
      <c r="F467" s="33"/>
      <c r="G467" s="33"/>
      <c r="H467" s="43" t="s">
        <v>26</v>
      </c>
      <c r="I467" s="44">
        <f>K467+M467+O467+Q467</f>
        <v>2817185.5718398229</v>
      </c>
      <c r="J467" s="44">
        <f t="shared" ref="J467:J476" si="234">L467+N467+P467+R467</f>
        <v>237476.5</v>
      </c>
      <c r="K467" s="44">
        <f t="shared" ref="K467:R467" si="235">SUM(K468:K476)</f>
        <v>1753924.0718398229</v>
      </c>
      <c r="L467" s="44">
        <f t="shared" si="235"/>
        <v>72476.5</v>
      </c>
      <c r="M467" s="44">
        <f t="shared" si="235"/>
        <v>0</v>
      </c>
      <c r="N467" s="44">
        <f t="shared" si="235"/>
        <v>0</v>
      </c>
      <c r="O467" s="44">
        <f t="shared" si="235"/>
        <v>1063261.5</v>
      </c>
      <c r="P467" s="44">
        <f t="shared" si="235"/>
        <v>165000</v>
      </c>
      <c r="Q467" s="44">
        <f t="shared" si="235"/>
        <v>0</v>
      </c>
      <c r="R467" s="44">
        <f t="shared" si="235"/>
        <v>0</v>
      </c>
      <c r="S467" s="1"/>
      <c r="T467" s="112"/>
      <c r="U467" s="48"/>
      <c r="V467" s="48"/>
      <c r="W467" s="54"/>
      <c r="X467" s="89"/>
      <c r="Y467" s="95"/>
      <c r="Z467" s="95"/>
      <c r="AA467" s="95"/>
      <c r="AB467" s="95"/>
      <c r="AC467" s="95"/>
      <c r="AD467" s="95"/>
      <c r="AE467" s="95"/>
      <c r="AF467" s="95"/>
      <c r="AG467" s="95"/>
      <c r="AH467" s="95"/>
      <c r="AI467" s="113"/>
      <c r="AJ467" s="114"/>
      <c r="AK467" s="48"/>
      <c r="AL467" s="48"/>
      <c r="AM467" s="48"/>
      <c r="AN467" s="54"/>
      <c r="AO467" s="89"/>
      <c r="AP467" s="95"/>
      <c r="AQ467" s="95"/>
      <c r="AR467" s="95"/>
      <c r="AS467" s="95"/>
      <c r="AT467" s="95"/>
      <c r="AU467" s="95"/>
      <c r="AV467" s="95"/>
      <c r="AW467" s="95"/>
      <c r="AX467" s="95"/>
      <c r="AY467" s="95"/>
      <c r="AZ467" s="113"/>
      <c r="BA467" s="114"/>
      <c r="BB467" s="48"/>
      <c r="BC467" s="48"/>
      <c r="BD467" s="48"/>
      <c r="BE467" s="54"/>
      <c r="BF467" s="89"/>
      <c r="BG467" s="95"/>
      <c r="BH467" s="95"/>
      <c r="BI467" s="95"/>
      <c r="BJ467" s="95"/>
      <c r="BK467" s="95"/>
      <c r="BL467" s="95"/>
      <c r="BM467" s="95"/>
      <c r="BN467" s="95"/>
      <c r="BO467" s="95"/>
      <c r="BP467" s="95"/>
      <c r="BQ467" s="113"/>
      <c r="BR467" s="114"/>
      <c r="BS467" s="48"/>
      <c r="BT467" s="48"/>
      <c r="BU467" s="48"/>
      <c r="BV467" s="54"/>
      <c r="BW467" s="89"/>
      <c r="BX467" s="95"/>
      <c r="BY467" s="95"/>
      <c r="BZ467" s="95"/>
      <c r="CA467" s="95"/>
      <c r="CB467" s="95"/>
      <c r="CC467" s="95"/>
      <c r="CD467" s="95"/>
      <c r="CE467" s="95"/>
      <c r="CF467" s="95"/>
      <c r="CG467" s="95"/>
      <c r="CH467" s="113"/>
      <c r="CI467" s="114"/>
      <c r="CJ467" s="48"/>
      <c r="CK467" s="48"/>
      <c r="CL467" s="48"/>
      <c r="CM467" s="54"/>
      <c r="CN467" s="89"/>
      <c r="CO467" s="95"/>
      <c r="CP467" s="95"/>
      <c r="CQ467" s="95"/>
      <c r="CR467" s="95"/>
      <c r="CS467" s="95"/>
      <c r="CT467" s="95"/>
      <c r="CU467" s="95"/>
      <c r="CV467" s="95"/>
      <c r="CW467" s="95"/>
      <c r="CX467" s="95"/>
      <c r="CY467" s="113"/>
      <c r="CZ467" s="114"/>
      <c r="DA467" s="48"/>
      <c r="DB467" s="48"/>
      <c r="DC467" s="48"/>
      <c r="DD467" s="54"/>
      <c r="DE467" s="89"/>
      <c r="DF467" s="95"/>
      <c r="DG467" s="115"/>
      <c r="DH467" s="44"/>
      <c r="DI467" s="44"/>
      <c r="DJ467" s="44"/>
      <c r="DK467" s="44"/>
      <c r="DL467" s="44"/>
      <c r="DM467" s="44"/>
      <c r="DN467" s="44"/>
      <c r="DO467" s="44"/>
      <c r="DP467" s="1"/>
      <c r="DQ467" s="112"/>
      <c r="DR467" s="40"/>
      <c r="DS467" s="41"/>
      <c r="DT467" s="42"/>
      <c r="DU467" s="33"/>
      <c r="DV467" s="43"/>
      <c r="DW467" s="44"/>
      <c r="DX467" s="44"/>
      <c r="DY467" s="44"/>
      <c r="DZ467" s="44"/>
      <c r="EA467" s="44"/>
      <c r="EB467" s="44"/>
      <c r="EC467" s="44"/>
      <c r="ED467" s="44"/>
      <c r="EE467" s="44"/>
      <c r="EF467" s="44"/>
      <c r="EG467" s="1"/>
      <c r="EH467" s="112"/>
      <c r="EI467" s="40"/>
      <c r="EJ467" s="41"/>
      <c r="EK467" s="42"/>
      <c r="EL467" s="33"/>
      <c r="EM467" s="43"/>
      <c r="EN467" s="44"/>
      <c r="EO467" s="44"/>
      <c r="EP467" s="44"/>
      <c r="EQ467" s="44"/>
      <c r="ER467" s="44"/>
      <c r="ES467" s="44"/>
      <c r="ET467" s="44"/>
      <c r="EU467" s="44"/>
      <c r="EV467" s="44"/>
      <c r="EW467" s="44"/>
      <c r="EX467" s="1"/>
      <c r="EY467" s="112"/>
      <c r="EZ467" s="40"/>
      <c r="FA467" s="41"/>
      <c r="FB467" s="42"/>
      <c r="FC467" s="33"/>
      <c r="FD467" s="43"/>
      <c r="FE467" s="44"/>
      <c r="FF467" s="44"/>
      <c r="FG467" s="44"/>
      <c r="FH467" s="44"/>
      <c r="FI467" s="44"/>
      <c r="FJ467" s="44"/>
      <c r="FK467" s="44"/>
      <c r="FL467" s="44"/>
      <c r="FM467" s="44"/>
      <c r="FN467" s="44"/>
      <c r="FO467" s="1"/>
      <c r="FP467" s="112"/>
      <c r="FQ467" s="40"/>
      <c r="FR467" s="41"/>
      <c r="FS467" s="42"/>
      <c r="FT467" s="33"/>
      <c r="FU467" s="43"/>
      <c r="FV467" s="44"/>
      <c r="FW467" s="44"/>
      <c r="FX467" s="44"/>
      <c r="FY467" s="44"/>
      <c r="FZ467" s="44"/>
      <c r="GA467" s="44"/>
      <c r="GB467" s="44"/>
      <c r="GC467" s="44"/>
      <c r="GD467" s="44"/>
      <c r="GE467" s="44"/>
      <c r="GF467" s="1"/>
      <c r="GG467" s="112"/>
      <c r="GH467" s="40"/>
      <c r="GI467" s="41"/>
      <c r="GJ467" s="42"/>
      <c r="GK467" s="33"/>
      <c r="GL467" s="43"/>
      <c r="GM467" s="44"/>
      <c r="GN467" s="44"/>
      <c r="GO467" s="44"/>
      <c r="GP467" s="44"/>
      <c r="GQ467" s="44"/>
      <c r="GR467" s="44"/>
      <c r="GS467" s="44"/>
      <c r="GT467" s="44"/>
      <c r="GU467" s="44"/>
      <c r="GV467" s="44"/>
      <c r="GW467" s="1"/>
      <c r="GX467" s="112"/>
      <c r="GY467" s="40"/>
      <c r="GZ467" s="41"/>
      <c r="HA467" s="42"/>
      <c r="HB467" s="33"/>
      <c r="HC467" s="43"/>
      <c r="HD467" s="44"/>
      <c r="HE467" s="44"/>
      <c r="HF467" s="44"/>
      <c r="HG467" s="44"/>
      <c r="HH467" s="44"/>
      <c r="HI467" s="44"/>
      <c r="HJ467" s="44"/>
      <c r="HK467" s="44"/>
      <c r="HL467" s="44"/>
      <c r="HM467" s="44"/>
      <c r="HN467" s="1"/>
      <c r="HO467" s="112"/>
      <c r="HP467" s="40"/>
      <c r="HQ467" s="41"/>
      <c r="HR467" s="42"/>
      <c r="HS467" s="33"/>
      <c r="HT467" s="43"/>
      <c r="HU467" s="44"/>
      <c r="HV467" s="44"/>
      <c r="HW467" s="44"/>
      <c r="HX467" s="44"/>
      <c r="HY467" s="44"/>
      <c r="HZ467" s="44"/>
      <c r="IA467" s="44"/>
      <c r="IB467" s="44"/>
      <c r="IC467" s="44"/>
      <c r="ID467" s="44"/>
      <c r="IE467" s="1"/>
      <c r="IF467" s="112"/>
      <c r="IG467" s="40"/>
      <c r="IH467" s="41"/>
      <c r="II467" s="42"/>
      <c r="IJ467" s="33"/>
      <c r="IK467" s="43"/>
      <c r="IL467" s="44"/>
      <c r="IM467" s="44"/>
      <c r="IN467" s="44"/>
      <c r="IO467" s="44"/>
      <c r="IP467" s="44"/>
      <c r="IQ467" s="44"/>
      <c r="IR467" s="44"/>
      <c r="IS467" s="44"/>
      <c r="IT467" s="44"/>
      <c r="IU467" s="44"/>
      <c r="IV467" s="1"/>
    </row>
    <row r="468" spans="1:256" ht="30.75" customHeight="1">
      <c r="A468" s="46"/>
      <c r="B468" s="47"/>
      <c r="C468" s="48"/>
      <c r="D468" s="49"/>
      <c r="E468" s="33"/>
      <c r="F468" s="33"/>
      <c r="G468" s="33"/>
      <c r="H468" s="33">
        <v>2022</v>
      </c>
      <c r="I468" s="50">
        <f>K468+M468+O468+Q468</f>
        <v>44.699999999999996</v>
      </c>
      <c r="J468" s="50">
        <f t="shared" si="234"/>
        <v>44.699999999999996</v>
      </c>
      <c r="K468" s="50">
        <f t="shared" ref="K468:R476" si="236">K354+K132+K405</f>
        <v>44.699999999999996</v>
      </c>
      <c r="L468" s="50">
        <f t="shared" si="236"/>
        <v>44.699999999999996</v>
      </c>
      <c r="M468" s="50">
        <f t="shared" si="236"/>
        <v>0</v>
      </c>
      <c r="N468" s="50">
        <f t="shared" si="236"/>
        <v>0</v>
      </c>
      <c r="O468" s="50">
        <f t="shared" si="236"/>
        <v>0</v>
      </c>
      <c r="P468" s="50">
        <f t="shared" si="236"/>
        <v>0</v>
      </c>
      <c r="Q468" s="50">
        <f t="shared" si="236"/>
        <v>0</v>
      </c>
      <c r="R468" s="50">
        <f t="shared" si="236"/>
        <v>0</v>
      </c>
      <c r="S468" s="1"/>
      <c r="T468" s="112"/>
      <c r="U468" s="48"/>
      <c r="V468" s="48"/>
      <c r="W468" s="54"/>
      <c r="X468" s="54"/>
      <c r="Y468" s="94"/>
      <c r="Z468" s="94"/>
      <c r="AA468" s="94"/>
      <c r="AB468" s="94"/>
      <c r="AC468" s="94"/>
      <c r="AD468" s="94"/>
      <c r="AE468" s="94"/>
      <c r="AF468" s="94"/>
      <c r="AG468" s="94"/>
      <c r="AH468" s="94"/>
      <c r="AI468" s="113"/>
      <c r="AJ468" s="114"/>
      <c r="AK468" s="48"/>
      <c r="AL468" s="48"/>
      <c r="AM468" s="48"/>
      <c r="AN468" s="54"/>
      <c r="AO468" s="54"/>
      <c r="AP468" s="94"/>
      <c r="AQ468" s="94"/>
      <c r="AR468" s="94"/>
      <c r="AS468" s="94"/>
      <c r="AT468" s="94"/>
      <c r="AU468" s="94"/>
      <c r="AV468" s="94"/>
      <c r="AW468" s="94"/>
      <c r="AX468" s="94"/>
      <c r="AY468" s="94"/>
      <c r="AZ468" s="113"/>
      <c r="BA468" s="114"/>
      <c r="BB468" s="48"/>
      <c r="BC468" s="48"/>
      <c r="BD468" s="48"/>
      <c r="BE468" s="54"/>
      <c r="BF468" s="54"/>
      <c r="BG468" s="94"/>
      <c r="BH468" s="94"/>
      <c r="BI468" s="94"/>
      <c r="BJ468" s="94"/>
      <c r="BK468" s="94"/>
      <c r="BL468" s="94"/>
      <c r="BM468" s="94"/>
      <c r="BN468" s="94"/>
      <c r="BO468" s="94"/>
      <c r="BP468" s="94"/>
      <c r="BQ468" s="113"/>
      <c r="BR468" s="114"/>
      <c r="BS468" s="48"/>
      <c r="BT468" s="48"/>
      <c r="BU468" s="48"/>
      <c r="BV468" s="54"/>
      <c r="BW468" s="54"/>
      <c r="BX468" s="94"/>
      <c r="BY468" s="94"/>
      <c r="BZ468" s="94"/>
      <c r="CA468" s="94"/>
      <c r="CB468" s="94"/>
      <c r="CC468" s="94"/>
      <c r="CD468" s="94"/>
      <c r="CE468" s="94"/>
      <c r="CF468" s="94"/>
      <c r="CG468" s="94"/>
      <c r="CH468" s="113"/>
      <c r="CI468" s="114"/>
      <c r="CJ468" s="48"/>
      <c r="CK468" s="48"/>
      <c r="CL468" s="48"/>
      <c r="CM468" s="54"/>
      <c r="CN468" s="54"/>
      <c r="CO468" s="94"/>
      <c r="CP468" s="94"/>
      <c r="CQ468" s="94"/>
      <c r="CR468" s="94"/>
      <c r="CS468" s="94"/>
      <c r="CT468" s="94"/>
      <c r="CU468" s="94"/>
      <c r="CV468" s="94"/>
      <c r="CW468" s="94"/>
      <c r="CX468" s="94"/>
      <c r="CY468" s="113"/>
      <c r="CZ468" s="114"/>
      <c r="DA468" s="48"/>
      <c r="DB468" s="48"/>
      <c r="DC468" s="48"/>
      <c r="DD468" s="54"/>
      <c r="DE468" s="54"/>
      <c r="DF468" s="94"/>
      <c r="DG468" s="116"/>
      <c r="DH468" s="50"/>
      <c r="DI468" s="50"/>
      <c r="DJ468" s="50"/>
      <c r="DK468" s="50"/>
      <c r="DL468" s="50"/>
      <c r="DM468" s="50"/>
      <c r="DN468" s="50"/>
      <c r="DO468" s="50"/>
      <c r="DP468" s="1"/>
      <c r="DQ468" s="112"/>
      <c r="DR468" s="47"/>
      <c r="DS468" s="48"/>
      <c r="DT468" s="49"/>
      <c r="DU468" s="33"/>
      <c r="DV468" s="33"/>
      <c r="DW468" s="50"/>
      <c r="DX468" s="50"/>
      <c r="DY468" s="50"/>
      <c r="DZ468" s="50"/>
      <c r="EA468" s="50"/>
      <c r="EB468" s="50"/>
      <c r="EC468" s="50"/>
      <c r="ED468" s="50"/>
      <c r="EE468" s="50"/>
      <c r="EF468" s="50"/>
      <c r="EG468" s="1"/>
      <c r="EH468" s="112"/>
      <c r="EI468" s="47"/>
      <c r="EJ468" s="48"/>
      <c r="EK468" s="49"/>
      <c r="EL468" s="33"/>
      <c r="EM468" s="33"/>
      <c r="EN468" s="50"/>
      <c r="EO468" s="50"/>
      <c r="EP468" s="50"/>
      <c r="EQ468" s="50"/>
      <c r="ER468" s="50"/>
      <c r="ES468" s="50"/>
      <c r="ET468" s="50"/>
      <c r="EU468" s="50"/>
      <c r="EV468" s="50"/>
      <c r="EW468" s="50"/>
      <c r="EX468" s="1"/>
      <c r="EY468" s="112"/>
      <c r="EZ468" s="47"/>
      <c r="FA468" s="48"/>
      <c r="FB468" s="49"/>
      <c r="FC468" s="33"/>
      <c r="FD468" s="33"/>
      <c r="FE468" s="50"/>
      <c r="FF468" s="50"/>
      <c r="FG468" s="50"/>
      <c r="FH468" s="50"/>
      <c r="FI468" s="50"/>
      <c r="FJ468" s="50"/>
      <c r="FK468" s="50"/>
      <c r="FL468" s="50"/>
      <c r="FM468" s="50"/>
      <c r="FN468" s="50"/>
      <c r="FO468" s="1"/>
      <c r="FP468" s="112"/>
      <c r="FQ468" s="47"/>
      <c r="FR468" s="48"/>
      <c r="FS468" s="49"/>
      <c r="FT468" s="33"/>
      <c r="FU468" s="33"/>
      <c r="FV468" s="50"/>
      <c r="FW468" s="50"/>
      <c r="FX468" s="50"/>
      <c r="FY468" s="50"/>
      <c r="FZ468" s="50"/>
      <c r="GA468" s="50"/>
      <c r="GB468" s="50"/>
      <c r="GC468" s="50"/>
      <c r="GD468" s="50"/>
      <c r="GE468" s="50"/>
      <c r="GF468" s="1"/>
      <c r="GG468" s="112"/>
      <c r="GH468" s="47"/>
      <c r="GI468" s="48"/>
      <c r="GJ468" s="49"/>
      <c r="GK468" s="33"/>
      <c r="GL468" s="33"/>
      <c r="GM468" s="50"/>
      <c r="GN468" s="50"/>
      <c r="GO468" s="50"/>
      <c r="GP468" s="50"/>
      <c r="GQ468" s="50"/>
      <c r="GR468" s="50"/>
      <c r="GS468" s="50"/>
      <c r="GT468" s="50"/>
      <c r="GU468" s="50"/>
      <c r="GV468" s="50"/>
      <c r="GW468" s="1"/>
      <c r="GX468" s="112"/>
      <c r="GY468" s="47"/>
      <c r="GZ468" s="48"/>
      <c r="HA468" s="49"/>
      <c r="HB468" s="33"/>
      <c r="HC468" s="33"/>
      <c r="HD468" s="50"/>
      <c r="HE468" s="50"/>
      <c r="HF468" s="50"/>
      <c r="HG468" s="50"/>
      <c r="HH468" s="50"/>
      <c r="HI468" s="50"/>
      <c r="HJ468" s="50"/>
      <c r="HK468" s="50"/>
      <c r="HL468" s="50"/>
      <c r="HM468" s="50"/>
      <c r="HN468" s="1"/>
      <c r="HO468" s="112"/>
      <c r="HP468" s="47"/>
      <c r="HQ468" s="48"/>
      <c r="HR468" s="49"/>
      <c r="HS468" s="33"/>
      <c r="HT468" s="33"/>
      <c r="HU468" s="50"/>
      <c r="HV468" s="50"/>
      <c r="HW468" s="50"/>
      <c r="HX468" s="50"/>
      <c r="HY468" s="50"/>
      <c r="HZ468" s="50"/>
      <c r="IA468" s="50"/>
      <c r="IB468" s="50"/>
      <c r="IC468" s="50"/>
      <c r="ID468" s="50"/>
      <c r="IE468" s="1"/>
      <c r="IF468" s="112"/>
      <c r="IG468" s="47"/>
      <c r="IH468" s="48"/>
      <c r="II468" s="49"/>
      <c r="IJ468" s="33"/>
      <c r="IK468" s="33"/>
      <c r="IL468" s="50"/>
      <c r="IM468" s="50"/>
      <c r="IN468" s="50"/>
      <c r="IO468" s="50"/>
      <c r="IP468" s="50"/>
      <c r="IQ468" s="50"/>
      <c r="IR468" s="50"/>
      <c r="IS468" s="50"/>
      <c r="IT468" s="50"/>
      <c r="IU468" s="50"/>
      <c r="IV468" s="1"/>
    </row>
    <row r="469" spans="1:256" ht="30.75" customHeight="1">
      <c r="A469" s="46"/>
      <c r="B469" s="47"/>
      <c r="C469" s="48"/>
      <c r="D469" s="49"/>
      <c r="E469" s="33"/>
      <c r="F469" s="33"/>
      <c r="G469" s="33"/>
      <c r="H469" s="33">
        <v>2023</v>
      </c>
      <c r="I469" s="50">
        <f t="shared" ref="I469:I476" si="237">K469+M469+O469+Q469</f>
        <v>2075.1999999999998</v>
      </c>
      <c r="J469" s="50">
        <f t="shared" si="234"/>
        <v>2075.1999999999998</v>
      </c>
      <c r="K469" s="50">
        <f t="shared" si="236"/>
        <v>2075.1999999999998</v>
      </c>
      <c r="L469" s="50">
        <f t="shared" si="236"/>
        <v>2075.1999999999998</v>
      </c>
      <c r="M469" s="50">
        <f>M355+M133+M406</f>
        <v>0</v>
      </c>
      <c r="N469" s="50">
        <f t="shared" si="236"/>
        <v>0</v>
      </c>
      <c r="O469" s="50">
        <f t="shared" si="236"/>
        <v>0</v>
      </c>
      <c r="P469" s="50">
        <f t="shared" si="236"/>
        <v>0</v>
      </c>
      <c r="Q469" s="50">
        <f t="shared" si="236"/>
        <v>0</v>
      </c>
      <c r="R469" s="50">
        <f t="shared" si="236"/>
        <v>0</v>
      </c>
      <c r="S469" s="1"/>
      <c r="T469" s="112"/>
      <c r="U469" s="48"/>
      <c r="V469" s="48"/>
      <c r="W469" s="54"/>
      <c r="X469" s="54"/>
      <c r="Y469" s="94"/>
      <c r="Z469" s="94"/>
      <c r="AA469" s="94"/>
      <c r="AB469" s="94"/>
      <c r="AC469" s="94"/>
      <c r="AD469" s="94"/>
      <c r="AE469" s="94"/>
      <c r="AF469" s="94"/>
      <c r="AG469" s="94"/>
      <c r="AH469" s="94"/>
      <c r="AI469" s="113"/>
      <c r="AJ469" s="114"/>
      <c r="AK469" s="48"/>
      <c r="AL469" s="48"/>
      <c r="AM469" s="48"/>
      <c r="AN469" s="54"/>
      <c r="AO469" s="54"/>
      <c r="AP469" s="94"/>
      <c r="AQ469" s="94"/>
      <c r="AR469" s="94"/>
      <c r="AS469" s="94"/>
      <c r="AT469" s="94"/>
      <c r="AU469" s="94"/>
      <c r="AV469" s="94"/>
      <c r="AW469" s="94"/>
      <c r="AX469" s="94"/>
      <c r="AY469" s="94"/>
      <c r="AZ469" s="113"/>
      <c r="BA469" s="114"/>
      <c r="BB469" s="48"/>
      <c r="BC469" s="48"/>
      <c r="BD469" s="48"/>
      <c r="BE469" s="54"/>
      <c r="BF469" s="54"/>
      <c r="BG469" s="94"/>
      <c r="BH469" s="94"/>
      <c r="BI469" s="94"/>
      <c r="BJ469" s="94"/>
      <c r="BK469" s="94"/>
      <c r="BL469" s="94"/>
      <c r="BM469" s="94"/>
      <c r="BN469" s="94"/>
      <c r="BO469" s="94"/>
      <c r="BP469" s="94"/>
      <c r="BQ469" s="113"/>
      <c r="BR469" s="114"/>
      <c r="BS469" s="48"/>
      <c r="BT469" s="48"/>
      <c r="BU469" s="48"/>
      <c r="BV469" s="54"/>
      <c r="BW469" s="54"/>
      <c r="BX469" s="94"/>
      <c r="BY469" s="94"/>
      <c r="BZ469" s="94"/>
      <c r="CA469" s="94"/>
      <c r="CB469" s="94"/>
      <c r="CC469" s="94"/>
      <c r="CD469" s="94"/>
      <c r="CE469" s="94"/>
      <c r="CF469" s="94"/>
      <c r="CG469" s="94"/>
      <c r="CH469" s="113"/>
      <c r="CI469" s="114"/>
      <c r="CJ469" s="48"/>
      <c r="CK469" s="48"/>
      <c r="CL469" s="48"/>
      <c r="CM469" s="54"/>
      <c r="CN469" s="54"/>
      <c r="CO469" s="94"/>
      <c r="CP469" s="94"/>
      <c r="CQ469" s="94"/>
      <c r="CR469" s="94"/>
      <c r="CS469" s="94"/>
      <c r="CT469" s="94"/>
      <c r="CU469" s="94"/>
      <c r="CV469" s="94"/>
      <c r="CW469" s="94"/>
      <c r="CX469" s="94"/>
      <c r="CY469" s="113"/>
      <c r="CZ469" s="114"/>
      <c r="DA469" s="48"/>
      <c r="DB469" s="48"/>
      <c r="DC469" s="48"/>
      <c r="DD469" s="54"/>
      <c r="DE469" s="54"/>
      <c r="DF469" s="94"/>
      <c r="DG469" s="116"/>
      <c r="DH469" s="50"/>
      <c r="DI469" s="50"/>
      <c r="DJ469" s="50"/>
      <c r="DK469" s="50"/>
      <c r="DL469" s="50"/>
      <c r="DM469" s="50"/>
      <c r="DN469" s="50"/>
      <c r="DO469" s="50"/>
      <c r="DP469" s="1"/>
      <c r="DQ469" s="112"/>
      <c r="DR469" s="47"/>
      <c r="DS469" s="48"/>
      <c r="DT469" s="49"/>
      <c r="DU469" s="33"/>
      <c r="DV469" s="33"/>
      <c r="DW469" s="50"/>
      <c r="DX469" s="50"/>
      <c r="DY469" s="50"/>
      <c r="DZ469" s="50"/>
      <c r="EA469" s="50"/>
      <c r="EB469" s="50"/>
      <c r="EC469" s="50"/>
      <c r="ED469" s="50"/>
      <c r="EE469" s="50"/>
      <c r="EF469" s="50"/>
      <c r="EG469" s="1"/>
      <c r="EH469" s="112"/>
      <c r="EI469" s="47"/>
      <c r="EJ469" s="48"/>
      <c r="EK469" s="49"/>
      <c r="EL469" s="33"/>
      <c r="EM469" s="33"/>
      <c r="EN469" s="50"/>
      <c r="EO469" s="50"/>
      <c r="EP469" s="50"/>
      <c r="EQ469" s="50"/>
      <c r="ER469" s="50"/>
      <c r="ES469" s="50"/>
      <c r="ET469" s="50"/>
      <c r="EU469" s="50"/>
      <c r="EV469" s="50"/>
      <c r="EW469" s="50"/>
      <c r="EX469" s="1"/>
      <c r="EY469" s="112"/>
      <c r="EZ469" s="47"/>
      <c r="FA469" s="48"/>
      <c r="FB469" s="49"/>
      <c r="FC469" s="33"/>
      <c r="FD469" s="33"/>
      <c r="FE469" s="50"/>
      <c r="FF469" s="50"/>
      <c r="FG469" s="50"/>
      <c r="FH469" s="50"/>
      <c r="FI469" s="50"/>
      <c r="FJ469" s="50"/>
      <c r="FK469" s="50"/>
      <c r="FL469" s="50"/>
      <c r="FM469" s="50"/>
      <c r="FN469" s="50"/>
      <c r="FO469" s="1"/>
      <c r="FP469" s="112"/>
      <c r="FQ469" s="47"/>
      <c r="FR469" s="48"/>
      <c r="FS469" s="49"/>
      <c r="FT469" s="33"/>
      <c r="FU469" s="33"/>
      <c r="FV469" s="50"/>
      <c r="FW469" s="50"/>
      <c r="FX469" s="50"/>
      <c r="FY469" s="50"/>
      <c r="FZ469" s="50"/>
      <c r="GA469" s="50"/>
      <c r="GB469" s="50"/>
      <c r="GC469" s="50"/>
      <c r="GD469" s="50"/>
      <c r="GE469" s="50"/>
      <c r="GF469" s="1"/>
      <c r="GG469" s="112"/>
      <c r="GH469" s="47"/>
      <c r="GI469" s="48"/>
      <c r="GJ469" s="49"/>
      <c r="GK469" s="33"/>
      <c r="GL469" s="33"/>
      <c r="GM469" s="50"/>
      <c r="GN469" s="50"/>
      <c r="GO469" s="50"/>
      <c r="GP469" s="50"/>
      <c r="GQ469" s="50"/>
      <c r="GR469" s="50"/>
      <c r="GS469" s="50"/>
      <c r="GT469" s="50"/>
      <c r="GU469" s="50"/>
      <c r="GV469" s="50"/>
      <c r="GW469" s="1"/>
      <c r="GX469" s="112"/>
      <c r="GY469" s="47"/>
      <c r="GZ469" s="48"/>
      <c r="HA469" s="49"/>
      <c r="HB469" s="33"/>
      <c r="HC469" s="33"/>
      <c r="HD469" s="50"/>
      <c r="HE469" s="50"/>
      <c r="HF469" s="50"/>
      <c r="HG469" s="50"/>
      <c r="HH469" s="50"/>
      <c r="HI469" s="50"/>
      <c r="HJ469" s="50"/>
      <c r="HK469" s="50"/>
      <c r="HL469" s="50"/>
      <c r="HM469" s="50"/>
      <c r="HN469" s="1"/>
      <c r="HO469" s="112"/>
      <c r="HP469" s="47"/>
      <c r="HQ469" s="48"/>
      <c r="HR469" s="49"/>
      <c r="HS469" s="33"/>
      <c r="HT469" s="33"/>
      <c r="HU469" s="50"/>
      <c r="HV469" s="50"/>
      <c r="HW469" s="50"/>
      <c r="HX469" s="50"/>
      <c r="HY469" s="50"/>
      <c r="HZ469" s="50"/>
      <c r="IA469" s="50"/>
      <c r="IB469" s="50"/>
      <c r="IC469" s="50"/>
      <c r="ID469" s="50"/>
      <c r="IE469" s="1"/>
      <c r="IF469" s="112"/>
      <c r="IG469" s="47"/>
      <c r="IH469" s="48"/>
      <c r="II469" s="49"/>
      <c r="IJ469" s="33"/>
      <c r="IK469" s="33"/>
      <c r="IL469" s="50"/>
      <c r="IM469" s="50"/>
      <c r="IN469" s="50"/>
      <c r="IO469" s="50"/>
      <c r="IP469" s="50"/>
      <c r="IQ469" s="50"/>
      <c r="IR469" s="50"/>
      <c r="IS469" s="50"/>
      <c r="IT469" s="50"/>
      <c r="IU469" s="50"/>
      <c r="IV469" s="1"/>
    </row>
    <row r="470" spans="1:256" ht="30.75" customHeight="1">
      <c r="A470" s="46"/>
      <c r="B470" s="47"/>
      <c r="C470" s="48"/>
      <c r="D470" s="49"/>
      <c r="E470" s="33"/>
      <c r="F470" s="33"/>
      <c r="G470" s="33"/>
      <c r="H470" s="33">
        <v>2024</v>
      </c>
      <c r="I470" s="50">
        <f t="shared" si="237"/>
        <v>523147.1</v>
      </c>
      <c r="J470" s="50">
        <f t="shared" si="234"/>
        <v>235356.6</v>
      </c>
      <c r="K470" s="50">
        <f t="shared" si="236"/>
        <v>215035</v>
      </c>
      <c r="L470" s="50">
        <f t="shared" si="236"/>
        <v>70356.600000000006</v>
      </c>
      <c r="M470" s="50">
        <f t="shared" si="236"/>
        <v>0</v>
      </c>
      <c r="N470" s="50">
        <f t="shared" si="236"/>
        <v>0</v>
      </c>
      <c r="O470" s="50">
        <f t="shared" si="236"/>
        <v>308112.09999999998</v>
      </c>
      <c r="P470" s="50">
        <f t="shared" si="236"/>
        <v>165000</v>
      </c>
      <c r="Q470" s="50">
        <f t="shared" si="236"/>
        <v>0</v>
      </c>
      <c r="R470" s="50">
        <f t="shared" si="236"/>
        <v>0</v>
      </c>
      <c r="S470" s="1"/>
      <c r="T470" s="112"/>
      <c r="U470" s="48"/>
      <c r="V470" s="48"/>
      <c r="W470" s="54"/>
      <c r="X470" s="54"/>
      <c r="Y470" s="94"/>
      <c r="Z470" s="94"/>
      <c r="AA470" s="94"/>
      <c r="AB470" s="94"/>
      <c r="AC470" s="94"/>
      <c r="AD470" s="94"/>
      <c r="AE470" s="94"/>
      <c r="AF470" s="94"/>
      <c r="AG470" s="94"/>
      <c r="AH470" s="94"/>
      <c r="AI470" s="113"/>
      <c r="AJ470" s="114"/>
      <c r="AK470" s="48"/>
      <c r="AL470" s="48"/>
      <c r="AM470" s="48"/>
      <c r="AN470" s="54"/>
      <c r="AO470" s="54"/>
      <c r="AP470" s="94"/>
      <c r="AQ470" s="94"/>
      <c r="AR470" s="94"/>
      <c r="AS470" s="94"/>
      <c r="AT470" s="94"/>
      <c r="AU470" s="94"/>
      <c r="AV470" s="94"/>
      <c r="AW470" s="94"/>
      <c r="AX470" s="94"/>
      <c r="AY470" s="94"/>
      <c r="AZ470" s="113"/>
      <c r="BA470" s="114"/>
      <c r="BB470" s="48"/>
      <c r="BC470" s="48"/>
      <c r="BD470" s="48"/>
      <c r="BE470" s="54"/>
      <c r="BF470" s="54"/>
      <c r="BG470" s="94"/>
      <c r="BH470" s="94"/>
      <c r="BI470" s="94"/>
      <c r="BJ470" s="94"/>
      <c r="BK470" s="94"/>
      <c r="BL470" s="94"/>
      <c r="BM470" s="94"/>
      <c r="BN470" s="94"/>
      <c r="BO470" s="94"/>
      <c r="BP470" s="94"/>
      <c r="BQ470" s="113"/>
      <c r="BR470" s="114"/>
      <c r="BS470" s="48"/>
      <c r="BT470" s="48"/>
      <c r="BU470" s="48"/>
      <c r="BV470" s="54"/>
      <c r="BW470" s="54"/>
      <c r="BX470" s="94"/>
      <c r="BY470" s="94"/>
      <c r="BZ470" s="94"/>
      <c r="CA470" s="94"/>
      <c r="CB470" s="94"/>
      <c r="CC470" s="94"/>
      <c r="CD470" s="94"/>
      <c r="CE470" s="94"/>
      <c r="CF470" s="94"/>
      <c r="CG470" s="94"/>
      <c r="CH470" s="113"/>
      <c r="CI470" s="114"/>
      <c r="CJ470" s="48"/>
      <c r="CK470" s="48"/>
      <c r="CL470" s="48"/>
      <c r="CM470" s="54"/>
      <c r="CN470" s="54"/>
      <c r="CO470" s="94"/>
      <c r="CP470" s="94"/>
      <c r="CQ470" s="94"/>
      <c r="CR470" s="94"/>
      <c r="CS470" s="94"/>
      <c r="CT470" s="94"/>
      <c r="CU470" s="94"/>
      <c r="CV470" s="94"/>
      <c r="CW470" s="94"/>
      <c r="CX470" s="94"/>
      <c r="CY470" s="113"/>
      <c r="CZ470" s="114"/>
      <c r="DA470" s="48"/>
      <c r="DB470" s="48"/>
      <c r="DC470" s="48"/>
      <c r="DD470" s="54"/>
      <c r="DE470" s="54"/>
      <c r="DF470" s="94"/>
      <c r="DG470" s="116"/>
      <c r="DH470" s="50"/>
      <c r="DI470" s="50"/>
      <c r="DJ470" s="50"/>
      <c r="DK470" s="50"/>
      <c r="DL470" s="50"/>
      <c r="DM470" s="50"/>
      <c r="DN470" s="50"/>
      <c r="DO470" s="50"/>
      <c r="DP470" s="1"/>
      <c r="DQ470" s="112"/>
      <c r="DR470" s="47"/>
      <c r="DS470" s="48"/>
      <c r="DT470" s="49"/>
      <c r="DU470" s="33"/>
      <c r="DV470" s="33"/>
      <c r="DW470" s="50"/>
      <c r="DX470" s="50"/>
      <c r="DY470" s="50"/>
      <c r="DZ470" s="50"/>
      <c r="EA470" s="50"/>
      <c r="EB470" s="50"/>
      <c r="EC470" s="50"/>
      <c r="ED470" s="50"/>
      <c r="EE470" s="50"/>
      <c r="EF470" s="50"/>
      <c r="EG470" s="1"/>
      <c r="EH470" s="112"/>
      <c r="EI470" s="47"/>
      <c r="EJ470" s="48"/>
      <c r="EK470" s="49"/>
      <c r="EL470" s="33"/>
      <c r="EM470" s="33"/>
      <c r="EN470" s="50"/>
      <c r="EO470" s="50"/>
      <c r="EP470" s="50"/>
      <c r="EQ470" s="50"/>
      <c r="ER470" s="50"/>
      <c r="ES470" s="50"/>
      <c r="ET470" s="50"/>
      <c r="EU470" s="50"/>
      <c r="EV470" s="50"/>
      <c r="EW470" s="50"/>
      <c r="EX470" s="1"/>
      <c r="EY470" s="112"/>
      <c r="EZ470" s="47"/>
      <c r="FA470" s="48"/>
      <c r="FB470" s="49"/>
      <c r="FC470" s="33"/>
      <c r="FD470" s="33"/>
      <c r="FE470" s="50"/>
      <c r="FF470" s="50"/>
      <c r="FG470" s="50"/>
      <c r="FH470" s="50"/>
      <c r="FI470" s="50"/>
      <c r="FJ470" s="50"/>
      <c r="FK470" s="50"/>
      <c r="FL470" s="50"/>
      <c r="FM470" s="50"/>
      <c r="FN470" s="50"/>
      <c r="FO470" s="1"/>
      <c r="FP470" s="112"/>
      <c r="FQ470" s="47"/>
      <c r="FR470" s="48"/>
      <c r="FS470" s="49"/>
      <c r="FT470" s="33"/>
      <c r="FU470" s="33"/>
      <c r="FV470" s="50"/>
      <c r="FW470" s="50"/>
      <c r="FX470" s="50"/>
      <c r="FY470" s="50"/>
      <c r="FZ470" s="50"/>
      <c r="GA470" s="50"/>
      <c r="GB470" s="50"/>
      <c r="GC470" s="50"/>
      <c r="GD470" s="50"/>
      <c r="GE470" s="50"/>
      <c r="GF470" s="1"/>
      <c r="GG470" s="112"/>
      <c r="GH470" s="47"/>
      <c r="GI470" s="48"/>
      <c r="GJ470" s="49"/>
      <c r="GK470" s="33"/>
      <c r="GL470" s="33"/>
      <c r="GM470" s="50"/>
      <c r="GN470" s="50"/>
      <c r="GO470" s="50"/>
      <c r="GP470" s="50"/>
      <c r="GQ470" s="50"/>
      <c r="GR470" s="50"/>
      <c r="GS470" s="50"/>
      <c r="GT470" s="50"/>
      <c r="GU470" s="50"/>
      <c r="GV470" s="50"/>
      <c r="GW470" s="1"/>
      <c r="GX470" s="112"/>
      <c r="GY470" s="47"/>
      <c r="GZ470" s="48"/>
      <c r="HA470" s="49"/>
      <c r="HB470" s="33"/>
      <c r="HC470" s="33"/>
      <c r="HD470" s="50"/>
      <c r="HE470" s="50"/>
      <c r="HF470" s="50"/>
      <c r="HG470" s="50"/>
      <c r="HH470" s="50"/>
      <c r="HI470" s="50"/>
      <c r="HJ470" s="50"/>
      <c r="HK470" s="50"/>
      <c r="HL470" s="50"/>
      <c r="HM470" s="50"/>
      <c r="HN470" s="1"/>
      <c r="HO470" s="112"/>
      <c r="HP470" s="47"/>
      <c r="HQ470" s="48"/>
      <c r="HR470" s="49"/>
      <c r="HS470" s="33"/>
      <c r="HT470" s="33"/>
      <c r="HU470" s="50"/>
      <c r="HV470" s="50"/>
      <c r="HW470" s="50"/>
      <c r="HX470" s="50"/>
      <c r="HY470" s="50"/>
      <c r="HZ470" s="50"/>
      <c r="IA470" s="50"/>
      <c r="IB470" s="50"/>
      <c r="IC470" s="50"/>
      <c r="ID470" s="50"/>
      <c r="IE470" s="1"/>
      <c r="IF470" s="112"/>
      <c r="IG470" s="47"/>
      <c r="IH470" s="48"/>
      <c r="II470" s="49"/>
      <c r="IJ470" s="33"/>
      <c r="IK470" s="33"/>
      <c r="IL470" s="50"/>
      <c r="IM470" s="50"/>
      <c r="IN470" s="50"/>
      <c r="IO470" s="50"/>
      <c r="IP470" s="50"/>
      <c r="IQ470" s="50"/>
      <c r="IR470" s="50"/>
      <c r="IS470" s="50"/>
      <c r="IT470" s="50"/>
      <c r="IU470" s="50"/>
      <c r="IV470" s="1"/>
    </row>
    <row r="471" spans="1:256" ht="30.75" customHeight="1">
      <c r="A471" s="46"/>
      <c r="B471" s="47"/>
      <c r="C471" s="48"/>
      <c r="D471" s="49"/>
      <c r="E471" s="33"/>
      <c r="F471" s="33"/>
      <c r="G471" s="33"/>
      <c r="H471" s="33">
        <v>2025</v>
      </c>
      <c r="I471" s="50">
        <f t="shared" si="237"/>
        <v>346354.4</v>
      </c>
      <c r="J471" s="50">
        <f t="shared" si="234"/>
        <v>0</v>
      </c>
      <c r="K471" s="50">
        <f t="shared" si="236"/>
        <v>164249.5</v>
      </c>
      <c r="L471" s="50">
        <f t="shared" si="236"/>
        <v>0</v>
      </c>
      <c r="M471" s="50">
        <f t="shared" si="236"/>
        <v>0</v>
      </c>
      <c r="N471" s="50">
        <f t="shared" si="236"/>
        <v>0</v>
      </c>
      <c r="O471" s="50">
        <f t="shared" si="236"/>
        <v>182104.9</v>
      </c>
      <c r="P471" s="50">
        <f t="shared" si="236"/>
        <v>0</v>
      </c>
      <c r="Q471" s="50">
        <f t="shared" si="236"/>
        <v>0</v>
      </c>
      <c r="R471" s="50">
        <f t="shared" si="236"/>
        <v>0</v>
      </c>
      <c r="S471" s="1"/>
      <c r="T471" s="112"/>
      <c r="U471" s="48"/>
      <c r="V471" s="48"/>
      <c r="W471" s="54"/>
      <c r="X471" s="54"/>
      <c r="Y471" s="94"/>
      <c r="Z471" s="94"/>
      <c r="AA471" s="94"/>
      <c r="AB471" s="94"/>
      <c r="AC471" s="94"/>
      <c r="AD471" s="94"/>
      <c r="AE471" s="94"/>
      <c r="AF471" s="94"/>
      <c r="AG471" s="94"/>
      <c r="AH471" s="94"/>
      <c r="AI471" s="113"/>
      <c r="AJ471" s="114"/>
      <c r="AK471" s="48"/>
      <c r="AL471" s="48"/>
      <c r="AM471" s="48"/>
      <c r="AN471" s="54"/>
      <c r="AO471" s="54"/>
      <c r="AP471" s="94"/>
      <c r="AQ471" s="94"/>
      <c r="AR471" s="94"/>
      <c r="AS471" s="94"/>
      <c r="AT471" s="94"/>
      <c r="AU471" s="94"/>
      <c r="AV471" s="94"/>
      <c r="AW471" s="94"/>
      <c r="AX471" s="94"/>
      <c r="AY471" s="94"/>
      <c r="AZ471" s="113"/>
      <c r="BA471" s="114"/>
      <c r="BB471" s="48"/>
      <c r="BC471" s="48"/>
      <c r="BD471" s="48"/>
      <c r="BE471" s="54"/>
      <c r="BF471" s="54"/>
      <c r="BG471" s="94"/>
      <c r="BH471" s="94"/>
      <c r="BI471" s="94"/>
      <c r="BJ471" s="94"/>
      <c r="BK471" s="94"/>
      <c r="BL471" s="94"/>
      <c r="BM471" s="94"/>
      <c r="BN471" s="94"/>
      <c r="BO471" s="94"/>
      <c r="BP471" s="94"/>
      <c r="BQ471" s="113"/>
      <c r="BR471" s="114"/>
      <c r="BS471" s="48"/>
      <c r="BT471" s="48"/>
      <c r="BU471" s="48"/>
      <c r="BV471" s="54"/>
      <c r="BW471" s="54"/>
      <c r="BX471" s="94"/>
      <c r="BY471" s="94"/>
      <c r="BZ471" s="94"/>
      <c r="CA471" s="94"/>
      <c r="CB471" s="94"/>
      <c r="CC471" s="94"/>
      <c r="CD471" s="94"/>
      <c r="CE471" s="94"/>
      <c r="CF471" s="94"/>
      <c r="CG471" s="94"/>
      <c r="CH471" s="113"/>
      <c r="CI471" s="114"/>
      <c r="CJ471" s="48"/>
      <c r="CK471" s="48"/>
      <c r="CL471" s="48"/>
      <c r="CM471" s="54"/>
      <c r="CN471" s="54"/>
      <c r="CO471" s="94"/>
      <c r="CP471" s="94"/>
      <c r="CQ471" s="94"/>
      <c r="CR471" s="94"/>
      <c r="CS471" s="94"/>
      <c r="CT471" s="94"/>
      <c r="CU471" s="94"/>
      <c r="CV471" s="94"/>
      <c r="CW471" s="94"/>
      <c r="CX471" s="94"/>
      <c r="CY471" s="113"/>
      <c r="CZ471" s="114"/>
      <c r="DA471" s="48"/>
      <c r="DB471" s="48"/>
      <c r="DC471" s="48"/>
      <c r="DD471" s="54"/>
      <c r="DE471" s="54"/>
      <c r="DF471" s="94"/>
      <c r="DG471" s="116"/>
      <c r="DH471" s="50"/>
      <c r="DI471" s="50"/>
      <c r="DJ471" s="50"/>
      <c r="DK471" s="50"/>
      <c r="DL471" s="50"/>
      <c r="DM471" s="50"/>
      <c r="DN471" s="50"/>
      <c r="DO471" s="50"/>
      <c r="DP471" s="1"/>
      <c r="DQ471" s="112"/>
      <c r="DR471" s="47"/>
      <c r="DS471" s="48"/>
      <c r="DT471" s="49"/>
      <c r="DU471" s="33"/>
      <c r="DV471" s="33"/>
      <c r="DW471" s="50"/>
      <c r="DX471" s="50"/>
      <c r="DY471" s="50"/>
      <c r="DZ471" s="50"/>
      <c r="EA471" s="50"/>
      <c r="EB471" s="50"/>
      <c r="EC471" s="50"/>
      <c r="ED471" s="50"/>
      <c r="EE471" s="50"/>
      <c r="EF471" s="50"/>
      <c r="EG471" s="1"/>
      <c r="EH471" s="112"/>
      <c r="EI471" s="47"/>
      <c r="EJ471" s="48"/>
      <c r="EK471" s="49"/>
      <c r="EL471" s="33"/>
      <c r="EM471" s="33"/>
      <c r="EN471" s="50"/>
      <c r="EO471" s="50"/>
      <c r="EP471" s="50"/>
      <c r="EQ471" s="50"/>
      <c r="ER471" s="50"/>
      <c r="ES471" s="50"/>
      <c r="ET471" s="50"/>
      <c r="EU471" s="50"/>
      <c r="EV471" s="50"/>
      <c r="EW471" s="50"/>
      <c r="EX471" s="1"/>
      <c r="EY471" s="112"/>
      <c r="EZ471" s="47"/>
      <c r="FA471" s="48"/>
      <c r="FB471" s="49"/>
      <c r="FC471" s="33"/>
      <c r="FD471" s="33"/>
      <c r="FE471" s="50"/>
      <c r="FF471" s="50"/>
      <c r="FG471" s="50"/>
      <c r="FH471" s="50"/>
      <c r="FI471" s="50"/>
      <c r="FJ471" s="50"/>
      <c r="FK471" s="50"/>
      <c r="FL471" s="50"/>
      <c r="FM471" s="50"/>
      <c r="FN471" s="50"/>
      <c r="FO471" s="1"/>
      <c r="FP471" s="112"/>
      <c r="FQ471" s="47"/>
      <c r="FR471" s="48"/>
      <c r="FS471" s="49"/>
      <c r="FT471" s="33"/>
      <c r="FU471" s="33"/>
      <c r="FV471" s="50"/>
      <c r="FW471" s="50"/>
      <c r="FX471" s="50"/>
      <c r="FY471" s="50"/>
      <c r="FZ471" s="50"/>
      <c r="GA471" s="50"/>
      <c r="GB471" s="50"/>
      <c r="GC471" s="50"/>
      <c r="GD471" s="50"/>
      <c r="GE471" s="50"/>
      <c r="GF471" s="1"/>
      <c r="GG471" s="112"/>
      <c r="GH471" s="47"/>
      <c r="GI471" s="48"/>
      <c r="GJ471" s="49"/>
      <c r="GK471" s="33"/>
      <c r="GL471" s="33"/>
      <c r="GM471" s="50"/>
      <c r="GN471" s="50"/>
      <c r="GO471" s="50"/>
      <c r="GP471" s="50"/>
      <c r="GQ471" s="50"/>
      <c r="GR471" s="50"/>
      <c r="GS471" s="50"/>
      <c r="GT471" s="50"/>
      <c r="GU471" s="50"/>
      <c r="GV471" s="50"/>
      <c r="GW471" s="1"/>
      <c r="GX471" s="112"/>
      <c r="GY471" s="47"/>
      <c r="GZ471" s="48"/>
      <c r="HA471" s="49"/>
      <c r="HB471" s="33"/>
      <c r="HC471" s="33"/>
      <c r="HD471" s="50"/>
      <c r="HE471" s="50"/>
      <c r="HF471" s="50"/>
      <c r="HG471" s="50"/>
      <c r="HH471" s="50"/>
      <c r="HI471" s="50"/>
      <c r="HJ471" s="50"/>
      <c r="HK471" s="50"/>
      <c r="HL471" s="50"/>
      <c r="HM471" s="50"/>
      <c r="HN471" s="1"/>
      <c r="HO471" s="112"/>
      <c r="HP471" s="47"/>
      <c r="HQ471" s="48"/>
      <c r="HR471" s="49"/>
      <c r="HS471" s="33"/>
      <c r="HT471" s="33"/>
      <c r="HU471" s="50"/>
      <c r="HV471" s="50"/>
      <c r="HW471" s="50"/>
      <c r="HX471" s="50"/>
      <c r="HY471" s="50"/>
      <c r="HZ471" s="50"/>
      <c r="IA471" s="50"/>
      <c r="IB471" s="50"/>
      <c r="IC471" s="50"/>
      <c r="ID471" s="50"/>
      <c r="IE471" s="1"/>
      <c r="IF471" s="112"/>
      <c r="IG471" s="47"/>
      <c r="IH471" s="48"/>
      <c r="II471" s="49"/>
      <c r="IJ471" s="33"/>
      <c r="IK471" s="33"/>
      <c r="IL471" s="50"/>
      <c r="IM471" s="50"/>
      <c r="IN471" s="50"/>
      <c r="IO471" s="50"/>
      <c r="IP471" s="50"/>
      <c r="IQ471" s="50"/>
      <c r="IR471" s="50"/>
      <c r="IS471" s="50"/>
      <c r="IT471" s="50"/>
      <c r="IU471" s="50"/>
      <c r="IV471" s="1"/>
    </row>
    <row r="472" spans="1:256" ht="30.75" customHeight="1">
      <c r="A472" s="46"/>
      <c r="B472" s="47"/>
      <c r="C472" s="48"/>
      <c r="D472" s="49"/>
      <c r="E472" s="33"/>
      <c r="F472" s="33"/>
      <c r="G472" s="33"/>
      <c r="H472" s="33">
        <v>2026</v>
      </c>
      <c r="I472" s="50">
        <f t="shared" si="237"/>
        <v>775376.6</v>
      </c>
      <c r="J472" s="50">
        <f t="shared" si="234"/>
        <v>0</v>
      </c>
      <c r="K472" s="50">
        <f t="shared" si="236"/>
        <v>202332.09999999998</v>
      </c>
      <c r="L472" s="50">
        <f t="shared" si="236"/>
        <v>0</v>
      </c>
      <c r="M472" s="50">
        <f t="shared" si="236"/>
        <v>0</v>
      </c>
      <c r="N472" s="50">
        <f t="shared" si="236"/>
        <v>0</v>
      </c>
      <c r="O472" s="50">
        <f t="shared" si="236"/>
        <v>573044.5</v>
      </c>
      <c r="P472" s="50">
        <f t="shared" si="236"/>
        <v>0</v>
      </c>
      <c r="Q472" s="50">
        <f t="shared" si="236"/>
        <v>0</v>
      </c>
      <c r="R472" s="50">
        <f t="shared" si="236"/>
        <v>0</v>
      </c>
      <c r="S472" s="1"/>
      <c r="T472" s="112"/>
      <c r="U472" s="48"/>
      <c r="V472" s="48"/>
      <c r="W472" s="54"/>
      <c r="X472" s="54"/>
      <c r="Y472" s="94"/>
      <c r="Z472" s="94"/>
      <c r="AA472" s="94"/>
      <c r="AB472" s="94"/>
      <c r="AC472" s="94"/>
      <c r="AD472" s="94"/>
      <c r="AE472" s="94"/>
      <c r="AF472" s="94"/>
      <c r="AG472" s="94"/>
      <c r="AH472" s="94"/>
      <c r="AI472" s="113"/>
      <c r="AJ472" s="114"/>
      <c r="AK472" s="48"/>
      <c r="AL472" s="48"/>
      <c r="AM472" s="48"/>
      <c r="AN472" s="54"/>
      <c r="AO472" s="54"/>
      <c r="AP472" s="94"/>
      <c r="AQ472" s="94"/>
      <c r="AR472" s="94"/>
      <c r="AS472" s="94"/>
      <c r="AT472" s="94"/>
      <c r="AU472" s="94"/>
      <c r="AV472" s="94"/>
      <c r="AW472" s="94"/>
      <c r="AX472" s="94"/>
      <c r="AY472" s="94"/>
      <c r="AZ472" s="113"/>
      <c r="BA472" s="114"/>
      <c r="BB472" s="48"/>
      <c r="BC472" s="48"/>
      <c r="BD472" s="48"/>
      <c r="BE472" s="54"/>
      <c r="BF472" s="54"/>
      <c r="BG472" s="94"/>
      <c r="BH472" s="94"/>
      <c r="BI472" s="94"/>
      <c r="BJ472" s="94"/>
      <c r="BK472" s="94"/>
      <c r="BL472" s="94"/>
      <c r="BM472" s="94"/>
      <c r="BN472" s="94"/>
      <c r="BO472" s="94"/>
      <c r="BP472" s="94"/>
      <c r="BQ472" s="113"/>
      <c r="BR472" s="114"/>
      <c r="BS472" s="48"/>
      <c r="BT472" s="48"/>
      <c r="BU472" s="48"/>
      <c r="BV472" s="54"/>
      <c r="BW472" s="54"/>
      <c r="BX472" s="94"/>
      <c r="BY472" s="94"/>
      <c r="BZ472" s="94"/>
      <c r="CA472" s="94"/>
      <c r="CB472" s="94"/>
      <c r="CC472" s="94"/>
      <c r="CD472" s="94"/>
      <c r="CE472" s="94"/>
      <c r="CF472" s="94"/>
      <c r="CG472" s="94"/>
      <c r="CH472" s="113"/>
      <c r="CI472" s="114"/>
      <c r="CJ472" s="48"/>
      <c r="CK472" s="48"/>
      <c r="CL472" s="48"/>
      <c r="CM472" s="54"/>
      <c r="CN472" s="54"/>
      <c r="CO472" s="94"/>
      <c r="CP472" s="94"/>
      <c r="CQ472" s="94"/>
      <c r="CR472" s="94"/>
      <c r="CS472" s="94"/>
      <c r="CT472" s="94"/>
      <c r="CU472" s="94"/>
      <c r="CV472" s="94"/>
      <c r="CW472" s="94"/>
      <c r="CX472" s="94"/>
      <c r="CY472" s="113"/>
      <c r="CZ472" s="114"/>
      <c r="DA472" s="48"/>
      <c r="DB472" s="48"/>
      <c r="DC472" s="48"/>
      <c r="DD472" s="54"/>
      <c r="DE472" s="54"/>
      <c r="DF472" s="94"/>
      <c r="DG472" s="116"/>
      <c r="DH472" s="50"/>
      <c r="DI472" s="50"/>
      <c r="DJ472" s="50"/>
      <c r="DK472" s="50"/>
      <c r="DL472" s="50"/>
      <c r="DM472" s="50"/>
      <c r="DN472" s="50"/>
      <c r="DO472" s="50"/>
      <c r="DP472" s="1"/>
      <c r="DQ472" s="112"/>
      <c r="DR472" s="47"/>
      <c r="DS472" s="48"/>
      <c r="DT472" s="49"/>
      <c r="DU472" s="33"/>
      <c r="DV472" s="33"/>
      <c r="DW472" s="50"/>
      <c r="DX472" s="50"/>
      <c r="DY472" s="50"/>
      <c r="DZ472" s="50"/>
      <c r="EA472" s="50"/>
      <c r="EB472" s="50"/>
      <c r="EC472" s="50"/>
      <c r="ED472" s="50"/>
      <c r="EE472" s="50"/>
      <c r="EF472" s="50"/>
      <c r="EG472" s="1"/>
      <c r="EH472" s="112"/>
      <c r="EI472" s="47"/>
      <c r="EJ472" s="48"/>
      <c r="EK472" s="49"/>
      <c r="EL472" s="33"/>
      <c r="EM472" s="33"/>
      <c r="EN472" s="50"/>
      <c r="EO472" s="50"/>
      <c r="EP472" s="50"/>
      <c r="EQ472" s="50"/>
      <c r="ER472" s="50"/>
      <c r="ES472" s="50"/>
      <c r="ET472" s="50"/>
      <c r="EU472" s="50"/>
      <c r="EV472" s="50"/>
      <c r="EW472" s="50"/>
      <c r="EX472" s="1"/>
      <c r="EY472" s="112"/>
      <c r="EZ472" s="47"/>
      <c r="FA472" s="48"/>
      <c r="FB472" s="49"/>
      <c r="FC472" s="33"/>
      <c r="FD472" s="33"/>
      <c r="FE472" s="50"/>
      <c r="FF472" s="50"/>
      <c r="FG472" s="50"/>
      <c r="FH472" s="50"/>
      <c r="FI472" s="50"/>
      <c r="FJ472" s="50"/>
      <c r="FK472" s="50"/>
      <c r="FL472" s="50"/>
      <c r="FM472" s="50"/>
      <c r="FN472" s="50"/>
      <c r="FO472" s="1"/>
      <c r="FP472" s="112"/>
      <c r="FQ472" s="47"/>
      <c r="FR472" s="48"/>
      <c r="FS472" s="49"/>
      <c r="FT472" s="33"/>
      <c r="FU472" s="33"/>
      <c r="FV472" s="50"/>
      <c r="FW472" s="50"/>
      <c r="FX472" s="50"/>
      <c r="FY472" s="50"/>
      <c r="FZ472" s="50"/>
      <c r="GA472" s="50"/>
      <c r="GB472" s="50"/>
      <c r="GC472" s="50"/>
      <c r="GD472" s="50"/>
      <c r="GE472" s="50"/>
      <c r="GF472" s="1"/>
      <c r="GG472" s="112"/>
      <c r="GH472" s="47"/>
      <c r="GI472" s="48"/>
      <c r="GJ472" s="49"/>
      <c r="GK472" s="33"/>
      <c r="GL472" s="33"/>
      <c r="GM472" s="50"/>
      <c r="GN472" s="50"/>
      <c r="GO472" s="50"/>
      <c r="GP472" s="50"/>
      <c r="GQ472" s="50"/>
      <c r="GR472" s="50"/>
      <c r="GS472" s="50"/>
      <c r="GT472" s="50"/>
      <c r="GU472" s="50"/>
      <c r="GV472" s="50"/>
      <c r="GW472" s="1"/>
      <c r="GX472" s="112"/>
      <c r="GY472" s="47"/>
      <c r="GZ472" s="48"/>
      <c r="HA472" s="49"/>
      <c r="HB472" s="33"/>
      <c r="HC472" s="33"/>
      <c r="HD472" s="50"/>
      <c r="HE472" s="50"/>
      <c r="HF472" s="50"/>
      <c r="HG472" s="50"/>
      <c r="HH472" s="50"/>
      <c r="HI472" s="50"/>
      <c r="HJ472" s="50"/>
      <c r="HK472" s="50"/>
      <c r="HL472" s="50"/>
      <c r="HM472" s="50"/>
      <c r="HN472" s="1"/>
      <c r="HO472" s="112"/>
      <c r="HP472" s="47"/>
      <c r="HQ472" s="48"/>
      <c r="HR472" s="49"/>
      <c r="HS472" s="33"/>
      <c r="HT472" s="33"/>
      <c r="HU472" s="50"/>
      <c r="HV472" s="50"/>
      <c r="HW472" s="50"/>
      <c r="HX472" s="50"/>
      <c r="HY472" s="50"/>
      <c r="HZ472" s="50"/>
      <c r="IA472" s="50"/>
      <c r="IB472" s="50"/>
      <c r="IC472" s="50"/>
      <c r="ID472" s="50"/>
      <c r="IE472" s="1"/>
      <c r="IF472" s="112"/>
      <c r="IG472" s="47"/>
      <c r="IH472" s="48"/>
      <c r="II472" s="49"/>
      <c r="IJ472" s="33"/>
      <c r="IK472" s="33"/>
      <c r="IL472" s="50"/>
      <c r="IM472" s="50"/>
      <c r="IN472" s="50"/>
      <c r="IO472" s="50"/>
      <c r="IP472" s="50"/>
      <c r="IQ472" s="50"/>
      <c r="IR472" s="50"/>
      <c r="IS472" s="50"/>
      <c r="IT472" s="50"/>
      <c r="IU472" s="50"/>
      <c r="IV472" s="1"/>
    </row>
    <row r="473" spans="1:256" ht="30.75" customHeight="1">
      <c r="A473" s="46"/>
      <c r="B473" s="47"/>
      <c r="C473" s="48"/>
      <c r="D473" s="49"/>
      <c r="E473" s="33"/>
      <c r="F473" s="33"/>
      <c r="G473" s="33"/>
      <c r="H473" s="33">
        <v>2027</v>
      </c>
      <c r="I473" s="50">
        <f t="shared" si="237"/>
        <v>399362.89234392659</v>
      </c>
      <c r="J473" s="50">
        <f t="shared" si="234"/>
        <v>0</v>
      </c>
      <c r="K473" s="50">
        <f t="shared" si="236"/>
        <v>399362.89234392659</v>
      </c>
      <c r="L473" s="50">
        <f t="shared" si="236"/>
        <v>0</v>
      </c>
      <c r="M473" s="50">
        <f t="shared" si="236"/>
        <v>0</v>
      </c>
      <c r="N473" s="50">
        <f t="shared" si="236"/>
        <v>0</v>
      </c>
      <c r="O473" s="50">
        <f t="shared" si="236"/>
        <v>0</v>
      </c>
      <c r="P473" s="50">
        <f t="shared" si="236"/>
        <v>0</v>
      </c>
      <c r="Q473" s="50">
        <f t="shared" si="236"/>
        <v>0</v>
      </c>
      <c r="R473" s="50">
        <f t="shared" si="236"/>
        <v>0</v>
      </c>
      <c r="S473" s="1"/>
      <c r="T473" s="112"/>
      <c r="U473" s="48"/>
      <c r="V473" s="48"/>
      <c r="W473" s="54"/>
      <c r="X473" s="54"/>
      <c r="Y473" s="94"/>
      <c r="Z473" s="94"/>
      <c r="AA473" s="94"/>
      <c r="AB473" s="94"/>
      <c r="AC473" s="94"/>
      <c r="AD473" s="94"/>
      <c r="AE473" s="94"/>
      <c r="AF473" s="94"/>
      <c r="AG473" s="94"/>
      <c r="AH473" s="94"/>
      <c r="AI473" s="113"/>
      <c r="AJ473" s="114"/>
      <c r="AK473" s="48"/>
      <c r="AL473" s="48"/>
      <c r="AM473" s="48"/>
      <c r="AN473" s="54"/>
      <c r="AO473" s="54"/>
      <c r="AP473" s="94"/>
      <c r="AQ473" s="94"/>
      <c r="AR473" s="94"/>
      <c r="AS473" s="94"/>
      <c r="AT473" s="94"/>
      <c r="AU473" s="94"/>
      <c r="AV473" s="94"/>
      <c r="AW473" s="94"/>
      <c r="AX473" s="94"/>
      <c r="AY473" s="94"/>
      <c r="AZ473" s="113"/>
      <c r="BA473" s="114"/>
      <c r="BB473" s="48"/>
      <c r="BC473" s="48"/>
      <c r="BD473" s="48"/>
      <c r="BE473" s="54"/>
      <c r="BF473" s="54"/>
      <c r="BG473" s="94"/>
      <c r="BH473" s="94"/>
      <c r="BI473" s="94"/>
      <c r="BJ473" s="94"/>
      <c r="BK473" s="94"/>
      <c r="BL473" s="94"/>
      <c r="BM473" s="94"/>
      <c r="BN473" s="94"/>
      <c r="BO473" s="94"/>
      <c r="BP473" s="94"/>
      <c r="BQ473" s="113"/>
      <c r="BR473" s="114"/>
      <c r="BS473" s="48"/>
      <c r="BT473" s="48"/>
      <c r="BU473" s="48"/>
      <c r="BV473" s="54"/>
      <c r="BW473" s="54"/>
      <c r="BX473" s="94"/>
      <c r="BY473" s="94"/>
      <c r="BZ473" s="94"/>
      <c r="CA473" s="94"/>
      <c r="CB473" s="94"/>
      <c r="CC473" s="94"/>
      <c r="CD473" s="94"/>
      <c r="CE473" s="94"/>
      <c r="CF473" s="94"/>
      <c r="CG473" s="94"/>
      <c r="CH473" s="113"/>
      <c r="CI473" s="114"/>
      <c r="CJ473" s="48"/>
      <c r="CK473" s="48"/>
      <c r="CL473" s="48"/>
      <c r="CM473" s="54"/>
      <c r="CN473" s="54"/>
      <c r="CO473" s="94"/>
      <c r="CP473" s="94"/>
      <c r="CQ473" s="94"/>
      <c r="CR473" s="94"/>
      <c r="CS473" s="94"/>
      <c r="CT473" s="94"/>
      <c r="CU473" s="94"/>
      <c r="CV473" s="94"/>
      <c r="CW473" s="94"/>
      <c r="CX473" s="94"/>
      <c r="CY473" s="113"/>
      <c r="CZ473" s="114"/>
      <c r="DA473" s="48"/>
      <c r="DB473" s="48"/>
      <c r="DC473" s="48"/>
      <c r="DD473" s="54"/>
      <c r="DE473" s="54"/>
      <c r="DF473" s="94"/>
      <c r="DG473" s="116"/>
      <c r="DH473" s="50"/>
      <c r="DI473" s="50"/>
      <c r="DJ473" s="50"/>
      <c r="DK473" s="50"/>
      <c r="DL473" s="50"/>
      <c r="DM473" s="50"/>
      <c r="DN473" s="50"/>
      <c r="DO473" s="50"/>
      <c r="DP473" s="1"/>
      <c r="DQ473" s="112"/>
      <c r="DR473" s="47"/>
      <c r="DS473" s="48"/>
      <c r="DT473" s="49"/>
      <c r="DU473" s="33"/>
      <c r="DV473" s="33"/>
      <c r="DW473" s="50"/>
      <c r="DX473" s="50"/>
      <c r="DY473" s="50"/>
      <c r="DZ473" s="50"/>
      <c r="EA473" s="50"/>
      <c r="EB473" s="50"/>
      <c r="EC473" s="50"/>
      <c r="ED473" s="50"/>
      <c r="EE473" s="50"/>
      <c r="EF473" s="50"/>
      <c r="EG473" s="1"/>
      <c r="EH473" s="112"/>
      <c r="EI473" s="47"/>
      <c r="EJ473" s="48"/>
      <c r="EK473" s="49"/>
      <c r="EL473" s="33"/>
      <c r="EM473" s="33"/>
      <c r="EN473" s="50"/>
      <c r="EO473" s="50"/>
      <c r="EP473" s="50"/>
      <c r="EQ473" s="50"/>
      <c r="ER473" s="50"/>
      <c r="ES473" s="50"/>
      <c r="ET473" s="50"/>
      <c r="EU473" s="50"/>
      <c r="EV473" s="50"/>
      <c r="EW473" s="50"/>
      <c r="EX473" s="1"/>
      <c r="EY473" s="112"/>
      <c r="EZ473" s="47"/>
      <c r="FA473" s="48"/>
      <c r="FB473" s="49"/>
      <c r="FC473" s="33"/>
      <c r="FD473" s="33"/>
      <c r="FE473" s="50"/>
      <c r="FF473" s="50"/>
      <c r="FG473" s="50"/>
      <c r="FH473" s="50"/>
      <c r="FI473" s="50"/>
      <c r="FJ473" s="50"/>
      <c r="FK473" s="50"/>
      <c r="FL473" s="50"/>
      <c r="FM473" s="50"/>
      <c r="FN473" s="50"/>
      <c r="FO473" s="1"/>
      <c r="FP473" s="112"/>
      <c r="FQ473" s="47"/>
      <c r="FR473" s="48"/>
      <c r="FS473" s="49"/>
      <c r="FT473" s="33"/>
      <c r="FU473" s="33"/>
      <c r="FV473" s="50"/>
      <c r="FW473" s="50"/>
      <c r="FX473" s="50"/>
      <c r="FY473" s="50"/>
      <c r="FZ473" s="50"/>
      <c r="GA473" s="50"/>
      <c r="GB473" s="50"/>
      <c r="GC473" s="50"/>
      <c r="GD473" s="50"/>
      <c r="GE473" s="50"/>
      <c r="GF473" s="1"/>
      <c r="GG473" s="112"/>
      <c r="GH473" s="47"/>
      <c r="GI473" s="48"/>
      <c r="GJ473" s="49"/>
      <c r="GK473" s="33"/>
      <c r="GL473" s="33"/>
      <c r="GM473" s="50"/>
      <c r="GN473" s="50"/>
      <c r="GO473" s="50"/>
      <c r="GP473" s="50"/>
      <c r="GQ473" s="50"/>
      <c r="GR473" s="50"/>
      <c r="GS473" s="50"/>
      <c r="GT473" s="50"/>
      <c r="GU473" s="50"/>
      <c r="GV473" s="50"/>
      <c r="GW473" s="1"/>
      <c r="GX473" s="112"/>
      <c r="GY473" s="47"/>
      <c r="GZ473" s="48"/>
      <c r="HA473" s="49"/>
      <c r="HB473" s="33"/>
      <c r="HC473" s="33"/>
      <c r="HD473" s="50"/>
      <c r="HE473" s="50"/>
      <c r="HF473" s="50"/>
      <c r="HG473" s="50"/>
      <c r="HH473" s="50"/>
      <c r="HI473" s="50"/>
      <c r="HJ473" s="50"/>
      <c r="HK473" s="50"/>
      <c r="HL473" s="50"/>
      <c r="HM473" s="50"/>
      <c r="HN473" s="1"/>
      <c r="HO473" s="112"/>
      <c r="HP473" s="47"/>
      <c r="HQ473" s="48"/>
      <c r="HR473" s="49"/>
      <c r="HS473" s="33"/>
      <c r="HT473" s="33"/>
      <c r="HU473" s="50"/>
      <c r="HV473" s="50"/>
      <c r="HW473" s="50"/>
      <c r="HX473" s="50"/>
      <c r="HY473" s="50"/>
      <c r="HZ473" s="50"/>
      <c r="IA473" s="50"/>
      <c r="IB473" s="50"/>
      <c r="IC473" s="50"/>
      <c r="ID473" s="50"/>
      <c r="IE473" s="1"/>
      <c r="IF473" s="112"/>
      <c r="IG473" s="47"/>
      <c r="IH473" s="48"/>
      <c r="II473" s="49"/>
      <c r="IJ473" s="33"/>
      <c r="IK473" s="33"/>
      <c r="IL473" s="50"/>
      <c r="IM473" s="50"/>
      <c r="IN473" s="50"/>
      <c r="IO473" s="50"/>
      <c r="IP473" s="50"/>
      <c r="IQ473" s="50"/>
      <c r="IR473" s="50"/>
      <c r="IS473" s="50"/>
      <c r="IT473" s="50"/>
      <c r="IU473" s="50"/>
      <c r="IV473" s="1"/>
    </row>
    <row r="474" spans="1:256" ht="30.75" customHeight="1">
      <c r="A474" s="46"/>
      <c r="B474" s="47"/>
      <c r="C474" s="48"/>
      <c r="D474" s="49"/>
      <c r="E474" s="33"/>
      <c r="F474" s="33"/>
      <c r="G474" s="33"/>
      <c r="H474" s="33">
        <v>2028</v>
      </c>
      <c r="I474" s="50">
        <f t="shared" si="237"/>
        <v>199612.64730293211</v>
      </c>
      <c r="J474" s="50">
        <f t="shared" si="234"/>
        <v>0</v>
      </c>
      <c r="K474" s="50">
        <f t="shared" si="236"/>
        <v>199612.64730293211</v>
      </c>
      <c r="L474" s="50">
        <f t="shared" si="236"/>
        <v>0</v>
      </c>
      <c r="M474" s="50">
        <f t="shared" si="236"/>
        <v>0</v>
      </c>
      <c r="N474" s="50">
        <f t="shared" si="236"/>
        <v>0</v>
      </c>
      <c r="O474" s="50">
        <f t="shared" si="236"/>
        <v>0</v>
      </c>
      <c r="P474" s="50">
        <f t="shared" si="236"/>
        <v>0</v>
      </c>
      <c r="Q474" s="50">
        <f t="shared" si="236"/>
        <v>0</v>
      </c>
      <c r="R474" s="50">
        <f t="shared" si="236"/>
        <v>0</v>
      </c>
      <c r="S474" s="1"/>
      <c r="T474" s="52"/>
      <c r="AI474" s="54"/>
      <c r="AY474" s="54"/>
      <c r="BO474" s="54"/>
      <c r="CE474" s="54"/>
      <c r="CU474" s="54"/>
      <c r="DK474" s="54"/>
      <c r="EA474" s="54"/>
      <c r="EQ474" s="54"/>
      <c r="FG474" s="54"/>
      <c r="FW474" s="54"/>
      <c r="GM474" s="54"/>
      <c r="HC474" s="54"/>
      <c r="HS474" s="54"/>
      <c r="II474" s="54"/>
    </row>
    <row r="475" spans="1:256" ht="30.75" customHeight="1">
      <c r="A475" s="46"/>
      <c r="B475" s="47"/>
      <c r="C475" s="48"/>
      <c r="D475" s="49"/>
      <c r="E475" s="33"/>
      <c r="F475" s="33"/>
      <c r="G475" s="33"/>
      <c r="H475" s="33">
        <v>2029</v>
      </c>
      <c r="I475" s="50">
        <f t="shared" si="237"/>
        <v>294698.30822480901</v>
      </c>
      <c r="J475" s="50">
        <f t="shared" si="234"/>
        <v>0</v>
      </c>
      <c r="K475" s="50">
        <f t="shared" si="236"/>
        <v>294698.30822480901</v>
      </c>
      <c r="L475" s="50">
        <f t="shared" si="236"/>
        <v>0</v>
      </c>
      <c r="M475" s="50">
        <f t="shared" si="236"/>
        <v>0</v>
      </c>
      <c r="N475" s="50">
        <f t="shared" si="236"/>
        <v>0</v>
      </c>
      <c r="O475" s="50">
        <f t="shared" si="236"/>
        <v>0</v>
      </c>
      <c r="P475" s="50">
        <f t="shared" si="236"/>
        <v>0</v>
      </c>
      <c r="Q475" s="50">
        <f t="shared" si="236"/>
        <v>0</v>
      </c>
      <c r="R475" s="50">
        <f t="shared" si="236"/>
        <v>0</v>
      </c>
      <c r="S475" s="1"/>
      <c r="T475" s="52"/>
      <c r="AI475" s="54"/>
      <c r="AY475" s="54"/>
      <c r="BO475" s="54"/>
      <c r="CE475" s="54"/>
      <c r="CU475" s="54"/>
      <c r="DK475" s="54"/>
      <c r="EA475" s="54"/>
      <c r="EQ475" s="54"/>
      <c r="FG475" s="54"/>
      <c r="FW475" s="54"/>
      <c r="GM475" s="54"/>
      <c r="HC475" s="54"/>
      <c r="HS475" s="54"/>
      <c r="II475" s="54"/>
    </row>
    <row r="476" spans="1:256" ht="30.75" customHeight="1">
      <c r="A476" s="46"/>
      <c r="B476" s="47"/>
      <c r="C476" s="48"/>
      <c r="D476" s="49"/>
      <c r="E476" s="33"/>
      <c r="F476" s="33"/>
      <c r="G476" s="33"/>
      <c r="H476" s="33">
        <v>2030</v>
      </c>
      <c r="I476" s="50">
        <f t="shared" si="237"/>
        <v>276513.72396815527</v>
      </c>
      <c r="J476" s="50">
        <f t="shared" si="234"/>
        <v>0</v>
      </c>
      <c r="K476" s="50">
        <f t="shared" si="236"/>
        <v>276513.72396815527</v>
      </c>
      <c r="L476" s="50">
        <f t="shared" si="236"/>
        <v>0</v>
      </c>
      <c r="M476" s="50">
        <f t="shared" si="236"/>
        <v>0</v>
      </c>
      <c r="N476" s="50">
        <f t="shared" si="236"/>
        <v>0</v>
      </c>
      <c r="O476" s="50">
        <f t="shared" si="236"/>
        <v>0</v>
      </c>
      <c r="P476" s="50">
        <f t="shared" si="236"/>
        <v>0</v>
      </c>
      <c r="Q476" s="50">
        <f t="shared" si="236"/>
        <v>0</v>
      </c>
      <c r="R476" s="50">
        <f t="shared" si="236"/>
        <v>0</v>
      </c>
      <c r="S476" s="1"/>
      <c r="T476" s="52"/>
      <c r="AI476" s="54"/>
      <c r="AY476" s="54"/>
      <c r="BO476" s="54"/>
      <c r="CE476" s="54"/>
      <c r="CU476" s="54"/>
      <c r="DK476" s="54"/>
      <c r="EA476" s="54"/>
      <c r="EQ476" s="54"/>
      <c r="FG476" s="54"/>
      <c r="FW476" s="54"/>
      <c r="GM476" s="54"/>
      <c r="HC476" s="54"/>
      <c r="HS476" s="54"/>
      <c r="II476" s="54"/>
    </row>
    <row r="477" spans="1:256" ht="30.75" customHeight="1">
      <c r="A477" s="39"/>
      <c r="B477" s="40" t="s">
        <v>38</v>
      </c>
      <c r="C477" s="41"/>
      <c r="D477" s="42"/>
      <c r="E477" s="33"/>
      <c r="F477" s="33"/>
      <c r="G477" s="33"/>
      <c r="H477" s="43" t="s">
        <v>26</v>
      </c>
      <c r="I477" s="44">
        <f>SUM(I478:I486)</f>
        <v>2540824.357235129</v>
      </c>
      <c r="J477" s="44">
        <f>L477+N477+P477+R477</f>
        <v>1255040.2999999998</v>
      </c>
      <c r="K477" s="44">
        <f t="shared" ref="K477:R477" si="238">SUM(K478:K486)</f>
        <v>542374.35723512876</v>
      </c>
      <c r="L477" s="44">
        <f t="shared" si="238"/>
        <v>5277.4</v>
      </c>
      <c r="M477" s="44">
        <f t="shared" si="238"/>
        <v>1212270</v>
      </c>
      <c r="N477" s="44">
        <f t="shared" si="238"/>
        <v>1212270</v>
      </c>
      <c r="O477" s="44">
        <f t="shared" si="238"/>
        <v>786180</v>
      </c>
      <c r="P477" s="44">
        <f t="shared" si="238"/>
        <v>37492.899999999994</v>
      </c>
      <c r="Q477" s="44">
        <f t="shared" si="238"/>
        <v>0</v>
      </c>
      <c r="R477" s="44">
        <f t="shared" si="238"/>
        <v>0</v>
      </c>
      <c r="S477" s="1"/>
      <c r="T477" s="112"/>
      <c r="U477" s="48"/>
      <c r="V477" s="48"/>
      <c r="W477" s="54"/>
      <c r="X477" s="89"/>
      <c r="Y477" s="95"/>
      <c r="Z477" s="95"/>
      <c r="AA477" s="95"/>
      <c r="AB477" s="95"/>
      <c r="AC477" s="95"/>
      <c r="AD477" s="95"/>
      <c r="AE477" s="95"/>
      <c r="AF477" s="95"/>
      <c r="AG477" s="95"/>
      <c r="AH477" s="95"/>
      <c r="AI477" s="113"/>
      <c r="AJ477" s="114"/>
      <c r="AK477" s="48"/>
      <c r="AL477" s="48"/>
      <c r="AM477" s="48"/>
      <c r="AN477" s="54"/>
      <c r="AO477" s="89"/>
      <c r="AP477" s="95"/>
      <c r="AQ477" s="95"/>
      <c r="AR477" s="95"/>
      <c r="AS477" s="95"/>
      <c r="AT477" s="95"/>
      <c r="AU477" s="95"/>
      <c r="AV477" s="95"/>
      <c r="AW477" s="95"/>
      <c r="AX477" s="95"/>
      <c r="AY477" s="95"/>
      <c r="AZ477" s="113"/>
      <c r="BA477" s="114"/>
      <c r="BB477" s="48"/>
      <c r="BC477" s="48"/>
      <c r="BD477" s="48"/>
      <c r="BE477" s="54"/>
      <c r="BF477" s="89"/>
      <c r="BG477" s="95"/>
      <c r="BH477" s="95"/>
      <c r="BI477" s="95"/>
      <c r="BJ477" s="95"/>
      <c r="BK477" s="95"/>
      <c r="BL477" s="95"/>
      <c r="BM477" s="95"/>
      <c r="BN477" s="95"/>
      <c r="BO477" s="95"/>
      <c r="BP477" s="95"/>
      <c r="BQ477" s="113"/>
      <c r="BR477" s="114"/>
      <c r="BS477" s="48"/>
      <c r="BT477" s="48"/>
      <c r="BU477" s="48"/>
      <c r="BV477" s="54"/>
      <c r="BW477" s="89"/>
      <c r="BX477" s="95"/>
      <c r="BY477" s="95"/>
      <c r="BZ477" s="95"/>
      <c r="CA477" s="95"/>
      <c r="CB477" s="95"/>
      <c r="CC477" s="95"/>
      <c r="CD477" s="95"/>
      <c r="CE477" s="95"/>
      <c r="CF477" s="95"/>
      <c r="CG477" s="95"/>
      <c r="CH477" s="113"/>
      <c r="CI477" s="114"/>
      <c r="CJ477" s="48"/>
      <c r="CK477" s="48"/>
      <c r="CL477" s="48"/>
      <c r="CM477" s="54"/>
      <c r="CN477" s="89"/>
      <c r="CO477" s="95"/>
      <c r="CP477" s="95"/>
      <c r="CQ477" s="95"/>
      <c r="CR477" s="95"/>
      <c r="CS477" s="95"/>
      <c r="CT477" s="95"/>
      <c r="CU477" s="95"/>
      <c r="CV477" s="95"/>
      <c r="CW477" s="95"/>
      <c r="CX477" s="95"/>
      <c r="CY477" s="113"/>
      <c r="CZ477" s="114"/>
      <c r="DA477" s="48"/>
      <c r="DB477" s="48"/>
      <c r="DC477" s="48"/>
      <c r="DD477" s="54"/>
      <c r="DE477" s="89"/>
      <c r="DF477" s="95"/>
      <c r="DG477" s="115"/>
      <c r="DH477" s="44"/>
      <c r="DI477" s="44"/>
      <c r="DJ477" s="44"/>
      <c r="DK477" s="44"/>
      <c r="DL477" s="44"/>
      <c r="DM477" s="44"/>
      <c r="DN477" s="44"/>
      <c r="DO477" s="44"/>
      <c r="DP477" s="1"/>
      <c r="DQ477" s="112"/>
      <c r="DR477" s="40"/>
      <c r="DS477" s="41"/>
      <c r="DT477" s="42"/>
      <c r="DU477" s="33"/>
      <c r="DV477" s="43"/>
      <c r="DW477" s="44"/>
      <c r="DX477" s="44"/>
      <c r="DY477" s="44"/>
      <c r="DZ477" s="44"/>
      <c r="EA477" s="44"/>
      <c r="EB477" s="44"/>
      <c r="EC477" s="44"/>
      <c r="ED477" s="44"/>
      <c r="EE477" s="44"/>
      <c r="EF477" s="44"/>
      <c r="EG477" s="1"/>
      <c r="EH477" s="112"/>
      <c r="EI477" s="40"/>
      <c r="EJ477" s="41"/>
      <c r="EK477" s="42"/>
      <c r="EL477" s="33"/>
      <c r="EM477" s="43"/>
      <c r="EN477" s="44"/>
      <c r="EO477" s="44"/>
      <c r="EP477" s="44"/>
      <c r="EQ477" s="44"/>
      <c r="ER477" s="44"/>
      <c r="ES477" s="44"/>
      <c r="ET477" s="44"/>
      <c r="EU477" s="44"/>
      <c r="EV477" s="44"/>
      <c r="EW477" s="44"/>
      <c r="EX477" s="1"/>
      <c r="EY477" s="112"/>
      <c r="EZ477" s="40"/>
      <c r="FA477" s="41"/>
      <c r="FB477" s="42"/>
      <c r="FC477" s="33"/>
      <c r="FD477" s="43"/>
      <c r="FE477" s="44"/>
      <c r="FF477" s="44"/>
      <c r="FG477" s="44"/>
      <c r="FH477" s="44"/>
      <c r="FI477" s="44"/>
      <c r="FJ477" s="44"/>
      <c r="FK477" s="44"/>
      <c r="FL477" s="44"/>
      <c r="FM477" s="44"/>
      <c r="FN477" s="44"/>
      <c r="FO477" s="1"/>
      <c r="FP477" s="112"/>
      <c r="FQ477" s="40"/>
      <c r="FR477" s="41"/>
      <c r="FS477" s="42"/>
      <c r="FT477" s="33"/>
      <c r="FU477" s="43"/>
      <c r="FV477" s="44"/>
      <c r="FW477" s="44"/>
      <c r="FX477" s="44"/>
      <c r="FY477" s="44"/>
      <c r="FZ477" s="44"/>
      <c r="GA477" s="44"/>
      <c r="GB477" s="44"/>
      <c r="GC477" s="44"/>
      <c r="GD477" s="44"/>
      <c r="GE477" s="44"/>
      <c r="GF477" s="1"/>
      <c r="GG477" s="112"/>
      <c r="GH477" s="40"/>
      <c r="GI477" s="41"/>
      <c r="GJ477" s="42"/>
      <c r="GK477" s="33"/>
      <c r="GL477" s="43"/>
      <c r="GM477" s="44"/>
      <c r="GN477" s="44"/>
      <c r="GO477" s="44"/>
      <c r="GP477" s="44"/>
      <c r="GQ477" s="44"/>
      <c r="GR477" s="44"/>
      <c r="GS477" s="44"/>
      <c r="GT477" s="44"/>
      <c r="GU477" s="44"/>
      <c r="GV477" s="44"/>
      <c r="GW477" s="1"/>
      <c r="GX477" s="112"/>
      <c r="GY477" s="40"/>
      <c r="GZ477" s="41"/>
      <c r="HA477" s="42"/>
      <c r="HB477" s="33"/>
      <c r="HC477" s="43"/>
      <c r="HD477" s="44"/>
      <c r="HE477" s="44"/>
      <c r="HF477" s="44"/>
      <c r="HG477" s="44"/>
      <c r="HH477" s="44"/>
      <c r="HI477" s="44"/>
      <c r="HJ477" s="44"/>
      <c r="HK477" s="44"/>
      <c r="HL477" s="44"/>
      <c r="HM477" s="44"/>
      <c r="HN477" s="1"/>
      <c r="HO477" s="112"/>
      <c r="HP477" s="40"/>
      <c r="HQ477" s="41"/>
      <c r="HR477" s="42"/>
      <c r="HS477" s="33"/>
      <c r="HT477" s="43"/>
      <c r="HU477" s="44"/>
      <c r="HV477" s="44"/>
      <c r="HW477" s="44"/>
      <c r="HX477" s="44"/>
      <c r="HY477" s="44"/>
      <c r="HZ477" s="44"/>
      <c r="IA477" s="44"/>
      <c r="IB477" s="44"/>
      <c r="IC477" s="44"/>
      <c r="ID477" s="44"/>
      <c r="IE477" s="1"/>
      <c r="IF477" s="112"/>
      <c r="IG477" s="40"/>
      <c r="IH477" s="41"/>
      <c r="II477" s="42"/>
      <c r="IJ477" s="33"/>
      <c r="IK477" s="43"/>
      <c r="IL477" s="44"/>
      <c r="IM477" s="44"/>
      <c r="IN477" s="44"/>
      <c r="IO477" s="44"/>
      <c r="IP477" s="44"/>
      <c r="IQ477" s="44"/>
      <c r="IR477" s="44"/>
      <c r="IS477" s="44"/>
      <c r="IT477" s="44"/>
      <c r="IU477" s="44"/>
      <c r="IV477" s="1"/>
    </row>
    <row r="478" spans="1:256" ht="30.75" customHeight="1">
      <c r="A478" s="46"/>
      <c r="B478" s="47"/>
      <c r="C478" s="48"/>
      <c r="D478" s="49"/>
      <c r="E478" s="33"/>
      <c r="F478" s="33"/>
      <c r="G478" s="33"/>
      <c r="H478" s="33">
        <v>2022</v>
      </c>
      <c r="I478" s="50">
        <f>K478+M478+O478+Q478</f>
        <v>406360.19999999995</v>
      </c>
      <c r="J478" s="50">
        <f>L478+N478+P478+R478</f>
        <v>406360.19999999995</v>
      </c>
      <c r="K478" s="50">
        <f t="shared" ref="K478:R486" si="239">K364+K142+K438</f>
        <v>121.99999999999999</v>
      </c>
      <c r="L478" s="50">
        <f t="shared" si="239"/>
        <v>121.99999999999999</v>
      </c>
      <c r="M478" s="50">
        <f t="shared" si="239"/>
        <v>394051.1</v>
      </c>
      <c r="N478" s="50">
        <f t="shared" si="239"/>
        <v>394051.1</v>
      </c>
      <c r="O478" s="50">
        <f t="shared" si="239"/>
        <v>12187.099999999999</v>
      </c>
      <c r="P478" s="50">
        <f t="shared" si="239"/>
        <v>12187.099999999999</v>
      </c>
      <c r="Q478" s="50">
        <f t="shared" si="239"/>
        <v>0</v>
      </c>
      <c r="R478" s="50">
        <f t="shared" si="239"/>
        <v>0</v>
      </c>
      <c r="S478" s="1"/>
      <c r="T478" s="112"/>
      <c r="U478" s="48"/>
      <c r="V478" s="48"/>
      <c r="W478" s="54"/>
      <c r="X478" s="54"/>
      <c r="Y478" s="94"/>
      <c r="Z478" s="94"/>
      <c r="AA478" s="94"/>
      <c r="AB478" s="94"/>
      <c r="AC478" s="94"/>
      <c r="AD478" s="94"/>
      <c r="AE478" s="94"/>
      <c r="AF478" s="94"/>
      <c r="AG478" s="94"/>
      <c r="AH478" s="94"/>
      <c r="AI478" s="113"/>
      <c r="AJ478" s="114"/>
      <c r="AK478" s="48"/>
      <c r="AL478" s="48"/>
      <c r="AM478" s="48"/>
      <c r="AN478" s="54"/>
      <c r="AO478" s="54"/>
      <c r="AP478" s="94"/>
      <c r="AQ478" s="94"/>
      <c r="AR478" s="94"/>
      <c r="AS478" s="94"/>
      <c r="AT478" s="94"/>
      <c r="AU478" s="94"/>
      <c r="AV478" s="94"/>
      <c r="AW478" s="94"/>
      <c r="AX478" s="94"/>
      <c r="AY478" s="94"/>
      <c r="AZ478" s="113"/>
      <c r="BA478" s="114"/>
      <c r="BB478" s="48"/>
      <c r="BC478" s="48"/>
      <c r="BD478" s="48"/>
      <c r="BE478" s="54"/>
      <c r="BF478" s="54"/>
      <c r="BG478" s="94"/>
      <c r="BH478" s="94"/>
      <c r="BI478" s="94"/>
      <c r="BJ478" s="94"/>
      <c r="BK478" s="94"/>
      <c r="BL478" s="94"/>
      <c r="BM478" s="94"/>
      <c r="BN478" s="94"/>
      <c r="BO478" s="94"/>
      <c r="BP478" s="94"/>
      <c r="BQ478" s="113"/>
      <c r="BR478" s="114"/>
      <c r="BS478" s="48"/>
      <c r="BT478" s="48"/>
      <c r="BU478" s="48"/>
      <c r="BV478" s="54"/>
      <c r="BW478" s="54"/>
      <c r="BX478" s="94"/>
      <c r="BY478" s="94"/>
      <c r="BZ478" s="94"/>
      <c r="CA478" s="94"/>
      <c r="CB478" s="94"/>
      <c r="CC478" s="94"/>
      <c r="CD478" s="94"/>
      <c r="CE478" s="94"/>
      <c r="CF478" s="94"/>
      <c r="CG478" s="94"/>
      <c r="CH478" s="113"/>
      <c r="CI478" s="114"/>
      <c r="CJ478" s="48"/>
      <c r="CK478" s="48"/>
      <c r="CL478" s="48"/>
      <c r="CM478" s="54"/>
      <c r="CN478" s="54"/>
      <c r="CO478" s="94"/>
      <c r="CP478" s="94"/>
      <c r="CQ478" s="94"/>
      <c r="CR478" s="94"/>
      <c r="CS478" s="94"/>
      <c r="CT478" s="94"/>
      <c r="CU478" s="94"/>
      <c r="CV478" s="94"/>
      <c r="CW478" s="94"/>
      <c r="CX478" s="94"/>
      <c r="CY478" s="113"/>
      <c r="CZ478" s="114"/>
      <c r="DA478" s="48"/>
      <c r="DB478" s="48"/>
      <c r="DC478" s="48"/>
      <c r="DD478" s="54"/>
      <c r="DE478" s="54"/>
      <c r="DF478" s="94"/>
      <c r="DG478" s="116"/>
      <c r="DH478" s="50"/>
      <c r="DI478" s="50"/>
      <c r="DJ478" s="50"/>
      <c r="DK478" s="50"/>
      <c r="DL478" s="50"/>
      <c r="DM478" s="50"/>
      <c r="DN478" s="50"/>
      <c r="DO478" s="50"/>
      <c r="DP478" s="1"/>
      <c r="DQ478" s="112"/>
      <c r="DR478" s="47"/>
      <c r="DS478" s="48"/>
      <c r="DT478" s="49"/>
      <c r="DU478" s="33"/>
      <c r="DV478" s="33"/>
      <c r="DW478" s="50"/>
      <c r="DX478" s="50"/>
      <c r="DY478" s="50"/>
      <c r="DZ478" s="50"/>
      <c r="EA478" s="50"/>
      <c r="EB478" s="50"/>
      <c r="EC478" s="50"/>
      <c r="ED478" s="50"/>
      <c r="EE478" s="50"/>
      <c r="EF478" s="50"/>
      <c r="EG478" s="1"/>
      <c r="EH478" s="112"/>
      <c r="EI478" s="47"/>
      <c r="EJ478" s="48"/>
      <c r="EK478" s="49"/>
      <c r="EL478" s="33"/>
      <c r="EM478" s="33"/>
      <c r="EN478" s="50"/>
      <c r="EO478" s="50"/>
      <c r="EP478" s="50"/>
      <c r="EQ478" s="50"/>
      <c r="ER478" s="50"/>
      <c r="ES478" s="50"/>
      <c r="ET478" s="50"/>
      <c r="EU478" s="50"/>
      <c r="EV478" s="50"/>
      <c r="EW478" s="50"/>
      <c r="EX478" s="1"/>
      <c r="EY478" s="112"/>
      <c r="EZ478" s="47"/>
      <c r="FA478" s="48"/>
      <c r="FB478" s="49"/>
      <c r="FC478" s="33"/>
      <c r="FD478" s="33"/>
      <c r="FE478" s="50"/>
      <c r="FF478" s="50"/>
      <c r="FG478" s="50"/>
      <c r="FH478" s="50"/>
      <c r="FI478" s="50"/>
      <c r="FJ478" s="50"/>
      <c r="FK478" s="50"/>
      <c r="FL478" s="50"/>
      <c r="FM478" s="50"/>
      <c r="FN478" s="50"/>
      <c r="FO478" s="1"/>
      <c r="FP478" s="112"/>
      <c r="FQ478" s="47"/>
      <c r="FR478" s="48"/>
      <c r="FS478" s="49"/>
      <c r="FT478" s="33"/>
      <c r="FU478" s="33"/>
      <c r="FV478" s="50"/>
      <c r="FW478" s="50"/>
      <c r="FX478" s="50"/>
      <c r="FY478" s="50"/>
      <c r="FZ478" s="50"/>
      <c r="GA478" s="50"/>
      <c r="GB478" s="50"/>
      <c r="GC478" s="50"/>
      <c r="GD478" s="50"/>
      <c r="GE478" s="50"/>
      <c r="GF478" s="1"/>
      <c r="GG478" s="112"/>
      <c r="GH478" s="47"/>
      <c r="GI478" s="48"/>
      <c r="GJ478" s="49"/>
      <c r="GK478" s="33"/>
      <c r="GL478" s="33"/>
      <c r="GM478" s="50"/>
      <c r="GN478" s="50"/>
      <c r="GO478" s="50"/>
      <c r="GP478" s="50"/>
      <c r="GQ478" s="50"/>
      <c r="GR478" s="50"/>
      <c r="GS478" s="50"/>
      <c r="GT478" s="50"/>
      <c r="GU478" s="50"/>
      <c r="GV478" s="50"/>
      <c r="GW478" s="1"/>
      <c r="GX478" s="112"/>
      <c r="GY478" s="47"/>
      <c r="GZ478" s="48"/>
      <c r="HA478" s="49"/>
      <c r="HB478" s="33"/>
      <c r="HC478" s="33"/>
      <c r="HD478" s="50"/>
      <c r="HE478" s="50"/>
      <c r="HF478" s="50"/>
      <c r="HG478" s="50"/>
      <c r="HH478" s="50"/>
      <c r="HI478" s="50"/>
      <c r="HJ478" s="50"/>
      <c r="HK478" s="50"/>
      <c r="HL478" s="50"/>
      <c r="HM478" s="50"/>
      <c r="HN478" s="1"/>
      <c r="HO478" s="112"/>
      <c r="HP478" s="47"/>
      <c r="HQ478" s="48"/>
      <c r="HR478" s="49"/>
      <c r="HS478" s="33"/>
      <c r="HT478" s="33"/>
      <c r="HU478" s="50"/>
      <c r="HV478" s="50"/>
      <c r="HW478" s="50"/>
      <c r="HX478" s="50"/>
      <c r="HY478" s="50"/>
      <c r="HZ478" s="50"/>
      <c r="IA478" s="50"/>
      <c r="IB478" s="50"/>
      <c r="IC478" s="50"/>
      <c r="ID478" s="50"/>
      <c r="IE478" s="1"/>
      <c r="IF478" s="112"/>
      <c r="IG478" s="47"/>
      <c r="IH478" s="48"/>
      <c r="II478" s="49"/>
      <c r="IJ478" s="33"/>
      <c r="IK478" s="33"/>
      <c r="IL478" s="50"/>
      <c r="IM478" s="50"/>
      <c r="IN478" s="50"/>
      <c r="IO478" s="50"/>
      <c r="IP478" s="50"/>
      <c r="IQ478" s="50"/>
      <c r="IR478" s="50"/>
      <c r="IS478" s="50"/>
      <c r="IT478" s="50"/>
      <c r="IU478" s="50"/>
      <c r="IV478" s="1"/>
    </row>
    <row r="479" spans="1:256" ht="30.75" customHeight="1">
      <c r="A479" s="46"/>
      <c r="B479" s="47"/>
      <c r="C479" s="48"/>
      <c r="D479" s="49"/>
      <c r="E479" s="33"/>
      <c r="F479" s="33"/>
      <c r="G479" s="33"/>
      <c r="H479" s="33">
        <v>2023</v>
      </c>
      <c r="I479" s="50">
        <f t="shared" ref="I479:I486" si="240">K479+M479+O479+Q479</f>
        <v>848680.10000000009</v>
      </c>
      <c r="J479" s="50">
        <f t="shared" ref="J479:J486" si="241">L479+N479+P479+R479</f>
        <v>848680.10000000009</v>
      </c>
      <c r="K479" s="50">
        <f t="shared" si="239"/>
        <v>5155.3999999999996</v>
      </c>
      <c r="L479" s="50">
        <f t="shared" si="239"/>
        <v>5155.3999999999996</v>
      </c>
      <c r="M479" s="50">
        <f t="shared" si="239"/>
        <v>818218.9</v>
      </c>
      <c r="N479" s="50">
        <f t="shared" si="239"/>
        <v>818218.9</v>
      </c>
      <c r="O479" s="50">
        <f t="shared" si="239"/>
        <v>25305.8</v>
      </c>
      <c r="P479" s="50">
        <f t="shared" si="239"/>
        <v>25305.8</v>
      </c>
      <c r="Q479" s="50">
        <f t="shared" si="239"/>
        <v>0</v>
      </c>
      <c r="R479" s="50">
        <f t="shared" si="239"/>
        <v>0</v>
      </c>
      <c r="S479" s="1"/>
      <c r="T479" s="112"/>
      <c r="U479" s="48"/>
      <c r="V479" s="48"/>
      <c r="W479" s="54"/>
      <c r="X479" s="54"/>
      <c r="Y479" s="94"/>
      <c r="Z479" s="94"/>
      <c r="AA479" s="94"/>
      <c r="AB479" s="94"/>
      <c r="AC479" s="94"/>
      <c r="AD479" s="94"/>
      <c r="AE479" s="94"/>
      <c r="AF479" s="94"/>
      <c r="AG479" s="94"/>
      <c r="AH479" s="94"/>
      <c r="AI479" s="113"/>
      <c r="AJ479" s="114"/>
      <c r="AK479" s="48"/>
      <c r="AL479" s="48"/>
      <c r="AM479" s="48"/>
      <c r="AN479" s="54"/>
      <c r="AO479" s="54"/>
      <c r="AP479" s="94"/>
      <c r="AQ479" s="94"/>
      <c r="AR479" s="94"/>
      <c r="AS479" s="94"/>
      <c r="AT479" s="94"/>
      <c r="AU479" s="94"/>
      <c r="AV479" s="94"/>
      <c r="AW479" s="94"/>
      <c r="AX479" s="94"/>
      <c r="AY479" s="94"/>
      <c r="AZ479" s="113"/>
      <c r="BA479" s="114"/>
      <c r="BB479" s="48"/>
      <c r="BC479" s="48"/>
      <c r="BD479" s="48"/>
      <c r="BE479" s="54"/>
      <c r="BF479" s="54"/>
      <c r="BG479" s="94"/>
      <c r="BH479" s="94"/>
      <c r="BI479" s="94"/>
      <c r="BJ479" s="94"/>
      <c r="BK479" s="94"/>
      <c r="BL479" s="94"/>
      <c r="BM479" s="94"/>
      <c r="BN479" s="94"/>
      <c r="BO479" s="94"/>
      <c r="BP479" s="94"/>
      <c r="BQ479" s="113"/>
      <c r="BR479" s="114"/>
      <c r="BS479" s="48"/>
      <c r="BT479" s="48"/>
      <c r="BU479" s="48"/>
      <c r="BV479" s="54"/>
      <c r="BW479" s="54"/>
      <c r="BX479" s="94"/>
      <c r="BY479" s="94"/>
      <c r="BZ479" s="94"/>
      <c r="CA479" s="94"/>
      <c r="CB479" s="94"/>
      <c r="CC479" s="94"/>
      <c r="CD479" s="94"/>
      <c r="CE479" s="94"/>
      <c r="CF479" s="94"/>
      <c r="CG479" s="94"/>
      <c r="CH479" s="113"/>
      <c r="CI479" s="114"/>
      <c r="CJ479" s="48"/>
      <c r="CK479" s="48"/>
      <c r="CL479" s="48"/>
      <c r="CM479" s="54"/>
      <c r="CN479" s="54"/>
      <c r="CO479" s="94"/>
      <c r="CP479" s="94"/>
      <c r="CQ479" s="94"/>
      <c r="CR479" s="94"/>
      <c r="CS479" s="94"/>
      <c r="CT479" s="94"/>
      <c r="CU479" s="94"/>
      <c r="CV479" s="94"/>
      <c r="CW479" s="94"/>
      <c r="CX479" s="94"/>
      <c r="CY479" s="113"/>
      <c r="CZ479" s="114"/>
      <c r="DA479" s="48"/>
      <c r="DB479" s="48"/>
      <c r="DC479" s="48"/>
      <c r="DD479" s="54"/>
      <c r="DE479" s="54"/>
      <c r="DF479" s="94"/>
      <c r="DG479" s="116"/>
      <c r="DH479" s="50"/>
      <c r="DI479" s="50"/>
      <c r="DJ479" s="50"/>
      <c r="DK479" s="50"/>
      <c r="DL479" s="50"/>
      <c r="DM479" s="50"/>
      <c r="DN479" s="50"/>
      <c r="DO479" s="50"/>
      <c r="DP479" s="1"/>
      <c r="DQ479" s="112"/>
      <c r="DR479" s="47"/>
      <c r="DS479" s="48"/>
      <c r="DT479" s="49"/>
      <c r="DU479" s="33"/>
      <c r="DV479" s="33"/>
      <c r="DW479" s="50"/>
      <c r="DX479" s="50"/>
      <c r="DY479" s="50"/>
      <c r="DZ479" s="50"/>
      <c r="EA479" s="50"/>
      <c r="EB479" s="50"/>
      <c r="EC479" s="50"/>
      <c r="ED479" s="50"/>
      <c r="EE479" s="50"/>
      <c r="EF479" s="50"/>
      <c r="EG479" s="1"/>
      <c r="EH479" s="112"/>
      <c r="EI479" s="47"/>
      <c r="EJ479" s="48"/>
      <c r="EK479" s="49"/>
      <c r="EL479" s="33"/>
      <c r="EM479" s="33"/>
      <c r="EN479" s="50"/>
      <c r="EO479" s="50"/>
      <c r="EP479" s="50"/>
      <c r="EQ479" s="50"/>
      <c r="ER479" s="50"/>
      <c r="ES479" s="50"/>
      <c r="ET479" s="50"/>
      <c r="EU479" s="50"/>
      <c r="EV479" s="50"/>
      <c r="EW479" s="50"/>
      <c r="EX479" s="1"/>
      <c r="EY479" s="112"/>
      <c r="EZ479" s="47"/>
      <c r="FA479" s="48"/>
      <c r="FB479" s="49"/>
      <c r="FC479" s="33"/>
      <c r="FD479" s="33"/>
      <c r="FE479" s="50"/>
      <c r="FF479" s="50"/>
      <c r="FG479" s="50"/>
      <c r="FH479" s="50"/>
      <c r="FI479" s="50"/>
      <c r="FJ479" s="50"/>
      <c r="FK479" s="50"/>
      <c r="FL479" s="50"/>
      <c r="FM479" s="50"/>
      <c r="FN479" s="50"/>
      <c r="FO479" s="1"/>
      <c r="FP479" s="112"/>
      <c r="FQ479" s="47"/>
      <c r="FR479" s="48"/>
      <c r="FS479" s="49"/>
      <c r="FT479" s="33"/>
      <c r="FU479" s="33"/>
      <c r="FV479" s="50"/>
      <c r="FW479" s="50"/>
      <c r="FX479" s="50"/>
      <c r="FY479" s="50"/>
      <c r="FZ479" s="50"/>
      <c r="GA479" s="50"/>
      <c r="GB479" s="50"/>
      <c r="GC479" s="50"/>
      <c r="GD479" s="50"/>
      <c r="GE479" s="50"/>
      <c r="GF479" s="1"/>
      <c r="GG479" s="112"/>
      <c r="GH479" s="47"/>
      <c r="GI479" s="48"/>
      <c r="GJ479" s="49"/>
      <c r="GK479" s="33"/>
      <c r="GL479" s="33"/>
      <c r="GM479" s="50"/>
      <c r="GN479" s="50"/>
      <c r="GO479" s="50"/>
      <c r="GP479" s="50"/>
      <c r="GQ479" s="50"/>
      <c r="GR479" s="50"/>
      <c r="GS479" s="50"/>
      <c r="GT479" s="50"/>
      <c r="GU479" s="50"/>
      <c r="GV479" s="50"/>
      <c r="GW479" s="1"/>
      <c r="GX479" s="112"/>
      <c r="GY479" s="47"/>
      <c r="GZ479" s="48"/>
      <c r="HA479" s="49"/>
      <c r="HB479" s="33"/>
      <c r="HC479" s="33"/>
      <c r="HD479" s="50"/>
      <c r="HE479" s="50"/>
      <c r="HF479" s="50"/>
      <c r="HG479" s="50"/>
      <c r="HH479" s="50"/>
      <c r="HI479" s="50"/>
      <c r="HJ479" s="50"/>
      <c r="HK479" s="50"/>
      <c r="HL479" s="50"/>
      <c r="HM479" s="50"/>
      <c r="HN479" s="1"/>
      <c r="HO479" s="112"/>
      <c r="HP479" s="47"/>
      <c r="HQ479" s="48"/>
      <c r="HR479" s="49"/>
      <c r="HS479" s="33"/>
      <c r="HT479" s="33"/>
      <c r="HU479" s="50"/>
      <c r="HV479" s="50"/>
      <c r="HW479" s="50"/>
      <c r="HX479" s="50"/>
      <c r="HY479" s="50"/>
      <c r="HZ479" s="50"/>
      <c r="IA479" s="50"/>
      <c r="IB479" s="50"/>
      <c r="IC479" s="50"/>
      <c r="ID479" s="50"/>
      <c r="IE479" s="1"/>
      <c r="IF479" s="112"/>
      <c r="IG479" s="47"/>
      <c r="IH479" s="48"/>
      <c r="II479" s="49"/>
      <c r="IJ479" s="33"/>
      <c r="IK479" s="33"/>
      <c r="IL479" s="50"/>
      <c r="IM479" s="50"/>
      <c r="IN479" s="50"/>
      <c r="IO479" s="50"/>
      <c r="IP479" s="50"/>
      <c r="IQ479" s="50"/>
      <c r="IR479" s="50"/>
      <c r="IS479" s="50"/>
      <c r="IT479" s="50"/>
      <c r="IU479" s="50"/>
      <c r="IV479" s="1"/>
    </row>
    <row r="480" spans="1:256" ht="30.75" customHeight="1">
      <c r="A480" s="46"/>
      <c r="B480" s="47"/>
      <c r="C480" s="48"/>
      <c r="D480" s="49"/>
      <c r="E480" s="33"/>
      <c r="F480" s="33"/>
      <c r="G480" s="33"/>
      <c r="H480" s="33">
        <v>2024</v>
      </c>
      <c r="I480" s="50">
        <f t="shared" si="240"/>
        <v>540463.4</v>
      </c>
      <c r="J480" s="50">
        <f t="shared" si="241"/>
        <v>0</v>
      </c>
      <c r="K480" s="50">
        <f t="shared" si="239"/>
        <v>206812.1</v>
      </c>
      <c r="L480" s="50">
        <f t="shared" si="239"/>
        <v>0</v>
      </c>
      <c r="M480" s="50">
        <f t="shared" si="239"/>
        <v>0</v>
      </c>
      <c r="N480" s="50">
        <f t="shared" si="239"/>
        <v>0</v>
      </c>
      <c r="O480" s="50">
        <f t="shared" si="239"/>
        <v>333651.3</v>
      </c>
      <c r="P480" s="50">
        <f t="shared" si="239"/>
        <v>0</v>
      </c>
      <c r="Q480" s="50">
        <f t="shared" si="239"/>
        <v>0</v>
      </c>
      <c r="R480" s="50">
        <f t="shared" si="239"/>
        <v>0</v>
      </c>
      <c r="S480" s="1"/>
      <c r="T480" s="112"/>
      <c r="U480" s="48"/>
      <c r="V480" s="48"/>
      <c r="W480" s="54"/>
      <c r="X480" s="54"/>
      <c r="Y480" s="94"/>
      <c r="Z480" s="94"/>
      <c r="AA480" s="94"/>
      <c r="AB480" s="94"/>
      <c r="AC480" s="94"/>
      <c r="AD480" s="94"/>
      <c r="AE480" s="94"/>
      <c r="AF480" s="94"/>
      <c r="AG480" s="94"/>
      <c r="AH480" s="94"/>
      <c r="AI480" s="113"/>
      <c r="AJ480" s="114"/>
      <c r="AK480" s="48"/>
      <c r="AL480" s="48"/>
      <c r="AM480" s="48"/>
      <c r="AN480" s="54"/>
      <c r="AO480" s="54"/>
      <c r="AP480" s="94"/>
      <c r="AQ480" s="94"/>
      <c r="AR480" s="94"/>
      <c r="AS480" s="94"/>
      <c r="AT480" s="94"/>
      <c r="AU480" s="94"/>
      <c r="AV480" s="94"/>
      <c r="AW480" s="94"/>
      <c r="AX480" s="94"/>
      <c r="AY480" s="94"/>
      <c r="AZ480" s="113"/>
      <c r="BA480" s="114"/>
      <c r="BB480" s="48"/>
      <c r="BC480" s="48"/>
      <c r="BD480" s="48"/>
      <c r="BE480" s="54"/>
      <c r="BF480" s="54"/>
      <c r="BG480" s="94"/>
      <c r="BH480" s="94"/>
      <c r="BI480" s="94"/>
      <c r="BJ480" s="94"/>
      <c r="BK480" s="94"/>
      <c r="BL480" s="94"/>
      <c r="BM480" s="94"/>
      <c r="BN480" s="94"/>
      <c r="BO480" s="94"/>
      <c r="BP480" s="94"/>
      <c r="BQ480" s="113"/>
      <c r="BR480" s="114"/>
      <c r="BS480" s="48"/>
      <c r="BT480" s="48"/>
      <c r="BU480" s="48"/>
      <c r="BV480" s="54"/>
      <c r="BW480" s="54"/>
      <c r="BX480" s="94"/>
      <c r="BY480" s="94"/>
      <c r="BZ480" s="94"/>
      <c r="CA480" s="94"/>
      <c r="CB480" s="94"/>
      <c r="CC480" s="94"/>
      <c r="CD480" s="94"/>
      <c r="CE480" s="94"/>
      <c r="CF480" s="94"/>
      <c r="CG480" s="94"/>
      <c r="CH480" s="113"/>
      <c r="CI480" s="114"/>
      <c r="CJ480" s="48"/>
      <c r="CK480" s="48"/>
      <c r="CL480" s="48"/>
      <c r="CM480" s="54"/>
      <c r="CN480" s="54"/>
      <c r="CO480" s="94"/>
      <c r="CP480" s="94"/>
      <c r="CQ480" s="94"/>
      <c r="CR480" s="94"/>
      <c r="CS480" s="94"/>
      <c r="CT480" s="94"/>
      <c r="CU480" s="94"/>
      <c r="CV480" s="94"/>
      <c r="CW480" s="94"/>
      <c r="CX480" s="94"/>
      <c r="CY480" s="113"/>
      <c r="CZ480" s="114"/>
      <c r="DA480" s="48"/>
      <c r="DB480" s="48"/>
      <c r="DC480" s="48"/>
      <c r="DD480" s="54"/>
      <c r="DE480" s="54"/>
      <c r="DF480" s="94"/>
      <c r="DG480" s="116"/>
      <c r="DH480" s="50"/>
      <c r="DI480" s="50"/>
      <c r="DJ480" s="50"/>
      <c r="DK480" s="50"/>
      <c r="DL480" s="50"/>
      <c r="DM480" s="50"/>
      <c r="DN480" s="50"/>
      <c r="DO480" s="50"/>
      <c r="DP480" s="1"/>
      <c r="DQ480" s="112"/>
      <c r="DR480" s="47"/>
      <c r="DS480" s="48"/>
      <c r="DT480" s="49"/>
      <c r="DU480" s="33"/>
      <c r="DV480" s="33"/>
      <c r="DW480" s="50"/>
      <c r="DX480" s="50"/>
      <c r="DY480" s="50"/>
      <c r="DZ480" s="50"/>
      <c r="EA480" s="50"/>
      <c r="EB480" s="50"/>
      <c r="EC480" s="50"/>
      <c r="ED480" s="50"/>
      <c r="EE480" s="50"/>
      <c r="EF480" s="50"/>
      <c r="EG480" s="1"/>
      <c r="EH480" s="112"/>
      <c r="EI480" s="47"/>
      <c r="EJ480" s="48"/>
      <c r="EK480" s="49"/>
      <c r="EL480" s="33"/>
      <c r="EM480" s="33"/>
      <c r="EN480" s="50"/>
      <c r="EO480" s="50"/>
      <c r="EP480" s="50"/>
      <c r="EQ480" s="50"/>
      <c r="ER480" s="50"/>
      <c r="ES480" s="50"/>
      <c r="ET480" s="50"/>
      <c r="EU480" s="50"/>
      <c r="EV480" s="50"/>
      <c r="EW480" s="50"/>
      <c r="EX480" s="1"/>
      <c r="EY480" s="112"/>
      <c r="EZ480" s="47"/>
      <c r="FA480" s="48"/>
      <c r="FB480" s="49"/>
      <c r="FC480" s="33"/>
      <c r="FD480" s="33"/>
      <c r="FE480" s="50"/>
      <c r="FF480" s="50"/>
      <c r="FG480" s="50"/>
      <c r="FH480" s="50"/>
      <c r="FI480" s="50"/>
      <c r="FJ480" s="50"/>
      <c r="FK480" s="50"/>
      <c r="FL480" s="50"/>
      <c r="FM480" s="50"/>
      <c r="FN480" s="50"/>
      <c r="FO480" s="1"/>
      <c r="FP480" s="112"/>
      <c r="FQ480" s="47"/>
      <c r="FR480" s="48"/>
      <c r="FS480" s="49"/>
      <c r="FT480" s="33"/>
      <c r="FU480" s="33"/>
      <c r="FV480" s="50"/>
      <c r="FW480" s="50"/>
      <c r="FX480" s="50"/>
      <c r="FY480" s="50"/>
      <c r="FZ480" s="50"/>
      <c r="GA480" s="50"/>
      <c r="GB480" s="50"/>
      <c r="GC480" s="50"/>
      <c r="GD480" s="50"/>
      <c r="GE480" s="50"/>
      <c r="GF480" s="1"/>
      <c r="GG480" s="112"/>
      <c r="GH480" s="47"/>
      <c r="GI480" s="48"/>
      <c r="GJ480" s="49"/>
      <c r="GK480" s="33"/>
      <c r="GL480" s="33"/>
      <c r="GM480" s="50"/>
      <c r="GN480" s="50"/>
      <c r="GO480" s="50"/>
      <c r="GP480" s="50"/>
      <c r="GQ480" s="50"/>
      <c r="GR480" s="50"/>
      <c r="GS480" s="50"/>
      <c r="GT480" s="50"/>
      <c r="GU480" s="50"/>
      <c r="GV480" s="50"/>
      <c r="GW480" s="1"/>
      <c r="GX480" s="112"/>
      <c r="GY480" s="47"/>
      <c r="GZ480" s="48"/>
      <c r="HA480" s="49"/>
      <c r="HB480" s="33"/>
      <c r="HC480" s="33"/>
      <c r="HD480" s="50"/>
      <c r="HE480" s="50"/>
      <c r="HF480" s="50"/>
      <c r="HG480" s="50"/>
      <c r="HH480" s="50"/>
      <c r="HI480" s="50"/>
      <c r="HJ480" s="50"/>
      <c r="HK480" s="50"/>
      <c r="HL480" s="50"/>
      <c r="HM480" s="50"/>
      <c r="HN480" s="1"/>
      <c r="HO480" s="112"/>
      <c r="HP480" s="47"/>
      <c r="HQ480" s="48"/>
      <c r="HR480" s="49"/>
      <c r="HS480" s="33"/>
      <c r="HT480" s="33"/>
      <c r="HU480" s="50"/>
      <c r="HV480" s="50"/>
      <c r="HW480" s="50"/>
      <c r="HX480" s="50"/>
      <c r="HY480" s="50"/>
      <c r="HZ480" s="50"/>
      <c r="IA480" s="50"/>
      <c r="IB480" s="50"/>
      <c r="IC480" s="50"/>
      <c r="ID480" s="50"/>
      <c r="IE480" s="1"/>
      <c r="IF480" s="112"/>
      <c r="IG480" s="47"/>
      <c r="IH480" s="48"/>
      <c r="II480" s="49"/>
      <c r="IJ480" s="33"/>
      <c r="IK480" s="33"/>
      <c r="IL480" s="50"/>
      <c r="IM480" s="50"/>
      <c r="IN480" s="50"/>
      <c r="IO480" s="50"/>
      <c r="IP480" s="50"/>
      <c r="IQ480" s="50"/>
      <c r="IR480" s="50"/>
      <c r="IS480" s="50"/>
      <c r="IT480" s="50"/>
      <c r="IU480" s="50"/>
      <c r="IV480" s="1"/>
    </row>
    <row r="481" spans="1:256" ht="30.75" customHeight="1">
      <c r="A481" s="46"/>
      <c r="B481" s="47"/>
      <c r="C481" s="48"/>
      <c r="D481" s="49"/>
      <c r="E481" s="33"/>
      <c r="F481" s="33"/>
      <c r="G481" s="33"/>
      <c r="H481" s="33">
        <v>2025</v>
      </c>
      <c r="I481" s="50">
        <f t="shared" si="240"/>
        <v>553381</v>
      </c>
      <c r="J481" s="50">
        <f t="shared" si="241"/>
        <v>0</v>
      </c>
      <c r="K481" s="50">
        <f t="shared" si="239"/>
        <v>138345.20000000001</v>
      </c>
      <c r="L481" s="50">
        <f t="shared" si="239"/>
        <v>0</v>
      </c>
      <c r="M481" s="50">
        <f t="shared" si="239"/>
        <v>0</v>
      </c>
      <c r="N481" s="50">
        <f t="shared" si="239"/>
        <v>0</v>
      </c>
      <c r="O481" s="50">
        <f t="shared" si="239"/>
        <v>415035.8</v>
      </c>
      <c r="P481" s="50">
        <f t="shared" si="239"/>
        <v>0</v>
      </c>
      <c r="Q481" s="50">
        <f t="shared" si="239"/>
        <v>0</v>
      </c>
      <c r="R481" s="50">
        <f t="shared" si="239"/>
        <v>0</v>
      </c>
      <c r="S481" s="1"/>
      <c r="T481" s="112"/>
      <c r="U481" s="48"/>
      <c r="V481" s="48"/>
      <c r="W481" s="54"/>
      <c r="X481" s="54"/>
      <c r="Y481" s="94"/>
      <c r="Z481" s="94"/>
      <c r="AA481" s="94"/>
      <c r="AB481" s="94"/>
      <c r="AC481" s="94"/>
      <c r="AD481" s="94"/>
      <c r="AE481" s="94"/>
      <c r="AF481" s="94"/>
      <c r="AG481" s="94"/>
      <c r="AH481" s="94"/>
      <c r="AI481" s="113"/>
      <c r="AJ481" s="114"/>
      <c r="AK481" s="48"/>
      <c r="AL481" s="48"/>
      <c r="AM481" s="48"/>
      <c r="AN481" s="54"/>
      <c r="AO481" s="54"/>
      <c r="AP481" s="94"/>
      <c r="AQ481" s="94"/>
      <c r="AR481" s="94"/>
      <c r="AS481" s="94"/>
      <c r="AT481" s="94"/>
      <c r="AU481" s="94"/>
      <c r="AV481" s="94"/>
      <c r="AW481" s="94"/>
      <c r="AX481" s="94"/>
      <c r="AY481" s="94"/>
      <c r="AZ481" s="113"/>
      <c r="BA481" s="114"/>
      <c r="BB481" s="48"/>
      <c r="BC481" s="48"/>
      <c r="BD481" s="48"/>
      <c r="BE481" s="54"/>
      <c r="BF481" s="54"/>
      <c r="BG481" s="94"/>
      <c r="BH481" s="94"/>
      <c r="BI481" s="94"/>
      <c r="BJ481" s="94"/>
      <c r="BK481" s="94"/>
      <c r="BL481" s="94"/>
      <c r="BM481" s="94"/>
      <c r="BN481" s="94"/>
      <c r="BO481" s="94"/>
      <c r="BP481" s="94"/>
      <c r="BQ481" s="113"/>
      <c r="BR481" s="114"/>
      <c r="BS481" s="48"/>
      <c r="BT481" s="48"/>
      <c r="BU481" s="48"/>
      <c r="BV481" s="54"/>
      <c r="BW481" s="54"/>
      <c r="BX481" s="94"/>
      <c r="BY481" s="94"/>
      <c r="BZ481" s="94"/>
      <c r="CA481" s="94"/>
      <c r="CB481" s="94"/>
      <c r="CC481" s="94"/>
      <c r="CD481" s="94"/>
      <c r="CE481" s="94"/>
      <c r="CF481" s="94"/>
      <c r="CG481" s="94"/>
      <c r="CH481" s="113"/>
      <c r="CI481" s="114"/>
      <c r="CJ481" s="48"/>
      <c r="CK481" s="48"/>
      <c r="CL481" s="48"/>
      <c r="CM481" s="54"/>
      <c r="CN481" s="54"/>
      <c r="CO481" s="94"/>
      <c r="CP481" s="94"/>
      <c r="CQ481" s="94"/>
      <c r="CR481" s="94"/>
      <c r="CS481" s="94"/>
      <c r="CT481" s="94"/>
      <c r="CU481" s="94"/>
      <c r="CV481" s="94"/>
      <c r="CW481" s="94"/>
      <c r="CX481" s="94"/>
      <c r="CY481" s="113"/>
      <c r="CZ481" s="114"/>
      <c r="DA481" s="48"/>
      <c r="DB481" s="48"/>
      <c r="DC481" s="48"/>
      <c r="DD481" s="54"/>
      <c r="DE481" s="54"/>
      <c r="DF481" s="94"/>
      <c r="DG481" s="116"/>
      <c r="DH481" s="50"/>
      <c r="DI481" s="50"/>
      <c r="DJ481" s="50"/>
      <c r="DK481" s="50"/>
      <c r="DL481" s="50"/>
      <c r="DM481" s="50"/>
      <c r="DN481" s="50"/>
      <c r="DO481" s="50"/>
      <c r="DP481" s="1"/>
      <c r="DQ481" s="112"/>
      <c r="DR481" s="47"/>
      <c r="DS481" s="48"/>
      <c r="DT481" s="49"/>
      <c r="DU481" s="33"/>
      <c r="DV481" s="33"/>
      <c r="DW481" s="50"/>
      <c r="DX481" s="50"/>
      <c r="DY481" s="50"/>
      <c r="DZ481" s="50"/>
      <c r="EA481" s="50"/>
      <c r="EB481" s="50"/>
      <c r="EC481" s="50"/>
      <c r="ED481" s="50"/>
      <c r="EE481" s="50"/>
      <c r="EF481" s="50"/>
      <c r="EG481" s="1"/>
      <c r="EH481" s="112"/>
      <c r="EI481" s="47"/>
      <c r="EJ481" s="48"/>
      <c r="EK481" s="49"/>
      <c r="EL481" s="33"/>
      <c r="EM481" s="33"/>
      <c r="EN481" s="50"/>
      <c r="EO481" s="50"/>
      <c r="EP481" s="50"/>
      <c r="EQ481" s="50"/>
      <c r="ER481" s="50"/>
      <c r="ES481" s="50"/>
      <c r="ET481" s="50"/>
      <c r="EU481" s="50"/>
      <c r="EV481" s="50"/>
      <c r="EW481" s="50"/>
      <c r="EX481" s="1"/>
      <c r="EY481" s="112"/>
      <c r="EZ481" s="47"/>
      <c r="FA481" s="48"/>
      <c r="FB481" s="49"/>
      <c r="FC481" s="33"/>
      <c r="FD481" s="33"/>
      <c r="FE481" s="50"/>
      <c r="FF481" s="50"/>
      <c r="FG481" s="50"/>
      <c r="FH481" s="50"/>
      <c r="FI481" s="50"/>
      <c r="FJ481" s="50"/>
      <c r="FK481" s="50"/>
      <c r="FL481" s="50"/>
      <c r="FM481" s="50"/>
      <c r="FN481" s="50"/>
      <c r="FO481" s="1"/>
      <c r="FP481" s="112"/>
      <c r="FQ481" s="47"/>
      <c r="FR481" s="48"/>
      <c r="FS481" s="49"/>
      <c r="FT481" s="33"/>
      <c r="FU481" s="33"/>
      <c r="FV481" s="50"/>
      <c r="FW481" s="50"/>
      <c r="FX481" s="50"/>
      <c r="FY481" s="50"/>
      <c r="FZ481" s="50"/>
      <c r="GA481" s="50"/>
      <c r="GB481" s="50"/>
      <c r="GC481" s="50"/>
      <c r="GD481" s="50"/>
      <c r="GE481" s="50"/>
      <c r="GF481" s="1"/>
      <c r="GG481" s="112"/>
      <c r="GH481" s="47"/>
      <c r="GI481" s="48"/>
      <c r="GJ481" s="49"/>
      <c r="GK481" s="33"/>
      <c r="GL481" s="33"/>
      <c r="GM481" s="50"/>
      <c r="GN481" s="50"/>
      <c r="GO481" s="50"/>
      <c r="GP481" s="50"/>
      <c r="GQ481" s="50"/>
      <c r="GR481" s="50"/>
      <c r="GS481" s="50"/>
      <c r="GT481" s="50"/>
      <c r="GU481" s="50"/>
      <c r="GV481" s="50"/>
      <c r="GW481" s="1"/>
      <c r="GX481" s="112"/>
      <c r="GY481" s="47"/>
      <c r="GZ481" s="48"/>
      <c r="HA481" s="49"/>
      <c r="HB481" s="33"/>
      <c r="HC481" s="33"/>
      <c r="HD481" s="50"/>
      <c r="HE481" s="50"/>
      <c r="HF481" s="50"/>
      <c r="HG481" s="50"/>
      <c r="HH481" s="50"/>
      <c r="HI481" s="50"/>
      <c r="HJ481" s="50"/>
      <c r="HK481" s="50"/>
      <c r="HL481" s="50"/>
      <c r="HM481" s="50"/>
      <c r="HN481" s="1"/>
      <c r="HO481" s="112"/>
      <c r="HP481" s="47"/>
      <c r="HQ481" s="48"/>
      <c r="HR481" s="49"/>
      <c r="HS481" s="33"/>
      <c r="HT481" s="33"/>
      <c r="HU481" s="50"/>
      <c r="HV481" s="50"/>
      <c r="HW481" s="50"/>
      <c r="HX481" s="50"/>
      <c r="HY481" s="50"/>
      <c r="HZ481" s="50"/>
      <c r="IA481" s="50"/>
      <c r="IB481" s="50"/>
      <c r="IC481" s="50"/>
      <c r="ID481" s="50"/>
      <c r="IE481" s="1"/>
      <c r="IF481" s="112"/>
      <c r="IG481" s="47"/>
      <c r="IH481" s="48"/>
      <c r="II481" s="49"/>
      <c r="IJ481" s="33"/>
      <c r="IK481" s="33"/>
      <c r="IL481" s="50"/>
      <c r="IM481" s="50"/>
      <c r="IN481" s="50"/>
      <c r="IO481" s="50"/>
      <c r="IP481" s="50"/>
      <c r="IQ481" s="50"/>
      <c r="IR481" s="50"/>
      <c r="IS481" s="50"/>
      <c r="IT481" s="50"/>
      <c r="IU481" s="50"/>
      <c r="IV481" s="1"/>
    </row>
    <row r="482" spans="1:256" ht="30.75" customHeight="1">
      <c r="A482" s="46"/>
      <c r="B482" s="47"/>
      <c r="C482" s="48"/>
      <c r="D482" s="49"/>
      <c r="E482" s="33"/>
      <c r="F482" s="33"/>
      <c r="G482" s="33"/>
      <c r="H482" s="33">
        <v>2026</v>
      </c>
      <c r="I482" s="50">
        <f t="shared" si="240"/>
        <v>0</v>
      </c>
      <c r="J482" s="50">
        <f t="shared" si="241"/>
        <v>0</v>
      </c>
      <c r="K482" s="50">
        <f t="shared" si="239"/>
        <v>0</v>
      </c>
      <c r="L482" s="50">
        <f t="shared" si="239"/>
        <v>0</v>
      </c>
      <c r="M482" s="50">
        <f t="shared" si="239"/>
        <v>0</v>
      </c>
      <c r="N482" s="50">
        <f t="shared" si="239"/>
        <v>0</v>
      </c>
      <c r="O482" s="50">
        <f t="shared" si="239"/>
        <v>0</v>
      </c>
      <c r="P482" s="50">
        <f t="shared" si="239"/>
        <v>0</v>
      </c>
      <c r="Q482" s="50">
        <f t="shared" si="239"/>
        <v>0</v>
      </c>
      <c r="R482" s="50">
        <f t="shared" si="239"/>
        <v>0</v>
      </c>
      <c r="S482" s="1"/>
      <c r="T482" s="112"/>
      <c r="U482" s="48"/>
      <c r="V482" s="48"/>
      <c r="W482" s="54"/>
      <c r="X482" s="54"/>
      <c r="Y482" s="94"/>
      <c r="Z482" s="94"/>
      <c r="AA482" s="94"/>
      <c r="AB482" s="94"/>
      <c r="AC482" s="94"/>
      <c r="AD482" s="94"/>
      <c r="AE482" s="94"/>
      <c r="AF482" s="94"/>
      <c r="AG482" s="94"/>
      <c r="AH482" s="94"/>
      <c r="AI482" s="113"/>
      <c r="AJ482" s="114"/>
      <c r="AK482" s="48"/>
      <c r="AL482" s="48"/>
      <c r="AM482" s="48"/>
      <c r="AN482" s="54"/>
      <c r="AO482" s="54"/>
      <c r="AP482" s="94"/>
      <c r="AQ482" s="94"/>
      <c r="AR482" s="94"/>
      <c r="AS482" s="94"/>
      <c r="AT482" s="94"/>
      <c r="AU482" s="94"/>
      <c r="AV482" s="94"/>
      <c r="AW482" s="94"/>
      <c r="AX482" s="94"/>
      <c r="AY482" s="94"/>
      <c r="AZ482" s="113"/>
      <c r="BA482" s="114"/>
      <c r="BB482" s="48"/>
      <c r="BC482" s="48"/>
      <c r="BD482" s="48"/>
      <c r="BE482" s="54"/>
      <c r="BF482" s="54"/>
      <c r="BG482" s="94"/>
      <c r="BH482" s="94"/>
      <c r="BI482" s="94"/>
      <c r="BJ482" s="94"/>
      <c r="BK482" s="94"/>
      <c r="BL482" s="94"/>
      <c r="BM482" s="94"/>
      <c r="BN482" s="94"/>
      <c r="BO482" s="94"/>
      <c r="BP482" s="94"/>
      <c r="BQ482" s="113"/>
      <c r="BR482" s="114"/>
      <c r="BS482" s="48"/>
      <c r="BT482" s="48"/>
      <c r="BU482" s="48"/>
      <c r="BV482" s="54"/>
      <c r="BW482" s="54"/>
      <c r="BX482" s="94"/>
      <c r="BY482" s="94"/>
      <c r="BZ482" s="94"/>
      <c r="CA482" s="94"/>
      <c r="CB482" s="94"/>
      <c r="CC482" s="94"/>
      <c r="CD482" s="94"/>
      <c r="CE482" s="94"/>
      <c r="CF482" s="94"/>
      <c r="CG482" s="94"/>
      <c r="CH482" s="113"/>
      <c r="CI482" s="114"/>
      <c r="CJ482" s="48"/>
      <c r="CK482" s="48"/>
      <c r="CL482" s="48"/>
      <c r="CM482" s="54"/>
      <c r="CN482" s="54"/>
      <c r="CO482" s="94"/>
      <c r="CP482" s="94"/>
      <c r="CQ482" s="94"/>
      <c r="CR482" s="94"/>
      <c r="CS482" s="94"/>
      <c r="CT482" s="94"/>
      <c r="CU482" s="94"/>
      <c r="CV482" s="94"/>
      <c r="CW482" s="94"/>
      <c r="CX482" s="94"/>
      <c r="CY482" s="113"/>
      <c r="CZ482" s="114"/>
      <c r="DA482" s="48"/>
      <c r="DB482" s="48"/>
      <c r="DC482" s="48"/>
      <c r="DD482" s="54"/>
      <c r="DE482" s="54"/>
      <c r="DF482" s="94"/>
      <c r="DG482" s="116"/>
      <c r="DH482" s="50"/>
      <c r="DI482" s="50"/>
      <c r="DJ482" s="50"/>
      <c r="DK482" s="50"/>
      <c r="DL482" s="50"/>
      <c r="DM482" s="50"/>
      <c r="DN482" s="50"/>
      <c r="DO482" s="50"/>
      <c r="DP482" s="1"/>
      <c r="DQ482" s="112"/>
      <c r="DR482" s="47"/>
      <c r="DS482" s="48"/>
      <c r="DT482" s="49"/>
      <c r="DU482" s="33"/>
      <c r="DV482" s="33"/>
      <c r="DW482" s="50"/>
      <c r="DX482" s="50"/>
      <c r="DY482" s="50"/>
      <c r="DZ482" s="50"/>
      <c r="EA482" s="50"/>
      <c r="EB482" s="50"/>
      <c r="EC482" s="50"/>
      <c r="ED482" s="50"/>
      <c r="EE482" s="50"/>
      <c r="EF482" s="50"/>
      <c r="EG482" s="1"/>
      <c r="EH482" s="112"/>
      <c r="EI482" s="47"/>
      <c r="EJ482" s="48"/>
      <c r="EK482" s="49"/>
      <c r="EL482" s="33"/>
      <c r="EM482" s="33"/>
      <c r="EN482" s="50"/>
      <c r="EO482" s="50"/>
      <c r="EP482" s="50"/>
      <c r="EQ482" s="50"/>
      <c r="ER482" s="50"/>
      <c r="ES482" s="50"/>
      <c r="ET482" s="50"/>
      <c r="EU482" s="50"/>
      <c r="EV482" s="50"/>
      <c r="EW482" s="50"/>
      <c r="EX482" s="1"/>
      <c r="EY482" s="112"/>
      <c r="EZ482" s="47"/>
      <c r="FA482" s="48"/>
      <c r="FB482" s="49"/>
      <c r="FC482" s="33"/>
      <c r="FD482" s="33"/>
      <c r="FE482" s="50"/>
      <c r="FF482" s="50"/>
      <c r="FG482" s="50"/>
      <c r="FH482" s="50"/>
      <c r="FI482" s="50"/>
      <c r="FJ482" s="50"/>
      <c r="FK482" s="50"/>
      <c r="FL482" s="50"/>
      <c r="FM482" s="50"/>
      <c r="FN482" s="50"/>
      <c r="FO482" s="1"/>
      <c r="FP482" s="112"/>
      <c r="FQ482" s="47"/>
      <c r="FR482" s="48"/>
      <c r="FS482" s="49"/>
      <c r="FT482" s="33"/>
      <c r="FU482" s="33"/>
      <c r="FV482" s="50"/>
      <c r="FW482" s="50"/>
      <c r="FX482" s="50"/>
      <c r="FY482" s="50"/>
      <c r="FZ482" s="50"/>
      <c r="GA482" s="50"/>
      <c r="GB482" s="50"/>
      <c r="GC482" s="50"/>
      <c r="GD482" s="50"/>
      <c r="GE482" s="50"/>
      <c r="GF482" s="1"/>
      <c r="GG482" s="112"/>
      <c r="GH482" s="47"/>
      <c r="GI482" s="48"/>
      <c r="GJ482" s="49"/>
      <c r="GK482" s="33"/>
      <c r="GL482" s="33"/>
      <c r="GM482" s="50"/>
      <c r="GN482" s="50"/>
      <c r="GO482" s="50"/>
      <c r="GP482" s="50"/>
      <c r="GQ482" s="50"/>
      <c r="GR482" s="50"/>
      <c r="GS482" s="50"/>
      <c r="GT482" s="50"/>
      <c r="GU482" s="50"/>
      <c r="GV482" s="50"/>
      <c r="GW482" s="1"/>
      <c r="GX482" s="112"/>
      <c r="GY482" s="47"/>
      <c r="GZ482" s="48"/>
      <c r="HA482" s="49"/>
      <c r="HB482" s="33"/>
      <c r="HC482" s="33"/>
      <c r="HD482" s="50"/>
      <c r="HE482" s="50"/>
      <c r="HF482" s="50"/>
      <c r="HG482" s="50"/>
      <c r="HH482" s="50"/>
      <c r="HI482" s="50"/>
      <c r="HJ482" s="50"/>
      <c r="HK482" s="50"/>
      <c r="HL482" s="50"/>
      <c r="HM482" s="50"/>
      <c r="HN482" s="1"/>
      <c r="HO482" s="112"/>
      <c r="HP482" s="47"/>
      <c r="HQ482" s="48"/>
      <c r="HR482" s="49"/>
      <c r="HS482" s="33"/>
      <c r="HT482" s="33"/>
      <c r="HU482" s="50"/>
      <c r="HV482" s="50"/>
      <c r="HW482" s="50"/>
      <c r="HX482" s="50"/>
      <c r="HY482" s="50"/>
      <c r="HZ482" s="50"/>
      <c r="IA482" s="50"/>
      <c r="IB482" s="50"/>
      <c r="IC482" s="50"/>
      <c r="ID482" s="50"/>
      <c r="IE482" s="1"/>
      <c r="IF482" s="112"/>
      <c r="IG482" s="47"/>
      <c r="IH482" s="48"/>
      <c r="II482" s="49"/>
      <c r="IJ482" s="33"/>
      <c r="IK482" s="33"/>
      <c r="IL482" s="50"/>
      <c r="IM482" s="50"/>
      <c r="IN482" s="50"/>
      <c r="IO482" s="50"/>
      <c r="IP482" s="50"/>
      <c r="IQ482" s="50"/>
      <c r="IR482" s="50"/>
      <c r="IS482" s="50"/>
      <c r="IT482" s="50"/>
      <c r="IU482" s="50"/>
      <c r="IV482" s="1"/>
    </row>
    <row r="483" spans="1:256" ht="30.75" customHeight="1">
      <c r="A483" s="46"/>
      <c r="B483" s="47"/>
      <c r="C483" s="48"/>
      <c r="D483" s="49"/>
      <c r="E483" s="33"/>
      <c r="F483" s="33"/>
      <c r="G483" s="33"/>
      <c r="H483" s="33">
        <v>2027</v>
      </c>
      <c r="I483" s="50">
        <f t="shared" si="240"/>
        <v>191939.65723512878</v>
      </c>
      <c r="J483" s="50">
        <f t="shared" si="241"/>
        <v>0</v>
      </c>
      <c r="K483" s="50">
        <f t="shared" si="239"/>
        <v>191939.65723512878</v>
      </c>
      <c r="L483" s="50">
        <f t="shared" si="239"/>
        <v>0</v>
      </c>
      <c r="M483" s="50">
        <f t="shared" si="239"/>
        <v>0</v>
      </c>
      <c r="N483" s="50">
        <f t="shared" si="239"/>
        <v>0</v>
      </c>
      <c r="O483" s="50">
        <f t="shared" si="239"/>
        <v>0</v>
      </c>
      <c r="P483" s="50">
        <f t="shared" si="239"/>
        <v>0</v>
      </c>
      <c r="Q483" s="50">
        <f t="shared" si="239"/>
        <v>0</v>
      </c>
      <c r="R483" s="50">
        <f t="shared" si="239"/>
        <v>0</v>
      </c>
      <c r="S483" s="1"/>
      <c r="T483" s="112"/>
      <c r="U483" s="48"/>
      <c r="V483" s="48"/>
      <c r="W483" s="54"/>
      <c r="X483" s="54"/>
      <c r="Y483" s="94"/>
      <c r="Z483" s="94"/>
      <c r="AA483" s="94"/>
      <c r="AB483" s="94"/>
      <c r="AC483" s="94"/>
      <c r="AD483" s="94"/>
      <c r="AE483" s="94"/>
      <c r="AF483" s="94"/>
      <c r="AG483" s="94"/>
      <c r="AH483" s="94"/>
      <c r="AI483" s="113"/>
      <c r="AJ483" s="114"/>
      <c r="AK483" s="48"/>
      <c r="AL483" s="48"/>
      <c r="AM483" s="48"/>
      <c r="AN483" s="54"/>
      <c r="AO483" s="54"/>
      <c r="AP483" s="94"/>
      <c r="AQ483" s="94"/>
      <c r="AR483" s="94"/>
      <c r="AS483" s="94"/>
      <c r="AT483" s="94"/>
      <c r="AU483" s="94"/>
      <c r="AV483" s="94"/>
      <c r="AW483" s="94"/>
      <c r="AX483" s="94"/>
      <c r="AY483" s="94"/>
      <c r="AZ483" s="113"/>
      <c r="BA483" s="114"/>
      <c r="BB483" s="48"/>
      <c r="BC483" s="48"/>
      <c r="BD483" s="48"/>
      <c r="BE483" s="54"/>
      <c r="BF483" s="54"/>
      <c r="BG483" s="94"/>
      <c r="BH483" s="94"/>
      <c r="BI483" s="94"/>
      <c r="BJ483" s="94"/>
      <c r="BK483" s="94"/>
      <c r="BL483" s="94"/>
      <c r="BM483" s="94"/>
      <c r="BN483" s="94"/>
      <c r="BO483" s="94"/>
      <c r="BP483" s="94"/>
      <c r="BQ483" s="113"/>
      <c r="BR483" s="114"/>
      <c r="BS483" s="48"/>
      <c r="BT483" s="48"/>
      <c r="BU483" s="48"/>
      <c r="BV483" s="54"/>
      <c r="BW483" s="54"/>
      <c r="BX483" s="94"/>
      <c r="BY483" s="94"/>
      <c r="BZ483" s="94"/>
      <c r="CA483" s="94"/>
      <c r="CB483" s="94"/>
      <c r="CC483" s="94"/>
      <c r="CD483" s="94"/>
      <c r="CE483" s="94"/>
      <c r="CF483" s="94"/>
      <c r="CG483" s="94"/>
      <c r="CH483" s="113"/>
      <c r="CI483" s="114"/>
      <c r="CJ483" s="48"/>
      <c r="CK483" s="48"/>
      <c r="CL483" s="48"/>
      <c r="CM483" s="54"/>
      <c r="CN483" s="54"/>
      <c r="CO483" s="94"/>
      <c r="CP483" s="94"/>
      <c r="CQ483" s="94"/>
      <c r="CR483" s="94"/>
      <c r="CS483" s="94"/>
      <c r="CT483" s="94"/>
      <c r="CU483" s="94"/>
      <c r="CV483" s="94"/>
      <c r="CW483" s="94"/>
      <c r="CX483" s="94"/>
      <c r="CY483" s="113"/>
      <c r="CZ483" s="114"/>
      <c r="DA483" s="48"/>
      <c r="DB483" s="48"/>
      <c r="DC483" s="48"/>
      <c r="DD483" s="54"/>
      <c r="DE483" s="54"/>
      <c r="DF483" s="94"/>
      <c r="DG483" s="116"/>
      <c r="DH483" s="50"/>
      <c r="DI483" s="50"/>
      <c r="DJ483" s="50"/>
      <c r="DK483" s="50"/>
      <c r="DL483" s="50"/>
      <c r="DM483" s="50"/>
      <c r="DN483" s="50"/>
      <c r="DO483" s="50"/>
      <c r="DP483" s="1"/>
      <c r="DQ483" s="112"/>
      <c r="DR483" s="47"/>
      <c r="DS483" s="48"/>
      <c r="DT483" s="49"/>
      <c r="DU483" s="33"/>
      <c r="DV483" s="33"/>
      <c r="DW483" s="50"/>
      <c r="DX483" s="50"/>
      <c r="DY483" s="50"/>
      <c r="DZ483" s="50"/>
      <c r="EA483" s="50"/>
      <c r="EB483" s="50"/>
      <c r="EC483" s="50"/>
      <c r="ED483" s="50"/>
      <c r="EE483" s="50"/>
      <c r="EF483" s="50"/>
      <c r="EG483" s="1"/>
      <c r="EH483" s="112"/>
      <c r="EI483" s="47"/>
      <c r="EJ483" s="48"/>
      <c r="EK483" s="49"/>
      <c r="EL483" s="33"/>
      <c r="EM483" s="33"/>
      <c r="EN483" s="50"/>
      <c r="EO483" s="50"/>
      <c r="EP483" s="50"/>
      <c r="EQ483" s="50"/>
      <c r="ER483" s="50"/>
      <c r="ES483" s="50"/>
      <c r="ET483" s="50"/>
      <c r="EU483" s="50"/>
      <c r="EV483" s="50"/>
      <c r="EW483" s="50"/>
      <c r="EX483" s="1"/>
      <c r="EY483" s="112"/>
      <c r="EZ483" s="47"/>
      <c r="FA483" s="48"/>
      <c r="FB483" s="49"/>
      <c r="FC483" s="33"/>
      <c r="FD483" s="33"/>
      <c r="FE483" s="50"/>
      <c r="FF483" s="50"/>
      <c r="FG483" s="50"/>
      <c r="FH483" s="50"/>
      <c r="FI483" s="50"/>
      <c r="FJ483" s="50"/>
      <c r="FK483" s="50"/>
      <c r="FL483" s="50"/>
      <c r="FM483" s="50"/>
      <c r="FN483" s="50"/>
      <c r="FO483" s="1"/>
      <c r="FP483" s="112"/>
      <c r="FQ483" s="47"/>
      <c r="FR483" s="48"/>
      <c r="FS483" s="49"/>
      <c r="FT483" s="33"/>
      <c r="FU483" s="33"/>
      <c r="FV483" s="50"/>
      <c r="FW483" s="50"/>
      <c r="FX483" s="50"/>
      <c r="FY483" s="50"/>
      <c r="FZ483" s="50"/>
      <c r="GA483" s="50"/>
      <c r="GB483" s="50"/>
      <c r="GC483" s="50"/>
      <c r="GD483" s="50"/>
      <c r="GE483" s="50"/>
      <c r="GF483" s="1"/>
      <c r="GG483" s="112"/>
      <c r="GH483" s="47"/>
      <c r="GI483" s="48"/>
      <c r="GJ483" s="49"/>
      <c r="GK483" s="33"/>
      <c r="GL483" s="33"/>
      <c r="GM483" s="50"/>
      <c r="GN483" s="50"/>
      <c r="GO483" s="50"/>
      <c r="GP483" s="50"/>
      <c r="GQ483" s="50"/>
      <c r="GR483" s="50"/>
      <c r="GS483" s="50"/>
      <c r="GT483" s="50"/>
      <c r="GU483" s="50"/>
      <c r="GV483" s="50"/>
      <c r="GW483" s="1"/>
      <c r="GX483" s="112"/>
      <c r="GY483" s="47"/>
      <c r="GZ483" s="48"/>
      <c r="HA483" s="49"/>
      <c r="HB483" s="33"/>
      <c r="HC483" s="33"/>
      <c r="HD483" s="50"/>
      <c r="HE483" s="50"/>
      <c r="HF483" s="50"/>
      <c r="HG483" s="50"/>
      <c r="HH483" s="50"/>
      <c r="HI483" s="50"/>
      <c r="HJ483" s="50"/>
      <c r="HK483" s="50"/>
      <c r="HL483" s="50"/>
      <c r="HM483" s="50"/>
      <c r="HN483" s="1"/>
      <c r="HO483" s="112"/>
      <c r="HP483" s="47"/>
      <c r="HQ483" s="48"/>
      <c r="HR483" s="49"/>
      <c r="HS483" s="33"/>
      <c r="HT483" s="33"/>
      <c r="HU483" s="50"/>
      <c r="HV483" s="50"/>
      <c r="HW483" s="50"/>
      <c r="HX483" s="50"/>
      <c r="HY483" s="50"/>
      <c r="HZ483" s="50"/>
      <c r="IA483" s="50"/>
      <c r="IB483" s="50"/>
      <c r="IC483" s="50"/>
      <c r="ID483" s="50"/>
      <c r="IE483" s="1"/>
      <c r="IF483" s="112"/>
      <c r="IG483" s="47"/>
      <c r="IH483" s="48"/>
      <c r="II483" s="49"/>
      <c r="IJ483" s="33"/>
      <c r="IK483" s="33"/>
      <c r="IL483" s="50"/>
      <c r="IM483" s="50"/>
      <c r="IN483" s="50"/>
      <c r="IO483" s="50"/>
      <c r="IP483" s="50"/>
      <c r="IQ483" s="50"/>
      <c r="IR483" s="50"/>
      <c r="IS483" s="50"/>
      <c r="IT483" s="50"/>
      <c r="IU483" s="50"/>
      <c r="IV483" s="1"/>
    </row>
    <row r="484" spans="1:256" ht="30.75" customHeight="1">
      <c r="A484" s="46"/>
      <c r="B484" s="47"/>
      <c r="C484" s="48"/>
      <c r="D484" s="49"/>
      <c r="E484" s="33"/>
      <c r="F484" s="33"/>
      <c r="G484" s="33"/>
      <c r="H484" s="33">
        <v>2028</v>
      </c>
      <c r="I484" s="50">
        <f t="shared" si="240"/>
        <v>0</v>
      </c>
      <c r="J484" s="50">
        <f t="shared" si="241"/>
        <v>0</v>
      </c>
      <c r="K484" s="50">
        <f t="shared" si="239"/>
        <v>0</v>
      </c>
      <c r="L484" s="50">
        <f t="shared" si="239"/>
        <v>0</v>
      </c>
      <c r="M484" s="50">
        <f t="shared" si="239"/>
        <v>0</v>
      </c>
      <c r="N484" s="50">
        <f t="shared" si="239"/>
        <v>0</v>
      </c>
      <c r="O484" s="50">
        <f t="shared" si="239"/>
        <v>0</v>
      </c>
      <c r="P484" s="50">
        <f t="shared" si="239"/>
        <v>0</v>
      </c>
      <c r="Q484" s="50">
        <f t="shared" si="239"/>
        <v>0</v>
      </c>
      <c r="R484" s="50">
        <f t="shared" si="239"/>
        <v>0</v>
      </c>
      <c r="S484" s="1"/>
      <c r="T484" s="52"/>
      <c r="AI484" s="54"/>
      <c r="AY484" s="54"/>
      <c r="BO484" s="54"/>
      <c r="CE484" s="54"/>
      <c r="CU484" s="54"/>
      <c r="DK484" s="54"/>
      <c r="EA484" s="54"/>
      <c r="EQ484" s="54"/>
      <c r="FG484" s="54"/>
      <c r="FW484" s="54"/>
      <c r="GM484" s="54"/>
      <c r="HC484" s="54"/>
      <c r="HS484" s="54"/>
      <c r="II484" s="54"/>
    </row>
    <row r="485" spans="1:256" ht="30.75" customHeight="1">
      <c r="A485" s="46"/>
      <c r="B485" s="47"/>
      <c r="C485" s="48"/>
      <c r="D485" s="49"/>
      <c r="E485" s="33"/>
      <c r="F485" s="33"/>
      <c r="G485" s="33"/>
      <c r="H485" s="33">
        <v>2029</v>
      </c>
      <c r="I485" s="50">
        <f t="shared" si="240"/>
        <v>0</v>
      </c>
      <c r="J485" s="50">
        <f t="shared" si="241"/>
        <v>0</v>
      </c>
      <c r="K485" s="50">
        <f t="shared" si="239"/>
        <v>0</v>
      </c>
      <c r="L485" s="50">
        <f t="shared" si="239"/>
        <v>0</v>
      </c>
      <c r="M485" s="50">
        <f t="shared" si="239"/>
        <v>0</v>
      </c>
      <c r="N485" s="50">
        <f t="shared" si="239"/>
        <v>0</v>
      </c>
      <c r="O485" s="50">
        <f t="shared" si="239"/>
        <v>0</v>
      </c>
      <c r="P485" s="50">
        <f t="shared" si="239"/>
        <v>0</v>
      </c>
      <c r="Q485" s="50">
        <f t="shared" si="239"/>
        <v>0</v>
      </c>
      <c r="R485" s="50">
        <f t="shared" si="239"/>
        <v>0</v>
      </c>
      <c r="S485" s="1"/>
      <c r="T485" s="52"/>
      <c r="AI485" s="54"/>
      <c r="AY485" s="54"/>
      <c r="BO485" s="54"/>
      <c r="CE485" s="54"/>
      <c r="CU485" s="54"/>
      <c r="DK485" s="54"/>
      <c r="EA485" s="54"/>
      <c r="EQ485" s="54"/>
      <c r="FG485" s="54"/>
      <c r="FW485" s="54"/>
      <c r="GM485" s="54"/>
      <c r="HC485" s="54"/>
      <c r="HS485" s="54"/>
      <c r="II485" s="54"/>
    </row>
    <row r="486" spans="1:256" ht="30.75" customHeight="1">
      <c r="A486" s="46"/>
      <c r="B486" s="47"/>
      <c r="C486" s="48"/>
      <c r="D486" s="49"/>
      <c r="E486" s="33"/>
      <c r="F486" s="33"/>
      <c r="G486" s="33"/>
      <c r="H486" s="33">
        <v>2030</v>
      </c>
      <c r="I486" s="50">
        <f t="shared" si="240"/>
        <v>0</v>
      </c>
      <c r="J486" s="50">
        <f t="shared" si="241"/>
        <v>0</v>
      </c>
      <c r="K486" s="50">
        <f t="shared" si="239"/>
        <v>0</v>
      </c>
      <c r="L486" s="50">
        <f t="shared" si="239"/>
        <v>0</v>
      </c>
      <c r="M486" s="50">
        <f t="shared" si="239"/>
        <v>0</v>
      </c>
      <c r="N486" s="50">
        <f t="shared" si="239"/>
        <v>0</v>
      </c>
      <c r="O486" s="50">
        <f t="shared" si="239"/>
        <v>0</v>
      </c>
      <c r="P486" s="50">
        <f t="shared" si="239"/>
        <v>0</v>
      </c>
      <c r="Q486" s="50">
        <f t="shared" si="239"/>
        <v>0</v>
      </c>
      <c r="R486" s="50">
        <f t="shared" si="239"/>
        <v>0</v>
      </c>
      <c r="S486" s="1"/>
      <c r="T486" s="52"/>
      <c r="AI486" s="54"/>
      <c r="AY486" s="54"/>
      <c r="BO486" s="54"/>
      <c r="CE486" s="54"/>
      <c r="CU486" s="54"/>
      <c r="DK486" s="54"/>
      <c r="EA486" s="54"/>
      <c r="EQ486" s="54"/>
      <c r="FG486" s="54"/>
      <c r="FW486" s="54"/>
      <c r="GM486" s="54"/>
      <c r="HC486" s="54"/>
      <c r="HS486" s="54"/>
      <c r="II486" s="54"/>
    </row>
    <row r="487" spans="1:256" ht="30.75" customHeight="1">
      <c r="A487" s="39"/>
      <c r="B487" s="40" t="s">
        <v>285</v>
      </c>
      <c r="C487" s="41"/>
      <c r="D487" s="42"/>
      <c r="E487" s="33"/>
      <c r="F487" s="33"/>
      <c r="G487" s="33"/>
      <c r="H487" s="43" t="s">
        <v>26</v>
      </c>
      <c r="I487" s="44">
        <f t="shared" ref="I487:R487" si="242">SUM(I488:I496)</f>
        <v>0</v>
      </c>
      <c r="J487" s="44">
        <f t="shared" si="242"/>
        <v>0</v>
      </c>
      <c r="K487" s="44">
        <f t="shared" si="242"/>
        <v>0</v>
      </c>
      <c r="L487" s="44">
        <f t="shared" si="242"/>
        <v>0</v>
      </c>
      <c r="M487" s="44">
        <f t="shared" si="242"/>
        <v>0</v>
      </c>
      <c r="N487" s="44">
        <f t="shared" si="242"/>
        <v>0</v>
      </c>
      <c r="O487" s="44">
        <f t="shared" si="242"/>
        <v>0</v>
      </c>
      <c r="P487" s="44">
        <f t="shared" si="242"/>
        <v>0</v>
      </c>
      <c r="Q487" s="44">
        <f t="shared" si="242"/>
        <v>0</v>
      </c>
      <c r="R487" s="44">
        <f t="shared" si="242"/>
        <v>0</v>
      </c>
      <c r="S487" s="1"/>
      <c r="T487" s="112"/>
      <c r="U487" s="48"/>
      <c r="V487" s="48"/>
      <c r="W487" s="54"/>
      <c r="X487" s="89"/>
      <c r="Y487" s="95"/>
      <c r="Z487" s="95"/>
      <c r="AA487" s="95"/>
      <c r="AB487" s="95"/>
      <c r="AC487" s="95"/>
      <c r="AD487" s="95"/>
      <c r="AE487" s="95"/>
      <c r="AF487" s="95"/>
      <c r="AG487" s="95"/>
      <c r="AH487" s="95"/>
      <c r="AI487" s="113"/>
      <c r="AJ487" s="114"/>
      <c r="AK487" s="48"/>
      <c r="AL487" s="48"/>
      <c r="AM487" s="48"/>
      <c r="AN487" s="54"/>
      <c r="AO487" s="89"/>
      <c r="AP487" s="95"/>
      <c r="AQ487" s="95"/>
      <c r="AR487" s="95"/>
      <c r="AS487" s="95"/>
      <c r="AT487" s="95"/>
      <c r="AU487" s="95"/>
      <c r="AV487" s="95"/>
      <c r="AW487" s="95"/>
      <c r="AX487" s="95"/>
      <c r="AY487" s="95"/>
      <c r="AZ487" s="113"/>
      <c r="BA487" s="114"/>
      <c r="BB487" s="48"/>
      <c r="BC487" s="48"/>
      <c r="BD487" s="48"/>
      <c r="BE487" s="54"/>
      <c r="BF487" s="89"/>
      <c r="BG487" s="95"/>
      <c r="BH487" s="95"/>
      <c r="BI487" s="95"/>
      <c r="BJ487" s="95"/>
      <c r="BK487" s="95"/>
      <c r="BL487" s="95"/>
      <c r="BM487" s="95"/>
      <c r="BN487" s="95"/>
      <c r="BO487" s="95"/>
      <c r="BP487" s="95"/>
      <c r="BQ487" s="113"/>
      <c r="BR487" s="114"/>
      <c r="BS487" s="48"/>
      <c r="BT487" s="48"/>
      <c r="BU487" s="48"/>
      <c r="BV487" s="54"/>
      <c r="BW487" s="89"/>
      <c r="BX487" s="95"/>
      <c r="BY487" s="95"/>
      <c r="BZ487" s="95"/>
      <c r="CA487" s="95"/>
      <c r="CB487" s="95"/>
      <c r="CC487" s="95"/>
      <c r="CD487" s="95"/>
      <c r="CE487" s="95"/>
      <c r="CF487" s="95"/>
      <c r="CG487" s="95"/>
      <c r="CH487" s="113"/>
      <c r="CI487" s="114"/>
      <c r="CJ487" s="48"/>
      <c r="CK487" s="48"/>
      <c r="CL487" s="48"/>
      <c r="CM487" s="54"/>
      <c r="CN487" s="89"/>
      <c r="CO487" s="95"/>
      <c r="CP487" s="95"/>
      <c r="CQ487" s="95"/>
      <c r="CR487" s="95"/>
      <c r="CS487" s="95"/>
      <c r="CT487" s="95"/>
      <c r="CU487" s="95"/>
      <c r="CV487" s="95"/>
      <c r="CW487" s="95"/>
      <c r="CX487" s="95"/>
      <c r="CY487" s="113"/>
      <c r="CZ487" s="114"/>
      <c r="DA487" s="48"/>
      <c r="DB487" s="48"/>
      <c r="DC487" s="48"/>
      <c r="DD487" s="54"/>
      <c r="DE487" s="89"/>
      <c r="DF487" s="95"/>
      <c r="DG487" s="115"/>
      <c r="DH487" s="44"/>
      <c r="DI487" s="44"/>
      <c r="DJ487" s="44"/>
      <c r="DK487" s="44"/>
      <c r="DL487" s="44"/>
      <c r="DM487" s="44"/>
      <c r="DN487" s="44"/>
      <c r="DO487" s="44"/>
      <c r="DP487" s="1"/>
      <c r="DQ487" s="112"/>
      <c r="DR487" s="40"/>
      <c r="DS487" s="41"/>
      <c r="DT487" s="42"/>
      <c r="DU487" s="33"/>
      <c r="DV487" s="43"/>
      <c r="DW487" s="44"/>
      <c r="DX487" s="44"/>
      <c r="DY487" s="44"/>
      <c r="DZ487" s="44"/>
      <c r="EA487" s="44"/>
      <c r="EB487" s="44"/>
      <c r="EC487" s="44"/>
      <c r="ED487" s="44"/>
      <c r="EE487" s="44"/>
      <c r="EF487" s="44"/>
      <c r="EG487" s="1"/>
      <c r="EH487" s="112"/>
      <c r="EI487" s="40"/>
      <c r="EJ487" s="41"/>
      <c r="EK487" s="42"/>
      <c r="EL487" s="33"/>
      <c r="EM487" s="43"/>
      <c r="EN487" s="44"/>
      <c r="EO487" s="44"/>
      <c r="EP487" s="44"/>
      <c r="EQ487" s="44"/>
      <c r="ER487" s="44"/>
      <c r="ES487" s="44"/>
      <c r="ET487" s="44"/>
      <c r="EU487" s="44"/>
      <c r="EV487" s="44"/>
      <c r="EW487" s="44"/>
      <c r="EX487" s="1"/>
      <c r="EY487" s="112"/>
      <c r="EZ487" s="40"/>
      <c r="FA487" s="41"/>
      <c r="FB487" s="42"/>
      <c r="FC487" s="33"/>
      <c r="FD487" s="43"/>
      <c r="FE487" s="44"/>
      <c r="FF487" s="44"/>
      <c r="FG487" s="44"/>
      <c r="FH487" s="44"/>
      <c r="FI487" s="44"/>
      <c r="FJ487" s="44"/>
      <c r="FK487" s="44"/>
      <c r="FL487" s="44"/>
      <c r="FM487" s="44"/>
      <c r="FN487" s="44"/>
      <c r="FO487" s="1"/>
      <c r="FP487" s="112"/>
      <c r="FQ487" s="40"/>
      <c r="FR487" s="41"/>
      <c r="FS487" s="42"/>
      <c r="FT487" s="33"/>
      <c r="FU487" s="43"/>
      <c r="FV487" s="44"/>
      <c r="FW487" s="44"/>
      <c r="FX487" s="44"/>
      <c r="FY487" s="44"/>
      <c r="FZ487" s="44"/>
      <c r="GA487" s="44"/>
      <c r="GB487" s="44"/>
      <c r="GC487" s="44"/>
      <c r="GD487" s="44"/>
      <c r="GE487" s="44"/>
      <c r="GF487" s="1"/>
      <c r="GG487" s="112"/>
      <c r="GH487" s="40"/>
      <c r="GI487" s="41"/>
      <c r="GJ487" s="42"/>
      <c r="GK487" s="33"/>
      <c r="GL487" s="43"/>
      <c r="GM487" s="44"/>
      <c r="GN487" s="44"/>
      <c r="GO487" s="44"/>
      <c r="GP487" s="44"/>
      <c r="GQ487" s="44"/>
      <c r="GR487" s="44"/>
      <c r="GS487" s="44"/>
      <c r="GT487" s="44"/>
      <c r="GU487" s="44"/>
      <c r="GV487" s="44"/>
      <c r="GW487" s="1"/>
      <c r="GX487" s="112"/>
      <c r="GY487" s="40"/>
      <c r="GZ487" s="41"/>
      <c r="HA487" s="42"/>
      <c r="HB487" s="33"/>
      <c r="HC487" s="43"/>
      <c r="HD487" s="44"/>
      <c r="HE487" s="44"/>
      <c r="HF487" s="44"/>
      <c r="HG487" s="44"/>
      <c r="HH487" s="44"/>
      <c r="HI487" s="44"/>
      <c r="HJ487" s="44"/>
      <c r="HK487" s="44"/>
      <c r="HL487" s="44"/>
      <c r="HM487" s="44"/>
      <c r="HN487" s="1"/>
      <c r="HO487" s="112"/>
      <c r="HP487" s="40"/>
      <c r="HQ487" s="41"/>
      <c r="HR487" s="42"/>
      <c r="HS487" s="33"/>
      <c r="HT487" s="43"/>
      <c r="HU487" s="44"/>
      <c r="HV487" s="44"/>
      <c r="HW487" s="44"/>
      <c r="HX487" s="44"/>
      <c r="HY487" s="44"/>
      <c r="HZ487" s="44"/>
      <c r="IA487" s="44"/>
      <c r="IB487" s="44"/>
      <c r="IC487" s="44"/>
      <c r="ID487" s="44"/>
      <c r="IE487" s="1"/>
      <c r="IF487" s="112"/>
      <c r="IG487" s="40"/>
      <c r="IH487" s="41"/>
      <c r="II487" s="42"/>
      <c r="IJ487" s="33"/>
      <c r="IK487" s="43"/>
      <c r="IL487" s="44"/>
      <c r="IM487" s="44"/>
      <c r="IN487" s="44"/>
      <c r="IO487" s="44"/>
      <c r="IP487" s="44"/>
      <c r="IQ487" s="44"/>
      <c r="IR487" s="44"/>
      <c r="IS487" s="44"/>
      <c r="IT487" s="44"/>
      <c r="IU487" s="44"/>
      <c r="IV487" s="1"/>
    </row>
    <row r="488" spans="1:256" ht="30.75" customHeight="1">
      <c r="A488" s="46"/>
      <c r="B488" s="47"/>
      <c r="C488" s="48"/>
      <c r="D488" s="49"/>
      <c r="E488" s="33"/>
      <c r="F488" s="33"/>
      <c r="G488" s="33"/>
      <c r="H488" s="33">
        <v>2022</v>
      </c>
      <c r="I488" s="50">
        <f>I152</f>
        <v>0</v>
      </c>
      <c r="J488" s="50">
        <f t="shared" ref="J488:R488" si="243">J152</f>
        <v>0</v>
      </c>
      <c r="K488" s="50">
        <f t="shared" si="243"/>
        <v>0</v>
      </c>
      <c r="L488" s="50">
        <f t="shared" si="243"/>
        <v>0</v>
      </c>
      <c r="M488" s="50">
        <f t="shared" si="243"/>
        <v>0</v>
      </c>
      <c r="N488" s="50">
        <f t="shared" si="243"/>
        <v>0</v>
      </c>
      <c r="O488" s="50">
        <f t="shared" si="243"/>
        <v>0</v>
      </c>
      <c r="P488" s="50">
        <f t="shared" si="243"/>
        <v>0</v>
      </c>
      <c r="Q488" s="50">
        <f t="shared" si="243"/>
        <v>0</v>
      </c>
      <c r="R488" s="50">
        <f t="shared" si="243"/>
        <v>0</v>
      </c>
      <c r="S488" s="1"/>
      <c r="T488" s="112"/>
      <c r="U488" s="48"/>
      <c r="V488" s="48"/>
      <c r="W488" s="54"/>
      <c r="X488" s="54"/>
      <c r="Y488" s="94"/>
      <c r="Z488" s="94"/>
      <c r="AA488" s="94"/>
      <c r="AB488" s="94"/>
      <c r="AC488" s="94"/>
      <c r="AD488" s="94"/>
      <c r="AE488" s="94"/>
      <c r="AF488" s="94"/>
      <c r="AG488" s="94"/>
      <c r="AH488" s="94"/>
      <c r="AI488" s="113"/>
      <c r="AJ488" s="114"/>
      <c r="AK488" s="48"/>
      <c r="AL488" s="48"/>
      <c r="AM488" s="48"/>
      <c r="AN488" s="54"/>
      <c r="AO488" s="54"/>
      <c r="AP488" s="94"/>
      <c r="AQ488" s="94"/>
      <c r="AR488" s="94"/>
      <c r="AS488" s="94"/>
      <c r="AT488" s="94"/>
      <c r="AU488" s="94"/>
      <c r="AV488" s="94"/>
      <c r="AW488" s="94"/>
      <c r="AX488" s="94"/>
      <c r="AY488" s="94"/>
      <c r="AZ488" s="113"/>
      <c r="BA488" s="114"/>
      <c r="BB488" s="48"/>
      <c r="BC488" s="48"/>
      <c r="BD488" s="48"/>
      <c r="BE488" s="54"/>
      <c r="BF488" s="54"/>
      <c r="BG488" s="94"/>
      <c r="BH488" s="94"/>
      <c r="BI488" s="94"/>
      <c r="BJ488" s="94"/>
      <c r="BK488" s="94"/>
      <c r="BL488" s="94"/>
      <c r="BM488" s="94"/>
      <c r="BN488" s="94"/>
      <c r="BO488" s="94"/>
      <c r="BP488" s="94"/>
      <c r="BQ488" s="113"/>
      <c r="BR488" s="114"/>
      <c r="BS488" s="48"/>
      <c r="BT488" s="48"/>
      <c r="BU488" s="48"/>
      <c r="BV488" s="54"/>
      <c r="BW488" s="54"/>
      <c r="BX488" s="94"/>
      <c r="BY488" s="94"/>
      <c r="BZ488" s="94"/>
      <c r="CA488" s="94"/>
      <c r="CB488" s="94"/>
      <c r="CC488" s="94"/>
      <c r="CD488" s="94"/>
      <c r="CE488" s="94"/>
      <c r="CF488" s="94"/>
      <c r="CG488" s="94"/>
      <c r="CH488" s="113"/>
      <c r="CI488" s="114"/>
      <c r="CJ488" s="48"/>
      <c r="CK488" s="48"/>
      <c r="CL488" s="48"/>
      <c r="CM488" s="54"/>
      <c r="CN488" s="54"/>
      <c r="CO488" s="94"/>
      <c r="CP488" s="94"/>
      <c r="CQ488" s="94"/>
      <c r="CR488" s="94"/>
      <c r="CS488" s="94"/>
      <c r="CT488" s="94"/>
      <c r="CU488" s="94"/>
      <c r="CV488" s="94"/>
      <c r="CW488" s="94"/>
      <c r="CX488" s="94"/>
      <c r="CY488" s="113"/>
      <c r="CZ488" s="114"/>
      <c r="DA488" s="48"/>
      <c r="DB488" s="48"/>
      <c r="DC488" s="48"/>
      <c r="DD488" s="54"/>
      <c r="DE488" s="54"/>
      <c r="DF488" s="94"/>
      <c r="DG488" s="116"/>
      <c r="DH488" s="50"/>
      <c r="DI488" s="50"/>
      <c r="DJ488" s="50"/>
      <c r="DK488" s="50"/>
      <c r="DL488" s="50"/>
      <c r="DM488" s="50"/>
      <c r="DN488" s="50"/>
      <c r="DO488" s="50"/>
      <c r="DP488" s="1"/>
      <c r="DQ488" s="112"/>
      <c r="DR488" s="47"/>
      <c r="DS488" s="48"/>
      <c r="DT488" s="49"/>
      <c r="DU488" s="33"/>
      <c r="DV488" s="33"/>
      <c r="DW488" s="50"/>
      <c r="DX488" s="50"/>
      <c r="DY488" s="50"/>
      <c r="DZ488" s="50"/>
      <c r="EA488" s="50"/>
      <c r="EB488" s="50"/>
      <c r="EC488" s="50"/>
      <c r="ED488" s="50"/>
      <c r="EE488" s="50"/>
      <c r="EF488" s="50"/>
      <c r="EG488" s="1"/>
      <c r="EH488" s="112"/>
      <c r="EI488" s="47"/>
      <c r="EJ488" s="48"/>
      <c r="EK488" s="49"/>
      <c r="EL488" s="33"/>
      <c r="EM488" s="33"/>
      <c r="EN488" s="50"/>
      <c r="EO488" s="50"/>
      <c r="EP488" s="50"/>
      <c r="EQ488" s="50"/>
      <c r="ER488" s="50"/>
      <c r="ES488" s="50"/>
      <c r="ET488" s="50"/>
      <c r="EU488" s="50"/>
      <c r="EV488" s="50"/>
      <c r="EW488" s="50"/>
      <c r="EX488" s="1"/>
      <c r="EY488" s="112"/>
      <c r="EZ488" s="47"/>
      <c r="FA488" s="48"/>
      <c r="FB488" s="49"/>
      <c r="FC488" s="33"/>
      <c r="FD488" s="33"/>
      <c r="FE488" s="50"/>
      <c r="FF488" s="50"/>
      <c r="FG488" s="50"/>
      <c r="FH488" s="50"/>
      <c r="FI488" s="50"/>
      <c r="FJ488" s="50"/>
      <c r="FK488" s="50"/>
      <c r="FL488" s="50"/>
      <c r="FM488" s="50"/>
      <c r="FN488" s="50"/>
      <c r="FO488" s="1"/>
      <c r="FP488" s="112"/>
      <c r="FQ488" s="47"/>
      <c r="FR488" s="48"/>
      <c r="FS488" s="49"/>
      <c r="FT488" s="33"/>
      <c r="FU488" s="33"/>
      <c r="FV488" s="50"/>
      <c r="FW488" s="50"/>
      <c r="FX488" s="50"/>
      <c r="FY488" s="50"/>
      <c r="FZ488" s="50"/>
      <c r="GA488" s="50"/>
      <c r="GB488" s="50"/>
      <c r="GC488" s="50"/>
      <c r="GD488" s="50"/>
      <c r="GE488" s="50"/>
      <c r="GF488" s="1"/>
      <c r="GG488" s="112"/>
      <c r="GH488" s="47"/>
      <c r="GI488" s="48"/>
      <c r="GJ488" s="49"/>
      <c r="GK488" s="33"/>
      <c r="GL488" s="33"/>
      <c r="GM488" s="50"/>
      <c r="GN488" s="50"/>
      <c r="GO488" s="50"/>
      <c r="GP488" s="50"/>
      <c r="GQ488" s="50"/>
      <c r="GR488" s="50"/>
      <c r="GS488" s="50"/>
      <c r="GT488" s="50"/>
      <c r="GU488" s="50"/>
      <c r="GV488" s="50"/>
      <c r="GW488" s="1"/>
      <c r="GX488" s="112"/>
      <c r="GY488" s="47"/>
      <c r="GZ488" s="48"/>
      <c r="HA488" s="49"/>
      <c r="HB488" s="33"/>
      <c r="HC488" s="33"/>
      <c r="HD488" s="50"/>
      <c r="HE488" s="50"/>
      <c r="HF488" s="50"/>
      <c r="HG488" s="50"/>
      <c r="HH488" s="50"/>
      <c r="HI488" s="50"/>
      <c r="HJ488" s="50"/>
      <c r="HK488" s="50"/>
      <c r="HL488" s="50"/>
      <c r="HM488" s="50"/>
      <c r="HN488" s="1"/>
      <c r="HO488" s="112"/>
      <c r="HP488" s="47"/>
      <c r="HQ488" s="48"/>
      <c r="HR488" s="49"/>
      <c r="HS488" s="33"/>
      <c r="HT488" s="33"/>
      <c r="HU488" s="50"/>
      <c r="HV488" s="50"/>
      <c r="HW488" s="50"/>
      <c r="HX488" s="50"/>
      <c r="HY488" s="50"/>
      <c r="HZ488" s="50"/>
      <c r="IA488" s="50"/>
      <c r="IB488" s="50"/>
      <c r="IC488" s="50"/>
      <c r="ID488" s="50"/>
      <c r="IE488" s="1"/>
      <c r="IF488" s="112"/>
      <c r="IG488" s="47"/>
      <c r="IH488" s="48"/>
      <c r="II488" s="49"/>
      <c r="IJ488" s="33"/>
      <c r="IK488" s="33"/>
      <c r="IL488" s="50"/>
      <c r="IM488" s="50"/>
      <c r="IN488" s="50"/>
      <c r="IO488" s="50"/>
      <c r="IP488" s="50"/>
      <c r="IQ488" s="50"/>
      <c r="IR488" s="50"/>
      <c r="IS488" s="50"/>
      <c r="IT488" s="50"/>
      <c r="IU488" s="50"/>
      <c r="IV488" s="1"/>
    </row>
    <row r="489" spans="1:256" ht="30.75" customHeight="1">
      <c r="A489" s="46"/>
      <c r="B489" s="47"/>
      <c r="C489" s="48"/>
      <c r="D489" s="49"/>
      <c r="E489" s="33"/>
      <c r="F489" s="33"/>
      <c r="G489" s="33"/>
      <c r="H489" s="33">
        <v>2023</v>
      </c>
      <c r="I489" s="50">
        <f t="shared" ref="I489:R489" si="244">I153</f>
        <v>0</v>
      </c>
      <c r="J489" s="50">
        <f t="shared" si="244"/>
        <v>0</v>
      </c>
      <c r="K489" s="50">
        <f t="shared" si="244"/>
        <v>0</v>
      </c>
      <c r="L489" s="50">
        <f t="shared" si="244"/>
        <v>0</v>
      </c>
      <c r="M489" s="50">
        <f t="shared" si="244"/>
        <v>0</v>
      </c>
      <c r="N489" s="50">
        <f t="shared" si="244"/>
        <v>0</v>
      </c>
      <c r="O489" s="50">
        <f t="shared" si="244"/>
        <v>0</v>
      </c>
      <c r="P489" s="50">
        <f t="shared" si="244"/>
        <v>0</v>
      </c>
      <c r="Q489" s="50">
        <f t="shared" si="244"/>
        <v>0</v>
      </c>
      <c r="R489" s="50">
        <f t="shared" si="244"/>
        <v>0</v>
      </c>
      <c r="S489" s="1"/>
      <c r="T489" s="112"/>
      <c r="U489" s="48"/>
      <c r="V489" s="48"/>
      <c r="W489" s="54"/>
      <c r="X489" s="54"/>
      <c r="Y489" s="94"/>
      <c r="Z489" s="94"/>
      <c r="AA489" s="94"/>
      <c r="AB489" s="94"/>
      <c r="AC489" s="94"/>
      <c r="AD489" s="94"/>
      <c r="AE489" s="94"/>
      <c r="AF489" s="94"/>
      <c r="AG489" s="94"/>
      <c r="AH489" s="94"/>
      <c r="AI489" s="113"/>
      <c r="AJ489" s="114"/>
      <c r="AK489" s="48"/>
      <c r="AL489" s="48"/>
      <c r="AM489" s="48"/>
      <c r="AN489" s="54"/>
      <c r="AO489" s="54"/>
      <c r="AP489" s="94"/>
      <c r="AQ489" s="94"/>
      <c r="AR489" s="94"/>
      <c r="AS489" s="94"/>
      <c r="AT489" s="94"/>
      <c r="AU489" s="94"/>
      <c r="AV489" s="94"/>
      <c r="AW489" s="94"/>
      <c r="AX489" s="94"/>
      <c r="AY489" s="94"/>
      <c r="AZ489" s="113"/>
      <c r="BA489" s="114"/>
      <c r="BB489" s="48"/>
      <c r="BC489" s="48"/>
      <c r="BD489" s="48"/>
      <c r="BE489" s="54"/>
      <c r="BF489" s="54"/>
      <c r="BG489" s="94"/>
      <c r="BH489" s="94"/>
      <c r="BI489" s="94"/>
      <c r="BJ489" s="94"/>
      <c r="BK489" s="94"/>
      <c r="BL489" s="94"/>
      <c r="BM489" s="94"/>
      <c r="BN489" s="94"/>
      <c r="BO489" s="94"/>
      <c r="BP489" s="94"/>
      <c r="BQ489" s="113"/>
      <c r="BR489" s="114"/>
      <c r="BS489" s="48"/>
      <c r="BT489" s="48"/>
      <c r="BU489" s="48"/>
      <c r="BV489" s="54"/>
      <c r="BW489" s="54"/>
      <c r="BX489" s="94"/>
      <c r="BY489" s="94"/>
      <c r="BZ489" s="94"/>
      <c r="CA489" s="94"/>
      <c r="CB489" s="94"/>
      <c r="CC489" s="94"/>
      <c r="CD489" s="94"/>
      <c r="CE489" s="94"/>
      <c r="CF489" s="94"/>
      <c r="CG489" s="94"/>
      <c r="CH489" s="113"/>
      <c r="CI489" s="114"/>
      <c r="CJ489" s="48"/>
      <c r="CK489" s="48"/>
      <c r="CL489" s="48"/>
      <c r="CM489" s="54"/>
      <c r="CN489" s="54"/>
      <c r="CO489" s="94"/>
      <c r="CP489" s="94"/>
      <c r="CQ489" s="94"/>
      <c r="CR489" s="94"/>
      <c r="CS489" s="94"/>
      <c r="CT489" s="94"/>
      <c r="CU489" s="94"/>
      <c r="CV489" s="94"/>
      <c r="CW489" s="94"/>
      <c r="CX489" s="94"/>
      <c r="CY489" s="113"/>
      <c r="CZ489" s="114"/>
      <c r="DA489" s="48"/>
      <c r="DB489" s="48"/>
      <c r="DC489" s="48"/>
      <c r="DD489" s="54"/>
      <c r="DE489" s="54"/>
      <c r="DF489" s="94"/>
      <c r="DG489" s="116"/>
      <c r="DH489" s="50"/>
      <c r="DI489" s="50"/>
      <c r="DJ489" s="50"/>
      <c r="DK489" s="50"/>
      <c r="DL489" s="50"/>
      <c r="DM489" s="50"/>
      <c r="DN489" s="50"/>
      <c r="DO489" s="50"/>
      <c r="DP489" s="1"/>
      <c r="DQ489" s="112"/>
      <c r="DR489" s="47"/>
      <c r="DS489" s="48"/>
      <c r="DT489" s="49"/>
      <c r="DU489" s="33"/>
      <c r="DV489" s="33"/>
      <c r="DW489" s="50"/>
      <c r="DX489" s="50"/>
      <c r="DY489" s="50"/>
      <c r="DZ489" s="50"/>
      <c r="EA489" s="50"/>
      <c r="EB489" s="50"/>
      <c r="EC489" s="50"/>
      <c r="ED489" s="50"/>
      <c r="EE489" s="50"/>
      <c r="EF489" s="50"/>
      <c r="EG489" s="1"/>
      <c r="EH489" s="112"/>
      <c r="EI489" s="47"/>
      <c r="EJ489" s="48"/>
      <c r="EK489" s="49"/>
      <c r="EL489" s="33"/>
      <c r="EM489" s="33"/>
      <c r="EN489" s="50"/>
      <c r="EO489" s="50"/>
      <c r="EP489" s="50"/>
      <c r="EQ489" s="50"/>
      <c r="ER489" s="50"/>
      <c r="ES489" s="50"/>
      <c r="ET489" s="50"/>
      <c r="EU489" s="50"/>
      <c r="EV489" s="50"/>
      <c r="EW489" s="50"/>
      <c r="EX489" s="1"/>
      <c r="EY489" s="112"/>
      <c r="EZ489" s="47"/>
      <c r="FA489" s="48"/>
      <c r="FB489" s="49"/>
      <c r="FC489" s="33"/>
      <c r="FD489" s="33"/>
      <c r="FE489" s="50"/>
      <c r="FF489" s="50"/>
      <c r="FG489" s="50"/>
      <c r="FH489" s="50"/>
      <c r="FI489" s="50"/>
      <c r="FJ489" s="50"/>
      <c r="FK489" s="50"/>
      <c r="FL489" s="50"/>
      <c r="FM489" s="50"/>
      <c r="FN489" s="50"/>
      <c r="FO489" s="1"/>
      <c r="FP489" s="112"/>
      <c r="FQ489" s="47"/>
      <c r="FR489" s="48"/>
      <c r="FS489" s="49"/>
      <c r="FT489" s="33"/>
      <c r="FU489" s="33"/>
      <c r="FV489" s="50"/>
      <c r="FW489" s="50"/>
      <c r="FX489" s="50"/>
      <c r="FY489" s="50"/>
      <c r="FZ489" s="50"/>
      <c r="GA489" s="50"/>
      <c r="GB489" s="50"/>
      <c r="GC489" s="50"/>
      <c r="GD489" s="50"/>
      <c r="GE489" s="50"/>
      <c r="GF489" s="1"/>
      <c r="GG489" s="112"/>
      <c r="GH489" s="47"/>
      <c r="GI489" s="48"/>
      <c r="GJ489" s="49"/>
      <c r="GK489" s="33"/>
      <c r="GL489" s="33"/>
      <c r="GM489" s="50"/>
      <c r="GN489" s="50"/>
      <c r="GO489" s="50"/>
      <c r="GP489" s="50"/>
      <c r="GQ489" s="50"/>
      <c r="GR489" s="50"/>
      <c r="GS489" s="50"/>
      <c r="GT489" s="50"/>
      <c r="GU489" s="50"/>
      <c r="GV489" s="50"/>
      <c r="GW489" s="1"/>
      <c r="GX489" s="112"/>
      <c r="GY489" s="47"/>
      <c r="GZ489" s="48"/>
      <c r="HA489" s="49"/>
      <c r="HB489" s="33"/>
      <c r="HC489" s="33"/>
      <c r="HD489" s="50"/>
      <c r="HE489" s="50"/>
      <c r="HF489" s="50"/>
      <c r="HG489" s="50"/>
      <c r="HH489" s="50"/>
      <c r="HI489" s="50"/>
      <c r="HJ489" s="50"/>
      <c r="HK489" s="50"/>
      <c r="HL489" s="50"/>
      <c r="HM489" s="50"/>
      <c r="HN489" s="1"/>
      <c r="HO489" s="112"/>
      <c r="HP489" s="47"/>
      <c r="HQ489" s="48"/>
      <c r="HR489" s="49"/>
      <c r="HS489" s="33"/>
      <c r="HT489" s="33"/>
      <c r="HU489" s="50"/>
      <c r="HV489" s="50"/>
      <c r="HW489" s="50"/>
      <c r="HX489" s="50"/>
      <c r="HY489" s="50"/>
      <c r="HZ489" s="50"/>
      <c r="IA489" s="50"/>
      <c r="IB489" s="50"/>
      <c r="IC489" s="50"/>
      <c r="ID489" s="50"/>
      <c r="IE489" s="1"/>
      <c r="IF489" s="112"/>
      <c r="IG489" s="47"/>
      <c r="IH489" s="48"/>
      <c r="II489" s="49"/>
      <c r="IJ489" s="33"/>
      <c r="IK489" s="33"/>
      <c r="IL489" s="50"/>
      <c r="IM489" s="50"/>
      <c r="IN489" s="50"/>
      <c r="IO489" s="50"/>
      <c r="IP489" s="50"/>
      <c r="IQ489" s="50"/>
      <c r="IR489" s="50"/>
      <c r="IS489" s="50"/>
      <c r="IT489" s="50"/>
      <c r="IU489" s="50"/>
      <c r="IV489" s="1"/>
    </row>
    <row r="490" spans="1:256" ht="30.75" customHeight="1">
      <c r="A490" s="46"/>
      <c r="B490" s="47"/>
      <c r="C490" s="48"/>
      <c r="D490" s="49"/>
      <c r="E490" s="33"/>
      <c r="F490" s="33"/>
      <c r="G490" s="33"/>
      <c r="H490" s="33">
        <v>2024</v>
      </c>
      <c r="I490" s="50">
        <f t="shared" ref="I490:R490" si="245">I154</f>
        <v>0</v>
      </c>
      <c r="J490" s="50">
        <f t="shared" si="245"/>
        <v>0</v>
      </c>
      <c r="K490" s="50">
        <f t="shared" si="245"/>
        <v>0</v>
      </c>
      <c r="L490" s="50">
        <f t="shared" si="245"/>
        <v>0</v>
      </c>
      <c r="M490" s="50">
        <f t="shared" si="245"/>
        <v>0</v>
      </c>
      <c r="N490" s="50">
        <f t="shared" si="245"/>
        <v>0</v>
      </c>
      <c r="O490" s="50">
        <f t="shared" si="245"/>
        <v>0</v>
      </c>
      <c r="P490" s="50">
        <f t="shared" si="245"/>
        <v>0</v>
      </c>
      <c r="Q490" s="50">
        <f t="shared" si="245"/>
        <v>0</v>
      </c>
      <c r="R490" s="50">
        <f t="shared" si="245"/>
        <v>0</v>
      </c>
      <c r="S490" s="1"/>
      <c r="T490" s="112"/>
      <c r="U490" s="48"/>
      <c r="V490" s="48"/>
      <c r="W490" s="54"/>
      <c r="X490" s="54"/>
      <c r="Y490" s="94"/>
      <c r="Z490" s="94"/>
      <c r="AA490" s="94"/>
      <c r="AB490" s="94"/>
      <c r="AC490" s="94"/>
      <c r="AD490" s="94"/>
      <c r="AE490" s="94"/>
      <c r="AF490" s="94"/>
      <c r="AG490" s="94"/>
      <c r="AH490" s="94"/>
      <c r="AI490" s="113"/>
      <c r="AJ490" s="114"/>
      <c r="AK490" s="48"/>
      <c r="AL490" s="48"/>
      <c r="AM490" s="48"/>
      <c r="AN490" s="54"/>
      <c r="AO490" s="54"/>
      <c r="AP490" s="94"/>
      <c r="AQ490" s="94"/>
      <c r="AR490" s="94"/>
      <c r="AS490" s="94"/>
      <c r="AT490" s="94"/>
      <c r="AU490" s="94"/>
      <c r="AV490" s="94"/>
      <c r="AW490" s="94"/>
      <c r="AX490" s="94"/>
      <c r="AY490" s="94"/>
      <c r="AZ490" s="113"/>
      <c r="BA490" s="114"/>
      <c r="BB490" s="48"/>
      <c r="BC490" s="48"/>
      <c r="BD490" s="48"/>
      <c r="BE490" s="54"/>
      <c r="BF490" s="54"/>
      <c r="BG490" s="94"/>
      <c r="BH490" s="94"/>
      <c r="BI490" s="94"/>
      <c r="BJ490" s="94"/>
      <c r="BK490" s="94"/>
      <c r="BL490" s="94"/>
      <c r="BM490" s="94"/>
      <c r="BN490" s="94"/>
      <c r="BO490" s="94"/>
      <c r="BP490" s="94"/>
      <c r="BQ490" s="113"/>
      <c r="BR490" s="114"/>
      <c r="BS490" s="48"/>
      <c r="BT490" s="48"/>
      <c r="BU490" s="48"/>
      <c r="BV490" s="54"/>
      <c r="BW490" s="54"/>
      <c r="BX490" s="94"/>
      <c r="BY490" s="94"/>
      <c r="BZ490" s="94"/>
      <c r="CA490" s="94"/>
      <c r="CB490" s="94"/>
      <c r="CC490" s="94"/>
      <c r="CD490" s="94"/>
      <c r="CE490" s="94"/>
      <c r="CF490" s="94"/>
      <c r="CG490" s="94"/>
      <c r="CH490" s="113"/>
      <c r="CI490" s="114"/>
      <c r="CJ490" s="48"/>
      <c r="CK490" s="48"/>
      <c r="CL490" s="48"/>
      <c r="CM490" s="54"/>
      <c r="CN490" s="54"/>
      <c r="CO490" s="94"/>
      <c r="CP490" s="94"/>
      <c r="CQ490" s="94"/>
      <c r="CR490" s="94"/>
      <c r="CS490" s="94"/>
      <c r="CT490" s="94"/>
      <c r="CU490" s="94"/>
      <c r="CV490" s="94"/>
      <c r="CW490" s="94"/>
      <c r="CX490" s="94"/>
      <c r="CY490" s="113"/>
      <c r="CZ490" s="114"/>
      <c r="DA490" s="48"/>
      <c r="DB490" s="48"/>
      <c r="DC490" s="48"/>
      <c r="DD490" s="54"/>
      <c r="DE490" s="54"/>
      <c r="DF490" s="94"/>
      <c r="DG490" s="116"/>
      <c r="DH490" s="50"/>
      <c r="DI490" s="50"/>
      <c r="DJ490" s="50"/>
      <c r="DK490" s="50"/>
      <c r="DL490" s="50"/>
      <c r="DM490" s="50"/>
      <c r="DN490" s="50"/>
      <c r="DO490" s="50"/>
      <c r="DP490" s="1"/>
      <c r="DQ490" s="112"/>
      <c r="DR490" s="47"/>
      <c r="DS490" s="48"/>
      <c r="DT490" s="49"/>
      <c r="DU490" s="33"/>
      <c r="DV490" s="33"/>
      <c r="DW490" s="50"/>
      <c r="DX490" s="50"/>
      <c r="DY490" s="50"/>
      <c r="DZ490" s="50"/>
      <c r="EA490" s="50"/>
      <c r="EB490" s="50"/>
      <c r="EC490" s="50"/>
      <c r="ED490" s="50"/>
      <c r="EE490" s="50"/>
      <c r="EF490" s="50"/>
      <c r="EG490" s="1"/>
      <c r="EH490" s="112"/>
      <c r="EI490" s="47"/>
      <c r="EJ490" s="48"/>
      <c r="EK490" s="49"/>
      <c r="EL490" s="33"/>
      <c r="EM490" s="33"/>
      <c r="EN490" s="50"/>
      <c r="EO490" s="50"/>
      <c r="EP490" s="50"/>
      <c r="EQ490" s="50"/>
      <c r="ER490" s="50"/>
      <c r="ES490" s="50"/>
      <c r="ET490" s="50"/>
      <c r="EU490" s="50"/>
      <c r="EV490" s="50"/>
      <c r="EW490" s="50"/>
      <c r="EX490" s="1"/>
      <c r="EY490" s="112"/>
      <c r="EZ490" s="47"/>
      <c r="FA490" s="48"/>
      <c r="FB490" s="49"/>
      <c r="FC490" s="33"/>
      <c r="FD490" s="33"/>
      <c r="FE490" s="50"/>
      <c r="FF490" s="50"/>
      <c r="FG490" s="50"/>
      <c r="FH490" s="50"/>
      <c r="FI490" s="50"/>
      <c r="FJ490" s="50"/>
      <c r="FK490" s="50"/>
      <c r="FL490" s="50"/>
      <c r="FM490" s="50"/>
      <c r="FN490" s="50"/>
      <c r="FO490" s="1"/>
      <c r="FP490" s="112"/>
      <c r="FQ490" s="47"/>
      <c r="FR490" s="48"/>
      <c r="FS490" s="49"/>
      <c r="FT490" s="33"/>
      <c r="FU490" s="33"/>
      <c r="FV490" s="50"/>
      <c r="FW490" s="50"/>
      <c r="FX490" s="50"/>
      <c r="FY490" s="50"/>
      <c r="FZ490" s="50"/>
      <c r="GA490" s="50"/>
      <c r="GB490" s="50"/>
      <c r="GC490" s="50"/>
      <c r="GD490" s="50"/>
      <c r="GE490" s="50"/>
      <c r="GF490" s="1"/>
      <c r="GG490" s="112"/>
      <c r="GH490" s="47"/>
      <c r="GI490" s="48"/>
      <c r="GJ490" s="49"/>
      <c r="GK490" s="33"/>
      <c r="GL490" s="33"/>
      <c r="GM490" s="50"/>
      <c r="GN490" s="50"/>
      <c r="GO490" s="50"/>
      <c r="GP490" s="50"/>
      <c r="GQ490" s="50"/>
      <c r="GR490" s="50"/>
      <c r="GS490" s="50"/>
      <c r="GT490" s="50"/>
      <c r="GU490" s="50"/>
      <c r="GV490" s="50"/>
      <c r="GW490" s="1"/>
      <c r="GX490" s="112"/>
      <c r="GY490" s="47"/>
      <c r="GZ490" s="48"/>
      <c r="HA490" s="49"/>
      <c r="HB490" s="33"/>
      <c r="HC490" s="33"/>
      <c r="HD490" s="50"/>
      <c r="HE490" s="50"/>
      <c r="HF490" s="50"/>
      <c r="HG490" s="50"/>
      <c r="HH490" s="50"/>
      <c r="HI490" s="50"/>
      <c r="HJ490" s="50"/>
      <c r="HK490" s="50"/>
      <c r="HL490" s="50"/>
      <c r="HM490" s="50"/>
      <c r="HN490" s="1"/>
      <c r="HO490" s="112"/>
      <c r="HP490" s="47"/>
      <c r="HQ490" s="48"/>
      <c r="HR490" s="49"/>
      <c r="HS490" s="33"/>
      <c r="HT490" s="33"/>
      <c r="HU490" s="50"/>
      <c r="HV490" s="50"/>
      <c r="HW490" s="50"/>
      <c r="HX490" s="50"/>
      <c r="HY490" s="50"/>
      <c r="HZ490" s="50"/>
      <c r="IA490" s="50"/>
      <c r="IB490" s="50"/>
      <c r="IC490" s="50"/>
      <c r="ID490" s="50"/>
      <c r="IE490" s="1"/>
      <c r="IF490" s="112"/>
      <c r="IG490" s="47"/>
      <c r="IH490" s="48"/>
      <c r="II490" s="49"/>
      <c r="IJ490" s="33"/>
      <c r="IK490" s="33"/>
      <c r="IL490" s="50"/>
      <c r="IM490" s="50"/>
      <c r="IN490" s="50"/>
      <c r="IO490" s="50"/>
      <c r="IP490" s="50"/>
      <c r="IQ490" s="50"/>
      <c r="IR490" s="50"/>
      <c r="IS490" s="50"/>
      <c r="IT490" s="50"/>
      <c r="IU490" s="50"/>
      <c r="IV490" s="1"/>
    </row>
    <row r="491" spans="1:256" ht="30.75" customHeight="1">
      <c r="A491" s="46"/>
      <c r="B491" s="47"/>
      <c r="C491" s="48"/>
      <c r="D491" s="49"/>
      <c r="E491" s="33"/>
      <c r="F491" s="33"/>
      <c r="G491" s="33"/>
      <c r="H491" s="33">
        <v>2025</v>
      </c>
      <c r="I491" s="50">
        <f t="shared" ref="I491:R491" si="246">I155</f>
        <v>0</v>
      </c>
      <c r="J491" s="50">
        <f t="shared" si="246"/>
        <v>0</v>
      </c>
      <c r="K491" s="50">
        <f t="shared" si="246"/>
        <v>0</v>
      </c>
      <c r="L491" s="50">
        <f t="shared" si="246"/>
        <v>0</v>
      </c>
      <c r="M491" s="50">
        <f t="shared" si="246"/>
        <v>0</v>
      </c>
      <c r="N491" s="50">
        <f t="shared" si="246"/>
        <v>0</v>
      </c>
      <c r="O491" s="50">
        <f t="shared" si="246"/>
        <v>0</v>
      </c>
      <c r="P491" s="50">
        <f t="shared" si="246"/>
        <v>0</v>
      </c>
      <c r="Q491" s="50">
        <f t="shared" si="246"/>
        <v>0</v>
      </c>
      <c r="R491" s="50">
        <f t="shared" si="246"/>
        <v>0</v>
      </c>
      <c r="S491" s="1"/>
      <c r="T491" s="112"/>
      <c r="U491" s="48"/>
      <c r="V491" s="48"/>
      <c r="W491" s="54"/>
      <c r="X491" s="54"/>
      <c r="Y491" s="94"/>
      <c r="Z491" s="94"/>
      <c r="AA491" s="94"/>
      <c r="AB491" s="94"/>
      <c r="AC491" s="94"/>
      <c r="AD491" s="94"/>
      <c r="AE491" s="94"/>
      <c r="AF491" s="94"/>
      <c r="AG491" s="94"/>
      <c r="AH491" s="94"/>
      <c r="AI491" s="113"/>
      <c r="AJ491" s="114"/>
      <c r="AK491" s="48"/>
      <c r="AL491" s="48"/>
      <c r="AM491" s="48"/>
      <c r="AN491" s="54"/>
      <c r="AO491" s="54"/>
      <c r="AP491" s="94"/>
      <c r="AQ491" s="94"/>
      <c r="AR491" s="94"/>
      <c r="AS491" s="94"/>
      <c r="AT491" s="94"/>
      <c r="AU491" s="94"/>
      <c r="AV491" s="94"/>
      <c r="AW491" s="94"/>
      <c r="AX491" s="94"/>
      <c r="AY491" s="94"/>
      <c r="AZ491" s="113"/>
      <c r="BA491" s="114"/>
      <c r="BB491" s="48"/>
      <c r="BC491" s="48"/>
      <c r="BD491" s="48"/>
      <c r="BE491" s="54"/>
      <c r="BF491" s="54"/>
      <c r="BG491" s="94"/>
      <c r="BH491" s="94"/>
      <c r="BI491" s="94"/>
      <c r="BJ491" s="94"/>
      <c r="BK491" s="94"/>
      <c r="BL491" s="94"/>
      <c r="BM491" s="94"/>
      <c r="BN491" s="94"/>
      <c r="BO491" s="94"/>
      <c r="BP491" s="94"/>
      <c r="BQ491" s="113"/>
      <c r="BR491" s="114"/>
      <c r="BS491" s="48"/>
      <c r="BT491" s="48"/>
      <c r="BU491" s="48"/>
      <c r="BV491" s="54"/>
      <c r="BW491" s="54"/>
      <c r="BX491" s="94"/>
      <c r="BY491" s="94"/>
      <c r="BZ491" s="94"/>
      <c r="CA491" s="94"/>
      <c r="CB491" s="94"/>
      <c r="CC491" s="94"/>
      <c r="CD491" s="94"/>
      <c r="CE491" s="94"/>
      <c r="CF491" s="94"/>
      <c r="CG491" s="94"/>
      <c r="CH491" s="113"/>
      <c r="CI491" s="114"/>
      <c r="CJ491" s="48"/>
      <c r="CK491" s="48"/>
      <c r="CL491" s="48"/>
      <c r="CM491" s="54"/>
      <c r="CN491" s="54"/>
      <c r="CO491" s="94"/>
      <c r="CP491" s="94"/>
      <c r="CQ491" s="94"/>
      <c r="CR491" s="94"/>
      <c r="CS491" s="94"/>
      <c r="CT491" s="94"/>
      <c r="CU491" s="94"/>
      <c r="CV491" s="94"/>
      <c r="CW491" s="94"/>
      <c r="CX491" s="94"/>
      <c r="CY491" s="113"/>
      <c r="CZ491" s="114"/>
      <c r="DA491" s="48"/>
      <c r="DB491" s="48"/>
      <c r="DC491" s="48"/>
      <c r="DD491" s="54"/>
      <c r="DE491" s="54"/>
      <c r="DF491" s="94"/>
      <c r="DG491" s="116"/>
      <c r="DH491" s="50"/>
      <c r="DI491" s="50"/>
      <c r="DJ491" s="50"/>
      <c r="DK491" s="50"/>
      <c r="DL491" s="50"/>
      <c r="DM491" s="50"/>
      <c r="DN491" s="50"/>
      <c r="DO491" s="50"/>
      <c r="DP491" s="1"/>
      <c r="DQ491" s="112"/>
      <c r="DR491" s="47"/>
      <c r="DS491" s="48"/>
      <c r="DT491" s="49"/>
      <c r="DU491" s="33"/>
      <c r="DV491" s="33"/>
      <c r="DW491" s="50"/>
      <c r="DX491" s="50"/>
      <c r="DY491" s="50"/>
      <c r="DZ491" s="50"/>
      <c r="EA491" s="50"/>
      <c r="EB491" s="50"/>
      <c r="EC491" s="50"/>
      <c r="ED491" s="50"/>
      <c r="EE491" s="50"/>
      <c r="EF491" s="50"/>
      <c r="EG491" s="1"/>
      <c r="EH491" s="112"/>
      <c r="EI491" s="47"/>
      <c r="EJ491" s="48"/>
      <c r="EK491" s="49"/>
      <c r="EL491" s="33"/>
      <c r="EM491" s="33"/>
      <c r="EN491" s="50"/>
      <c r="EO491" s="50"/>
      <c r="EP491" s="50"/>
      <c r="EQ491" s="50"/>
      <c r="ER491" s="50"/>
      <c r="ES491" s="50"/>
      <c r="ET491" s="50"/>
      <c r="EU491" s="50"/>
      <c r="EV491" s="50"/>
      <c r="EW491" s="50"/>
      <c r="EX491" s="1"/>
      <c r="EY491" s="112"/>
      <c r="EZ491" s="47"/>
      <c r="FA491" s="48"/>
      <c r="FB491" s="49"/>
      <c r="FC491" s="33"/>
      <c r="FD491" s="33"/>
      <c r="FE491" s="50"/>
      <c r="FF491" s="50"/>
      <c r="FG491" s="50"/>
      <c r="FH491" s="50"/>
      <c r="FI491" s="50"/>
      <c r="FJ491" s="50"/>
      <c r="FK491" s="50"/>
      <c r="FL491" s="50"/>
      <c r="FM491" s="50"/>
      <c r="FN491" s="50"/>
      <c r="FO491" s="1"/>
      <c r="FP491" s="112"/>
      <c r="FQ491" s="47"/>
      <c r="FR491" s="48"/>
      <c r="FS491" s="49"/>
      <c r="FT491" s="33"/>
      <c r="FU491" s="33"/>
      <c r="FV491" s="50"/>
      <c r="FW491" s="50"/>
      <c r="FX491" s="50"/>
      <c r="FY491" s="50"/>
      <c r="FZ491" s="50"/>
      <c r="GA491" s="50"/>
      <c r="GB491" s="50"/>
      <c r="GC491" s="50"/>
      <c r="GD491" s="50"/>
      <c r="GE491" s="50"/>
      <c r="GF491" s="1"/>
      <c r="GG491" s="112"/>
      <c r="GH491" s="47"/>
      <c r="GI491" s="48"/>
      <c r="GJ491" s="49"/>
      <c r="GK491" s="33"/>
      <c r="GL491" s="33"/>
      <c r="GM491" s="50"/>
      <c r="GN491" s="50"/>
      <c r="GO491" s="50"/>
      <c r="GP491" s="50"/>
      <c r="GQ491" s="50"/>
      <c r="GR491" s="50"/>
      <c r="GS491" s="50"/>
      <c r="GT491" s="50"/>
      <c r="GU491" s="50"/>
      <c r="GV491" s="50"/>
      <c r="GW491" s="1"/>
      <c r="GX491" s="112"/>
      <c r="GY491" s="47"/>
      <c r="GZ491" s="48"/>
      <c r="HA491" s="49"/>
      <c r="HB491" s="33"/>
      <c r="HC491" s="33"/>
      <c r="HD491" s="50"/>
      <c r="HE491" s="50"/>
      <c r="HF491" s="50"/>
      <c r="HG491" s="50"/>
      <c r="HH491" s="50"/>
      <c r="HI491" s="50"/>
      <c r="HJ491" s="50"/>
      <c r="HK491" s="50"/>
      <c r="HL491" s="50"/>
      <c r="HM491" s="50"/>
      <c r="HN491" s="1"/>
      <c r="HO491" s="112"/>
      <c r="HP491" s="47"/>
      <c r="HQ491" s="48"/>
      <c r="HR491" s="49"/>
      <c r="HS491" s="33"/>
      <c r="HT491" s="33"/>
      <c r="HU491" s="50"/>
      <c r="HV491" s="50"/>
      <c r="HW491" s="50"/>
      <c r="HX491" s="50"/>
      <c r="HY491" s="50"/>
      <c r="HZ491" s="50"/>
      <c r="IA491" s="50"/>
      <c r="IB491" s="50"/>
      <c r="IC491" s="50"/>
      <c r="ID491" s="50"/>
      <c r="IE491" s="1"/>
      <c r="IF491" s="112"/>
      <c r="IG491" s="47"/>
      <c r="IH491" s="48"/>
      <c r="II491" s="49"/>
      <c r="IJ491" s="33"/>
      <c r="IK491" s="33"/>
      <c r="IL491" s="50"/>
      <c r="IM491" s="50"/>
      <c r="IN491" s="50"/>
      <c r="IO491" s="50"/>
      <c r="IP491" s="50"/>
      <c r="IQ491" s="50"/>
      <c r="IR491" s="50"/>
      <c r="IS491" s="50"/>
      <c r="IT491" s="50"/>
      <c r="IU491" s="50"/>
      <c r="IV491" s="1"/>
    </row>
    <row r="492" spans="1:256" ht="30.75" customHeight="1">
      <c r="A492" s="46"/>
      <c r="B492" s="47"/>
      <c r="C492" s="48"/>
      <c r="D492" s="49"/>
      <c r="E492" s="33"/>
      <c r="F492" s="33"/>
      <c r="G492" s="33"/>
      <c r="H492" s="33">
        <v>2026</v>
      </c>
      <c r="I492" s="50">
        <f t="shared" ref="I492:R492" si="247">I156</f>
        <v>0</v>
      </c>
      <c r="J492" s="50">
        <f t="shared" si="247"/>
        <v>0</v>
      </c>
      <c r="K492" s="50">
        <f t="shared" si="247"/>
        <v>0</v>
      </c>
      <c r="L492" s="50">
        <f t="shared" si="247"/>
        <v>0</v>
      </c>
      <c r="M492" s="50">
        <f t="shared" si="247"/>
        <v>0</v>
      </c>
      <c r="N492" s="50">
        <f t="shared" si="247"/>
        <v>0</v>
      </c>
      <c r="O492" s="50">
        <f t="shared" si="247"/>
        <v>0</v>
      </c>
      <c r="P492" s="50">
        <f t="shared" si="247"/>
        <v>0</v>
      </c>
      <c r="Q492" s="50">
        <f t="shared" si="247"/>
        <v>0</v>
      </c>
      <c r="R492" s="50">
        <f t="shared" si="247"/>
        <v>0</v>
      </c>
      <c r="S492" s="1"/>
      <c r="T492" s="112"/>
      <c r="U492" s="48"/>
      <c r="V492" s="48"/>
      <c r="W492" s="54"/>
      <c r="X492" s="54"/>
      <c r="Y492" s="94"/>
      <c r="Z492" s="94"/>
      <c r="AA492" s="94"/>
      <c r="AB492" s="94"/>
      <c r="AC492" s="94"/>
      <c r="AD492" s="94"/>
      <c r="AE492" s="94"/>
      <c r="AF492" s="94"/>
      <c r="AG492" s="94"/>
      <c r="AH492" s="94"/>
      <c r="AI492" s="113"/>
      <c r="AJ492" s="114"/>
      <c r="AK492" s="48"/>
      <c r="AL492" s="48"/>
      <c r="AM492" s="48"/>
      <c r="AN492" s="54"/>
      <c r="AO492" s="54"/>
      <c r="AP492" s="94"/>
      <c r="AQ492" s="94"/>
      <c r="AR492" s="94"/>
      <c r="AS492" s="94"/>
      <c r="AT492" s="94"/>
      <c r="AU492" s="94"/>
      <c r="AV492" s="94"/>
      <c r="AW492" s="94"/>
      <c r="AX492" s="94"/>
      <c r="AY492" s="94"/>
      <c r="AZ492" s="113"/>
      <c r="BA492" s="114"/>
      <c r="BB492" s="48"/>
      <c r="BC492" s="48"/>
      <c r="BD492" s="48"/>
      <c r="BE492" s="54"/>
      <c r="BF492" s="54"/>
      <c r="BG492" s="94"/>
      <c r="BH492" s="94"/>
      <c r="BI492" s="94"/>
      <c r="BJ492" s="94"/>
      <c r="BK492" s="94"/>
      <c r="BL492" s="94"/>
      <c r="BM492" s="94"/>
      <c r="BN492" s="94"/>
      <c r="BO492" s="94"/>
      <c r="BP492" s="94"/>
      <c r="BQ492" s="113"/>
      <c r="BR492" s="114"/>
      <c r="BS492" s="48"/>
      <c r="BT492" s="48"/>
      <c r="BU492" s="48"/>
      <c r="BV492" s="54"/>
      <c r="BW492" s="54"/>
      <c r="BX492" s="94"/>
      <c r="BY492" s="94"/>
      <c r="BZ492" s="94"/>
      <c r="CA492" s="94"/>
      <c r="CB492" s="94"/>
      <c r="CC492" s="94"/>
      <c r="CD492" s="94"/>
      <c r="CE492" s="94"/>
      <c r="CF492" s="94"/>
      <c r="CG492" s="94"/>
      <c r="CH492" s="113"/>
      <c r="CI492" s="114"/>
      <c r="CJ492" s="48"/>
      <c r="CK492" s="48"/>
      <c r="CL492" s="48"/>
      <c r="CM492" s="54"/>
      <c r="CN492" s="54"/>
      <c r="CO492" s="94"/>
      <c r="CP492" s="94"/>
      <c r="CQ492" s="94"/>
      <c r="CR492" s="94"/>
      <c r="CS492" s="94"/>
      <c r="CT492" s="94"/>
      <c r="CU492" s="94"/>
      <c r="CV492" s="94"/>
      <c r="CW492" s="94"/>
      <c r="CX492" s="94"/>
      <c r="CY492" s="113"/>
      <c r="CZ492" s="114"/>
      <c r="DA492" s="48"/>
      <c r="DB492" s="48"/>
      <c r="DC492" s="48"/>
      <c r="DD492" s="54"/>
      <c r="DE492" s="54"/>
      <c r="DF492" s="94"/>
      <c r="DG492" s="116"/>
      <c r="DH492" s="50"/>
      <c r="DI492" s="50"/>
      <c r="DJ492" s="50"/>
      <c r="DK492" s="50"/>
      <c r="DL492" s="50"/>
      <c r="DM492" s="50"/>
      <c r="DN492" s="50"/>
      <c r="DO492" s="50"/>
      <c r="DP492" s="1"/>
      <c r="DQ492" s="112"/>
      <c r="DR492" s="47"/>
      <c r="DS492" s="48"/>
      <c r="DT492" s="49"/>
      <c r="DU492" s="33"/>
      <c r="DV492" s="33"/>
      <c r="DW492" s="50"/>
      <c r="DX492" s="50"/>
      <c r="DY492" s="50"/>
      <c r="DZ492" s="50"/>
      <c r="EA492" s="50"/>
      <c r="EB492" s="50"/>
      <c r="EC492" s="50"/>
      <c r="ED492" s="50"/>
      <c r="EE492" s="50"/>
      <c r="EF492" s="50"/>
      <c r="EG492" s="1"/>
      <c r="EH492" s="112"/>
      <c r="EI492" s="47"/>
      <c r="EJ492" s="48"/>
      <c r="EK492" s="49"/>
      <c r="EL492" s="33"/>
      <c r="EM492" s="33"/>
      <c r="EN492" s="50"/>
      <c r="EO492" s="50"/>
      <c r="EP492" s="50"/>
      <c r="EQ492" s="50"/>
      <c r="ER492" s="50"/>
      <c r="ES492" s="50"/>
      <c r="ET492" s="50"/>
      <c r="EU492" s="50"/>
      <c r="EV492" s="50"/>
      <c r="EW492" s="50"/>
      <c r="EX492" s="1"/>
      <c r="EY492" s="112"/>
      <c r="EZ492" s="47"/>
      <c r="FA492" s="48"/>
      <c r="FB492" s="49"/>
      <c r="FC492" s="33"/>
      <c r="FD492" s="33"/>
      <c r="FE492" s="50"/>
      <c r="FF492" s="50"/>
      <c r="FG492" s="50"/>
      <c r="FH492" s="50"/>
      <c r="FI492" s="50"/>
      <c r="FJ492" s="50"/>
      <c r="FK492" s="50"/>
      <c r="FL492" s="50"/>
      <c r="FM492" s="50"/>
      <c r="FN492" s="50"/>
      <c r="FO492" s="1"/>
      <c r="FP492" s="112"/>
      <c r="FQ492" s="47"/>
      <c r="FR492" s="48"/>
      <c r="FS492" s="49"/>
      <c r="FT492" s="33"/>
      <c r="FU492" s="33"/>
      <c r="FV492" s="50"/>
      <c r="FW492" s="50"/>
      <c r="FX492" s="50"/>
      <c r="FY492" s="50"/>
      <c r="FZ492" s="50"/>
      <c r="GA492" s="50"/>
      <c r="GB492" s="50"/>
      <c r="GC492" s="50"/>
      <c r="GD492" s="50"/>
      <c r="GE492" s="50"/>
      <c r="GF492" s="1"/>
      <c r="GG492" s="112"/>
      <c r="GH492" s="47"/>
      <c r="GI492" s="48"/>
      <c r="GJ492" s="49"/>
      <c r="GK492" s="33"/>
      <c r="GL492" s="33"/>
      <c r="GM492" s="50"/>
      <c r="GN492" s="50"/>
      <c r="GO492" s="50"/>
      <c r="GP492" s="50"/>
      <c r="GQ492" s="50"/>
      <c r="GR492" s="50"/>
      <c r="GS492" s="50"/>
      <c r="GT492" s="50"/>
      <c r="GU492" s="50"/>
      <c r="GV492" s="50"/>
      <c r="GW492" s="1"/>
      <c r="GX492" s="112"/>
      <c r="GY492" s="47"/>
      <c r="GZ492" s="48"/>
      <c r="HA492" s="49"/>
      <c r="HB492" s="33"/>
      <c r="HC492" s="33"/>
      <c r="HD492" s="50"/>
      <c r="HE492" s="50"/>
      <c r="HF492" s="50"/>
      <c r="HG492" s="50"/>
      <c r="HH492" s="50"/>
      <c r="HI492" s="50"/>
      <c r="HJ492" s="50"/>
      <c r="HK492" s="50"/>
      <c r="HL492" s="50"/>
      <c r="HM492" s="50"/>
      <c r="HN492" s="1"/>
      <c r="HO492" s="112"/>
      <c r="HP492" s="47"/>
      <c r="HQ492" s="48"/>
      <c r="HR492" s="49"/>
      <c r="HS492" s="33"/>
      <c r="HT492" s="33"/>
      <c r="HU492" s="50"/>
      <c r="HV492" s="50"/>
      <c r="HW492" s="50"/>
      <c r="HX492" s="50"/>
      <c r="HY492" s="50"/>
      <c r="HZ492" s="50"/>
      <c r="IA492" s="50"/>
      <c r="IB492" s="50"/>
      <c r="IC492" s="50"/>
      <c r="ID492" s="50"/>
      <c r="IE492" s="1"/>
      <c r="IF492" s="112"/>
      <c r="IG492" s="47"/>
      <c r="IH492" s="48"/>
      <c r="II492" s="49"/>
      <c r="IJ492" s="33"/>
      <c r="IK492" s="33"/>
      <c r="IL492" s="50"/>
      <c r="IM492" s="50"/>
      <c r="IN492" s="50"/>
      <c r="IO492" s="50"/>
      <c r="IP492" s="50"/>
      <c r="IQ492" s="50"/>
      <c r="IR492" s="50"/>
      <c r="IS492" s="50"/>
      <c r="IT492" s="50"/>
      <c r="IU492" s="50"/>
      <c r="IV492" s="1"/>
    </row>
    <row r="493" spans="1:256" ht="30.75" customHeight="1">
      <c r="A493" s="46"/>
      <c r="B493" s="47"/>
      <c r="C493" s="48"/>
      <c r="D493" s="49"/>
      <c r="E493" s="33"/>
      <c r="F493" s="33"/>
      <c r="G493" s="33"/>
      <c r="H493" s="33">
        <v>2027</v>
      </c>
      <c r="I493" s="50">
        <f>I157</f>
        <v>0</v>
      </c>
      <c r="J493" s="50">
        <f>J157</f>
        <v>0</v>
      </c>
      <c r="K493" s="50">
        <f>K157</f>
        <v>0</v>
      </c>
      <c r="L493" s="50">
        <f t="shared" ref="L493:R493" si="248">L157</f>
        <v>0</v>
      </c>
      <c r="M493" s="50">
        <f t="shared" si="248"/>
        <v>0</v>
      </c>
      <c r="N493" s="50">
        <f t="shared" si="248"/>
        <v>0</v>
      </c>
      <c r="O493" s="50">
        <f t="shared" si="248"/>
        <v>0</v>
      </c>
      <c r="P493" s="50">
        <f t="shared" si="248"/>
        <v>0</v>
      </c>
      <c r="Q493" s="50">
        <f t="shared" si="248"/>
        <v>0</v>
      </c>
      <c r="R493" s="50">
        <f t="shared" si="248"/>
        <v>0</v>
      </c>
      <c r="S493" s="1"/>
      <c r="T493" s="112"/>
      <c r="U493" s="48"/>
      <c r="V493" s="48"/>
      <c r="W493" s="54"/>
      <c r="X493" s="54"/>
      <c r="Y493" s="94"/>
      <c r="Z493" s="94"/>
      <c r="AA493" s="94"/>
      <c r="AB493" s="94"/>
      <c r="AC493" s="94"/>
      <c r="AD493" s="94"/>
      <c r="AE493" s="94"/>
      <c r="AF493" s="94"/>
      <c r="AG493" s="94"/>
      <c r="AH493" s="94"/>
      <c r="AI493" s="113"/>
      <c r="AJ493" s="114"/>
      <c r="AK493" s="48"/>
      <c r="AL493" s="48"/>
      <c r="AM493" s="48"/>
      <c r="AN493" s="54"/>
      <c r="AO493" s="54"/>
      <c r="AP493" s="94"/>
      <c r="AQ493" s="94"/>
      <c r="AR493" s="94"/>
      <c r="AS493" s="94"/>
      <c r="AT493" s="94"/>
      <c r="AU493" s="94"/>
      <c r="AV493" s="94"/>
      <c r="AW493" s="94"/>
      <c r="AX493" s="94"/>
      <c r="AY493" s="94"/>
      <c r="AZ493" s="113"/>
      <c r="BA493" s="114"/>
      <c r="BB493" s="48"/>
      <c r="BC493" s="48"/>
      <c r="BD493" s="48"/>
      <c r="BE493" s="54"/>
      <c r="BF493" s="54"/>
      <c r="BG493" s="94"/>
      <c r="BH493" s="94"/>
      <c r="BI493" s="94"/>
      <c r="BJ493" s="94"/>
      <c r="BK493" s="94"/>
      <c r="BL493" s="94"/>
      <c r="BM493" s="94"/>
      <c r="BN493" s="94"/>
      <c r="BO493" s="94"/>
      <c r="BP493" s="94"/>
      <c r="BQ493" s="113"/>
      <c r="BR493" s="114"/>
      <c r="BS493" s="48"/>
      <c r="BT493" s="48"/>
      <c r="BU493" s="48"/>
      <c r="BV493" s="54"/>
      <c r="BW493" s="54"/>
      <c r="BX493" s="94"/>
      <c r="BY493" s="94"/>
      <c r="BZ493" s="94"/>
      <c r="CA493" s="94"/>
      <c r="CB493" s="94"/>
      <c r="CC493" s="94"/>
      <c r="CD493" s="94"/>
      <c r="CE493" s="94"/>
      <c r="CF493" s="94"/>
      <c r="CG493" s="94"/>
      <c r="CH493" s="113"/>
      <c r="CI493" s="114"/>
      <c r="CJ493" s="48"/>
      <c r="CK493" s="48"/>
      <c r="CL493" s="48"/>
      <c r="CM493" s="54"/>
      <c r="CN493" s="54"/>
      <c r="CO493" s="94"/>
      <c r="CP493" s="94"/>
      <c r="CQ493" s="94"/>
      <c r="CR493" s="94"/>
      <c r="CS493" s="94"/>
      <c r="CT493" s="94"/>
      <c r="CU493" s="94"/>
      <c r="CV493" s="94"/>
      <c r="CW493" s="94"/>
      <c r="CX493" s="94"/>
      <c r="CY493" s="113"/>
      <c r="CZ493" s="114"/>
      <c r="DA493" s="48"/>
      <c r="DB493" s="48"/>
      <c r="DC493" s="48"/>
      <c r="DD493" s="54"/>
      <c r="DE493" s="54"/>
      <c r="DF493" s="94"/>
      <c r="DG493" s="116"/>
      <c r="DH493" s="50"/>
      <c r="DI493" s="50"/>
      <c r="DJ493" s="50"/>
      <c r="DK493" s="50"/>
      <c r="DL493" s="50"/>
      <c r="DM493" s="50"/>
      <c r="DN493" s="50"/>
      <c r="DO493" s="50"/>
      <c r="DP493" s="1"/>
      <c r="DQ493" s="112"/>
      <c r="DR493" s="47"/>
      <c r="DS493" s="48"/>
      <c r="DT493" s="49"/>
      <c r="DU493" s="33"/>
      <c r="DV493" s="33"/>
      <c r="DW493" s="50"/>
      <c r="DX493" s="50"/>
      <c r="DY493" s="50"/>
      <c r="DZ493" s="50"/>
      <c r="EA493" s="50"/>
      <c r="EB493" s="50"/>
      <c r="EC493" s="50"/>
      <c r="ED493" s="50"/>
      <c r="EE493" s="50"/>
      <c r="EF493" s="50"/>
      <c r="EG493" s="1"/>
      <c r="EH493" s="112"/>
      <c r="EI493" s="47"/>
      <c r="EJ493" s="48"/>
      <c r="EK493" s="49"/>
      <c r="EL493" s="33"/>
      <c r="EM493" s="33"/>
      <c r="EN493" s="50"/>
      <c r="EO493" s="50"/>
      <c r="EP493" s="50"/>
      <c r="EQ493" s="50"/>
      <c r="ER493" s="50"/>
      <c r="ES493" s="50"/>
      <c r="ET493" s="50"/>
      <c r="EU493" s="50"/>
      <c r="EV493" s="50"/>
      <c r="EW493" s="50"/>
      <c r="EX493" s="1"/>
      <c r="EY493" s="112"/>
      <c r="EZ493" s="47"/>
      <c r="FA493" s="48"/>
      <c r="FB493" s="49"/>
      <c r="FC493" s="33"/>
      <c r="FD493" s="33"/>
      <c r="FE493" s="50"/>
      <c r="FF493" s="50"/>
      <c r="FG493" s="50"/>
      <c r="FH493" s="50"/>
      <c r="FI493" s="50"/>
      <c r="FJ493" s="50"/>
      <c r="FK493" s="50"/>
      <c r="FL493" s="50"/>
      <c r="FM493" s="50"/>
      <c r="FN493" s="50"/>
      <c r="FO493" s="1"/>
      <c r="FP493" s="112"/>
      <c r="FQ493" s="47"/>
      <c r="FR493" s="48"/>
      <c r="FS493" s="49"/>
      <c r="FT493" s="33"/>
      <c r="FU493" s="33"/>
      <c r="FV493" s="50"/>
      <c r="FW493" s="50"/>
      <c r="FX493" s="50"/>
      <c r="FY493" s="50"/>
      <c r="FZ493" s="50"/>
      <c r="GA493" s="50"/>
      <c r="GB493" s="50"/>
      <c r="GC493" s="50"/>
      <c r="GD493" s="50"/>
      <c r="GE493" s="50"/>
      <c r="GF493" s="1"/>
      <c r="GG493" s="112"/>
      <c r="GH493" s="47"/>
      <c r="GI493" s="48"/>
      <c r="GJ493" s="49"/>
      <c r="GK493" s="33"/>
      <c r="GL493" s="33"/>
      <c r="GM493" s="50"/>
      <c r="GN493" s="50"/>
      <c r="GO493" s="50"/>
      <c r="GP493" s="50"/>
      <c r="GQ493" s="50"/>
      <c r="GR493" s="50"/>
      <c r="GS493" s="50"/>
      <c r="GT493" s="50"/>
      <c r="GU493" s="50"/>
      <c r="GV493" s="50"/>
      <c r="GW493" s="1"/>
      <c r="GX493" s="112"/>
      <c r="GY493" s="47"/>
      <c r="GZ493" s="48"/>
      <c r="HA493" s="49"/>
      <c r="HB493" s="33"/>
      <c r="HC493" s="33"/>
      <c r="HD493" s="50"/>
      <c r="HE493" s="50"/>
      <c r="HF493" s="50"/>
      <c r="HG493" s="50"/>
      <c r="HH493" s="50"/>
      <c r="HI493" s="50"/>
      <c r="HJ493" s="50"/>
      <c r="HK493" s="50"/>
      <c r="HL493" s="50"/>
      <c r="HM493" s="50"/>
      <c r="HN493" s="1"/>
      <c r="HO493" s="112"/>
      <c r="HP493" s="47"/>
      <c r="HQ493" s="48"/>
      <c r="HR493" s="49"/>
      <c r="HS493" s="33"/>
      <c r="HT493" s="33"/>
      <c r="HU493" s="50"/>
      <c r="HV493" s="50"/>
      <c r="HW493" s="50"/>
      <c r="HX493" s="50"/>
      <c r="HY493" s="50"/>
      <c r="HZ493" s="50"/>
      <c r="IA493" s="50"/>
      <c r="IB493" s="50"/>
      <c r="IC493" s="50"/>
      <c r="ID493" s="50"/>
      <c r="IE493" s="1"/>
      <c r="IF493" s="112"/>
      <c r="IG493" s="47"/>
      <c r="IH493" s="48"/>
      <c r="II493" s="49"/>
      <c r="IJ493" s="33"/>
      <c r="IK493" s="33"/>
      <c r="IL493" s="50"/>
      <c r="IM493" s="50"/>
      <c r="IN493" s="50"/>
      <c r="IO493" s="50"/>
      <c r="IP493" s="50"/>
      <c r="IQ493" s="50"/>
      <c r="IR493" s="50"/>
      <c r="IS493" s="50"/>
      <c r="IT493" s="50"/>
      <c r="IU493" s="50"/>
      <c r="IV493" s="1"/>
    </row>
    <row r="494" spans="1:256" ht="30.75" customHeight="1">
      <c r="A494" s="46"/>
      <c r="B494" s="47"/>
      <c r="C494" s="48"/>
      <c r="D494" s="49"/>
      <c r="E494" s="33"/>
      <c r="F494" s="33"/>
      <c r="G494" s="33"/>
      <c r="H494" s="33">
        <v>2028</v>
      </c>
      <c r="I494" s="50">
        <f t="shared" ref="I494:J496" si="249">K494+M494+O494+Q494</f>
        <v>0</v>
      </c>
      <c r="J494" s="50">
        <f t="shared" si="249"/>
        <v>0</v>
      </c>
      <c r="K494" s="50">
        <f t="shared" ref="K494:R494" si="250">K158</f>
        <v>0</v>
      </c>
      <c r="L494" s="50">
        <f t="shared" si="250"/>
        <v>0</v>
      </c>
      <c r="M494" s="50">
        <f t="shared" si="250"/>
        <v>0</v>
      </c>
      <c r="N494" s="50">
        <f t="shared" si="250"/>
        <v>0</v>
      </c>
      <c r="O494" s="50">
        <f t="shared" si="250"/>
        <v>0</v>
      </c>
      <c r="P494" s="50">
        <f t="shared" si="250"/>
        <v>0</v>
      </c>
      <c r="Q494" s="50">
        <f t="shared" si="250"/>
        <v>0</v>
      </c>
      <c r="R494" s="50">
        <f t="shared" si="250"/>
        <v>0</v>
      </c>
      <c r="S494" s="1"/>
      <c r="T494" s="52"/>
      <c r="AI494" s="54"/>
      <c r="AY494" s="54"/>
      <c r="BO494" s="54"/>
      <c r="CE494" s="54"/>
      <c r="CU494" s="54"/>
      <c r="DK494" s="54"/>
      <c r="EA494" s="54"/>
      <c r="EQ494" s="54"/>
      <c r="FG494" s="54"/>
      <c r="FW494" s="54"/>
      <c r="GM494" s="54"/>
      <c r="HC494" s="54"/>
      <c r="HS494" s="54"/>
      <c r="II494" s="54"/>
    </row>
    <row r="495" spans="1:256" ht="30.75" customHeight="1">
      <c r="A495" s="46"/>
      <c r="B495" s="47"/>
      <c r="C495" s="48"/>
      <c r="D495" s="49"/>
      <c r="E495" s="33"/>
      <c r="F495" s="33"/>
      <c r="G495" s="33"/>
      <c r="H495" s="33">
        <v>2029</v>
      </c>
      <c r="I495" s="50">
        <f t="shared" si="249"/>
        <v>0</v>
      </c>
      <c r="J495" s="50">
        <f t="shared" si="249"/>
        <v>0</v>
      </c>
      <c r="K495" s="50">
        <f t="shared" ref="K495:R495" si="251">K159</f>
        <v>0</v>
      </c>
      <c r="L495" s="50">
        <f t="shared" si="251"/>
        <v>0</v>
      </c>
      <c r="M495" s="50">
        <f t="shared" si="251"/>
        <v>0</v>
      </c>
      <c r="N495" s="50">
        <f t="shared" si="251"/>
        <v>0</v>
      </c>
      <c r="O495" s="50">
        <f t="shared" si="251"/>
        <v>0</v>
      </c>
      <c r="P495" s="50">
        <f t="shared" si="251"/>
        <v>0</v>
      </c>
      <c r="Q495" s="50">
        <f t="shared" si="251"/>
        <v>0</v>
      </c>
      <c r="R495" s="50">
        <f t="shared" si="251"/>
        <v>0</v>
      </c>
      <c r="S495" s="1"/>
      <c r="T495" s="52"/>
      <c r="AI495" s="54"/>
      <c r="AY495" s="54"/>
      <c r="BO495" s="54"/>
      <c r="CE495" s="54"/>
      <c r="CU495" s="54"/>
      <c r="DK495" s="54"/>
      <c r="EA495" s="54"/>
      <c r="EQ495" s="54"/>
      <c r="FG495" s="54"/>
      <c r="FW495" s="54"/>
      <c r="GM495" s="54"/>
      <c r="HC495" s="54"/>
      <c r="HS495" s="54"/>
      <c r="II495" s="54"/>
    </row>
    <row r="496" spans="1:256" ht="30.75" customHeight="1">
      <c r="A496" s="46"/>
      <c r="B496" s="47"/>
      <c r="C496" s="48"/>
      <c r="D496" s="49"/>
      <c r="E496" s="33"/>
      <c r="F496" s="33"/>
      <c r="G496" s="33"/>
      <c r="H496" s="33">
        <v>2030</v>
      </c>
      <c r="I496" s="50">
        <f t="shared" si="249"/>
        <v>0</v>
      </c>
      <c r="J496" s="50">
        <f t="shared" si="249"/>
        <v>0</v>
      </c>
      <c r="K496" s="50">
        <f t="shared" ref="K496:R496" si="252">K160</f>
        <v>0</v>
      </c>
      <c r="L496" s="50">
        <f t="shared" si="252"/>
        <v>0</v>
      </c>
      <c r="M496" s="50">
        <f t="shared" si="252"/>
        <v>0</v>
      </c>
      <c r="N496" s="50">
        <f t="shared" si="252"/>
        <v>0</v>
      </c>
      <c r="O496" s="50">
        <f t="shared" si="252"/>
        <v>0</v>
      </c>
      <c r="P496" s="50">
        <f t="shared" si="252"/>
        <v>0</v>
      </c>
      <c r="Q496" s="50">
        <f t="shared" si="252"/>
        <v>0</v>
      </c>
      <c r="R496" s="50">
        <f t="shared" si="252"/>
        <v>0</v>
      </c>
      <c r="S496" s="1"/>
      <c r="T496" s="52"/>
      <c r="AI496" s="54"/>
      <c r="AY496" s="54"/>
      <c r="BO496" s="54"/>
      <c r="CE496" s="54"/>
      <c r="CU496" s="54"/>
      <c r="DK496" s="54"/>
      <c r="EA496" s="54"/>
      <c r="EQ496" s="54"/>
      <c r="FG496" s="54"/>
      <c r="FW496" s="54"/>
      <c r="GM496" s="54"/>
      <c r="HC496" s="54"/>
      <c r="HS496" s="54"/>
      <c r="II496" s="54"/>
    </row>
    <row r="497" spans="1:256" ht="30.75" customHeight="1">
      <c r="A497" s="39"/>
      <c r="B497" s="40" t="s">
        <v>181</v>
      </c>
      <c r="C497" s="41"/>
      <c r="D497" s="42"/>
      <c r="E497" s="33"/>
      <c r="F497" s="33"/>
      <c r="G497" s="33"/>
      <c r="H497" s="43" t="s">
        <v>26</v>
      </c>
      <c r="I497" s="44">
        <f t="shared" ref="I497:R497" si="253">SUM(I498:I506)</f>
        <v>33101.070400000004</v>
      </c>
      <c r="J497" s="44">
        <f t="shared" si="253"/>
        <v>13178.8</v>
      </c>
      <c r="K497" s="44">
        <f t="shared" si="253"/>
        <v>33101.070400000004</v>
      </c>
      <c r="L497" s="44">
        <f t="shared" si="253"/>
        <v>13178.8</v>
      </c>
      <c r="M497" s="44">
        <f t="shared" si="253"/>
        <v>0</v>
      </c>
      <c r="N497" s="44">
        <f t="shared" si="253"/>
        <v>0</v>
      </c>
      <c r="O497" s="44">
        <f t="shared" si="253"/>
        <v>0</v>
      </c>
      <c r="P497" s="44">
        <f t="shared" si="253"/>
        <v>0</v>
      </c>
      <c r="Q497" s="44">
        <f t="shared" si="253"/>
        <v>0</v>
      </c>
      <c r="R497" s="44">
        <f t="shared" si="253"/>
        <v>0</v>
      </c>
      <c r="S497" s="1"/>
      <c r="T497" s="112"/>
      <c r="U497" s="48"/>
      <c r="V497" s="48"/>
      <c r="W497" s="54"/>
      <c r="X497" s="89"/>
      <c r="Y497" s="95"/>
      <c r="Z497" s="95"/>
      <c r="AA497" s="95"/>
      <c r="AB497" s="95"/>
      <c r="AC497" s="95"/>
      <c r="AD497" s="95"/>
      <c r="AE497" s="95"/>
      <c r="AF497" s="95"/>
      <c r="AG497" s="95"/>
      <c r="AH497" s="95"/>
      <c r="AI497" s="113"/>
      <c r="AJ497" s="114"/>
      <c r="AK497" s="48"/>
      <c r="AL497" s="48"/>
      <c r="AM497" s="48"/>
      <c r="AN497" s="54"/>
      <c r="AO497" s="89"/>
      <c r="AP497" s="95"/>
      <c r="AQ497" s="95"/>
      <c r="AR497" s="95"/>
      <c r="AS497" s="95"/>
      <c r="AT497" s="95"/>
      <c r="AU497" s="95"/>
      <c r="AV497" s="95"/>
      <c r="AW497" s="95"/>
      <c r="AX497" s="95"/>
      <c r="AY497" s="95"/>
      <c r="AZ497" s="113"/>
      <c r="BA497" s="114"/>
      <c r="BB497" s="48"/>
      <c r="BC497" s="48"/>
      <c r="BD497" s="48"/>
      <c r="BE497" s="54"/>
      <c r="BF497" s="89"/>
      <c r="BG497" s="95"/>
      <c r="BH497" s="95"/>
      <c r="BI497" s="95"/>
      <c r="BJ497" s="95"/>
      <c r="BK497" s="95"/>
      <c r="BL497" s="95"/>
      <c r="BM497" s="95"/>
      <c r="BN497" s="95"/>
      <c r="BO497" s="95"/>
      <c r="BP497" s="95"/>
      <c r="BQ497" s="113"/>
      <c r="BR497" s="114"/>
      <c r="BS497" s="48"/>
      <c r="BT497" s="48"/>
      <c r="BU497" s="48"/>
      <c r="BV497" s="54"/>
      <c r="BW497" s="89"/>
      <c r="BX497" s="95"/>
      <c r="BY497" s="95"/>
      <c r="BZ497" s="95"/>
      <c r="CA497" s="95"/>
      <c r="CB497" s="95"/>
      <c r="CC497" s="95"/>
      <c r="CD497" s="95"/>
      <c r="CE497" s="95"/>
      <c r="CF497" s="95"/>
      <c r="CG497" s="95"/>
      <c r="CH497" s="113"/>
      <c r="CI497" s="114"/>
      <c r="CJ497" s="48"/>
      <c r="CK497" s="48"/>
      <c r="CL497" s="48"/>
      <c r="CM497" s="54"/>
      <c r="CN497" s="89"/>
      <c r="CO497" s="95"/>
      <c r="CP497" s="95"/>
      <c r="CQ497" s="95"/>
      <c r="CR497" s="95"/>
      <c r="CS497" s="95"/>
      <c r="CT497" s="95"/>
      <c r="CU497" s="95"/>
      <c r="CV497" s="95"/>
      <c r="CW497" s="95"/>
      <c r="CX497" s="95"/>
      <c r="CY497" s="113"/>
      <c r="CZ497" s="114"/>
      <c r="DA497" s="48"/>
      <c r="DB497" s="48"/>
      <c r="DC497" s="48"/>
      <c r="DD497" s="54"/>
      <c r="DE497" s="89"/>
      <c r="DF497" s="95"/>
      <c r="DG497" s="115"/>
      <c r="DH497" s="44"/>
      <c r="DI497" s="44"/>
      <c r="DJ497" s="44"/>
      <c r="DK497" s="44"/>
      <c r="DL497" s="44"/>
      <c r="DM497" s="44"/>
      <c r="DN497" s="44"/>
      <c r="DO497" s="44"/>
      <c r="DP497" s="1"/>
      <c r="DQ497" s="112"/>
      <c r="DR497" s="40"/>
      <c r="DS497" s="41"/>
      <c r="DT497" s="42"/>
      <c r="DU497" s="33"/>
      <c r="DV497" s="43"/>
      <c r="DW497" s="44"/>
      <c r="DX497" s="44"/>
      <c r="DY497" s="44"/>
      <c r="DZ497" s="44"/>
      <c r="EA497" s="44"/>
      <c r="EB497" s="44"/>
      <c r="EC497" s="44"/>
      <c r="ED497" s="44"/>
      <c r="EE497" s="44"/>
      <c r="EF497" s="44"/>
      <c r="EG497" s="1"/>
      <c r="EH497" s="112"/>
      <c r="EI497" s="40"/>
      <c r="EJ497" s="41"/>
      <c r="EK497" s="42"/>
      <c r="EL497" s="33"/>
      <c r="EM497" s="43"/>
      <c r="EN497" s="44"/>
      <c r="EO497" s="44"/>
      <c r="EP497" s="44"/>
      <c r="EQ497" s="44"/>
      <c r="ER497" s="44"/>
      <c r="ES497" s="44"/>
      <c r="ET497" s="44"/>
      <c r="EU497" s="44"/>
      <c r="EV497" s="44"/>
      <c r="EW497" s="44"/>
      <c r="EX497" s="1"/>
      <c r="EY497" s="112"/>
      <c r="EZ497" s="40"/>
      <c r="FA497" s="41"/>
      <c r="FB497" s="42"/>
      <c r="FC497" s="33"/>
      <c r="FD497" s="43"/>
      <c r="FE497" s="44"/>
      <c r="FF497" s="44"/>
      <c r="FG497" s="44"/>
      <c r="FH497" s="44"/>
      <c r="FI497" s="44"/>
      <c r="FJ497" s="44"/>
      <c r="FK497" s="44"/>
      <c r="FL497" s="44"/>
      <c r="FM497" s="44"/>
      <c r="FN497" s="44"/>
      <c r="FO497" s="1"/>
      <c r="FP497" s="112"/>
      <c r="FQ497" s="40"/>
      <c r="FR497" s="41"/>
      <c r="FS497" s="42"/>
      <c r="FT497" s="33"/>
      <c r="FU497" s="43"/>
      <c r="FV497" s="44"/>
      <c r="FW497" s="44"/>
      <c r="FX497" s="44"/>
      <c r="FY497" s="44"/>
      <c r="FZ497" s="44"/>
      <c r="GA497" s="44"/>
      <c r="GB497" s="44"/>
      <c r="GC497" s="44"/>
      <c r="GD497" s="44"/>
      <c r="GE497" s="44"/>
      <c r="GF497" s="1"/>
      <c r="GG497" s="112"/>
      <c r="GH497" s="40"/>
      <c r="GI497" s="41"/>
      <c r="GJ497" s="42"/>
      <c r="GK497" s="33"/>
      <c r="GL497" s="43"/>
      <c r="GM497" s="44"/>
      <c r="GN497" s="44"/>
      <c r="GO497" s="44"/>
      <c r="GP497" s="44"/>
      <c r="GQ497" s="44"/>
      <c r="GR497" s="44"/>
      <c r="GS497" s="44"/>
      <c r="GT497" s="44"/>
      <c r="GU497" s="44"/>
      <c r="GV497" s="44"/>
      <c r="GW497" s="1"/>
      <c r="GX497" s="112"/>
      <c r="GY497" s="40"/>
      <c r="GZ497" s="41"/>
      <c r="HA497" s="42"/>
      <c r="HB497" s="33"/>
      <c r="HC497" s="43"/>
      <c r="HD497" s="44"/>
      <c r="HE497" s="44"/>
      <c r="HF497" s="44"/>
      <c r="HG497" s="44"/>
      <c r="HH497" s="44"/>
      <c r="HI497" s="44"/>
      <c r="HJ497" s="44"/>
      <c r="HK497" s="44"/>
      <c r="HL497" s="44"/>
      <c r="HM497" s="44"/>
      <c r="HN497" s="1"/>
      <c r="HO497" s="112"/>
      <c r="HP497" s="40"/>
      <c r="HQ497" s="41"/>
      <c r="HR497" s="42"/>
      <c r="HS497" s="33"/>
      <c r="HT497" s="43"/>
      <c r="HU497" s="44"/>
      <c r="HV497" s="44"/>
      <c r="HW497" s="44"/>
      <c r="HX497" s="44"/>
      <c r="HY497" s="44"/>
      <c r="HZ497" s="44"/>
      <c r="IA497" s="44"/>
      <c r="IB497" s="44"/>
      <c r="IC497" s="44"/>
      <c r="ID497" s="44"/>
      <c r="IE497" s="1"/>
      <c r="IF497" s="112"/>
      <c r="IG497" s="40"/>
      <c r="IH497" s="41"/>
      <c r="II497" s="42"/>
      <c r="IJ497" s="33"/>
      <c r="IK497" s="43"/>
      <c r="IL497" s="44"/>
      <c r="IM497" s="44"/>
      <c r="IN497" s="44"/>
      <c r="IO497" s="44"/>
      <c r="IP497" s="44"/>
      <c r="IQ497" s="44"/>
      <c r="IR497" s="44"/>
      <c r="IS497" s="44"/>
      <c r="IT497" s="44"/>
      <c r="IU497" s="44"/>
      <c r="IV497" s="1"/>
    </row>
    <row r="498" spans="1:256" ht="30.75" customHeight="1">
      <c r="A498" s="46"/>
      <c r="B498" s="47"/>
      <c r="C498" s="48"/>
      <c r="D498" s="49"/>
      <c r="E498" s="33"/>
      <c r="F498" s="33"/>
      <c r="G498" s="33"/>
      <c r="H498" s="33">
        <v>2022</v>
      </c>
      <c r="I498" s="50">
        <f>K498+M498+O498+Q498</f>
        <v>6589.4</v>
      </c>
      <c r="J498" s="50">
        <f>L498+N498+P498+R498</f>
        <v>6589.4</v>
      </c>
      <c r="K498" s="50">
        <f t="shared" ref="K498:K506" si="254">K374</f>
        <v>6589.4</v>
      </c>
      <c r="L498" s="50">
        <f t="shared" ref="L498:R498" si="255">L374</f>
        <v>6589.4</v>
      </c>
      <c r="M498" s="50">
        <f t="shared" si="255"/>
        <v>0</v>
      </c>
      <c r="N498" s="50">
        <f t="shared" si="255"/>
        <v>0</v>
      </c>
      <c r="O498" s="50">
        <f t="shared" si="255"/>
        <v>0</v>
      </c>
      <c r="P498" s="50">
        <f t="shared" si="255"/>
        <v>0</v>
      </c>
      <c r="Q498" s="50">
        <f t="shared" si="255"/>
        <v>0</v>
      </c>
      <c r="R498" s="50">
        <f t="shared" si="255"/>
        <v>0</v>
      </c>
      <c r="S498" s="1"/>
      <c r="T498" s="112"/>
      <c r="U498" s="48"/>
      <c r="V498" s="48"/>
      <c r="W498" s="54"/>
      <c r="X498" s="54"/>
      <c r="Y498" s="94"/>
      <c r="Z498" s="94"/>
      <c r="AA498" s="94"/>
      <c r="AB498" s="94"/>
      <c r="AC498" s="94"/>
      <c r="AD498" s="94"/>
      <c r="AE498" s="94"/>
      <c r="AF498" s="94"/>
      <c r="AG498" s="94"/>
      <c r="AH498" s="94"/>
      <c r="AI498" s="113"/>
      <c r="AJ498" s="114"/>
      <c r="AK498" s="48"/>
      <c r="AL498" s="48"/>
      <c r="AM498" s="48"/>
      <c r="AN498" s="54"/>
      <c r="AO498" s="54"/>
      <c r="AP498" s="94"/>
      <c r="AQ498" s="94"/>
      <c r="AR498" s="94"/>
      <c r="AS498" s="94"/>
      <c r="AT498" s="94"/>
      <c r="AU498" s="94"/>
      <c r="AV498" s="94"/>
      <c r="AW498" s="94"/>
      <c r="AX498" s="94"/>
      <c r="AY498" s="94"/>
      <c r="AZ498" s="113"/>
      <c r="BA498" s="114"/>
      <c r="BB498" s="48"/>
      <c r="BC498" s="48"/>
      <c r="BD498" s="48"/>
      <c r="BE498" s="54"/>
      <c r="BF498" s="54"/>
      <c r="BG498" s="94"/>
      <c r="BH498" s="94"/>
      <c r="BI498" s="94"/>
      <c r="BJ498" s="94"/>
      <c r="BK498" s="94"/>
      <c r="BL498" s="94"/>
      <c r="BM498" s="94"/>
      <c r="BN498" s="94"/>
      <c r="BO498" s="94"/>
      <c r="BP498" s="94"/>
      <c r="BQ498" s="113"/>
      <c r="BR498" s="114"/>
      <c r="BS498" s="48"/>
      <c r="BT498" s="48"/>
      <c r="BU498" s="48"/>
      <c r="BV498" s="54"/>
      <c r="BW498" s="54"/>
      <c r="BX498" s="94"/>
      <c r="BY498" s="94"/>
      <c r="BZ498" s="94"/>
      <c r="CA498" s="94"/>
      <c r="CB498" s="94"/>
      <c r="CC498" s="94"/>
      <c r="CD498" s="94"/>
      <c r="CE498" s="94"/>
      <c r="CF498" s="94"/>
      <c r="CG498" s="94"/>
      <c r="CH498" s="113"/>
      <c r="CI498" s="114"/>
      <c r="CJ498" s="48"/>
      <c r="CK498" s="48"/>
      <c r="CL498" s="48"/>
      <c r="CM498" s="54"/>
      <c r="CN498" s="54"/>
      <c r="CO498" s="94"/>
      <c r="CP498" s="94"/>
      <c r="CQ498" s="94"/>
      <c r="CR498" s="94"/>
      <c r="CS498" s="94"/>
      <c r="CT498" s="94"/>
      <c r="CU498" s="94"/>
      <c r="CV498" s="94"/>
      <c r="CW498" s="94"/>
      <c r="CX498" s="94"/>
      <c r="CY498" s="113"/>
      <c r="CZ498" s="114"/>
      <c r="DA498" s="48"/>
      <c r="DB498" s="48"/>
      <c r="DC498" s="48"/>
      <c r="DD498" s="54"/>
      <c r="DE498" s="54"/>
      <c r="DF498" s="94"/>
      <c r="DG498" s="116"/>
      <c r="DH498" s="50"/>
      <c r="DI498" s="50"/>
      <c r="DJ498" s="50"/>
      <c r="DK498" s="50"/>
      <c r="DL498" s="50"/>
      <c r="DM498" s="50"/>
      <c r="DN498" s="50"/>
      <c r="DO498" s="50"/>
      <c r="DP498" s="1"/>
      <c r="DQ498" s="112"/>
      <c r="DR498" s="47"/>
      <c r="DS498" s="48"/>
      <c r="DT498" s="49"/>
      <c r="DU498" s="33"/>
      <c r="DV498" s="33"/>
      <c r="DW498" s="50"/>
      <c r="DX498" s="50"/>
      <c r="DY498" s="50"/>
      <c r="DZ498" s="50"/>
      <c r="EA498" s="50"/>
      <c r="EB498" s="50"/>
      <c r="EC498" s="50"/>
      <c r="ED498" s="50"/>
      <c r="EE498" s="50"/>
      <c r="EF498" s="50"/>
      <c r="EG498" s="1"/>
      <c r="EH498" s="112"/>
      <c r="EI498" s="47"/>
      <c r="EJ498" s="48"/>
      <c r="EK498" s="49"/>
      <c r="EL498" s="33"/>
      <c r="EM498" s="33"/>
      <c r="EN498" s="50"/>
      <c r="EO498" s="50"/>
      <c r="EP498" s="50"/>
      <c r="EQ498" s="50"/>
      <c r="ER498" s="50"/>
      <c r="ES498" s="50"/>
      <c r="ET498" s="50"/>
      <c r="EU498" s="50"/>
      <c r="EV498" s="50"/>
      <c r="EW498" s="50"/>
      <c r="EX498" s="1"/>
      <c r="EY498" s="112"/>
      <c r="EZ498" s="47"/>
      <c r="FA498" s="48"/>
      <c r="FB498" s="49"/>
      <c r="FC498" s="33"/>
      <c r="FD498" s="33"/>
      <c r="FE498" s="50"/>
      <c r="FF498" s="50"/>
      <c r="FG498" s="50"/>
      <c r="FH498" s="50"/>
      <c r="FI498" s="50"/>
      <c r="FJ498" s="50"/>
      <c r="FK498" s="50"/>
      <c r="FL498" s="50"/>
      <c r="FM498" s="50"/>
      <c r="FN498" s="50"/>
      <c r="FO498" s="1"/>
      <c r="FP498" s="112"/>
      <c r="FQ498" s="47"/>
      <c r="FR498" s="48"/>
      <c r="FS498" s="49"/>
      <c r="FT498" s="33"/>
      <c r="FU498" s="33"/>
      <c r="FV498" s="50"/>
      <c r="FW498" s="50"/>
      <c r="FX498" s="50"/>
      <c r="FY498" s="50"/>
      <c r="FZ498" s="50"/>
      <c r="GA498" s="50"/>
      <c r="GB498" s="50"/>
      <c r="GC498" s="50"/>
      <c r="GD498" s="50"/>
      <c r="GE498" s="50"/>
      <c r="GF498" s="1"/>
      <c r="GG498" s="112"/>
      <c r="GH498" s="47"/>
      <c r="GI498" s="48"/>
      <c r="GJ498" s="49"/>
      <c r="GK498" s="33"/>
      <c r="GL498" s="33"/>
      <c r="GM498" s="50"/>
      <c r="GN498" s="50"/>
      <c r="GO498" s="50"/>
      <c r="GP498" s="50"/>
      <c r="GQ498" s="50"/>
      <c r="GR498" s="50"/>
      <c r="GS498" s="50"/>
      <c r="GT498" s="50"/>
      <c r="GU498" s="50"/>
      <c r="GV498" s="50"/>
      <c r="GW498" s="1"/>
      <c r="GX498" s="112"/>
      <c r="GY498" s="47"/>
      <c r="GZ498" s="48"/>
      <c r="HA498" s="49"/>
      <c r="HB498" s="33"/>
      <c r="HC498" s="33"/>
      <c r="HD498" s="50"/>
      <c r="HE498" s="50"/>
      <c r="HF498" s="50"/>
      <c r="HG498" s="50"/>
      <c r="HH498" s="50"/>
      <c r="HI498" s="50"/>
      <c r="HJ498" s="50"/>
      <c r="HK498" s="50"/>
      <c r="HL498" s="50"/>
      <c r="HM498" s="50"/>
      <c r="HN498" s="1"/>
      <c r="HO498" s="112"/>
      <c r="HP498" s="47"/>
      <c r="HQ498" s="48"/>
      <c r="HR498" s="49"/>
      <c r="HS498" s="33"/>
      <c r="HT498" s="33"/>
      <c r="HU498" s="50"/>
      <c r="HV498" s="50"/>
      <c r="HW498" s="50"/>
      <c r="HX498" s="50"/>
      <c r="HY498" s="50"/>
      <c r="HZ498" s="50"/>
      <c r="IA498" s="50"/>
      <c r="IB498" s="50"/>
      <c r="IC498" s="50"/>
      <c r="ID498" s="50"/>
      <c r="IE498" s="1"/>
      <c r="IF498" s="112"/>
      <c r="IG498" s="47"/>
      <c r="IH498" s="48"/>
      <c r="II498" s="49"/>
      <c r="IJ498" s="33"/>
      <c r="IK498" s="33"/>
      <c r="IL498" s="50"/>
      <c r="IM498" s="50"/>
      <c r="IN498" s="50"/>
      <c r="IO498" s="50"/>
      <c r="IP498" s="50"/>
      <c r="IQ498" s="50"/>
      <c r="IR498" s="50"/>
      <c r="IS498" s="50"/>
      <c r="IT498" s="50"/>
      <c r="IU498" s="50"/>
      <c r="IV498" s="1"/>
    </row>
    <row r="499" spans="1:256" ht="30.75" customHeight="1">
      <c r="A499" s="46"/>
      <c r="B499" s="47"/>
      <c r="C499" s="48"/>
      <c r="D499" s="49"/>
      <c r="E499" s="33"/>
      <c r="F499" s="33"/>
      <c r="G499" s="33"/>
      <c r="H499" s="33">
        <v>2023</v>
      </c>
      <c r="I499" s="50">
        <f t="shared" ref="I499:I506" si="256">K499+M499+O499+Q499</f>
        <v>6589.4</v>
      </c>
      <c r="J499" s="50">
        <f t="shared" ref="J499:J506" si="257">L499+N499+P499+R499</f>
        <v>6589.4</v>
      </c>
      <c r="K499" s="50">
        <f t="shared" si="254"/>
        <v>6589.4</v>
      </c>
      <c r="L499" s="50">
        <f t="shared" ref="L499:R506" si="258">L375</f>
        <v>6589.4</v>
      </c>
      <c r="M499" s="50">
        <f t="shared" si="258"/>
        <v>0</v>
      </c>
      <c r="N499" s="50">
        <f t="shared" si="258"/>
        <v>0</v>
      </c>
      <c r="O499" s="50">
        <f t="shared" si="258"/>
        <v>0</v>
      </c>
      <c r="P499" s="50">
        <f t="shared" si="258"/>
        <v>0</v>
      </c>
      <c r="Q499" s="50">
        <f t="shared" si="258"/>
        <v>0</v>
      </c>
      <c r="R499" s="50">
        <f t="shared" si="258"/>
        <v>0</v>
      </c>
      <c r="S499" s="1"/>
      <c r="T499" s="112"/>
      <c r="U499" s="48"/>
      <c r="V499" s="48"/>
      <c r="W499" s="54"/>
      <c r="X499" s="54"/>
      <c r="Y499" s="94"/>
      <c r="Z499" s="94"/>
      <c r="AA499" s="94"/>
      <c r="AB499" s="94"/>
      <c r="AC499" s="94"/>
      <c r="AD499" s="94"/>
      <c r="AE499" s="94"/>
      <c r="AF499" s="94"/>
      <c r="AG499" s="94"/>
      <c r="AH499" s="94"/>
      <c r="AI499" s="113"/>
      <c r="AJ499" s="114"/>
      <c r="AK499" s="48"/>
      <c r="AL499" s="48"/>
      <c r="AM499" s="48"/>
      <c r="AN499" s="54"/>
      <c r="AO499" s="54"/>
      <c r="AP499" s="94"/>
      <c r="AQ499" s="94"/>
      <c r="AR499" s="94"/>
      <c r="AS499" s="94"/>
      <c r="AT499" s="94"/>
      <c r="AU499" s="94"/>
      <c r="AV499" s="94"/>
      <c r="AW499" s="94"/>
      <c r="AX499" s="94"/>
      <c r="AY499" s="94"/>
      <c r="AZ499" s="113"/>
      <c r="BA499" s="114"/>
      <c r="BB499" s="48"/>
      <c r="BC499" s="48"/>
      <c r="BD499" s="48"/>
      <c r="BE499" s="54"/>
      <c r="BF499" s="54"/>
      <c r="BG499" s="94"/>
      <c r="BH499" s="94"/>
      <c r="BI499" s="94"/>
      <c r="BJ499" s="94"/>
      <c r="BK499" s="94"/>
      <c r="BL499" s="94"/>
      <c r="BM499" s="94"/>
      <c r="BN499" s="94"/>
      <c r="BO499" s="94"/>
      <c r="BP499" s="94"/>
      <c r="BQ499" s="113"/>
      <c r="BR499" s="114"/>
      <c r="BS499" s="48"/>
      <c r="BT499" s="48"/>
      <c r="BU499" s="48"/>
      <c r="BV499" s="54"/>
      <c r="BW499" s="54"/>
      <c r="BX499" s="94"/>
      <c r="BY499" s="94"/>
      <c r="BZ499" s="94"/>
      <c r="CA499" s="94"/>
      <c r="CB499" s="94"/>
      <c r="CC499" s="94"/>
      <c r="CD499" s="94"/>
      <c r="CE499" s="94"/>
      <c r="CF499" s="94"/>
      <c r="CG499" s="94"/>
      <c r="CH499" s="113"/>
      <c r="CI499" s="114"/>
      <c r="CJ499" s="48"/>
      <c r="CK499" s="48"/>
      <c r="CL499" s="48"/>
      <c r="CM499" s="54"/>
      <c r="CN499" s="54"/>
      <c r="CO499" s="94"/>
      <c r="CP499" s="94"/>
      <c r="CQ499" s="94"/>
      <c r="CR499" s="94"/>
      <c r="CS499" s="94"/>
      <c r="CT499" s="94"/>
      <c r="CU499" s="94"/>
      <c r="CV499" s="94"/>
      <c r="CW499" s="94"/>
      <c r="CX499" s="94"/>
      <c r="CY499" s="113"/>
      <c r="CZ499" s="114"/>
      <c r="DA499" s="48"/>
      <c r="DB499" s="48"/>
      <c r="DC499" s="48"/>
      <c r="DD499" s="54"/>
      <c r="DE499" s="54"/>
      <c r="DF499" s="94"/>
      <c r="DG499" s="116"/>
      <c r="DH499" s="50"/>
      <c r="DI499" s="50"/>
      <c r="DJ499" s="50"/>
      <c r="DK499" s="50"/>
      <c r="DL499" s="50"/>
      <c r="DM499" s="50"/>
      <c r="DN499" s="50"/>
      <c r="DO499" s="50"/>
      <c r="DP499" s="1"/>
      <c r="DQ499" s="112"/>
      <c r="DR499" s="47"/>
      <c r="DS499" s="48"/>
      <c r="DT499" s="49"/>
      <c r="DU499" s="33"/>
      <c r="DV499" s="33"/>
      <c r="DW499" s="50"/>
      <c r="DX499" s="50"/>
      <c r="DY499" s="50"/>
      <c r="DZ499" s="50"/>
      <c r="EA499" s="50"/>
      <c r="EB499" s="50"/>
      <c r="EC499" s="50"/>
      <c r="ED499" s="50"/>
      <c r="EE499" s="50"/>
      <c r="EF499" s="50"/>
      <c r="EG499" s="1"/>
      <c r="EH499" s="112"/>
      <c r="EI499" s="47"/>
      <c r="EJ499" s="48"/>
      <c r="EK499" s="49"/>
      <c r="EL499" s="33"/>
      <c r="EM499" s="33"/>
      <c r="EN499" s="50"/>
      <c r="EO499" s="50"/>
      <c r="EP499" s="50"/>
      <c r="EQ499" s="50"/>
      <c r="ER499" s="50"/>
      <c r="ES499" s="50"/>
      <c r="ET499" s="50"/>
      <c r="EU499" s="50"/>
      <c r="EV499" s="50"/>
      <c r="EW499" s="50"/>
      <c r="EX499" s="1"/>
      <c r="EY499" s="112"/>
      <c r="EZ499" s="47"/>
      <c r="FA499" s="48"/>
      <c r="FB499" s="49"/>
      <c r="FC499" s="33"/>
      <c r="FD499" s="33"/>
      <c r="FE499" s="50"/>
      <c r="FF499" s="50"/>
      <c r="FG499" s="50"/>
      <c r="FH499" s="50"/>
      <c r="FI499" s="50"/>
      <c r="FJ499" s="50"/>
      <c r="FK499" s="50"/>
      <c r="FL499" s="50"/>
      <c r="FM499" s="50"/>
      <c r="FN499" s="50"/>
      <c r="FO499" s="1"/>
      <c r="FP499" s="112"/>
      <c r="FQ499" s="47"/>
      <c r="FR499" s="48"/>
      <c r="FS499" s="49"/>
      <c r="FT499" s="33"/>
      <c r="FU499" s="33"/>
      <c r="FV499" s="50"/>
      <c r="FW499" s="50"/>
      <c r="FX499" s="50"/>
      <c r="FY499" s="50"/>
      <c r="FZ499" s="50"/>
      <c r="GA499" s="50"/>
      <c r="GB499" s="50"/>
      <c r="GC499" s="50"/>
      <c r="GD499" s="50"/>
      <c r="GE499" s="50"/>
      <c r="GF499" s="1"/>
      <c r="GG499" s="112"/>
      <c r="GH499" s="47"/>
      <c r="GI499" s="48"/>
      <c r="GJ499" s="49"/>
      <c r="GK499" s="33"/>
      <c r="GL499" s="33"/>
      <c r="GM499" s="50"/>
      <c r="GN499" s="50"/>
      <c r="GO499" s="50"/>
      <c r="GP499" s="50"/>
      <c r="GQ499" s="50"/>
      <c r="GR499" s="50"/>
      <c r="GS499" s="50"/>
      <c r="GT499" s="50"/>
      <c r="GU499" s="50"/>
      <c r="GV499" s="50"/>
      <c r="GW499" s="1"/>
      <c r="GX499" s="112"/>
      <c r="GY499" s="47"/>
      <c r="GZ499" s="48"/>
      <c r="HA499" s="49"/>
      <c r="HB499" s="33"/>
      <c r="HC499" s="33"/>
      <c r="HD499" s="50"/>
      <c r="HE499" s="50"/>
      <c r="HF499" s="50"/>
      <c r="HG499" s="50"/>
      <c r="HH499" s="50"/>
      <c r="HI499" s="50"/>
      <c r="HJ499" s="50"/>
      <c r="HK499" s="50"/>
      <c r="HL499" s="50"/>
      <c r="HM499" s="50"/>
      <c r="HN499" s="1"/>
      <c r="HO499" s="112"/>
      <c r="HP499" s="47"/>
      <c r="HQ499" s="48"/>
      <c r="HR499" s="49"/>
      <c r="HS499" s="33"/>
      <c r="HT499" s="33"/>
      <c r="HU499" s="50"/>
      <c r="HV499" s="50"/>
      <c r="HW499" s="50"/>
      <c r="HX499" s="50"/>
      <c r="HY499" s="50"/>
      <c r="HZ499" s="50"/>
      <c r="IA499" s="50"/>
      <c r="IB499" s="50"/>
      <c r="IC499" s="50"/>
      <c r="ID499" s="50"/>
      <c r="IE499" s="1"/>
      <c r="IF499" s="112"/>
      <c r="IG499" s="47"/>
      <c r="IH499" s="48"/>
      <c r="II499" s="49"/>
      <c r="IJ499" s="33"/>
      <c r="IK499" s="33"/>
      <c r="IL499" s="50"/>
      <c r="IM499" s="50"/>
      <c r="IN499" s="50"/>
      <c r="IO499" s="50"/>
      <c r="IP499" s="50"/>
      <c r="IQ499" s="50"/>
      <c r="IR499" s="50"/>
      <c r="IS499" s="50"/>
      <c r="IT499" s="50"/>
      <c r="IU499" s="50"/>
      <c r="IV499" s="1"/>
    </row>
    <row r="500" spans="1:256" ht="30.75" customHeight="1">
      <c r="A500" s="46"/>
      <c r="B500" s="47"/>
      <c r="C500" s="48"/>
      <c r="D500" s="49"/>
      <c r="E500" s="33"/>
      <c r="F500" s="33"/>
      <c r="G500" s="33"/>
      <c r="H500" s="33">
        <v>2024</v>
      </c>
      <c r="I500" s="50">
        <f t="shared" si="256"/>
        <v>0</v>
      </c>
      <c r="J500" s="50">
        <f t="shared" si="257"/>
        <v>0</v>
      </c>
      <c r="K500" s="50">
        <f t="shared" si="254"/>
        <v>0</v>
      </c>
      <c r="L500" s="50">
        <f t="shared" si="258"/>
        <v>0</v>
      </c>
      <c r="M500" s="50">
        <f t="shared" si="258"/>
        <v>0</v>
      </c>
      <c r="N500" s="50">
        <f t="shared" si="258"/>
        <v>0</v>
      </c>
      <c r="O500" s="50">
        <f t="shared" si="258"/>
        <v>0</v>
      </c>
      <c r="P500" s="50">
        <f t="shared" si="258"/>
        <v>0</v>
      </c>
      <c r="Q500" s="50">
        <f t="shared" si="258"/>
        <v>0</v>
      </c>
      <c r="R500" s="50">
        <f t="shared" si="258"/>
        <v>0</v>
      </c>
      <c r="S500" s="1"/>
      <c r="T500" s="112"/>
      <c r="U500" s="48"/>
      <c r="V500" s="48"/>
      <c r="W500" s="54"/>
      <c r="X500" s="54"/>
      <c r="Y500" s="94"/>
      <c r="Z500" s="94"/>
      <c r="AA500" s="94"/>
      <c r="AB500" s="94"/>
      <c r="AC500" s="94"/>
      <c r="AD500" s="94"/>
      <c r="AE500" s="94"/>
      <c r="AF500" s="94"/>
      <c r="AG500" s="94"/>
      <c r="AH500" s="94"/>
      <c r="AI500" s="113"/>
      <c r="AJ500" s="114"/>
      <c r="AK500" s="48"/>
      <c r="AL500" s="48"/>
      <c r="AM500" s="48"/>
      <c r="AN500" s="54"/>
      <c r="AO500" s="54"/>
      <c r="AP500" s="94"/>
      <c r="AQ500" s="94"/>
      <c r="AR500" s="94"/>
      <c r="AS500" s="94"/>
      <c r="AT500" s="94"/>
      <c r="AU500" s="94"/>
      <c r="AV500" s="94"/>
      <c r="AW500" s="94"/>
      <c r="AX500" s="94"/>
      <c r="AY500" s="94"/>
      <c r="AZ500" s="113"/>
      <c r="BA500" s="114"/>
      <c r="BB500" s="48"/>
      <c r="BC500" s="48"/>
      <c r="BD500" s="48"/>
      <c r="BE500" s="54"/>
      <c r="BF500" s="54"/>
      <c r="BG500" s="94"/>
      <c r="BH500" s="94"/>
      <c r="BI500" s="94"/>
      <c r="BJ500" s="94"/>
      <c r="BK500" s="94"/>
      <c r="BL500" s="94"/>
      <c r="BM500" s="94"/>
      <c r="BN500" s="94"/>
      <c r="BO500" s="94"/>
      <c r="BP500" s="94"/>
      <c r="BQ500" s="113"/>
      <c r="BR500" s="114"/>
      <c r="BS500" s="48"/>
      <c r="BT500" s="48"/>
      <c r="BU500" s="48"/>
      <c r="BV500" s="54"/>
      <c r="BW500" s="54"/>
      <c r="BX500" s="94"/>
      <c r="BY500" s="94"/>
      <c r="BZ500" s="94"/>
      <c r="CA500" s="94"/>
      <c r="CB500" s="94"/>
      <c r="CC500" s="94"/>
      <c r="CD500" s="94"/>
      <c r="CE500" s="94"/>
      <c r="CF500" s="94"/>
      <c r="CG500" s="94"/>
      <c r="CH500" s="113"/>
      <c r="CI500" s="114"/>
      <c r="CJ500" s="48"/>
      <c r="CK500" s="48"/>
      <c r="CL500" s="48"/>
      <c r="CM500" s="54"/>
      <c r="CN500" s="54"/>
      <c r="CO500" s="94"/>
      <c r="CP500" s="94"/>
      <c r="CQ500" s="94"/>
      <c r="CR500" s="94"/>
      <c r="CS500" s="94"/>
      <c r="CT500" s="94"/>
      <c r="CU500" s="94"/>
      <c r="CV500" s="94"/>
      <c r="CW500" s="94"/>
      <c r="CX500" s="94"/>
      <c r="CY500" s="113"/>
      <c r="CZ500" s="114"/>
      <c r="DA500" s="48"/>
      <c r="DB500" s="48"/>
      <c r="DC500" s="48"/>
      <c r="DD500" s="54"/>
      <c r="DE500" s="54"/>
      <c r="DF500" s="94"/>
      <c r="DG500" s="116"/>
      <c r="DH500" s="50"/>
      <c r="DI500" s="50"/>
      <c r="DJ500" s="50"/>
      <c r="DK500" s="50"/>
      <c r="DL500" s="50"/>
      <c r="DM500" s="50"/>
      <c r="DN500" s="50"/>
      <c r="DO500" s="50"/>
      <c r="DP500" s="1"/>
      <c r="DQ500" s="112"/>
      <c r="DR500" s="47"/>
      <c r="DS500" s="48"/>
      <c r="DT500" s="49"/>
      <c r="DU500" s="33"/>
      <c r="DV500" s="33"/>
      <c r="DW500" s="50"/>
      <c r="DX500" s="50"/>
      <c r="DY500" s="50"/>
      <c r="DZ500" s="50"/>
      <c r="EA500" s="50"/>
      <c r="EB500" s="50"/>
      <c r="EC500" s="50"/>
      <c r="ED500" s="50"/>
      <c r="EE500" s="50"/>
      <c r="EF500" s="50"/>
      <c r="EG500" s="1"/>
      <c r="EH500" s="112"/>
      <c r="EI500" s="47"/>
      <c r="EJ500" s="48"/>
      <c r="EK500" s="49"/>
      <c r="EL500" s="33"/>
      <c r="EM500" s="33"/>
      <c r="EN500" s="50"/>
      <c r="EO500" s="50"/>
      <c r="EP500" s="50"/>
      <c r="EQ500" s="50"/>
      <c r="ER500" s="50"/>
      <c r="ES500" s="50"/>
      <c r="ET500" s="50"/>
      <c r="EU500" s="50"/>
      <c r="EV500" s="50"/>
      <c r="EW500" s="50"/>
      <c r="EX500" s="1"/>
      <c r="EY500" s="112"/>
      <c r="EZ500" s="47"/>
      <c r="FA500" s="48"/>
      <c r="FB500" s="49"/>
      <c r="FC500" s="33"/>
      <c r="FD500" s="33"/>
      <c r="FE500" s="50"/>
      <c r="FF500" s="50"/>
      <c r="FG500" s="50"/>
      <c r="FH500" s="50"/>
      <c r="FI500" s="50"/>
      <c r="FJ500" s="50"/>
      <c r="FK500" s="50"/>
      <c r="FL500" s="50"/>
      <c r="FM500" s="50"/>
      <c r="FN500" s="50"/>
      <c r="FO500" s="1"/>
      <c r="FP500" s="112"/>
      <c r="FQ500" s="47"/>
      <c r="FR500" s="48"/>
      <c r="FS500" s="49"/>
      <c r="FT500" s="33"/>
      <c r="FU500" s="33"/>
      <c r="FV500" s="50"/>
      <c r="FW500" s="50"/>
      <c r="FX500" s="50"/>
      <c r="FY500" s="50"/>
      <c r="FZ500" s="50"/>
      <c r="GA500" s="50"/>
      <c r="GB500" s="50"/>
      <c r="GC500" s="50"/>
      <c r="GD500" s="50"/>
      <c r="GE500" s="50"/>
      <c r="GF500" s="1"/>
      <c r="GG500" s="112"/>
      <c r="GH500" s="47"/>
      <c r="GI500" s="48"/>
      <c r="GJ500" s="49"/>
      <c r="GK500" s="33"/>
      <c r="GL500" s="33"/>
      <c r="GM500" s="50"/>
      <c r="GN500" s="50"/>
      <c r="GO500" s="50"/>
      <c r="GP500" s="50"/>
      <c r="GQ500" s="50"/>
      <c r="GR500" s="50"/>
      <c r="GS500" s="50"/>
      <c r="GT500" s="50"/>
      <c r="GU500" s="50"/>
      <c r="GV500" s="50"/>
      <c r="GW500" s="1"/>
      <c r="GX500" s="112"/>
      <c r="GY500" s="47"/>
      <c r="GZ500" s="48"/>
      <c r="HA500" s="49"/>
      <c r="HB500" s="33"/>
      <c r="HC500" s="33"/>
      <c r="HD500" s="50"/>
      <c r="HE500" s="50"/>
      <c r="HF500" s="50"/>
      <c r="HG500" s="50"/>
      <c r="HH500" s="50"/>
      <c r="HI500" s="50"/>
      <c r="HJ500" s="50"/>
      <c r="HK500" s="50"/>
      <c r="HL500" s="50"/>
      <c r="HM500" s="50"/>
      <c r="HN500" s="1"/>
      <c r="HO500" s="112"/>
      <c r="HP500" s="47"/>
      <c r="HQ500" s="48"/>
      <c r="HR500" s="49"/>
      <c r="HS500" s="33"/>
      <c r="HT500" s="33"/>
      <c r="HU500" s="50"/>
      <c r="HV500" s="50"/>
      <c r="HW500" s="50"/>
      <c r="HX500" s="50"/>
      <c r="HY500" s="50"/>
      <c r="HZ500" s="50"/>
      <c r="IA500" s="50"/>
      <c r="IB500" s="50"/>
      <c r="IC500" s="50"/>
      <c r="ID500" s="50"/>
      <c r="IE500" s="1"/>
      <c r="IF500" s="112"/>
      <c r="IG500" s="47"/>
      <c r="IH500" s="48"/>
      <c r="II500" s="49"/>
      <c r="IJ500" s="33"/>
      <c r="IK500" s="33"/>
      <c r="IL500" s="50"/>
      <c r="IM500" s="50"/>
      <c r="IN500" s="50"/>
      <c r="IO500" s="50"/>
      <c r="IP500" s="50"/>
      <c r="IQ500" s="50"/>
      <c r="IR500" s="50"/>
      <c r="IS500" s="50"/>
      <c r="IT500" s="50"/>
      <c r="IU500" s="50"/>
      <c r="IV500" s="1"/>
    </row>
    <row r="501" spans="1:256" ht="30.75" customHeight="1">
      <c r="A501" s="46"/>
      <c r="B501" s="47"/>
      <c r="C501" s="48"/>
      <c r="D501" s="49"/>
      <c r="E501" s="33"/>
      <c r="F501" s="33"/>
      <c r="G501" s="33"/>
      <c r="H501" s="33">
        <v>2025</v>
      </c>
      <c r="I501" s="50">
        <f t="shared" si="256"/>
        <v>0</v>
      </c>
      <c r="J501" s="50">
        <f t="shared" si="257"/>
        <v>0</v>
      </c>
      <c r="K501" s="50">
        <f t="shared" si="254"/>
        <v>0</v>
      </c>
      <c r="L501" s="50">
        <f t="shared" si="258"/>
        <v>0</v>
      </c>
      <c r="M501" s="50">
        <f t="shared" si="258"/>
        <v>0</v>
      </c>
      <c r="N501" s="50">
        <f t="shared" si="258"/>
        <v>0</v>
      </c>
      <c r="O501" s="50">
        <f t="shared" si="258"/>
        <v>0</v>
      </c>
      <c r="P501" s="50">
        <f t="shared" si="258"/>
        <v>0</v>
      </c>
      <c r="Q501" s="50">
        <f t="shared" si="258"/>
        <v>0</v>
      </c>
      <c r="R501" s="50">
        <f t="shared" si="258"/>
        <v>0</v>
      </c>
      <c r="S501" s="1"/>
      <c r="T501" s="112"/>
      <c r="U501" s="48"/>
      <c r="V501" s="48"/>
      <c r="W501" s="54"/>
      <c r="X501" s="54"/>
      <c r="Y501" s="94"/>
      <c r="Z501" s="94"/>
      <c r="AA501" s="94"/>
      <c r="AB501" s="94"/>
      <c r="AC501" s="94"/>
      <c r="AD501" s="94"/>
      <c r="AE501" s="94"/>
      <c r="AF501" s="94"/>
      <c r="AG501" s="94"/>
      <c r="AH501" s="94"/>
      <c r="AI501" s="113"/>
      <c r="AJ501" s="114"/>
      <c r="AK501" s="48"/>
      <c r="AL501" s="48"/>
      <c r="AM501" s="48"/>
      <c r="AN501" s="54"/>
      <c r="AO501" s="54"/>
      <c r="AP501" s="94"/>
      <c r="AQ501" s="94"/>
      <c r="AR501" s="94"/>
      <c r="AS501" s="94"/>
      <c r="AT501" s="94"/>
      <c r="AU501" s="94"/>
      <c r="AV501" s="94"/>
      <c r="AW501" s="94"/>
      <c r="AX501" s="94"/>
      <c r="AY501" s="94"/>
      <c r="AZ501" s="113"/>
      <c r="BA501" s="114"/>
      <c r="BB501" s="48"/>
      <c r="BC501" s="48"/>
      <c r="BD501" s="48"/>
      <c r="BE501" s="54"/>
      <c r="BF501" s="54"/>
      <c r="BG501" s="94"/>
      <c r="BH501" s="94"/>
      <c r="BI501" s="94"/>
      <c r="BJ501" s="94"/>
      <c r="BK501" s="94"/>
      <c r="BL501" s="94"/>
      <c r="BM501" s="94"/>
      <c r="BN501" s="94"/>
      <c r="BO501" s="94"/>
      <c r="BP501" s="94"/>
      <c r="BQ501" s="113"/>
      <c r="BR501" s="114"/>
      <c r="BS501" s="48"/>
      <c r="BT501" s="48"/>
      <c r="BU501" s="48"/>
      <c r="BV501" s="54"/>
      <c r="BW501" s="54"/>
      <c r="BX501" s="94"/>
      <c r="BY501" s="94"/>
      <c r="BZ501" s="94"/>
      <c r="CA501" s="94"/>
      <c r="CB501" s="94"/>
      <c r="CC501" s="94"/>
      <c r="CD501" s="94"/>
      <c r="CE501" s="94"/>
      <c r="CF501" s="94"/>
      <c r="CG501" s="94"/>
      <c r="CH501" s="113"/>
      <c r="CI501" s="114"/>
      <c r="CJ501" s="48"/>
      <c r="CK501" s="48"/>
      <c r="CL501" s="48"/>
      <c r="CM501" s="54"/>
      <c r="CN501" s="54"/>
      <c r="CO501" s="94"/>
      <c r="CP501" s="94"/>
      <c r="CQ501" s="94"/>
      <c r="CR501" s="94"/>
      <c r="CS501" s="94"/>
      <c r="CT501" s="94"/>
      <c r="CU501" s="94"/>
      <c r="CV501" s="94"/>
      <c r="CW501" s="94"/>
      <c r="CX501" s="94"/>
      <c r="CY501" s="113"/>
      <c r="CZ501" s="114"/>
      <c r="DA501" s="48"/>
      <c r="DB501" s="48"/>
      <c r="DC501" s="48"/>
      <c r="DD501" s="54"/>
      <c r="DE501" s="54"/>
      <c r="DF501" s="94"/>
      <c r="DG501" s="116"/>
      <c r="DH501" s="50"/>
      <c r="DI501" s="50"/>
      <c r="DJ501" s="50"/>
      <c r="DK501" s="50"/>
      <c r="DL501" s="50"/>
      <c r="DM501" s="50"/>
      <c r="DN501" s="50"/>
      <c r="DO501" s="50"/>
      <c r="DP501" s="1"/>
      <c r="DQ501" s="112"/>
      <c r="DR501" s="47"/>
      <c r="DS501" s="48"/>
      <c r="DT501" s="49"/>
      <c r="DU501" s="33"/>
      <c r="DV501" s="33"/>
      <c r="DW501" s="50"/>
      <c r="DX501" s="50"/>
      <c r="DY501" s="50"/>
      <c r="DZ501" s="50"/>
      <c r="EA501" s="50"/>
      <c r="EB501" s="50"/>
      <c r="EC501" s="50"/>
      <c r="ED501" s="50"/>
      <c r="EE501" s="50"/>
      <c r="EF501" s="50"/>
      <c r="EG501" s="1"/>
      <c r="EH501" s="112"/>
      <c r="EI501" s="47"/>
      <c r="EJ501" s="48"/>
      <c r="EK501" s="49"/>
      <c r="EL501" s="33"/>
      <c r="EM501" s="33"/>
      <c r="EN501" s="50"/>
      <c r="EO501" s="50"/>
      <c r="EP501" s="50"/>
      <c r="EQ501" s="50"/>
      <c r="ER501" s="50"/>
      <c r="ES501" s="50"/>
      <c r="ET501" s="50"/>
      <c r="EU501" s="50"/>
      <c r="EV501" s="50"/>
      <c r="EW501" s="50"/>
      <c r="EX501" s="1"/>
      <c r="EY501" s="112"/>
      <c r="EZ501" s="47"/>
      <c r="FA501" s="48"/>
      <c r="FB501" s="49"/>
      <c r="FC501" s="33"/>
      <c r="FD501" s="33"/>
      <c r="FE501" s="50"/>
      <c r="FF501" s="50"/>
      <c r="FG501" s="50"/>
      <c r="FH501" s="50"/>
      <c r="FI501" s="50"/>
      <c r="FJ501" s="50"/>
      <c r="FK501" s="50"/>
      <c r="FL501" s="50"/>
      <c r="FM501" s="50"/>
      <c r="FN501" s="50"/>
      <c r="FO501" s="1"/>
      <c r="FP501" s="112"/>
      <c r="FQ501" s="47"/>
      <c r="FR501" s="48"/>
      <c r="FS501" s="49"/>
      <c r="FT501" s="33"/>
      <c r="FU501" s="33"/>
      <c r="FV501" s="50"/>
      <c r="FW501" s="50"/>
      <c r="FX501" s="50"/>
      <c r="FY501" s="50"/>
      <c r="FZ501" s="50"/>
      <c r="GA501" s="50"/>
      <c r="GB501" s="50"/>
      <c r="GC501" s="50"/>
      <c r="GD501" s="50"/>
      <c r="GE501" s="50"/>
      <c r="GF501" s="1"/>
      <c r="GG501" s="112"/>
      <c r="GH501" s="47"/>
      <c r="GI501" s="48"/>
      <c r="GJ501" s="49"/>
      <c r="GK501" s="33"/>
      <c r="GL501" s="33"/>
      <c r="GM501" s="50"/>
      <c r="GN501" s="50"/>
      <c r="GO501" s="50"/>
      <c r="GP501" s="50"/>
      <c r="GQ501" s="50"/>
      <c r="GR501" s="50"/>
      <c r="GS501" s="50"/>
      <c r="GT501" s="50"/>
      <c r="GU501" s="50"/>
      <c r="GV501" s="50"/>
      <c r="GW501" s="1"/>
      <c r="GX501" s="112"/>
      <c r="GY501" s="47"/>
      <c r="GZ501" s="48"/>
      <c r="HA501" s="49"/>
      <c r="HB501" s="33"/>
      <c r="HC501" s="33"/>
      <c r="HD501" s="50"/>
      <c r="HE501" s="50"/>
      <c r="HF501" s="50"/>
      <c r="HG501" s="50"/>
      <c r="HH501" s="50"/>
      <c r="HI501" s="50"/>
      <c r="HJ501" s="50"/>
      <c r="HK501" s="50"/>
      <c r="HL501" s="50"/>
      <c r="HM501" s="50"/>
      <c r="HN501" s="1"/>
      <c r="HO501" s="112"/>
      <c r="HP501" s="47"/>
      <c r="HQ501" s="48"/>
      <c r="HR501" s="49"/>
      <c r="HS501" s="33"/>
      <c r="HT501" s="33"/>
      <c r="HU501" s="50"/>
      <c r="HV501" s="50"/>
      <c r="HW501" s="50"/>
      <c r="HX501" s="50"/>
      <c r="HY501" s="50"/>
      <c r="HZ501" s="50"/>
      <c r="IA501" s="50"/>
      <c r="IB501" s="50"/>
      <c r="IC501" s="50"/>
      <c r="ID501" s="50"/>
      <c r="IE501" s="1"/>
      <c r="IF501" s="112"/>
      <c r="IG501" s="47"/>
      <c r="IH501" s="48"/>
      <c r="II501" s="49"/>
      <c r="IJ501" s="33"/>
      <c r="IK501" s="33"/>
      <c r="IL501" s="50"/>
      <c r="IM501" s="50"/>
      <c r="IN501" s="50"/>
      <c r="IO501" s="50"/>
      <c r="IP501" s="50"/>
      <c r="IQ501" s="50"/>
      <c r="IR501" s="50"/>
      <c r="IS501" s="50"/>
      <c r="IT501" s="50"/>
      <c r="IU501" s="50"/>
      <c r="IV501" s="1"/>
    </row>
    <row r="502" spans="1:256" ht="30.75" customHeight="1">
      <c r="A502" s="46"/>
      <c r="B502" s="47"/>
      <c r="C502" s="48"/>
      <c r="D502" s="49"/>
      <c r="E502" s="33"/>
      <c r="F502" s="33"/>
      <c r="G502" s="33"/>
      <c r="H502" s="33">
        <v>2026</v>
      </c>
      <c r="I502" s="50">
        <f t="shared" si="256"/>
        <v>0</v>
      </c>
      <c r="J502" s="50">
        <f t="shared" si="257"/>
        <v>0</v>
      </c>
      <c r="K502" s="50">
        <f t="shared" si="254"/>
        <v>0</v>
      </c>
      <c r="L502" s="50">
        <f t="shared" si="258"/>
        <v>0</v>
      </c>
      <c r="M502" s="50">
        <f t="shared" si="258"/>
        <v>0</v>
      </c>
      <c r="N502" s="50">
        <f t="shared" si="258"/>
        <v>0</v>
      </c>
      <c r="O502" s="50">
        <f t="shared" si="258"/>
        <v>0</v>
      </c>
      <c r="P502" s="50">
        <f t="shared" si="258"/>
        <v>0</v>
      </c>
      <c r="Q502" s="50">
        <f t="shared" si="258"/>
        <v>0</v>
      </c>
      <c r="R502" s="50">
        <f t="shared" si="258"/>
        <v>0</v>
      </c>
      <c r="S502" s="1"/>
      <c r="T502" s="112"/>
      <c r="U502" s="48"/>
      <c r="V502" s="48"/>
      <c r="W502" s="54"/>
      <c r="X502" s="54"/>
      <c r="Y502" s="94"/>
      <c r="Z502" s="94"/>
      <c r="AA502" s="94"/>
      <c r="AB502" s="94"/>
      <c r="AC502" s="94"/>
      <c r="AD502" s="94"/>
      <c r="AE502" s="94"/>
      <c r="AF502" s="94"/>
      <c r="AG502" s="94"/>
      <c r="AH502" s="94"/>
      <c r="AI502" s="113"/>
      <c r="AJ502" s="114"/>
      <c r="AK502" s="48"/>
      <c r="AL502" s="48"/>
      <c r="AM502" s="48"/>
      <c r="AN502" s="54"/>
      <c r="AO502" s="54"/>
      <c r="AP502" s="94"/>
      <c r="AQ502" s="94"/>
      <c r="AR502" s="94"/>
      <c r="AS502" s="94"/>
      <c r="AT502" s="94"/>
      <c r="AU502" s="94"/>
      <c r="AV502" s="94"/>
      <c r="AW502" s="94"/>
      <c r="AX502" s="94"/>
      <c r="AY502" s="94"/>
      <c r="AZ502" s="113"/>
      <c r="BA502" s="114"/>
      <c r="BB502" s="48"/>
      <c r="BC502" s="48"/>
      <c r="BD502" s="48"/>
      <c r="BE502" s="54"/>
      <c r="BF502" s="54"/>
      <c r="BG502" s="94"/>
      <c r="BH502" s="94"/>
      <c r="BI502" s="94"/>
      <c r="BJ502" s="94"/>
      <c r="BK502" s="94"/>
      <c r="BL502" s="94"/>
      <c r="BM502" s="94"/>
      <c r="BN502" s="94"/>
      <c r="BO502" s="94"/>
      <c r="BP502" s="94"/>
      <c r="BQ502" s="113"/>
      <c r="BR502" s="114"/>
      <c r="BS502" s="48"/>
      <c r="BT502" s="48"/>
      <c r="BU502" s="48"/>
      <c r="BV502" s="54"/>
      <c r="BW502" s="54"/>
      <c r="BX502" s="94"/>
      <c r="BY502" s="94"/>
      <c r="BZ502" s="94"/>
      <c r="CA502" s="94"/>
      <c r="CB502" s="94"/>
      <c r="CC502" s="94"/>
      <c r="CD502" s="94"/>
      <c r="CE502" s="94"/>
      <c r="CF502" s="94"/>
      <c r="CG502" s="94"/>
      <c r="CH502" s="113"/>
      <c r="CI502" s="114"/>
      <c r="CJ502" s="48"/>
      <c r="CK502" s="48"/>
      <c r="CL502" s="48"/>
      <c r="CM502" s="54"/>
      <c r="CN502" s="54"/>
      <c r="CO502" s="94"/>
      <c r="CP502" s="94"/>
      <c r="CQ502" s="94"/>
      <c r="CR502" s="94"/>
      <c r="CS502" s="94"/>
      <c r="CT502" s="94"/>
      <c r="CU502" s="94"/>
      <c r="CV502" s="94"/>
      <c r="CW502" s="94"/>
      <c r="CX502" s="94"/>
      <c r="CY502" s="113"/>
      <c r="CZ502" s="114"/>
      <c r="DA502" s="48"/>
      <c r="DB502" s="48"/>
      <c r="DC502" s="48"/>
      <c r="DD502" s="54"/>
      <c r="DE502" s="54"/>
      <c r="DF502" s="94"/>
      <c r="DG502" s="116"/>
      <c r="DH502" s="50"/>
      <c r="DI502" s="50"/>
      <c r="DJ502" s="50"/>
      <c r="DK502" s="50"/>
      <c r="DL502" s="50"/>
      <c r="DM502" s="50"/>
      <c r="DN502" s="50"/>
      <c r="DO502" s="50"/>
      <c r="DP502" s="1"/>
      <c r="DQ502" s="112"/>
      <c r="DR502" s="47"/>
      <c r="DS502" s="48"/>
      <c r="DT502" s="49"/>
      <c r="DU502" s="33"/>
      <c r="DV502" s="33"/>
      <c r="DW502" s="50"/>
      <c r="DX502" s="50"/>
      <c r="DY502" s="50"/>
      <c r="DZ502" s="50"/>
      <c r="EA502" s="50"/>
      <c r="EB502" s="50"/>
      <c r="EC502" s="50"/>
      <c r="ED502" s="50"/>
      <c r="EE502" s="50"/>
      <c r="EF502" s="50"/>
      <c r="EG502" s="1"/>
      <c r="EH502" s="112"/>
      <c r="EI502" s="47"/>
      <c r="EJ502" s="48"/>
      <c r="EK502" s="49"/>
      <c r="EL502" s="33"/>
      <c r="EM502" s="33"/>
      <c r="EN502" s="50"/>
      <c r="EO502" s="50"/>
      <c r="EP502" s="50"/>
      <c r="EQ502" s="50"/>
      <c r="ER502" s="50"/>
      <c r="ES502" s="50"/>
      <c r="ET502" s="50"/>
      <c r="EU502" s="50"/>
      <c r="EV502" s="50"/>
      <c r="EW502" s="50"/>
      <c r="EX502" s="1"/>
      <c r="EY502" s="112"/>
      <c r="EZ502" s="47"/>
      <c r="FA502" s="48"/>
      <c r="FB502" s="49"/>
      <c r="FC502" s="33"/>
      <c r="FD502" s="33"/>
      <c r="FE502" s="50"/>
      <c r="FF502" s="50"/>
      <c r="FG502" s="50"/>
      <c r="FH502" s="50"/>
      <c r="FI502" s="50"/>
      <c r="FJ502" s="50"/>
      <c r="FK502" s="50"/>
      <c r="FL502" s="50"/>
      <c r="FM502" s="50"/>
      <c r="FN502" s="50"/>
      <c r="FO502" s="1"/>
      <c r="FP502" s="112"/>
      <c r="FQ502" s="47"/>
      <c r="FR502" s="48"/>
      <c r="FS502" s="49"/>
      <c r="FT502" s="33"/>
      <c r="FU502" s="33"/>
      <c r="FV502" s="50"/>
      <c r="FW502" s="50"/>
      <c r="FX502" s="50"/>
      <c r="FY502" s="50"/>
      <c r="FZ502" s="50"/>
      <c r="GA502" s="50"/>
      <c r="GB502" s="50"/>
      <c r="GC502" s="50"/>
      <c r="GD502" s="50"/>
      <c r="GE502" s="50"/>
      <c r="GF502" s="1"/>
      <c r="GG502" s="112"/>
      <c r="GH502" s="47"/>
      <c r="GI502" s="48"/>
      <c r="GJ502" s="49"/>
      <c r="GK502" s="33"/>
      <c r="GL502" s="33"/>
      <c r="GM502" s="50"/>
      <c r="GN502" s="50"/>
      <c r="GO502" s="50"/>
      <c r="GP502" s="50"/>
      <c r="GQ502" s="50"/>
      <c r="GR502" s="50"/>
      <c r="GS502" s="50"/>
      <c r="GT502" s="50"/>
      <c r="GU502" s="50"/>
      <c r="GV502" s="50"/>
      <c r="GW502" s="1"/>
      <c r="GX502" s="112"/>
      <c r="GY502" s="47"/>
      <c r="GZ502" s="48"/>
      <c r="HA502" s="49"/>
      <c r="HB502" s="33"/>
      <c r="HC502" s="33"/>
      <c r="HD502" s="50"/>
      <c r="HE502" s="50"/>
      <c r="HF502" s="50"/>
      <c r="HG502" s="50"/>
      <c r="HH502" s="50"/>
      <c r="HI502" s="50"/>
      <c r="HJ502" s="50"/>
      <c r="HK502" s="50"/>
      <c r="HL502" s="50"/>
      <c r="HM502" s="50"/>
      <c r="HN502" s="1"/>
      <c r="HO502" s="112"/>
      <c r="HP502" s="47"/>
      <c r="HQ502" s="48"/>
      <c r="HR502" s="49"/>
      <c r="HS502" s="33"/>
      <c r="HT502" s="33"/>
      <c r="HU502" s="50"/>
      <c r="HV502" s="50"/>
      <c r="HW502" s="50"/>
      <c r="HX502" s="50"/>
      <c r="HY502" s="50"/>
      <c r="HZ502" s="50"/>
      <c r="IA502" s="50"/>
      <c r="IB502" s="50"/>
      <c r="IC502" s="50"/>
      <c r="ID502" s="50"/>
      <c r="IE502" s="1"/>
      <c r="IF502" s="112"/>
      <c r="IG502" s="47"/>
      <c r="IH502" s="48"/>
      <c r="II502" s="49"/>
      <c r="IJ502" s="33"/>
      <c r="IK502" s="33"/>
      <c r="IL502" s="50"/>
      <c r="IM502" s="50"/>
      <c r="IN502" s="50"/>
      <c r="IO502" s="50"/>
      <c r="IP502" s="50"/>
      <c r="IQ502" s="50"/>
      <c r="IR502" s="50"/>
      <c r="IS502" s="50"/>
      <c r="IT502" s="50"/>
      <c r="IU502" s="50"/>
      <c r="IV502" s="1"/>
    </row>
    <row r="503" spans="1:256" ht="30.75" customHeight="1">
      <c r="A503" s="46"/>
      <c r="B503" s="47"/>
      <c r="C503" s="48"/>
      <c r="D503" s="49"/>
      <c r="E503" s="33"/>
      <c r="F503" s="33"/>
      <c r="G503" s="33"/>
      <c r="H503" s="33">
        <v>2027</v>
      </c>
      <c r="I503" s="50">
        <f t="shared" si="256"/>
        <v>19922.270400000005</v>
      </c>
      <c r="J503" s="50">
        <f t="shared" si="257"/>
        <v>0</v>
      </c>
      <c r="K503" s="50">
        <f t="shared" si="254"/>
        <v>19922.270400000005</v>
      </c>
      <c r="L503" s="50">
        <f t="shared" si="258"/>
        <v>0</v>
      </c>
      <c r="M503" s="50">
        <f t="shared" si="258"/>
        <v>0</v>
      </c>
      <c r="N503" s="50">
        <f t="shared" si="258"/>
        <v>0</v>
      </c>
      <c r="O503" s="50">
        <f t="shared" si="258"/>
        <v>0</v>
      </c>
      <c r="P503" s="50">
        <f t="shared" si="258"/>
        <v>0</v>
      </c>
      <c r="Q503" s="50">
        <f t="shared" si="258"/>
        <v>0</v>
      </c>
      <c r="R503" s="50">
        <f t="shared" si="258"/>
        <v>0</v>
      </c>
      <c r="S503" s="1"/>
      <c r="T503" s="112"/>
      <c r="U503" s="48"/>
      <c r="V503" s="48"/>
      <c r="W503" s="54"/>
      <c r="X503" s="54"/>
      <c r="Y503" s="94"/>
      <c r="Z503" s="94"/>
      <c r="AA503" s="94"/>
      <c r="AB503" s="94"/>
      <c r="AC503" s="94"/>
      <c r="AD503" s="94"/>
      <c r="AE503" s="94"/>
      <c r="AF503" s="94"/>
      <c r="AG503" s="94"/>
      <c r="AH503" s="94"/>
      <c r="AI503" s="113"/>
      <c r="AJ503" s="114"/>
      <c r="AK503" s="48"/>
      <c r="AL503" s="48"/>
      <c r="AM503" s="48"/>
      <c r="AN503" s="54"/>
      <c r="AO503" s="54"/>
      <c r="AP503" s="94"/>
      <c r="AQ503" s="94"/>
      <c r="AR503" s="94"/>
      <c r="AS503" s="94"/>
      <c r="AT503" s="94"/>
      <c r="AU503" s="94"/>
      <c r="AV503" s="94"/>
      <c r="AW503" s="94"/>
      <c r="AX503" s="94"/>
      <c r="AY503" s="94"/>
      <c r="AZ503" s="113"/>
      <c r="BA503" s="114"/>
      <c r="BB503" s="48"/>
      <c r="BC503" s="48"/>
      <c r="BD503" s="48"/>
      <c r="BE503" s="54"/>
      <c r="BF503" s="54"/>
      <c r="BG503" s="94"/>
      <c r="BH503" s="94"/>
      <c r="BI503" s="94"/>
      <c r="BJ503" s="94"/>
      <c r="BK503" s="94"/>
      <c r="BL503" s="94"/>
      <c r="BM503" s="94"/>
      <c r="BN503" s="94"/>
      <c r="BO503" s="94"/>
      <c r="BP503" s="94"/>
      <c r="BQ503" s="113"/>
      <c r="BR503" s="114"/>
      <c r="BS503" s="48"/>
      <c r="BT503" s="48"/>
      <c r="BU503" s="48"/>
      <c r="BV503" s="54"/>
      <c r="BW503" s="54"/>
      <c r="BX503" s="94"/>
      <c r="BY503" s="94"/>
      <c r="BZ503" s="94"/>
      <c r="CA503" s="94"/>
      <c r="CB503" s="94"/>
      <c r="CC503" s="94"/>
      <c r="CD503" s="94"/>
      <c r="CE503" s="94"/>
      <c r="CF503" s="94"/>
      <c r="CG503" s="94"/>
      <c r="CH503" s="113"/>
      <c r="CI503" s="114"/>
      <c r="CJ503" s="48"/>
      <c r="CK503" s="48"/>
      <c r="CL503" s="48"/>
      <c r="CM503" s="54"/>
      <c r="CN503" s="54"/>
      <c r="CO503" s="94"/>
      <c r="CP503" s="94"/>
      <c r="CQ503" s="94"/>
      <c r="CR503" s="94"/>
      <c r="CS503" s="94"/>
      <c r="CT503" s="94"/>
      <c r="CU503" s="94"/>
      <c r="CV503" s="94"/>
      <c r="CW503" s="94"/>
      <c r="CX503" s="94"/>
      <c r="CY503" s="113"/>
      <c r="CZ503" s="114"/>
      <c r="DA503" s="48"/>
      <c r="DB503" s="48"/>
      <c r="DC503" s="48"/>
      <c r="DD503" s="54"/>
      <c r="DE503" s="54"/>
      <c r="DF503" s="94"/>
      <c r="DG503" s="116"/>
      <c r="DH503" s="50"/>
      <c r="DI503" s="50"/>
      <c r="DJ503" s="50"/>
      <c r="DK503" s="50"/>
      <c r="DL503" s="50"/>
      <c r="DM503" s="50"/>
      <c r="DN503" s="50"/>
      <c r="DO503" s="50"/>
      <c r="DP503" s="1"/>
      <c r="DQ503" s="112"/>
      <c r="DR503" s="47"/>
      <c r="DS503" s="48"/>
      <c r="DT503" s="49"/>
      <c r="DU503" s="33"/>
      <c r="DV503" s="33"/>
      <c r="DW503" s="50"/>
      <c r="DX503" s="50"/>
      <c r="DY503" s="50"/>
      <c r="DZ503" s="50"/>
      <c r="EA503" s="50"/>
      <c r="EB503" s="50"/>
      <c r="EC503" s="50"/>
      <c r="ED503" s="50"/>
      <c r="EE503" s="50"/>
      <c r="EF503" s="50"/>
      <c r="EG503" s="1"/>
      <c r="EH503" s="112"/>
      <c r="EI503" s="47"/>
      <c r="EJ503" s="48"/>
      <c r="EK503" s="49"/>
      <c r="EL503" s="33"/>
      <c r="EM503" s="33"/>
      <c r="EN503" s="50"/>
      <c r="EO503" s="50"/>
      <c r="EP503" s="50"/>
      <c r="EQ503" s="50"/>
      <c r="ER503" s="50"/>
      <c r="ES503" s="50"/>
      <c r="ET503" s="50"/>
      <c r="EU503" s="50"/>
      <c r="EV503" s="50"/>
      <c r="EW503" s="50"/>
      <c r="EX503" s="1"/>
      <c r="EY503" s="112"/>
      <c r="EZ503" s="47"/>
      <c r="FA503" s="48"/>
      <c r="FB503" s="49"/>
      <c r="FC503" s="33"/>
      <c r="FD503" s="33"/>
      <c r="FE503" s="50"/>
      <c r="FF503" s="50"/>
      <c r="FG503" s="50"/>
      <c r="FH503" s="50"/>
      <c r="FI503" s="50"/>
      <c r="FJ503" s="50"/>
      <c r="FK503" s="50"/>
      <c r="FL503" s="50"/>
      <c r="FM503" s="50"/>
      <c r="FN503" s="50"/>
      <c r="FO503" s="1"/>
      <c r="FP503" s="112"/>
      <c r="FQ503" s="47"/>
      <c r="FR503" s="48"/>
      <c r="FS503" s="49"/>
      <c r="FT503" s="33"/>
      <c r="FU503" s="33"/>
      <c r="FV503" s="50"/>
      <c r="FW503" s="50"/>
      <c r="FX503" s="50"/>
      <c r="FY503" s="50"/>
      <c r="FZ503" s="50"/>
      <c r="GA503" s="50"/>
      <c r="GB503" s="50"/>
      <c r="GC503" s="50"/>
      <c r="GD503" s="50"/>
      <c r="GE503" s="50"/>
      <c r="GF503" s="1"/>
      <c r="GG503" s="112"/>
      <c r="GH503" s="47"/>
      <c r="GI503" s="48"/>
      <c r="GJ503" s="49"/>
      <c r="GK503" s="33"/>
      <c r="GL503" s="33"/>
      <c r="GM503" s="50"/>
      <c r="GN503" s="50"/>
      <c r="GO503" s="50"/>
      <c r="GP503" s="50"/>
      <c r="GQ503" s="50"/>
      <c r="GR503" s="50"/>
      <c r="GS503" s="50"/>
      <c r="GT503" s="50"/>
      <c r="GU503" s="50"/>
      <c r="GV503" s="50"/>
      <c r="GW503" s="1"/>
      <c r="GX503" s="112"/>
      <c r="GY503" s="47"/>
      <c r="GZ503" s="48"/>
      <c r="HA503" s="49"/>
      <c r="HB503" s="33"/>
      <c r="HC503" s="33"/>
      <c r="HD503" s="50"/>
      <c r="HE503" s="50"/>
      <c r="HF503" s="50"/>
      <c r="HG503" s="50"/>
      <c r="HH503" s="50"/>
      <c r="HI503" s="50"/>
      <c r="HJ503" s="50"/>
      <c r="HK503" s="50"/>
      <c r="HL503" s="50"/>
      <c r="HM503" s="50"/>
      <c r="HN503" s="1"/>
      <c r="HO503" s="112"/>
      <c r="HP503" s="47"/>
      <c r="HQ503" s="48"/>
      <c r="HR503" s="49"/>
      <c r="HS503" s="33"/>
      <c r="HT503" s="33"/>
      <c r="HU503" s="50"/>
      <c r="HV503" s="50"/>
      <c r="HW503" s="50"/>
      <c r="HX503" s="50"/>
      <c r="HY503" s="50"/>
      <c r="HZ503" s="50"/>
      <c r="IA503" s="50"/>
      <c r="IB503" s="50"/>
      <c r="IC503" s="50"/>
      <c r="ID503" s="50"/>
      <c r="IE503" s="1"/>
      <c r="IF503" s="112"/>
      <c r="IG503" s="47"/>
      <c r="IH503" s="48"/>
      <c r="II503" s="49"/>
      <c r="IJ503" s="33"/>
      <c r="IK503" s="33"/>
      <c r="IL503" s="50"/>
      <c r="IM503" s="50"/>
      <c r="IN503" s="50"/>
      <c r="IO503" s="50"/>
      <c r="IP503" s="50"/>
      <c r="IQ503" s="50"/>
      <c r="IR503" s="50"/>
      <c r="IS503" s="50"/>
      <c r="IT503" s="50"/>
      <c r="IU503" s="50"/>
      <c r="IV503" s="1"/>
    </row>
    <row r="504" spans="1:256" ht="30.75" customHeight="1">
      <c r="A504" s="46"/>
      <c r="B504" s="47"/>
      <c r="C504" s="48"/>
      <c r="D504" s="49"/>
      <c r="E504" s="33"/>
      <c r="F504" s="33"/>
      <c r="G504" s="33"/>
      <c r="H504" s="33">
        <v>2028</v>
      </c>
      <c r="I504" s="50">
        <f t="shared" si="256"/>
        <v>0</v>
      </c>
      <c r="J504" s="50">
        <f t="shared" si="257"/>
        <v>0</v>
      </c>
      <c r="K504" s="50">
        <f t="shared" si="254"/>
        <v>0</v>
      </c>
      <c r="L504" s="50">
        <f t="shared" si="258"/>
        <v>0</v>
      </c>
      <c r="M504" s="50">
        <f t="shared" si="258"/>
        <v>0</v>
      </c>
      <c r="N504" s="50">
        <f t="shared" si="258"/>
        <v>0</v>
      </c>
      <c r="O504" s="50">
        <f t="shared" si="258"/>
        <v>0</v>
      </c>
      <c r="P504" s="50">
        <f t="shared" si="258"/>
        <v>0</v>
      </c>
      <c r="Q504" s="50">
        <f t="shared" si="258"/>
        <v>0</v>
      </c>
      <c r="R504" s="50">
        <f t="shared" si="258"/>
        <v>0</v>
      </c>
      <c r="S504" s="1"/>
      <c r="T504" s="52"/>
      <c r="AI504" s="54"/>
      <c r="AY504" s="54"/>
      <c r="BO504" s="54"/>
      <c r="CE504" s="54"/>
      <c r="CU504" s="54"/>
      <c r="DK504" s="54"/>
      <c r="EA504" s="54"/>
      <c r="EQ504" s="54"/>
      <c r="FG504" s="54"/>
      <c r="FW504" s="54"/>
      <c r="GM504" s="54"/>
      <c r="HC504" s="54"/>
      <c r="HS504" s="54"/>
      <c r="II504" s="54"/>
    </row>
    <row r="505" spans="1:256" ht="30.75" customHeight="1">
      <c r="A505" s="46"/>
      <c r="B505" s="47"/>
      <c r="C505" s="48"/>
      <c r="D505" s="49"/>
      <c r="E505" s="33"/>
      <c r="F505" s="33"/>
      <c r="G505" s="33"/>
      <c r="H505" s="33">
        <v>2029</v>
      </c>
      <c r="I505" s="50">
        <f t="shared" si="256"/>
        <v>0</v>
      </c>
      <c r="J505" s="50">
        <f t="shared" si="257"/>
        <v>0</v>
      </c>
      <c r="K505" s="50">
        <f t="shared" si="254"/>
        <v>0</v>
      </c>
      <c r="L505" s="50">
        <f t="shared" si="258"/>
        <v>0</v>
      </c>
      <c r="M505" s="50">
        <f t="shared" si="258"/>
        <v>0</v>
      </c>
      <c r="N505" s="50">
        <f t="shared" si="258"/>
        <v>0</v>
      </c>
      <c r="O505" s="50">
        <f t="shared" si="258"/>
        <v>0</v>
      </c>
      <c r="P505" s="50">
        <f t="shared" si="258"/>
        <v>0</v>
      </c>
      <c r="Q505" s="50">
        <f t="shared" si="258"/>
        <v>0</v>
      </c>
      <c r="R505" s="50">
        <f t="shared" si="258"/>
        <v>0</v>
      </c>
      <c r="S505" s="1"/>
      <c r="T505" s="52"/>
      <c r="AI505" s="54"/>
      <c r="AY505" s="54"/>
      <c r="BO505" s="54"/>
      <c r="CE505" s="54"/>
      <c r="CU505" s="54"/>
      <c r="DK505" s="54"/>
      <c r="EA505" s="54"/>
      <c r="EQ505" s="54"/>
      <c r="FG505" s="54"/>
      <c r="FW505" s="54"/>
      <c r="GM505" s="54"/>
      <c r="HC505" s="54"/>
      <c r="HS505" s="54"/>
      <c r="II505" s="54"/>
    </row>
    <row r="506" spans="1:256" ht="30.75" customHeight="1">
      <c r="A506" s="77"/>
      <c r="B506" s="140"/>
      <c r="C506" s="141"/>
      <c r="D506" s="142"/>
      <c r="E506" s="33"/>
      <c r="F506" s="33"/>
      <c r="G506" s="33"/>
      <c r="H506" s="33">
        <v>2030</v>
      </c>
      <c r="I506" s="50">
        <f t="shared" si="256"/>
        <v>0</v>
      </c>
      <c r="J506" s="50">
        <f t="shared" si="257"/>
        <v>0</v>
      </c>
      <c r="K506" s="50">
        <f t="shared" si="254"/>
        <v>0</v>
      </c>
      <c r="L506" s="50">
        <f t="shared" si="258"/>
        <v>0</v>
      </c>
      <c r="M506" s="50">
        <f t="shared" si="258"/>
        <v>0</v>
      </c>
      <c r="N506" s="50">
        <f t="shared" si="258"/>
        <v>0</v>
      </c>
      <c r="O506" s="50">
        <f t="shared" si="258"/>
        <v>0</v>
      </c>
      <c r="P506" s="50">
        <f t="shared" si="258"/>
        <v>0</v>
      </c>
      <c r="Q506" s="50">
        <f t="shared" si="258"/>
        <v>0</v>
      </c>
      <c r="R506" s="50">
        <f t="shared" si="258"/>
        <v>0</v>
      </c>
      <c r="S506" s="1"/>
      <c r="T506" s="143"/>
      <c r="AI506" s="54"/>
      <c r="AY506" s="54"/>
      <c r="BO506" s="54"/>
      <c r="CE506" s="54"/>
      <c r="CU506" s="54"/>
      <c r="DK506" s="54"/>
      <c r="EA506" s="54"/>
      <c r="EQ506" s="54"/>
      <c r="FG506" s="54"/>
      <c r="FW506" s="54"/>
      <c r="GM506" s="54"/>
      <c r="HC506" s="54"/>
      <c r="HS506" s="54"/>
      <c r="II506" s="54"/>
    </row>
    <row r="507" spans="1:256">
      <c r="A507" s="144"/>
      <c r="B507" s="145"/>
      <c r="C507" s="145"/>
      <c r="D507" s="145"/>
      <c r="E507" s="145"/>
      <c r="F507" s="145"/>
      <c r="G507" s="145"/>
      <c r="H507" s="145"/>
      <c r="I507" s="146"/>
      <c r="J507" s="146"/>
      <c r="K507" s="145"/>
      <c r="L507" s="145"/>
      <c r="M507" s="145"/>
      <c r="N507" s="145"/>
      <c r="O507" s="145"/>
      <c r="P507" s="145"/>
      <c r="Q507" s="145"/>
      <c r="R507" s="145"/>
      <c r="S507" s="145"/>
    </row>
    <row r="508" spans="1:256">
      <c r="A508" s="147"/>
      <c r="K508" s="17"/>
      <c r="L508" s="17"/>
    </row>
    <row r="509" spans="1:256">
      <c r="A509" s="147"/>
      <c r="K509" s="17"/>
      <c r="L509" s="17"/>
    </row>
    <row r="510" spans="1:256">
      <c r="A510" s="147"/>
      <c r="K510" s="17"/>
      <c r="L510" s="17"/>
    </row>
    <row r="511" spans="1:256">
      <c r="A511" s="147"/>
      <c r="D511" s="148"/>
      <c r="E511" s="148"/>
      <c r="F511" s="148"/>
      <c r="G511" s="148"/>
      <c r="K511" s="17"/>
      <c r="L511" s="17"/>
    </row>
    <row r="512" spans="1:256">
      <c r="A512" s="147"/>
      <c r="K512" s="17"/>
      <c r="L512" s="17"/>
    </row>
    <row r="513" spans="1:15">
      <c r="A513" s="147"/>
      <c r="K513" s="17"/>
      <c r="L513" s="17"/>
      <c r="O513" s="149"/>
    </row>
    <row r="514" spans="1:15">
      <c r="A514" s="147"/>
    </row>
    <row r="515" spans="1:15">
      <c r="A515" s="147"/>
    </row>
    <row r="516" spans="1:15">
      <c r="A516" s="147"/>
    </row>
    <row r="517" spans="1:15">
      <c r="A517" s="147"/>
    </row>
    <row r="518" spans="1:15">
      <c r="A518" s="147"/>
    </row>
    <row r="519" spans="1:15">
      <c r="A519" s="147"/>
    </row>
    <row r="520" spans="1:15">
      <c r="A520" s="147"/>
    </row>
    <row r="521" spans="1:15">
      <c r="A521" s="147"/>
      <c r="O521" s="149"/>
    </row>
    <row r="522" spans="1:15">
      <c r="A522" s="147"/>
    </row>
    <row r="523" spans="1:15">
      <c r="A523" s="147"/>
    </row>
    <row r="524" spans="1:15">
      <c r="A524" s="147"/>
    </row>
    <row r="525" spans="1:15">
      <c r="A525" s="147"/>
    </row>
    <row r="526" spans="1:15">
      <c r="A526" s="147"/>
    </row>
    <row r="527" spans="1:15">
      <c r="A527" s="147"/>
    </row>
    <row r="528" spans="1:15">
      <c r="A528" s="147"/>
    </row>
    <row r="529" spans="1:1">
      <c r="A529" s="147"/>
    </row>
    <row r="530" spans="1:1">
      <c r="A530" s="147"/>
    </row>
    <row r="531" spans="1:1">
      <c r="A531" s="147"/>
    </row>
    <row r="532" spans="1:1">
      <c r="A532" s="147"/>
    </row>
    <row r="533" spans="1:1">
      <c r="A533" s="147"/>
    </row>
    <row r="534" spans="1:1">
      <c r="A534" s="147"/>
    </row>
    <row r="535" spans="1:1">
      <c r="A535" s="147"/>
    </row>
    <row r="536" spans="1:1">
      <c r="A536" s="147"/>
    </row>
    <row r="537" spans="1:1">
      <c r="A537" s="147"/>
    </row>
    <row r="538" spans="1:1">
      <c r="A538" s="147"/>
    </row>
    <row r="539" spans="1:1">
      <c r="A539" s="147"/>
    </row>
    <row r="540" spans="1:1">
      <c r="A540" s="147"/>
    </row>
    <row r="541" spans="1:1">
      <c r="A541" s="147"/>
    </row>
    <row r="542" spans="1:1">
      <c r="A542" s="147"/>
    </row>
    <row r="543" spans="1:1">
      <c r="A543" s="147"/>
    </row>
    <row r="544" spans="1:1">
      <c r="A544" s="147"/>
    </row>
    <row r="545" spans="1:1">
      <c r="A545" s="147"/>
    </row>
    <row r="546" spans="1:1">
      <c r="A546" s="147"/>
    </row>
    <row r="547" spans="1:1">
      <c r="A547" s="147"/>
    </row>
    <row r="548" spans="1:1">
      <c r="A548" s="147"/>
    </row>
    <row r="549" spans="1:1">
      <c r="A549" s="147"/>
    </row>
    <row r="550" spans="1:1">
      <c r="A550" s="147"/>
    </row>
    <row r="551" spans="1:1">
      <c r="A551" s="147"/>
    </row>
    <row r="552" spans="1:1">
      <c r="A552" s="147"/>
    </row>
    <row r="553" spans="1:1">
      <c r="A553" s="147"/>
    </row>
    <row r="554" spans="1:1">
      <c r="A554" s="147"/>
    </row>
    <row r="555" spans="1:1">
      <c r="A555" s="147"/>
    </row>
    <row r="556" spans="1:1">
      <c r="A556" s="147"/>
    </row>
    <row r="557" spans="1:1">
      <c r="A557" s="147"/>
    </row>
    <row r="558" spans="1:1">
      <c r="A558" s="147"/>
    </row>
    <row r="559" spans="1:1">
      <c r="A559" s="147"/>
    </row>
    <row r="560" spans="1:1">
      <c r="A560" s="147"/>
    </row>
    <row r="561" spans="1:1">
      <c r="A561" s="147"/>
    </row>
    <row r="562" spans="1:1">
      <c r="A562" s="147"/>
    </row>
    <row r="563" spans="1:1">
      <c r="A563" s="147"/>
    </row>
    <row r="564" spans="1:1">
      <c r="A564" s="147"/>
    </row>
    <row r="565" spans="1:1">
      <c r="A565" s="147"/>
    </row>
    <row r="566" spans="1:1">
      <c r="A566" s="147"/>
    </row>
    <row r="567" spans="1:1">
      <c r="A567" s="147"/>
    </row>
    <row r="568" spans="1:1">
      <c r="A568" s="147"/>
    </row>
    <row r="569" spans="1:1">
      <c r="A569" s="147"/>
    </row>
    <row r="570" spans="1:1">
      <c r="A570" s="147"/>
    </row>
    <row r="571" spans="1:1">
      <c r="A571" s="147"/>
    </row>
    <row r="572" spans="1:1">
      <c r="A572" s="147"/>
    </row>
    <row r="573" spans="1:1">
      <c r="A573" s="147"/>
    </row>
    <row r="574" spans="1:1">
      <c r="A574" s="147"/>
    </row>
    <row r="575" spans="1:1">
      <c r="A575" s="147"/>
    </row>
    <row r="576" spans="1:1">
      <c r="A576" s="147"/>
    </row>
    <row r="577" spans="1:1">
      <c r="A577" s="147"/>
    </row>
    <row r="578" spans="1:1">
      <c r="A578" s="147"/>
    </row>
    <row r="579" spans="1:1">
      <c r="A579" s="147"/>
    </row>
    <row r="580" spans="1:1">
      <c r="A580" s="147"/>
    </row>
    <row r="581" spans="1:1">
      <c r="A581" s="147"/>
    </row>
    <row r="582" spans="1:1">
      <c r="A582" s="147"/>
    </row>
    <row r="583" spans="1:1">
      <c r="A583" s="147"/>
    </row>
    <row r="584" spans="1:1">
      <c r="A584" s="147"/>
    </row>
    <row r="585" spans="1:1">
      <c r="A585" s="147"/>
    </row>
    <row r="586" spans="1:1">
      <c r="A586" s="147"/>
    </row>
    <row r="587" spans="1:1">
      <c r="A587" s="147"/>
    </row>
    <row r="588" spans="1:1">
      <c r="A588" s="147"/>
    </row>
    <row r="589" spans="1:1">
      <c r="A589" s="147"/>
    </row>
    <row r="590" spans="1:1">
      <c r="A590" s="147"/>
    </row>
    <row r="591" spans="1:1">
      <c r="A591" s="147"/>
    </row>
    <row r="592" spans="1:1">
      <c r="A592" s="147"/>
    </row>
    <row r="593" spans="1:1">
      <c r="A593" s="147"/>
    </row>
  </sheetData>
  <mergeCells count="522">
    <mergeCell ref="CZ318:CZ324"/>
    <mergeCell ref="DA318:DC324"/>
    <mergeCell ref="DQ318:DQ324"/>
    <mergeCell ref="DR318:DT324"/>
    <mergeCell ref="EH318:EH324"/>
    <mergeCell ref="EI318:EK324"/>
    <mergeCell ref="A299:A300"/>
    <mergeCell ref="B299:B300"/>
    <mergeCell ref="A308:A327"/>
    <mergeCell ref="BA318:BA324"/>
    <mergeCell ref="BB318:BD324"/>
    <mergeCell ref="BR318:BR324"/>
    <mergeCell ref="BS318:BU324"/>
    <mergeCell ref="IG318:II324"/>
    <mergeCell ref="EY318:EY324"/>
    <mergeCell ref="EZ318:FB324"/>
    <mergeCell ref="FP318:FP324"/>
    <mergeCell ref="FQ318:FS324"/>
    <mergeCell ref="GG318:GG324"/>
    <mergeCell ref="GH318:GJ324"/>
    <mergeCell ref="HP318:HR324"/>
    <mergeCell ref="IF318:IF324"/>
    <mergeCell ref="GX318:GX324"/>
    <mergeCell ref="GY318:HA324"/>
    <mergeCell ref="HO318:HO324"/>
    <mergeCell ref="IG447:II453"/>
    <mergeCell ref="EY447:EY453"/>
    <mergeCell ref="EZ447:FB453"/>
    <mergeCell ref="FP447:FP453"/>
    <mergeCell ref="FQ447:FS453"/>
    <mergeCell ref="GG447:GG453"/>
    <mergeCell ref="GX447:GX453"/>
    <mergeCell ref="GH447:GJ453"/>
    <mergeCell ref="CZ447:CZ453"/>
    <mergeCell ref="DA447:DC453"/>
    <mergeCell ref="DQ447:DQ453"/>
    <mergeCell ref="GY447:HA453"/>
    <mergeCell ref="DR447:DT453"/>
    <mergeCell ref="EH447:EH453"/>
    <mergeCell ref="EI447:EK453"/>
    <mergeCell ref="HO447:HO453"/>
    <mergeCell ref="HP447:HR453"/>
    <mergeCell ref="IF447:IF453"/>
    <mergeCell ref="IG487:II493"/>
    <mergeCell ref="EY487:EY493"/>
    <mergeCell ref="EZ487:FB493"/>
    <mergeCell ref="FQ487:FS493"/>
    <mergeCell ref="GG487:GG493"/>
    <mergeCell ref="T487:T493"/>
    <mergeCell ref="U487:V493"/>
    <mergeCell ref="DQ487:DQ493"/>
    <mergeCell ref="DR487:DT493"/>
    <mergeCell ref="BS487:BU493"/>
    <mergeCell ref="CI487:CI493"/>
    <mergeCell ref="CJ487:CL493"/>
    <mergeCell ref="DA487:DC493"/>
    <mergeCell ref="BB487:BD493"/>
    <mergeCell ref="BR487:BR493"/>
    <mergeCell ref="IF487:IF493"/>
    <mergeCell ref="GH487:GJ493"/>
    <mergeCell ref="AJ487:AJ493"/>
    <mergeCell ref="AK487:AM493"/>
    <mergeCell ref="EH487:EH493"/>
    <mergeCell ref="EI487:EK493"/>
    <mergeCell ref="GY487:HA493"/>
    <mergeCell ref="HO487:HO493"/>
    <mergeCell ref="HP487:HR493"/>
    <mergeCell ref="B59:D68"/>
    <mergeCell ref="CV131:CX137"/>
    <mergeCell ref="CF141:CH147"/>
    <mergeCell ref="CZ487:CZ493"/>
    <mergeCell ref="CF131:CH137"/>
    <mergeCell ref="CE121:CE147"/>
    <mergeCell ref="AJ447:AJ453"/>
    <mergeCell ref="AK447:AM453"/>
    <mergeCell ref="BA447:BA453"/>
    <mergeCell ref="BB447:BD453"/>
    <mergeCell ref="BR447:BR453"/>
    <mergeCell ref="BS447:BU453"/>
    <mergeCell ref="CI447:CI453"/>
    <mergeCell ref="CJ447:CL453"/>
    <mergeCell ref="CI318:CI324"/>
    <mergeCell ref="CJ318:CL324"/>
    <mergeCell ref="BA343:BA349"/>
    <mergeCell ref="BB373:BD379"/>
    <mergeCell ref="BR373:BR379"/>
    <mergeCell ref="BS373:BU379"/>
    <mergeCell ref="BA457:BA463"/>
    <mergeCell ref="BA363:BA369"/>
    <mergeCell ref="BA427:BA433"/>
    <mergeCell ref="BB427:BD433"/>
    <mergeCell ref="A267:A268"/>
    <mergeCell ref="Q2:T2"/>
    <mergeCell ref="A108:A117"/>
    <mergeCell ref="B108:D117"/>
    <mergeCell ref="E108:E117"/>
    <mergeCell ref="B151:D160"/>
    <mergeCell ref="A121:A160"/>
    <mergeCell ref="S11:S15"/>
    <mergeCell ref="T11:T15"/>
    <mergeCell ref="M13:N14"/>
    <mergeCell ref="B131:D140"/>
    <mergeCell ref="A86:A87"/>
    <mergeCell ref="B86:B87"/>
    <mergeCell ref="C86:C87"/>
    <mergeCell ref="K11:R12"/>
    <mergeCell ref="I11:J14"/>
    <mergeCell ref="O13:P14"/>
    <mergeCell ref="Q13:R14"/>
    <mergeCell ref="G11:G15"/>
    <mergeCell ref="K13:L14"/>
    <mergeCell ref="B121:D130"/>
    <mergeCell ref="A18:A27"/>
    <mergeCell ref="B18:D24"/>
    <mergeCell ref="A39:A68"/>
    <mergeCell ref="U343:V349"/>
    <mergeCell ref="B141:D150"/>
    <mergeCell ref="B162:D171"/>
    <mergeCell ref="A289:A298"/>
    <mergeCell ref="B318:D327"/>
    <mergeCell ref="T318:T324"/>
    <mergeCell ref="U318:V324"/>
    <mergeCell ref="AJ318:AJ324"/>
    <mergeCell ref="AK318:AM324"/>
    <mergeCell ref="A343:A352"/>
    <mergeCell ref="T343:T349"/>
    <mergeCell ref="B308:D317"/>
    <mergeCell ref="E308:E317"/>
    <mergeCell ref="A339:A340"/>
    <mergeCell ref="A341:A342"/>
    <mergeCell ref="B328:D337"/>
    <mergeCell ref="B289:D298"/>
    <mergeCell ref="E289:E298"/>
    <mergeCell ref="A162:A191"/>
    <mergeCell ref="A235:A264"/>
    <mergeCell ref="B255:D264"/>
    <mergeCell ref="B172:D181"/>
    <mergeCell ref="B182:D191"/>
    <mergeCell ref="A265:A266"/>
    <mergeCell ref="DL131:DN137"/>
    <mergeCell ref="U141:V147"/>
    <mergeCell ref="AZ121:BB127"/>
    <mergeCell ref="BP121:BR127"/>
    <mergeCell ref="AZ131:BB137"/>
    <mergeCell ref="AI121:AI147"/>
    <mergeCell ref="S92:S93"/>
    <mergeCell ref="T118:T120"/>
    <mergeCell ref="AJ121:AL127"/>
    <mergeCell ref="BP141:BR147"/>
    <mergeCell ref="IJ141:IL147"/>
    <mergeCell ref="HD121:HF127"/>
    <mergeCell ref="HS121:HS147"/>
    <mergeCell ref="IJ121:IL127"/>
    <mergeCell ref="II121:II147"/>
    <mergeCell ref="IJ131:IL137"/>
    <mergeCell ref="HT141:HV147"/>
    <mergeCell ref="HD141:HF147"/>
    <mergeCell ref="HT121:HV127"/>
    <mergeCell ref="HD131:HF137"/>
    <mergeCell ref="EB121:ED127"/>
    <mergeCell ref="B235:D244"/>
    <mergeCell ref="B245:D254"/>
    <mergeCell ref="DL141:DN147"/>
    <mergeCell ref="AY121:AY147"/>
    <mergeCell ref="HT131:HV137"/>
    <mergeCell ref="FG121:FG147"/>
    <mergeCell ref="FX131:FZ137"/>
    <mergeCell ref="HC121:HC147"/>
    <mergeCell ref="FH121:FJ127"/>
    <mergeCell ref="GM121:GM147"/>
    <mergeCell ref="FX141:FZ147"/>
    <mergeCell ref="FW121:FW147"/>
    <mergeCell ref="GN141:GP147"/>
    <mergeCell ref="GN121:GP127"/>
    <mergeCell ref="GN131:GP137"/>
    <mergeCell ref="DL121:DN127"/>
    <mergeCell ref="EQ121:EQ147"/>
    <mergeCell ref="ER141:ET147"/>
    <mergeCell ref="FH141:FJ147"/>
    <mergeCell ref="FX121:FZ127"/>
    <mergeCell ref="EA121:EA147"/>
    <mergeCell ref="EB131:ED137"/>
    <mergeCell ref="ER121:ET127"/>
    <mergeCell ref="A11:A15"/>
    <mergeCell ref="B11:B15"/>
    <mergeCell ref="A17:H17"/>
    <mergeCell ref="H11:H15"/>
    <mergeCell ref="B49:D58"/>
    <mergeCell ref="A38:H38"/>
    <mergeCell ref="B39:D48"/>
    <mergeCell ref="A28:A37"/>
    <mergeCell ref="B28:D34"/>
    <mergeCell ref="C11:C15"/>
    <mergeCell ref="D11:D15"/>
    <mergeCell ref="E11:E15"/>
    <mergeCell ref="T17:T20"/>
    <mergeCell ref="F11:F15"/>
    <mergeCell ref="BB343:BD349"/>
    <mergeCell ref="IF343:IF349"/>
    <mergeCell ref="AJ343:AJ349"/>
    <mergeCell ref="AK343:AM349"/>
    <mergeCell ref="EZ343:FB349"/>
    <mergeCell ref="BR343:BR349"/>
    <mergeCell ref="BS343:BU349"/>
    <mergeCell ref="CI343:CI349"/>
    <mergeCell ref="A161:H161"/>
    <mergeCell ref="CV121:CX127"/>
    <mergeCell ref="CV141:CX147"/>
    <mergeCell ref="AJ141:AL147"/>
    <mergeCell ref="AJ131:AL137"/>
    <mergeCell ref="CF121:CH127"/>
    <mergeCell ref="BO121:BO147"/>
    <mergeCell ref="CU121:CU147"/>
    <mergeCell ref="BP131:BR137"/>
    <mergeCell ref="AZ141:BB147"/>
    <mergeCell ref="FH131:FJ137"/>
    <mergeCell ref="EB141:ED147"/>
    <mergeCell ref="ER131:ET137"/>
    <mergeCell ref="DK121:DK147"/>
    <mergeCell ref="IG343:II349"/>
    <mergeCell ref="T353:T359"/>
    <mergeCell ref="U353:V359"/>
    <mergeCell ref="AJ353:AJ359"/>
    <mergeCell ref="AK353:AM359"/>
    <mergeCell ref="FP343:FP349"/>
    <mergeCell ref="GY343:HA349"/>
    <mergeCell ref="HO343:HO349"/>
    <mergeCell ref="HP343:HR349"/>
    <mergeCell ref="DR343:DT349"/>
    <mergeCell ref="CJ343:CL349"/>
    <mergeCell ref="DA343:DC349"/>
    <mergeCell ref="CZ343:CZ349"/>
    <mergeCell ref="GH353:GJ359"/>
    <mergeCell ref="CZ353:CZ359"/>
    <mergeCell ref="EH343:EH349"/>
    <mergeCell ref="EI343:EK349"/>
    <mergeCell ref="EY343:EY349"/>
    <mergeCell ref="GX343:GX349"/>
    <mergeCell ref="DA353:DC359"/>
    <mergeCell ref="DQ353:DQ359"/>
    <mergeCell ref="DR353:DT359"/>
    <mergeCell ref="EH353:EH359"/>
    <mergeCell ref="EI353:EK359"/>
    <mergeCell ref="DQ343:DQ349"/>
    <mergeCell ref="FQ343:FS349"/>
    <mergeCell ref="GG343:GG349"/>
    <mergeCell ref="GH343:GJ349"/>
    <mergeCell ref="GY353:HA359"/>
    <mergeCell ref="BS353:BU359"/>
    <mergeCell ref="CI353:CI359"/>
    <mergeCell ref="BR363:BR369"/>
    <mergeCell ref="BS363:BU369"/>
    <mergeCell ref="GY363:HA369"/>
    <mergeCell ref="BR353:BR359"/>
    <mergeCell ref="CJ353:CL359"/>
    <mergeCell ref="HO353:HO359"/>
    <mergeCell ref="HP353:HR359"/>
    <mergeCell ref="IF353:IF359"/>
    <mergeCell ref="IG353:II359"/>
    <mergeCell ref="EY353:EY359"/>
    <mergeCell ref="EZ353:FB359"/>
    <mergeCell ref="FP353:FP359"/>
    <mergeCell ref="FQ353:FS359"/>
    <mergeCell ref="GG353:GG359"/>
    <mergeCell ref="GX353:GX359"/>
    <mergeCell ref="HO363:HO369"/>
    <mergeCell ref="IF363:IF369"/>
    <mergeCell ref="IG363:II369"/>
    <mergeCell ref="HP363:HR369"/>
    <mergeCell ref="FQ363:FS369"/>
    <mergeCell ref="CI363:CI369"/>
    <mergeCell ref="CJ363:CL369"/>
    <mergeCell ref="CZ363:CZ369"/>
    <mergeCell ref="DA363:DC369"/>
    <mergeCell ref="DQ363:DQ369"/>
    <mergeCell ref="DR363:DT369"/>
    <mergeCell ref="EZ363:FB369"/>
    <mergeCell ref="FP363:FP369"/>
    <mergeCell ref="EY363:EY369"/>
    <mergeCell ref="GG363:GG369"/>
    <mergeCell ref="GX363:GX369"/>
    <mergeCell ref="IG457:II463"/>
    <mergeCell ref="DR457:DT463"/>
    <mergeCell ref="EH457:EH463"/>
    <mergeCell ref="EI457:EK463"/>
    <mergeCell ref="EY457:EY463"/>
    <mergeCell ref="HP457:HR463"/>
    <mergeCell ref="HO457:HO463"/>
    <mergeCell ref="GH457:GJ463"/>
    <mergeCell ref="GY457:HA463"/>
    <mergeCell ref="FP457:FP463"/>
    <mergeCell ref="FQ457:FS463"/>
    <mergeCell ref="GG457:GG463"/>
    <mergeCell ref="EZ457:FB463"/>
    <mergeCell ref="IF477:IF483"/>
    <mergeCell ref="GH477:GJ483"/>
    <mergeCell ref="GX477:GX483"/>
    <mergeCell ref="FP477:FP483"/>
    <mergeCell ref="DR477:DT483"/>
    <mergeCell ref="AJ477:AJ483"/>
    <mergeCell ref="AK477:AM483"/>
    <mergeCell ref="EY477:EY483"/>
    <mergeCell ref="IG467:II473"/>
    <mergeCell ref="EY467:EY473"/>
    <mergeCell ref="EZ467:FB473"/>
    <mergeCell ref="FP467:FP473"/>
    <mergeCell ref="FQ467:FS473"/>
    <mergeCell ref="EI467:EK473"/>
    <mergeCell ref="IF467:IF473"/>
    <mergeCell ref="GY467:HA473"/>
    <mergeCell ref="HO467:HO473"/>
    <mergeCell ref="HP467:HR473"/>
    <mergeCell ref="AJ467:AJ473"/>
    <mergeCell ref="AK467:AM473"/>
    <mergeCell ref="DA467:DC473"/>
    <mergeCell ref="HP477:HR483"/>
    <mergeCell ref="EZ477:FB483"/>
    <mergeCell ref="GH467:GJ473"/>
    <mergeCell ref="BB467:BD473"/>
    <mergeCell ref="BR467:BR473"/>
    <mergeCell ref="BR457:BR463"/>
    <mergeCell ref="BB457:BD463"/>
    <mergeCell ref="GG477:GG483"/>
    <mergeCell ref="DQ467:DQ473"/>
    <mergeCell ref="DR467:DT473"/>
    <mergeCell ref="GG467:GG473"/>
    <mergeCell ref="CZ477:CZ483"/>
    <mergeCell ref="CZ457:CZ463"/>
    <mergeCell ref="DA457:DC463"/>
    <mergeCell ref="DQ457:DQ463"/>
    <mergeCell ref="CZ467:CZ473"/>
    <mergeCell ref="CJ467:CL473"/>
    <mergeCell ref="EH373:EH379"/>
    <mergeCell ref="EH467:EH473"/>
    <mergeCell ref="CZ427:CZ433"/>
    <mergeCell ref="DA427:DC433"/>
    <mergeCell ref="DQ427:DQ433"/>
    <mergeCell ref="DR427:DT433"/>
    <mergeCell ref="IF457:IF463"/>
    <mergeCell ref="HP373:HR379"/>
    <mergeCell ref="FQ427:FS433"/>
    <mergeCell ref="GX373:GX379"/>
    <mergeCell ref="GY373:HA379"/>
    <mergeCell ref="HO373:HO379"/>
    <mergeCell ref="GX467:GX473"/>
    <mergeCell ref="GX457:GX463"/>
    <mergeCell ref="BA353:BA359"/>
    <mergeCell ref="T363:T369"/>
    <mergeCell ref="A457:A466"/>
    <mergeCell ref="BB353:BD359"/>
    <mergeCell ref="IG477:II483"/>
    <mergeCell ref="GY477:HA483"/>
    <mergeCell ref="HO477:HO483"/>
    <mergeCell ref="A477:A486"/>
    <mergeCell ref="BA477:BA483"/>
    <mergeCell ref="BB477:BD483"/>
    <mergeCell ref="EH477:EH483"/>
    <mergeCell ref="EI477:EK483"/>
    <mergeCell ref="DQ477:DQ483"/>
    <mergeCell ref="BR477:BR483"/>
    <mergeCell ref="IG373:II379"/>
    <mergeCell ref="EZ373:FB379"/>
    <mergeCell ref="FP373:FP379"/>
    <mergeCell ref="BS457:BU463"/>
    <mergeCell ref="CI457:CI463"/>
    <mergeCell ref="CJ457:CL463"/>
    <mergeCell ref="BA373:BA379"/>
    <mergeCell ref="IF373:IF379"/>
    <mergeCell ref="DA373:DC379"/>
    <mergeCell ref="DQ373:DQ379"/>
    <mergeCell ref="B353:D362"/>
    <mergeCell ref="U373:V379"/>
    <mergeCell ref="AJ373:AJ379"/>
    <mergeCell ref="AK373:AM379"/>
    <mergeCell ref="B343:D352"/>
    <mergeCell ref="T457:T463"/>
    <mergeCell ref="U457:V463"/>
    <mergeCell ref="AJ457:AJ463"/>
    <mergeCell ref="AK457:AM463"/>
    <mergeCell ref="U363:V369"/>
    <mergeCell ref="AJ363:AJ369"/>
    <mergeCell ref="AK363:AM369"/>
    <mergeCell ref="B363:D372"/>
    <mergeCell ref="B414:B415"/>
    <mergeCell ref="B447:D456"/>
    <mergeCell ref="T447:T453"/>
    <mergeCell ref="U447:V453"/>
    <mergeCell ref="E416:E425"/>
    <mergeCell ref="A383:H383"/>
    <mergeCell ref="B384:D393"/>
    <mergeCell ref="B394:D403"/>
    <mergeCell ref="B404:D413"/>
    <mergeCell ref="A384:A413"/>
    <mergeCell ref="A353:A362"/>
    <mergeCell ref="A363:A372"/>
    <mergeCell ref="A373:A382"/>
    <mergeCell ref="B373:D382"/>
    <mergeCell ref="GG373:GG379"/>
    <mergeCell ref="GH373:GJ379"/>
    <mergeCell ref="CI373:CI379"/>
    <mergeCell ref="CJ373:CL379"/>
    <mergeCell ref="GH363:GJ369"/>
    <mergeCell ref="EH363:EH369"/>
    <mergeCell ref="EI363:EK369"/>
    <mergeCell ref="BB363:BD369"/>
    <mergeCell ref="EI373:EK379"/>
    <mergeCell ref="FQ373:FS379"/>
    <mergeCell ref="EY373:EY379"/>
    <mergeCell ref="T373:T379"/>
    <mergeCell ref="DR373:DT379"/>
    <mergeCell ref="CZ373:CZ379"/>
    <mergeCell ref="A497:A506"/>
    <mergeCell ref="B497:D506"/>
    <mergeCell ref="T497:T503"/>
    <mergeCell ref="U497:V503"/>
    <mergeCell ref="AJ497:AJ503"/>
    <mergeCell ref="BA497:BA503"/>
    <mergeCell ref="B457:D466"/>
    <mergeCell ref="B477:D486"/>
    <mergeCell ref="BA467:BA473"/>
    <mergeCell ref="T477:T483"/>
    <mergeCell ref="U477:V483"/>
    <mergeCell ref="T467:T473"/>
    <mergeCell ref="U467:V473"/>
    <mergeCell ref="A467:A476"/>
    <mergeCell ref="B467:D476"/>
    <mergeCell ref="A414:A415"/>
    <mergeCell ref="A487:A496"/>
    <mergeCell ref="B487:D496"/>
    <mergeCell ref="A447:A456"/>
    <mergeCell ref="IG497:II503"/>
    <mergeCell ref="IF497:IF503"/>
    <mergeCell ref="EY497:EY503"/>
    <mergeCell ref="GH497:GJ503"/>
    <mergeCell ref="GX497:GX503"/>
    <mergeCell ref="GY497:HA503"/>
    <mergeCell ref="HO497:HO503"/>
    <mergeCell ref="CJ497:CL503"/>
    <mergeCell ref="DQ497:DQ503"/>
    <mergeCell ref="DR497:DT503"/>
    <mergeCell ref="CZ497:CZ503"/>
    <mergeCell ref="DA497:DC503"/>
    <mergeCell ref="BS427:BU433"/>
    <mergeCell ref="FP487:FP493"/>
    <mergeCell ref="GX487:GX493"/>
    <mergeCell ref="GG427:GG433"/>
    <mergeCell ref="EY427:EY433"/>
    <mergeCell ref="EZ427:FB433"/>
    <mergeCell ref="A416:A425"/>
    <mergeCell ref="B416:D425"/>
    <mergeCell ref="HP497:HR503"/>
    <mergeCell ref="GG497:GG503"/>
    <mergeCell ref="EH497:EH503"/>
    <mergeCell ref="EI497:EK503"/>
    <mergeCell ref="FP497:FP503"/>
    <mergeCell ref="FP427:FP433"/>
    <mergeCell ref="BB497:BD503"/>
    <mergeCell ref="AK497:AM503"/>
    <mergeCell ref="BA487:BA493"/>
    <mergeCell ref="FQ497:FS503"/>
    <mergeCell ref="DQ437:DQ443"/>
    <mergeCell ref="DR437:DT443"/>
    <mergeCell ref="EH437:EH443"/>
    <mergeCell ref="EZ497:FB503"/>
    <mergeCell ref="BR497:BR503"/>
    <mergeCell ref="BS497:BU503"/>
    <mergeCell ref="CI497:CI503"/>
    <mergeCell ref="BS467:BU473"/>
    <mergeCell ref="FQ477:FS483"/>
    <mergeCell ref="CI477:CI483"/>
    <mergeCell ref="CJ477:CL483"/>
    <mergeCell ref="BS477:BU483"/>
    <mergeCell ref="DA477:DC483"/>
    <mergeCell ref="CI467:CI473"/>
    <mergeCell ref="A427:A436"/>
    <mergeCell ref="B427:D436"/>
    <mergeCell ref="T427:T433"/>
    <mergeCell ref="U427:V433"/>
    <mergeCell ref="AJ427:AJ433"/>
    <mergeCell ref="AK427:AM433"/>
    <mergeCell ref="EH427:EH433"/>
    <mergeCell ref="EI427:EK433"/>
    <mergeCell ref="CJ427:CL433"/>
    <mergeCell ref="BR427:BR433"/>
    <mergeCell ref="U437:V443"/>
    <mergeCell ref="AJ437:AJ443"/>
    <mergeCell ref="AK437:AM443"/>
    <mergeCell ref="BB437:BD443"/>
    <mergeCell ref="BR437:BR443"/>
    <mergeCell ref="CI427:CI433"/>
    <mergeCell ref="BA437:BA443"/>
    <mergeCell ref="IG427:II433"/>
    <mergeCell ref="GH427:GJ433"/>
    <mergeCell ref="GX427:GX433"/>
    <mergeCell ref="GY427:HA433"/>
    <mergeCell ref="HO427:HO433"/>
    <mergeCell ref="HP427:HR433"/>
    <mergeCell ref="IF427:IF433"/>
    <mergeCell ref="A80:A81"/>
    <mergeCell ref="A75:A77"/>
    <mergeCell ref="A197:A198"/>
    <mergeCell ref="IG437:II443"/>
    <mergeCell ref="EZ437:FB443"/>
    <mergeCell ref="FP437:FP443"/>
    <mergeCell ref="FQ437:FS443"/>
    <mergeCell ref="GG437:GG443"/>
    <mergeCell ref="GY437:HA443"/>
    <mergeCell ref="HO437:HO443"/>
    <mergeCell ref="HP437:HR443"/>
    <mergeCell ref="EI437:EK443"/>
    <mergeCell ref="EY437:EY443"/>
    <mergeCell ref="IF437:IF443"/>
    <mergeCell ref="BS437:BU443"/>
    <mergeCell ref="CI437:CI443"/>
    <mergeCell ref="CJ437:CL443"/>
    <mergeCell ref="CZ437:CZ443"/>
    <mergeCell ref="GH437:GJ443"/>
    <mergeCell ref="GX437:GX443"/>
    <mergeCell ref="DA437:DC443"/>
    <mergeCell ref="A437:A446"/>
    <mergeCell ref="B437:D446"/>
    <mergeCell ref="T437:T443"/>
  </mergeCells>
  <phoneticPr fontId="2" type="noConversion"/>
  <pageMargins left="0.39370078740157483" right="0.27559055118110237" top="0.23622047244094491" bottom="0.31496062992125984" header="0.23622047244094491" footer="0.27559055118110237"/>
  <pageSetup paperSize="9" scale="39" fitToHeight="25"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vt:lpstr>
      <vt:lpstr>прил.!Заголовки_для_печати</vt:lpstr>
      <vt:lpstr>прил.!Область_печати</vt:lpstr>
    </vt:vector>
  </TitlesOfParts>
  <Company>ДКС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dna</cp:lastModifiedBy>
  <cp:lastPrinted>2023-09-13T09:51:40Z</cp:lastPrinted>
  <dcterms:created xsi:type="dcterms:W3CDTF">2012-12-12T08:42:07Z</dcterms:created>
  <dcterms:modified xsi:type="dcterms:W3CDTF">2023-09-13T10:00:21Z</dcterms:modified>
</cp:coreProperties>
</file>