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1"/>
  </bookViews>
  <sheets>
    <sheet name="Прил.1" sheetId="1" r:id="rId1"/>
    <sheet name="Прил.2" sheetId="2" r:id="rId2"/>
  </sheets>
  <definedNames>
    <definedName name="_xlnm._FilterDatabase" localSheetId="1" hidden="1">Прил.2!$A$12:$AH$784</definedName>
    <definedName name="_xlnm.Print_Area" localSheetId="0">Прил.1!$A$1:$AD$184</definedName>
    <definedName name="_xlnm.Print_Area" localSheetId="1">Прил.2!$A$1:$Q$783</definedName>
  </definedNames>
  <calcPr calcId="145621"/>
</workbook>
</file>

<file path=xl/calcChain.xml><?xml version="1.0" encoding="utf-8"?>
<calcChain xmlns="http://schemas.openxmlformats.org/spreadsheetml/2006/main">
  <c r="AB90" i="1" l="1"/>
  <c r="X90" i="1"/>
  <c r="Y90" i="1"/>
  <c r="Z90" i="1"/>
  <c r="AA90" i="1"/>
  <c r="W90" i="1"/>
  <c r="X91" i="1"/>
  <c r="Y91" i="1"/>
  <c r="Z91" i="1"/>
  <c r="AA91" i="1"/>
  <c r="AB91" i="1"/>
  <c r="W91" i="1"/>
  <c r="X72" i="1"/>
  <c r="Y72" i="1"/>
  <c r="Z72" i="1"/>
  <c r="AA72" i="1"/>
  <c r="AB72" i="1"/>
  <c r="W72" i="1"/>
  <c r="X73" i="1"/>
  <c r="Y73" i="1"/>
  <c r="Z73" i="1"/>
  <c r="AA73" i="1"/>
  <c r="AB73" i="1"/>
  <c r="W73" i="1"/>
  <c r="U13" i="1"/>
  <c r="V13" i="1"/>
  <c r="W13" i="1"/>
  <c r="X13" i="1"/>
  <c r="Y13" i="1"/>
  <c r="Z13" i="1"/>
  <c r="AA13" i="1"/>
  <c r="AB13" i="1"/>
  <c r="T13" i="1"/>
  <c r="T15" i="1"/>
  <c r="U15" i="1"/>
  <c r="V15" i="1"/>
  <c r="W15" i="1"/>
  <c r="X15" i="1"/>
  <c r="Y15" i="1"/>
  <c r="Z15" i="1"/>
  <c r="AA15" i="1"/>
  <c r="AB15" i="1"/>
  <c r="S15" i="1"/>
  <c r="J46" i="2" l="1"/>
  <c r="X166" i="1" l="1"/>
  <c r="J769" i="2" l="1"/>
  <c r="H23" i="2" l="1"/>
  <c r="J22" i="2"/>
  <c r="J253" i="2"/>
  <c r="H512" i="2" l="1"/>
  <c r="H769" i="2" s="1"/>
  <c r="H253" i="2" s="1"/>
  <c r="G204" i="2"/>
  <c r="H204" i="2"/>
  <c r="H68" i="2"/>
  <c r="H184" i="2" l="1"/>
  <c r="I205" i="2" l="1"/>
  <c r="G205" i="2"/>
  <c r="H206" i="2"/>
  <c r="G59" i="2" l="1"/>
  <c r="G58" i="2"/>
  <c r="I769" i="2" l="1"/>
  <c r="G769" i="2"/>
  <c r="G253" i="2" s="1"/>
  <c r="I767" i="2"/>
  <c r="I779" i="2" s="1"/>
  <c r="G767" i="2"/>
  <c r="J766" i="2"/>
  <c r="I766" i="2"/>
  <c r="H766" i="2"/>
  <c r="G766" i="2"/>
  <c r="J765" i="2"/>
  <c r="J777" i="2" s="1"/>
  <c r="I765" i="2"/>
  <c r="I777" i="2" s="1"/>
  <c r="H765" i="2"/>
  <c r="G765" i="2"/>
  <c r="J764" i="2"/>
  <c r="J776" i="2" s="1"/>
  <c r="I764" i="2"/>
  <c r="I776" i="2" s="1"/>
  <c r="H764" i="2"/>
  <c r="H776" i="2" s="1"/>
  <c r="G764" i="2"/>
  <c r="G776" i="2" s="1"/>
  <c r="J763" i="2"/>
  <c r="I763" i="2"/>
  <c r="I775" i="2" s="1"/>
  <c r="H763" i="2"/>
  <c r="G763" i="2"/>
  <c r="G775" i="2" s="1"/>
  <c r="J762" i="2"/>
  <c r="I762" i="2"/>
  <c r="H762" i="2"/>
  <c r="G762" i="2"/>
  <c r="J761" i="2"/>
  <c r="I761" i="2"/>
  <c r="H761" i="2"/>
  <c r="G761" i="2"/>
  <c r="J757" i="2"/>
  <c r="I757" i="2"/>
  <c r="H757" i="2"/>
  <c r="G757" i="2"/>
  <c r="J744" i="2"/>
  <c r="I744" i="2"/>
  <c r="H744" i="2"/>
  <c r="G744" i="2"/>
  <c r="G743" i="2"/>
  <c r="G732" i="2" s="1"/>
  <c r="G742" i="2"/>
  <c r="J732" i="2"/>
  <c r="I732" i="2"/>
  <c r="H732" i="2"/>
  <c r="J720" i="2"/>
  <c r="I720" i="2"/>
  <c r="H720" i="2"/>
  <c r="G720" i="2"/>
  <c r="I703" i="2"/>
  <c r="I768" i="2" s="1"/>
  <c r="G703" i="2"/>
  <c r="G664" i="2" s="1"/>
  <c r="J695" i="2"/>
  <c r="J664" i="2" s="1"/>
  <c r="H695" i="2"/>
  <c r="I664" i="2"/>
  <c r="H664" i="2"/>
  <c r="J652" i="2"/>
  <c r="I652" i="2"/>
  <c r="H652" i="2"/>
  <c r="G652" i="2"/>
  <c r="J640" i="2"/>
  <c r="I640" i="2"/>
  <c r="H640" i="2"/>
  <c r="G640" i="2"/>
  <c r="J628" i="2"/>
  <c r="I628" i="2"/>
  <c r="H628" i="2"/>
  <c r="G628" i="2"/>
  <c r="R608" i="2"/>
  <c r="J572" i="2"/>
  <c r="I572" i="2"/>
  <c r="H572" i="2"/>
  <c r="G572" i="2"/>
  <c r="G312" i="2" s="1"/>
  <c r="J527" i="2"/>
  <c r="I527" i="2"/>
  <c r="H527" i="2"/>
  <c r="G527" i="2"/>
  <c r="J470" i="2"/>
  <c r="I470" i="2"/>
  <c r="H470" i="2"/>
  <c r="G470" i="2"/>
  <c r="J468" i="2"/>
  <c r="I468" i="2"/>
  <c r="H468" i="2"/>
  <c r="G468" i="2"/>
  <c r="J465" i="2"/>
  <c r="J771" i="2" s="1"/>
  <c r="I465" i="2"/>
  <c r="I771" i="2" s="1"/>
  <c r="H465" i="2"/>
  <c r="H771" i="2" s="1"/>
  <c r="G465" i="2"/>
  <c r="G771" i="2" s="1"/>
  <c r="J463" i="2"/>
  <c r="I463" i="2"/>
  <c r="H463" i="2"/>
  <c r="G463" i="2"/>
  <c r="J460" i="2"/>
  <c r="J770" i="2" s="1"/>
  <c r="I460" i="2"/>
  <c r="I770" i="2" s="1"/>
  <c r="H460" i="2"/>
  <c r="H770" i="2" s="1"/>
  <c r="G460" i="2"/>
  <c r="G770" i="2" s="1"/>
  <c r="J458" i="2"/>
  <c r="H458" i="2"/>
  <c r="J455" i="2"/>
  <c r="H455" i="2"/>
  <c r="J453" i="2"/>
  <c r="J768" i="2" s="1"/>
  <c r="H453" i="2"/>
  <c r="H450" i="2"/>
  <c r="H768" i="2" s="1"/>
  <c r="J448" i="2"/>
  <c r="H448" i="2"/>
  <c r="H414" i="2" s="1"/>
  <c r="J445" i="2"/>
  <c r="J414" i="2" s="1"/>
  <c r="H445" i="2"/>
  <c r="I414" i="2"/>
  <c r="G414" i="2"/>
  <c r="J392" i="2"/>
  <c r="H392" i="2"/>
  <c r="H358" i="2" s="1"/>
  <c r="J389" i="2"/>
  <c r="J767" i="2" s="1"/>
  <c r="H389" i="2"/>
  <c r="H767" i="2" s="1"/>
  <c r="I358" i="2"/>
  <c r="G358" i="2"/>
  <c r="J313" i="2"/>
  <c r="I313" i="2"/>
  <c r="H313" i="2"/>
  <c r="G313" i="2"/>
  <c r="I312" i="2"/>
  <c r="R296" i="2"/>
  <c r="T295" i="2"/>
  <c r="R295" i="2"/>
  <c r="T294" i="2"/>
  <c r="R294" i="2"/>
  <c r="R293" i="2"/>
  <c r="R292" i="2"/>
  <c r="J256" i="2"/>
  <c r="I256" i="2"/>
  <c r="H256" i="2"/>
  <c r="G256" i="2"/>
  <c r="I253" i="2"/>
  <c r="I251" i="2"/>
  <c r="G251" i="2"/>
  <c r="J250" i="2"/>
  <c r="I250" i="2"/>
  <c r="H250" i="2"/>
  <c r="G250" i="2"/>
  <c r="J249" i="2"/>
  <c r="I249" i="2"/>
  <c r="H249" i="2"/>
  <c r="G249" i="2"/>
  <c r="J248" i="2"/>
  <c r="I248" i="2"/>
  <c r="H248" i="2"/>
  <c r="G248" i="2"/>
  <c r="J247" i="2"/>
  <c r="I247" i="2"/>
  <c r="H247" i="2"/>
  <c r="G247" i="2"/>
  <c r="J246" i="2"/>
  <c r="I246" i="2"/>
  <c r="H246" i="2"/>
  <c r="G246" i="2"/>
  <c r="J245" i="2"/>
  <c r="I245" i="2"/>
  <c r="H245" i="2"/>
  <c r="G245" i="2"/>
  <c r="N242" i="2"/>
  <c r="N783" i="2" s="1"/>
  <c r="M242" i="2"/>
  <c r="M783" i="2" s="1"/>
  <c r="J242" i="2"/>
  <c r="H242" i="2" s="1"/>
  <c r="N241" i="2"/>
  <c r="N782" i="2" s="1"/>
  <c r="M241" i="2"/>
  <c r="M782" i="2" s="1"/>
  <c r="J241" i="2"/>
  <c r="H241" i="2" s="1"/>
  <c r="I241" i="2"/>
  <c r="G241" i="2" s="1"/>
  <c r="N240" i="2"/>
  <c r="N781" i="2" s="1"/>
  <c r="M240" i="2"/>
  <c r="M781" i="2" s="1"/>
  <c r="J240" i="2"/>
  <c r="H240" i="2" s="1"/>
  <c r="I240" i="2"/>
  <c r="G240" i="2" s="1"/>
  <c r="N239" i="2"/>
  <c r="N780" i="2" s="1"/>
  <c r="M239" i="2"/>
  <c r="M780" i="2" s="1"/>
  <c r="N238" i="2"/>
  <c r="N779" i="2" s="1"/>
  <c r="M238" i="2"/>
  <c r="M779" i="2" s="1"/>
  <c r="I238" i="2"/>
  <c r="G238" i="2" s="1"/>
  <c r="N237" i="2"/>
  <c r="N778" i="2" s="1"/>
  <c r="M237" i="2"/>
  <c r="M778" i="2" s="1"/>
  <c r="N236" i="2"/>
  <c r="N777" i="2" s="1"/>
  <c r="M236" i="2"/>
  <c r="M777" i="2" s="1"/>
  <c r="J236" i="2"/>
  <c r="H236" i="2" s="1"/>
  <c r="I236" i="2"/>
  <c r="G236" i="2" s="1"/>
  <c r="N235" i="2"/>
  <c r="N776" i="2" s="1"/>
  <c r="M235" i="2"/>
  <c r="M776" i="2" s="1"/>
  <c r="J235" i="2"/>
  <c r="I235" i="2"/>
  <c r="H235" i="2"/>
  <c r="G235" i="2"/>
  <c r="M234" i="2"/>
  <c r="M775" i="2" s="1"/>
  <c r="M233" i="2"/>
  <c r="M774" i="2" s="1"/>
  <c r="N232" i="2"/>
  <c r="N773" i="2" s="1"/>
  <c r="M232" i="2"/>
  <c r="M773" i="2" s="1"/>
  <c r="M772" i="2" s="1"/>
  <c r="J219" i="2"/>
  <c r="I219" i="2"/>
  <c r="H219" i="2"/>
  <c r="G219" i="2"/>
  <c r="G218" i="2"/>
  <c r="H217" i="2"/>
  <c r="G217" i="2"/>
  <c r="H216" i="2"/>
  <c r="G216" i="2"/>
  <c r="J215" i="2"/>
  <c r="J239" i="2" s="1"/>
  <c r="H239" i="2" s="1"/>
  <c r="I215" i="2"/>
  <c r="I239" i="2" s="1"/>
  <c r="G239" i="2" s="1"/>
  <c r="H215" i="2"/>
  <c r="G215" i="2"/>
  <c r="J214" i="2"/>
  <c r="I214" i="2"/>
  <c r="H214" i="2"/>
  <c r="G214" i="2"/>
  <c r="G207" i="2" s="1"/>
  <c r="J213" i="2"/>
  <c r="G213" i="2"/>
  <c r="I213" i="2" s="1"/>
  <c r="J207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G184" i="2"/>
  <c r="H183" i="2"/>
  <c r="G183" i="2"/>
  <c r="H182" i="2"/>
  <c r="G182" i="2"/>
  <c r="H181" i="2"/>
  <c r="G181" i="2"/>
  <c r="H180" i="2"/>
  <c r="G180" i="2"/>
  <c r="J179" i="2"/>
  <c r="H179" i="2" s="1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N152" i="2"/>
  <c r="N234" i="2" s="1"/>
  <c r="N775" i="2" s="1"/>
  <c r="J152" i="2"/>
  <c r="H152" i="2" s="1"/>
  <c r="G152" i="2"/>
  <c r="H151" i="2"/>
  <c r="G151" i="2"/>
  <c r="H150" i="2"/>
  <c r="G150" i="2"/>
  <c r="I149" i="2"/>
  <c r="I233" i="2" s="1"/>
  <c r="G233" i="2" s="1"/>
  <c r="H149" i="2"/>
  <c r="G149" i="2"/>
  <c r="H148" i="2"/>
  <c r="G148" i="2"/>
  <c r="H147" i="2"/>
  <c r="G147" i="2"/>
  <c r="G146" i="2" s="1"/>
  <c r="H146" i="2"/>
  <c r="H145" i="2"/>
  <c r="G145" i="2"/>
  <c r="H144" i="2"/>
  <c r="G144" i="2"/>
  <c r="G143" i="2" s="1"/>
  <c r="J143" i="2"/>
  <c r="H143" i="2" s="1"/>
  <c r="H142" i="2"/>
  <c r="G142" i="2"/>
  <c r="G140" i="2" s="1"/>
  <c r="H141" i="2"/>
  <c r="G141" i="2"/>
  <c r="N140" i="2"/>
  <c r="N233" i="2" s="1"/>
  <c r="N774" i="2" s="1"/>
  <c r="J140" i="2"/>
  <c r="H140" i="2" s="1"/>
  <c r="G139" i="2"/>
  <c r="H138" i="2"/>
  <c r="G138" i="2"/>
  <c r="J137" i="2"/>
  <c r="I137" i="2"/>
  <c r="H137" i="2"/>
  <c r="G137" i="2"/>
  <c r="G136" i="2"/>
  <c r="H135" i="2"/>
  <c r="G135" i="2"/>
  <c r="J134" i="2"/>
  <c r="I134" i="2"/>
  <c r="H134" i="2"/>
  <c r="G134" i="2"/>
  <c r="G133" i="2"/>
  <c r="G131" i="2" s="1"/>
  <c r="H132" i="2"/>
  <c r="G132" i="2"/>
  <c r="J131" i="2"/>
  <c r="I131" i="2"/>
  <c r="H131" i="2"/>
  <c r="G130" i="2"/>
  <c r="G128" i="2" s="1"/>
  <c r="H129" i="2"/>
  <c r="G129" i="2"/>
  <c r="J128" i="2"/>
  <c r="J232" i="2" s="1"/>
  <c r="I128" i="2"/>
  <c r="I127" i="2" s="1"/>
  <c r="G127" i="2" s="1"/>
  <c r="H128" i="2"/>
  <c r="N127" i="2"/>
  <c r="M127" i="2"/>
  <c r="J127" i="2"/>
  <c r="J82" i="2"/>
  <c r="I82" i="2"/>
  <c r="H82" i="2"/>
  <c r="G82" i="2"/>
  <c r="G69" i="2"/>
  <c r="G68" i="2"/>
  <c r="G67" i="2"/>
  <c r="G66" i="2"/>
  <c r="V65" i="2"/>
  <c r="J65" i="2"/>
  <c r="J237" i="2" s="1"/>
  <c r="H237" i="2" s="1"/>
  <c r="V64" i="2"/>
  <c r="V63" i="2"/>
  <c r="N48" i="2"/>
  <c r="M48" i="2"/>
  <c r="J48" i="2"/>
  <c r="H48" i="2" s="1"/>
  <c r="H24" i="2" s="1"/>
  <c r="N47" i="2"/>
  <c r="M47" i="2"/>
  <c r="J47" i="2"/>
  <c r="H47" i="2" s="1"/>
  <c r="I47" i="2"/>
  <c r="I23" i="2" s="1"/>
  <c r="G47" i="2"/>
  <c r="G23" i="2" s="1"/>
  <c r="N46" i="2"/>
  <c r="H46" i="2" s="1"/>
  <c r="M46" i="2"/>
  <c r="I46" i="2"/>
  <c r="N45" i="2"/>
  <c r="M45" i="2"/>
  <c r="J45" i="2"/>
  <c r="H45" i="2" s="1"/>
  <c r="I45" i="2"/>
  <c r="G45" i="2"/>
  <c r="N44" i="2"/>
  <c r="M44" i="2"/>
  <c r="J44" i="2"/>
  <c r="I44" i="2"/>
  <c r="G44" i="2" s="1"/>
  <c r="G20" i="2" s="1"/>
  <c r="H44" i="2"/>
  <c r="N43" i="2"/>
  <c r="M43" i="2"/>
  <c r="J43" i="2"/>
  <c r="H43" i="2" s="1"/>
  <c r="I43" i="2"/>
  <c r="G43" i="2"/>
  <c r="N42" i="2"/>
  <c r="M42" i="2"/>
  <c r="J42" i="2"/>
  <c r="I42" i="2"/>
  <c r="G42" i="2" s="1"/>
  <c r="G18" i="2" s="1"/>
  <c r="H42" i="2"/>
  <c r="N41" i="2"/>
  <c r="M41" i="2"/>
  <c r="J41" i="2"/>
  <c r="H41" i="2" s="1"/>
  <c r="I41" i="2"/>
  <c r="G41" i="2"/>
  <c r="N40" i="2"/>
  <c r="M40" i="2"/>
  <c r="J40" i="2"/>
  <c r="I40" i="2"/>
  <c r="G40" i="2" s="1"/>
  <c r="H40" i="2"/>
  <c r="N39" i="2"/>
  <c r="M39" i="2"/>
  <c r="J39" i="2"/>
  <c r="H39" i="2" s="1"/>
  <c r="I39" i="2"/>
  <c r="G39" i="2"/>
  <c r="G15" i="2" s="1"/>
  <c r="N38" i="2"/>
  <c r="N37" i="2" s="1"/>
  <c r="M38" i="2"/>
  <c r="J38" i="2"/>
  <c r="I38" i="2"/>
  <c r="G38" i="2" s="1"/>
  <c r="H38" i="2"/>
  <c r="M37" i="2"/>
  <c r="J25" i="2"/>
  <c r="I25" i="2"/>
  <c r="H25" i="2"/>
  <c r="G25" i="2"/>
  <c r="N24" i="2"/>
  <c r="M24" i="2"/>
  <c r="N23" i="2"/>
  <c r="M23" i="2"/>
  <c r="N22" i="2"/>
  <c r="H22" i="2" s="1"/>
  <c r="M22" i="2"/>
  <c r="N21" i="2"/>
  <c r="M21" i="2"/>
  <c r="J21" i="2"/>
  <c r="H21" i="2" s="1"/>
  <c r="I21" i="2"/>
  <c r="G21" i="2"/>
  <c r="N20" i="2"/>
  <c r="M20" i="2"/>
  <c r="J20" i="2"/>
  <c r="I20" i="2"/>
  <c r="H20" i="2"/>
  <c r="N19" i="2"/>
  <c r="M19" i="2"/>
  <c r="J19" i="2"/>
  <c r="H19" i="2" s="1"/>
  <c r="G19" i="2"/>
  <c r="N18" i="2"/>
  <c r="M18" i="2"/>
  <c r="J18" i="2"/>
  <c r="I18" i="2"/>
  <c r="H18" i="2"/>
  <c r="N17" i="2"/>
  <c r="M17" i="2"/>
  <c r="J17" i="2"/>
  <c r="H17" i="2" s="1"/>
  <c r="I17" i="2"/>
  <c r="G17" i="2"/>
  <c r="N16" i="2"/>
  <c r="H16" i="2" s="1"/>
  <c r="J16" i="2"/>
  <c r="J15" i="2"/>
  <c r="H15" i="2" s="1"/>
  <c r="I15" i="2"/>
  <c r="J14" i="2"/>
  <c r="H14" i="2" s="1"/>
  <c r="I14" i="2"/>
  <c r="G14" i="2" s="1"/>
  <c r="N13" i="2"/>
  <c r="M13" i="2"/>
  <c r="AB167" i="1"/>
  <c r="Z167" i="1"/>
  <c r="X167" i="1"/>
  <c r="V167" i="1"/>
  <c r="AB166" i="1"/>
  <c r="Z166" i="1"/>
  <c r="X159" i="1"/>
  <c r="V166" i="1"/>
  <c r="T166" i="1"/>
  <c r="AB159" i="1"/>
  <c r="AA159" i="1"/>
  <c r="Z159" i="1"/>
  <c r="Y159" i="1"/>
  <c r="W159" i="1"/>
  <c r="V159" i="1"/>
  <c r="U159" i="1"/>
  <c r="T159" i="1"/>
  <c r="S159" i="1"/>
  <c r="R159" i="1"/>
  <c r="Q159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W55" i="1"/>
  <c r="V91" i="1"/>
  <c r="U91" i="1"/>
  <c r="T91" i="1"/>
  <c r="S91" i="1"/>
  <c r="R91" i="1"/>
  <c r="Q91" i="1"/>
  <c r="AB54" i="1"/>
  <c r="AB32" i="1" s="1"/>
  <c r="AB12" i="1" s="1"/>
  <c r="Z54" i="1"/>
  <c r="X54" i="1"/>
  <c r="X32" i="1" s="1"/>
  <c r="W54" i="1"/>
  <c r="W32" i="1" s="1"/>
  <c r="W12" i="1" s="1"/>
  <c r="V90" i="1"/>
  <c r="U90" i="1"/>
  <c r="T90" i="1"/>
  <c r="S90" i="1"/>
  <c r="R90" i="1"/>
  <c r="Q90" i="1"/>
  <c r="V73" i="1"/>
  <c r="U73" i="1"/>
  <c r="T73" i="1"/>
  <c r="S73" i="1"/>
  <c r="R73" i="1"/>
  <c r="Q73" i="1"/>
  <c r="V72" i="1"/>
  <c r="U72" i="1"/>
  <c r="T72" i="1"/>
  <c r="S72" i="1"/>
  <c r="R72" i="1"/>
  <c r="Q72" i="1"/>
  <c r="AB58" i="1"/>
  <c r="AA58" i="1"/>
  <c r="Z58" i="1"/>
  <c r="Y58" i="1"/>
  <c r="X58" i="1"/>
  <c r="W58" i="1"/>
  <c r="V58" i="1"/>
  <c r="U58" i="1"/>
  <c r="T58" i="1"/>
  <c r="S58" i="1"/>
  <c r="R58" i="1"/>
  <c r="Q58" i="1"/>
  <c r="AB57" i="1"/>
  <c r="AA57" i="1"/>
  <c r="Z57" i="1"/>
  <c r="Y57" i="1"/>
  <c r="X57" i="1"/>
  <c r="W57" i="1"/>
  <c r="V57" i="1"/>
  <c r="U57" i="1"/>
  <c r="T57" i="1"/>
  <c r="S57" i="1"/>
  <c r="R57" i="1"/>
  <c r="Q57" i="1"/>
  <c r="AB55" i="1"/>
  <c r="AA55" i="1"/>
  <c r="Z55" i="1"/>
  <c r="Y55" i="1"/>
  <c r="X55" i="1"/>
  <c r="V55" i="1"/>
  <c r="U55" i="1"/>
  <c r="T55" i="1"/>
  <c r="S55" i="1"/>
  <c r="R55" i="1"/>
  <c r="Q55" i="1"/>
  <c r="AA54" i="1"/>
  <c r="AA32" i="1" s="1"/>
  <c r="AA12" i="1" s="1"/>
  <c r="Y54" i="1"/>
  <c r="Y32" i="1" s="1"/>
  <c r="Y12" i="1" s="1"/>
  <c r="V54" i="1"/>
  <c r="U54" i="1"/>
  <c r="T54" i="1"/>
  <c r="S54" i="1"/>
  <c r="R54" i="1"/>
  <c r="Q54" i="1"/>
  <c r="AB42" i="1"/>
  <c r="AA42" i="1"/>
  <c r="Z42" i="1"/>
  <c r="Y42" i="1"/>
  <c r="X42" i="1"/>
  <c r="W42" i="1"/>
  <c r="V42" i="1"/>
  <c r="U42" i="1"/>
  <c r="AB41" i="1"/>
  <c r="AA41" i="1"/>
  <c r="Z41" i="1"/>
  <c r="Y41" i="1"/>
  <c r="X41" i="1"/>
  <c r="W41" i="1"/>
  <c r="V41" i="1"/>
  <c r="U41" i="1"/>
  <c r="V32" i="1"/>
  <c r="U32" i="1"/>
  <c r="T32" i="1"/>
  <c r="S32" i="1"/>
  <c r="S12" i="1" s="1"/>
  <c r="R32" i="1"/>
  <c r="Q32" i="1"/>
  <c r="AB24" i="1"/>
  <c r="AA24" i="1"/>
  <c r="Z24" i="1"/>
  <c r="Y24" i="1"/>
  <c r="X24" i="1"/>
  <c r="W24" i="1"/>
  <c r="V24" i="1"/>
  <c r="V11" i="1" s="1"/>
  <c r="U24" i="1"/>
  <c r="T24" i="1"/>
  <c r="S24" i="1"/>
  <c r="R24" i="1"/>
  <c r="R15" i="1" s="1"/>
  <c r="R13" i="1" s="1"/>
  <c r="R11" i="1" s="1"/>
  <c r="Q24" i="1"/>
  <c r="P24" i="1"/>
  <c r="O24" i="1"/>
  <c r="N24" i="1"/>
  <c r="M24" i="1"/>
  <c r="L24" i="1"/>
  <c r="K24" i="1"/>
  <c r="J24" i="1"/>
  <c r="I24" i="1"/>
  <c r="H24" i="1"/>
  <c r="F24" i="1"/>
  <c r="AB19" i="1"/>
  <c r="AB11" i="1" s="1"/>
  <c r="AA19" i="1"/>
  <c r="Z19" i="1"/>
  <c r="Y19" i="1"/>
  <c r="Y11" i="1" s="1"/>
  <c r="X19" i="1"/>
  <c r="X11" i="1" s="1"/>
  <c r="W19" i="1"/>
  <c r="V19" i="1"/>
  <c r="U19" i="1"/>
  <c r="U11" i="1" s="1"/>
  <c r="T19" i="1"/>
  <c r="T11" i="1" s="1"/>
  <c r="S19" i="1"/>
  <c r="R19" i="1"/>
  <c r="Q19" i="1"/>
  <c r="Q15" i="1" s="1"/>
  <c r="Q13" i="1" s="1"/>
  <c r="P19" i="1"/>
  <c r="P15" i="1" s="1"/>
  <c r="P13" i="1" s="1"/>
  <c r="O19" i="1"/>
  <c r="N19" i="1"/>
  <c r="M19" i="1"/>
  <c r="M15" i="1" s="1"/>
  <c r="M13" i="1" s="1"/>
  <c r="L19" i="1"/>
  <c r="L15" i="1" s="1"/>
  <c r="L13" i="1" s="1"/>
  <c r="K19" i="1"/>
  <c r="J19" i="1"/>
  <c r="I19" i="1"/>
  <c r="I15" i="1" s="1"/>
  <c r="I13" i="1" s="1"/>
  <c r="H19" i="1"/>
  <c r="H15" i="1" s="1"/>
  <c r="H13" i="1" s="1"/>
  <c r="G19" i="1"/>
  <c r="F19" i="1"/>
  <c r="AA11" i="1"/>
  <c r="W11" i="1"/>
  <c r="S13" i="1"/>
  <c r="S11" i="1" s="1"/>
  <c r="O15" i="1"/>
  <c r="O13" i="1" s="1"/>
  <c r="N15" i="1"/>
  <c r="N13" i="1" s="1"/>
  <c r="K15" i="1"/>
  <c r="K13" i="1" s="1"/>
  <c r="J15" i="1"/>
  <c r="G15" i="1"/>
  <c r="G13" i="1" s="1"/>
  <c r="F15" i="1"/>
  <c r="Z11" i="1"/>
  <c r="J13" i="1"/>
  <c r="F13" i="1"/>
  <c r="V12" i="1"/>
  <c r="U12" i="1"/>
  <c r="T12" i="1"/>
  <c r="R12" i="1"/>
  <c r="Q12" i="1"/>
  <c r="Q11" i="1"/>
  <c r="Z32" i="1" l="1"/>
  <c r="Z12" i="1" s="1"/>
  <c r="H127" i="2"/>
  <c r="X12" i="1"/>
  <c r="H312" i="2"/>
  <c r="H207" i="2"/>
  <c r="G46" i="2"/>
  <c r="G22" i="2" s="1"/>
  <c r="I22" i="2"/>
  <c r="I781" i="2"/>
  <c r="J24" i="2"/>
  <c r="J23" i="2"/>
  <c r="J37" i="2"/>
  <c r="H37" i="2"/>
  <c r="J760" i="2"/>
  <c r="H760" i="2" s="1"/>
  <c r="J251" i="2"/>
  <c r="H781" i="2"/>
  <c r="G254" i="2"/>
  <c r="G782" i="2"/>
  <c r="G255" i="2"/>
  <c r="G774" i="2"/>
  <c r="G777" i="2"/>
  <c r="G779" i="2"/>
  <c r="H232" i="2"/>
  <c r="H780" i="2"/>
  <c r="H252" i="2"/>
  <c r="J781" i="2"/>
  <c r="H782" i="2"/>
  <c r="H254" i="2"/>
  <c r="H783" i="2"/>
  <c r="H255" i="2"/>
  <c r="H773" i="2"/>
  <c r="H777" i="2"/>
  <c r="H778" i="2"/>
  <c r="I207" i="2"/>
  <c r="I19" i="2"/>
  <c r="I237" i="2"/>
  <c r="G237" i="2" s="1"/>
  <c r="G778" i="2" s="1"/>
  <c r="N772" i="2"/>
  <c r="I782" i="2"/>
  <c r="I254" i="2"/>
  <c r="I255" i="2"/>
  <c r="I780" i="2"/>
  <c r="I760" i="2"/>
  <c r="I252" i="2"/>
  <c r="I244" i="2" s="1"/>
  <c r="I774" i="2"/>
  <c r="G781" i="2"/>
  <c r="H13" i="2"/>
  <c r="H251" i="2"/>
  <c r="J780" i="2"/>
  <c r="J252" i="2"/>
  <c r="J782" i="2"/>
  <c r="J254" i="2"/>
  <c r="J255" i="2"/>
  <c r="J783" i="2"/>
  <c r="J773" i="2"/>
  <c r="J775" i="2"/>
  <c r="J778" i="2"/>
  <c r="J233" i="2"/>
  <c r="H233" i="2" s="1"/>
  <c r="H774" i="2" s="1"/>
  <c r="J234" i="2"/>
  <c r="H234" i="2" s="1"/>
  <c r="H775" i="2" s="1"/>
  <c r="J238" i="2"/>
  <c r="H238" i="2" s="1"/>
  <c r="H779" i="2" s="1"/>
  <c r="G768" i="2"/>
  <c r="M231" i="2"/>
  <c r="I232" i="2"/>
  <c r="I773" i="2" s="1"/>
  <c r="J358" i="2"/>
  <c r="J312" i="2" s="1"/>
  <c r="J13" i="2"/>
  <c r="N231" i="2"/>
  <c r="H231" i="2" l="1"/>
  <c r="G252" i="2"/>
  <c r="G244" i="2" s="1"/>
  <c r="G780" i="2"/>
  <c r="G760" i="2"/>
  <c r="J779" i="2"/>
  <c r="G232" i="2"/>
  <c r="H772" i="2"/>
  <c r="J244" i="2"/>
  <c r="H244" i="2" s="1"/>
  <c r="J774" i="2"/>
  <c r="J772" i="2" s="1"/>
  <c r="I778" i="2"/>
  <c r="J231" i="2"/>
  <c r="G773" i="2" l="1"/>
  <c r="I48" i="2"/>
  <c r="G48" i="2" s="1"/>
  <c r="I206" i="2"/>
  <c r="I242" i="2"/>
  <c r="I783" i="2" s="1"/>
  <c r="I772" i="2" s="1"/>
  <c r="G37" i="2" l="1"/>
  <c r="G24" i="2"/>
  <c r="G13" i="2" s="1"/>
  <c r="I24" i="2"/>
  <c r="I13" i="2" s="1"/>
  <c r="G242" i="2"/>
  <c r="I231" i="2"/>
  <c r="I37" i="2"/>
  <c r="G231" i="2" l="1"/>
  <c r="G783" i="2"/>
  <c r="G772" i="2" s="1"/>
</calcChain>
</file>

<file path=xl/comments1.xml><?xml version="1.0" encoding="utf-8"?>
<comments xmlns="http://schemas.openxmlformats.org/spreadsheetml/2006/main">
  <authors>
    <author>Автор</author>
  </authors>
  <commentList>
    <comment ref="U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не ниже 21.4</t>
        </r>
      </text>
    </comment>
    <comment ref="U24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нужно 312</t>
        </r>
      </text>
    </comment>
    <comment ref="V24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нужно и областные иместные 312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2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Изменения добавить Кировского р-на</t>
        </r>
      </text>
    </comment>
  </commentList>
</comments>
</file>

<file path=xl/sharedStrings.xml><?xml version="1.0" encoding="utf-8"?>
<sst xmlns="http://schemas.openxmlformats.org/spreadsheetml/2006/main" count="2017" uniqueCount="327">
  <si>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</si>
  <si>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</si>
  <si>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</si>
  <si>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</si>
  <si>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</si>
  <si>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</si>
  <si>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</si>
  <si>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</si>
  <si>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</si>
  <si>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</si>
  <si>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</si>
  <si>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</si>
  <si>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</si>
  <si>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</si>
  <si>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</si>
  <si>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</si>
  <si>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</si>
  <si>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</si>
  <si>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</si>
  <si>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</si>
  <si>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</si>
  <si>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</si>
  <si>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</si>
  <si>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Приложение 1</t>
  </si>
  <si>
    <t>Приложение 2</t>
  </si>
  <si>
    <t>ПОКАЗАТЕЛИ ЦЕЛИ, ЗАДАЧ, МЕРОПРИЯТИЙ ПОДПРОГРАММЫ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</si>
  <si>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</si>
  <si>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</si>
  <si>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</si>
  <si>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</si>
  <si>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</si>
  <si>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</si>
  <si>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</si>
  <si>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</si>
  <si>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</si>
  <si>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</si>
  <si>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</si>
  <si>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</si>
  <si>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</si>
  <si>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</si>
  <si>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</si>
  <si>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1200/5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</si>
  <si>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</si>
  <si>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</si>
  <si>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</si>
  <si>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</si>
  <si>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</si>
  <si>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</si>
  <si>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</si>
  <si>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</si>
  <si>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</si>
  <si>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</si>
  <si>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</si>
  <si>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</si>
  <si>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</si>
  <si>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</si>
  <si>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</si>
  <si>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</si>
  <si>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</si>
  <si>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</si>
  <si>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</si>
  <si>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</si>
  <si>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</si>
  <si>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</si>
  <si>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</si>
  <si>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</si>
  <si>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</si>
  <si>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</si>
  <si>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</si>
  <si>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</si>
  <si>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</si>
  <si>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</si>
  <si>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</si>
  <si>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</si>
  <si>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</si>
  <si>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</si>
  <si>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</si>
  <si>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</si>
  <si>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</si>
  <si>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</si>
  <si>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</si>
  <si>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</si>
  <si>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</si>
  <si>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</si>
  <si>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</si>
  <si>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</si>
  <si>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</si>
  <si>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</si>
  <si>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</si>
  <si>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</si>
  <si>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</si>
  <si>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</si>
  <si>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</si>
  <si>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</si>
  <si>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</si>
  <si>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</si>
  <si>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</si>
  <si>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 xml:space="preserve">2017 год 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</si>
  <si>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</si>
  <si>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</si>
  <si>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</si>
  <si>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</si>
  <si>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</si>
  <si>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</si>
  <si>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</si>
  <si>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</si>
  <si>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</si>
  <si>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Управление дорожной деятельности, благоустройства и транспорта администрации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</si>
  <si>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</si>
  <si>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</si>
  <si>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</si>
  <si>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</si>
  <si>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</si>
  <si>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</si>
  <si>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</si>
  <si>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</si>
  <si>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</si>
  <si>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</si>
  <si>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</si>
  <si>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</si>
  <si>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</si>
  <si>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</si>
  <si>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</si>
  <si>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</si>
  <si>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</si>
  <si>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</si>
  <si>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</si>
  <si>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</si>
  <si>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</si>
  <si>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</si>
  <si>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</si>
  <si>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</si>
  <si>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</si>
  <si>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</si>
  <si>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</si>
  <si>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</si>
  <si>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</si>
  <si>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</si>
  <si>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</si>
  <si>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</si>
  <si>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</si>
  <si>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</si>
  <si>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</si>
  <si>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</si>
  <si>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</si>
  <si>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</si>
  <si>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</si>
  <si>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>1) Новый год и Рождество</t>
    </r>
    <r>
      <rPr>
        <sz val="11"/>
        <rFont val="Times New Roman"/>
        <family val="1"/>
        <charset val="204"/>
      </rPr>
      <t>, в том числе:</t>
    </r>
  </si>
  <si>
    <r>
      <t>2) День защитника Отечества</t>
    </r>
    <r>
      <rPr>
        <sz val="11"/>
        <rFont val="Times New Roman"/>
        <family val="1"/>
        <charset val="204"/>
      </rPr>
      <t>, в том числе:</t>
    </r>
  </si>
  <si>
    <r>
      <t>5) День памяти и скорби</t>
    </r>
    <r>
      <rPr>
        <sz val="11"/>
        <rFont val="Times New Roman"/>
        <family val="1"/>
        <charset val="204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</si>
  <si>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</si>
  <si>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</si>
  <si>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</si>
  <si>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</si>
  <si>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1710110420, 313</t>
  </si>
  <si>
    <t>1710140710, 313     1710110430, 313</t>
  </si>
  <si>
    <t>1710220380, 622</t>
  </si>
  <si>
    <t>1710220380, 244, 622</t>
  </si>
  <si>
    <t>1710220380, 244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</si>
  <si>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</si>
  <si>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</si>
  <si>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</si>
  <si>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</si>
  <si>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</si>
  <si>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</si>
  <si>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</si>
  <si>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</si>
  <si>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</si>
  <si>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</si>
  <si>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</si>
  <si>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</si>
  <si>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</si>
  <si>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</si>
  <si>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</si>
  <si>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</si>
  <si>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</si>
  <si>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</si>
  <si>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</si>
  <si>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</si>
  <si>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</si>
  <si>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</si>
  <si>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</si>
  <si>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>Количество получателей ренты (человек)</t>
  </si>
  <si>
    <t>810/4</t>
  </si>
  <si>
    <t>15380/28</t>
  </si>
  <si>
    <t>13920/24</t>
  </si>
  <si>
    <t xml:space="preserve">1710110390, 313     </t>
  </si>
  <si>
    <t xml:space="preserve">1710110640, 313       </t>
  </si>
  <si>
    <t>1710199990, 244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</si>
  <si>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</si>
  <si>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</si>
  <si>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</si>
  <si>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</si>
  <si>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</si>
  <si>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</si>
  <si>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</si>
  <si>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</si>
  <si>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</si>
  <si>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</si>
  <si>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</si>
  <si>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</si>
  <si>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</si>
  <si>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</si>
  <si>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</si>
  <si>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</si>
  <si>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</si>
  <si>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</si>
  <si>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</si>
  <si>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</si>
  <si>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</si>
  <si>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</si>
  <si>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</si>
  <si>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</si>
  <si>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</si>
  <si>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</si>
  <si>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</si>
  <si>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</si>
  <si>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</si>
  <si>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</si>
  <si>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435/3</t>
  </si>
  <si>
    <t>605/4</t>
  </si>
  <si>
    <t>1650/10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</si>
  <si>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</si>
  <si>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</si>
  <si>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</si>
  <si>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</si>
  <si>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</si>
  <si>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</si>
  <si>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</si>
  <si>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</si>
  <si>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</si>
  <si>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</si>
  <si>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</si>
  <si>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</si>
  <si>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Единовременная социальная (материальная) помощь гражданам, достигшим возраста 60 (для мужчин) и 55 лет (для женщин), в т.ч.:</t>
  </si>
  <si>
    <t>2015-2025 годы</t>
  </si>
  <si>
    <t>Плановые значения показателей по годам реализации муниципальной программы</t>
  </si>
  <si>
    <t>10000/1</t>
  </si>
  <si>
    <t>1710120380, 244, 321, 323</t>
  </si>
  <si>
    <t>Выполнение работ по проведению текущего ремонта мемориальных комплексов, в том числе:</t>
  </si>
  <si>
    <t>1260/4</t>
  </si>
  <si>
    <t>400/2</t>
  </si>
  <si>
    <t>451/4</t>
  </si>
  <si>
    <t>13160/8</t>
  </si>
  <si>
    <t>3150/6</t>
  </si>
  <si>
    <t>18208/28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</si>
  <si>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</si>
  <si>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</si>
  <si>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</si>
  <si>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Год разработки программы - 2014 год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</si>
  <si>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</si>
  <si>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Демонтаж и монтаж ограждаений на улично-дорожной сети муниципального образования «Город Томск» (работ)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</si>
  <si>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«Город Томск»)</t>
  </si>
  <si>
    <t>Ответственный орган (подразделение) за достижение значения показателя</t>
  </si>
  <si>
    <t xml:space="preserve">Цель.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</si>
  <si>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</si>
  <si>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</si>
  <si>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</si>
  <si>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</si>
  <si>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</t>
  </si>
  <si>
    <t>Администрации районов Города Томска, управление культуры администрации Города Томска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</si>
  <si>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</t>
  </si>
  <si>
    <t>Выполнение обязательств по договорам пожизненной ренты, в т.ч. пособия и компенсации гражданам и иные социальные выплаты, кроме публичных обязательств</t>
  </si>
  <si>
    <t>* расчет показателя рассчитывается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«Город Томск» по итогам 2013 года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</si>
  <si>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«Город Томск» по итогам 2013 года 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</si>
  <si>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 xml:space="preserve"> ─ субсидия некоммерческому партнерству Культурно-просветительскому центру «Академия знаний»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</si>
  <si>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</si>
  <si>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</si>
  <si>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</si>
  <si>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</si>
  <si>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</si>
  <si>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</si>
  <si>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</si>
  <si>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</si>
  <si>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</si>
  <si>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</si>
  <si>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</si>
  <si>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</si>
  <si>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</si>
  <si>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</si>
  <si>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</si>
  <si>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</si>
  <si>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</si>
  <si>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</si>
  <si>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r>
      <t>3) Международный женский день 8 марта</t>
    </r>
    <r>
      <rPr>
        <sz val="11"/>
        <rFont val="Times New Roman"/>
        <family val="1"/>
        <charset val="204"/>
      </rPr>
      <t>, в том числе:</t>
    </r>
  </si>
  <si>
    <r>
      <t>4) День Победы</t>
    </r>
    <r>
      <rPr>
        <sz val="11"/>
        <rFont val="Times New Roman"/>
        <family val="1"/>
        <charset val="204"/>
      </rPr>
      <t>, в том числе:</t>
    </r>
  </si>
  <si>
    <t>Всего по подпрограмме</t>
  </si>
  <si>
    <r>
      <t>6) Международный день пожилых людей</t>
    </r>
    <r>
      <rPr>
        <sz val="11"/>
        <rFont val="Times New Roman"/>
        <family val="1"/>
        <charset val="204"/>
      </rPr>
      <t>, в том числе:</t>
    </r>
  </si>
  <si>
    <t>Количество граждан, охваченных мерами по укреплению здоровья (человек)</t>
  </si>
  <si>
    <t>Количество мероприятий (штук)</t>
  </si>
  <si>
    <t>Количество граждан, охваченных мерами по укреплению здоровья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</si>
  <si>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</si>
  <si>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***расчет показателей за 2016 год рассчитывается как: 5350*100/109363 = 4,9%, где 5638 - фактический показатель за 2016 год по задаче 1, 100 - это 100%, 109363 - общее количество пенсионеров по старости на территории МО «Город Томск» по итогам 2015 года 20620*100/109363 = 18,9%, где 20884 - фактический показатель за 2016 год по задаче 2, 100 - это 100%, 109363 - общее количество пенсионеров по старости на территории МО «Город Томск» по итогам 2015 года  (по данным паспорта МО «Город Томск» по состоянию на 01.01.2016).</t>
  </si>
  <si>
    <t xml:space="preserve">                                                                                                 </t>
  </si>
  <si>
    <t>6) Услуги почты при оказании материальной помощи</t>
  </si>
  <si>
    <t>Выплата дополнительной муниципальной пенсии, а также услуги кредитных организаций</t>
  </si>
  <si>
    <t>1710110440, 313     1710199990, 323, 244</t>
  </si>
  <si>
    <t xml:space="preserve">Показатель введен с 01.01.2020 </t>
  </si>
  <si>
    <t>Изменено наименование мероприятия с 01.01.2020</t>
  </si>
  <si>
    <t>Показатель с 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</si>
  <si>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</si>
  <si>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</si>
  <si>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I</t>
  </si>
  <si>
    <t>Б</t>
  </si>
  <si>
    <t>II</t>
  </si>
  <si>
    <t>Д</t>
  </si>
  <si>
    <t>Г</t>
  </si>
  <si>
    <t>- субсидия Ассоциации Томской области «Академия знаний» для проведения курсов компьютерной грамотности граждан, достигших возраста 60 (для мужчин) и 55 лет (для женщин)</t>
  </si>
  <si>
    <t xml:space="preserve"> Расчет показателей на 2017 -2021 годы производится аналогично, на основании фактических показателей за конкретный год.</t>
  </si>
  <si>
    <t xml:space="preserve">Показатель изменен с 01.01.2022 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</si>
  <si>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</t>
  </si>
  <si>
    <r>
      <t xml:space="preserve">3) Международный женский день 8 </t>
    </r>
    <r>
      <rPr>
        <b/>
        <sz val="11"/>
        <rFont val="Calibri"/>
        <family val="2"/>
        <charset val="204"/>
      </rPr>
      <t>Марта, в том числе:</t>
    </r>
  </si>
  <si>
    <t>2) День защитника Отечества, в том числе:</t>
  </si>
  <si>
    <t>4) День Победы, в том числе:</t>
  </si>
  <si>
    <t>5) День памяти и скорби, в том числе:</t>
  </si>
  <si>
    <t>6) Международный день пожилых людей, в том числе:</t>
  </si>
  <si>
    <t>кировский сколько по факту останется в бюджете</t>
  </si>
  <si>
    <r>
      <t xml:space="preserve">1) Новый год и Рождество, в том </t>
    </r>
    <r>
      <rPr>
        <b/>
        <sz val="10"/>
        <rFont val="Arial Cyr"/>
      </rPr>
      <t>числе:</t>
    </r>
  </si>
  <si>
    <t>Показатель с  01.01.2020 используется без дробного значения</t>
  </si>
  <si>
    <t>Показатель с  01.01.2020  используется без дробного значения</t>
  </si>
  <si>
    <t>1710299990, 633</t>
  </si>
  <si>
    <t>Доля граждан старшего поколения, охваченных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</si>
  <si>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</si>
  <si>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</si>
  <si>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Цель, задачи и мероприятия подпрограммы</t>
  </si>
  <si>
    <t>Укрупненное (основное)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</t>
  </si>
  <si>
    <t>Укрупненное (основное)  мероприятие «Содействие активному участию граждан старшего поколения в жизни общества для реализации личного потенциала»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</si>
</sst>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_р_."/>
    <numFmt numFmtId="168" formatCode="_-* #,##0.0_р_._-;\-* #,##0.0_р_._-;_-* &quot;-&quot;??_р_._-;_-@_-"/>
    <numFmt numFmtId="169" formatCode="_-* #,##0.0\ _₽_-;\-* #,##0.0\ _₽_-;_-* &quot;-&quot;?\ _₽_-;_-@_-"/>
  </numFmts>
  <fonts count="15" x14ac:knownFonts="1">
    <font>
      <sz val="11"/>
      <color theme="1"/>
      <name val="Calibri"/>
      <scheme val="minor"/>
    </font>
    <font>
      <sz val="11"/>
      <color indexed="64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284">
    <xf numFmtId="0" fontId="0" fillId="0" borderId="0" xfId="0"/>
    <xf numFmtId="0" fontId="3" fillId="2" borderId="0" xfId="0" applyFont="1" applyFill="1"/>
    <xf numFmtId="165" fontId="3" fillId="2" borderId="0" xfId="1" applyNumberFormat="1" applyFont="1" applyFill="1"/>
    <xf numFmtId="43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6" fillId="2" borderId="0" xfId="0" applyFont="1" applyFill="1"/>
    <xf numFmtId="166" fontId="3" fillId="2" borderId="0" xfId="0" applyNumberFormat="1" applyFont="1" applyFill="1"/>
    <xf numFmtId="2" fontId="3" fillId="2" borderId="0" xfId="0" applyNumberFormat="1" applyFont="1" applyFill="1"/>
    <xf numFmtId="166" fontId="4" fillId="2" borderId="1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6" fontId="4" fillId="2" borderId="0" xfId="1" applyNumberFormat="1" applyFont="1" applyFill="1" applyBorder="1" applyAlignment="1">
      <alignment horizontal="center" vertical="center"/>
    </xf>
    <xf numFmtId="1" fontId="3" fillId="2" borderId="0" xfId="0" applyNumberFormat="1" applyFont="1" applyFill="1"/>
    <xf numFmtId="168" fontId="3" fillId="2" borderId="0" xfId="1" applyNumberFormat="1" applyFont="1" applyFill="1"/>
    <xf numFmtId="169" fontId="3" fillId="2" borderId="0" xfId="0" applyNumberFormat="1" applyFont="1" applyFill="1"/>
    <xf numFmtId="166" fontId="6" fillId="2" borderId="0" xfId="0" applyNumberFormat="1" applyFont="1" applyFill="1"/>
    <xf numFmtId="0" fontId="3" fillId="3" borderId="0" xfId="0" applyFont="1" applyFill="1"/>
    <xf numFmtId="0" fontId="3" fillId="0" borderId="0" xfId="0" applyFont="1" applyFill="1"/>
    <xf numFmtId="0" fontId="6" fillId="0" borderId="0" xfId="0" applyFont="1" applyFill="1"/>
    <xf numFmtId="166" fontId="3" fillId="0" borderId="0" xfId="0" applyNumberFormat="1" applyFont="1" applyFill="1"/>
    <xf numFmtId="2" fontId="3" fillId="0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6" fontId="2" fillId="4" borderId="0" xfId="0" applyNumberFormat="1" applyFont="1" applyFill="1"/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166" fontId="5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/>
    <xf numFmtId="2" fontId="5" fillId="4" borderId="1" xfId="0" applyNumberFormat="1" applyFont="1" applyFill="1" applyBorder="1"/>
    <xf numFmtId="0" fontId="5" fillId="4" borderId="1" xfId="0" applyFont="1" applyFill="1" applyBorder="1"/>
    <xf numFmtId="2" fontId="4" fillId="4" borderId="2" xfId="0" applyNumberFormat="1" applyFont="1" applyFill="1" applyBorder="1"/>
    <xf numFmtId="0" fontId="4" fillId="4" borderId="2" xfId="0" applyFont="1" applyFill="1" applyBorder="1"/>
    <xf numFmtId="166" fontId="4" fillId="4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/>
    <xf numFmtId="0" fontId="5" fillId="4" borderId="2" xfId="0" applyFont="1" applyFill="1" applyBorder="1"/>
    <xf numFmtId="2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2" fontId="5" fillId="4" borderId="1" xfId="1" applyNumberFormat="1" applyFont="1" applyFill="1" applyBorder="1"/>
    <xf numFmtId="2" fontId="4" fillId="4" borderId="1" xfId="1" applyNumberFormat="1" applyFont="1" applyFill="1" applyBorder="1"/>
    <xf numFmtId="0" fontId="4" fillId="4" borderId="2" xfId="0" applyFont="1" applyFill="1" applyBorder="1" applyAlignment="1">
      <alignment horizontal="left" vertical="center" wrapText="1"/>
    </xf>
    <xf numFmtId="2" fontId="4" fillId="4" borderId="2" xfId="1" applyNumberFormat="1" applyFont="1" applyFill="1" applyBorder="1"/>
    <xf numFmtId="166" fontId="4" fillId="4" borderId="2" xfId="0" applyNumberFormat="1" applyFont="1" applyFill="1" applyBorder="1" applyAlignment="1">
      <alignment horizontal="center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6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4" fillId="4" borderId="6" xfId="1" applyNumberFormat="1" applyFont="1" applyFill="1" applyBorder="1"/>
    <xf numFmtId="165" fontId="4" fillId="4" borderId="1" xfId="1" applyNumberFormat="1" applyFont="1" applyFill="1" applyBorder="1"/>
    <xf numFmtId="0" fontId="5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66" fontId="4" fillId="4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/>
    <xf numFmtId="0" fontId="5" fillId="4" borderId="8" xfId="0" applyFont="1" applyFill="1" applyBorder="1" applyAlignment="1">
      <alignment horizontal="center" vertical="center" wrapText="1"/>
    </xf>
    <xf numFmtId="166" fontId="4" fillId="4" borderId="6" xfId="1" applyNumberFormat="1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8" xfId="0" applyFont="1" applyFill="1" applyBorder="1"/>
    <xf numFmtId="0" fontId="4" fillId="4" borderId="9" xfId="0" applyFont="1" applyFill="1" applyBorder="1"/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/>
    <xf numFmtId="166" fontId="4" fillId="4" borderId="6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167" fontId="3" fillId="4" borderId="0" xfId="0" applyNumberFormat="1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166" fontId="8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0" fontId="2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center" vertical="center"/>
    </xf>
    <xf numFmtId="16" fontId="4" fillId="4" borderId="2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166" fontId="14" fillId="4" borderId="1" xfId="1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 wrapText="1"/>
    </xf>
    <xf numFmtId="166" fontId="14" fillId="4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wrapText="1"/>
    </xf>
    <xf numFmtId="166" fontId="1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9" fontId="3" fillId="2" borderId="4" xfId="0" applyNumberFormat="1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16" fontId="4" fillId="4" borderId="2" xfId="0" applyNumberFormat="1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4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16" fontId="5" fillId="4" borderId="2" xfId="0" applyNumberFormat="1" applyFont="1" applyFill="1" applyBorder="1" applyAlignment="1">
      <alignment horizontal="center" vertical="center"/>
    </xf>
    <xf numFmtId="16" fontId="5" fillId="4" borderId="5" xfId="0" applyNumberFormat="1" applyFont="1" applyFill="1" applyBorder="1" applyAlignment="1">
      <alignment horizontal="center" vertical="center"/>
    </xf>
    <xf numFmtId="16" fontId="5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4" borderId="15" xfId="0" applyFont="1" applyFill="1" applyBorder="1"/>
    <xf numFmtId="0" fontId="3" fillId="4" borderId="9" xfId="0" applyFont="1" applyFill="1" applyBorder="1"/>
    <xf numFmtId="0" fontId="4" fillId="4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183"/>
  <sheetViews>
    <sheetView view="pageBreakPreview" zoomScale="75" zoomScaleSheetLayoutView="75" workbookViewId="0">
      <selection activeCell="K11" sqref="K11"/>
    </sheetView>
  </sheetViews>
  <sheetFormatPr defaultRowHeight="15" customHeight="1" x14ac:dyDescent="0.25"/>
  <cols>
    <col min="1" max="1" width="9.140625" style="44" customWidth="1"/>
    <col min="2" max="2" width="33.5703125" style="155" customWidth="1"/>
    <col min="3" max="3" width="36.140625" style="155" customWidth="1"/>
    <col min="4" max="4" width="14.28515625" style="44" customWidth="1"/>
    <col min="5" max="5" width="16" style="44" customWidth="1"/>
    <col min="6" max="6" width="9" style="156" customWidth="1"/>
    <col min="7" max="16" width="9.5703125" style="44" bestFit="1" customWidth="1"/>
    <col min="17" max="17" width="6.7109375" style="44" bestFit="1" customWidth="1"/>
    <col min="18" max="18" width="9.140625" style="44" bestFit="1" customWidth="1"/>
    <col min="19" max="19" width="6.7109375" style="44" bestFit="1" customWidth="1"/>
    <col min="20" max="20" width="9.140625" style="44" bestFit="1" customWidth="1"/>
    <col min="21" max="21" width="6.7109375" style="44" bestFit="1" customWidth="1"/>
    <col min="22" max="22" width="9.140625" style="44" bestFit="1" customWidth="1"/>
    <col min="23" max="23" width="9.85546875" style="44" customWidth="1"/>
    <col min="24" max="24" width="9.7109375" style="44" customWidth="1"/>
    <col min="25" max="25" width="9.85546875" style="44" customWidth="1"/>
    <col min="26" max="26" width="10.28515625" style="44" customWidth="1"/>
    <col min="27" max="27" width="9.7109375" style="44" customWidth="1"/>
    <col min="28" max="28" width="9.85546875" style="44" customWidth="1"/>
    <col min="29" max="29" width="12.7109375" style="1" bestFit="1" customWidth="1"/>
    <col min="30" max="257" width="9.140625" style="1" customWidth="1"/>
  </cols>
  <sheetData>
    <row r="1" spans="1:257" ht="15.75" x14ac:dyDescent="0.25">
      <c r="A1" s="23"/>
      <c r="B1" s="49"/>
      <c r="C1" s="49"/>
      <c r="D1" s="23"/>
      <c r="E1" s="23"/>
      <c r="F1" s="138"/>
      <c r="G1" s="23"/>
      <c r="H1" s="23"/>
      <c r="I1" s="23"/>
      <c r="J1" s="23"/>
      <c r="K1" s="23"/>
      <c r="L1" s="23"/>
      <c r="M1" s="23"/>
      <c r="N1" s="23"/>
      <c r="O1" s="57"/>
      <c r="P1" s="23"/>
      <c r="Q1" s="23"/>
      <c r="R1" s="23"/>
      <c r="S1" s="23"/>
      <c r="T1" s="23"/>
      <c r="U1" s="23"/>
      <c r="V1" s="23"/>
      <c r="W1" s="23"/>
      <c r="X1" s="211" t="s">
        <v>23</v>
      </c>
      <c r="Y1" s="211"/>
      <c r="Z1" s="211"/>
      <c r="AA1" s="211"/>
      <c r="AB1" s="211"/>
    </row>
    <row r="2" spans="1:257" ht="29.25" customHeight="1" x14ac:dyDescent="0.25">
      <c r="A2" s="23"/>
      <c r="B2" s="49"/>
      <c r="C2" s="49"/>
      <c r="D2" s="23"/>
      <c r="E2" s="23"/>
      <c r="F2" s="138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3"/>
      <c r="T2" s="23"/>
      <c r="U2" s="23"/>
      <c r="V2" s="23"/>
      <c r="W2" s="23"/>
      <c r="X2" s="212" t="s">
        <v>247</v>
      </c>
      <c r="Y2" s="212"/>
      <c r="Z2" s="212"/>
      <c r="AA2" s="212"/>
      <c r="AB2" s="212"/>
    </row>
    <row r="3" spans="1:257" ht="15.75" x14ac:dyDescent="0.25">
      <c r="A3" s="23"/>
      <c r="B3" s="49"/>
      <c r="C3" s="49"/>
      <c r="D3" s="23"/>
      <c r="E3" s="23"/>
      <c r="F3" s="13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57" ht="15.75" x14ac:dyDescent="0.25">
      <c r="A4" s="213" t="s">
        <v>25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</row>
    <row r="5" spans="1:257" ht="15.75" x14ac:dyDescent="0.25">
      <c r="A5" s="214" t="s">
        <v>26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7" spans="1:257" x14ac:dyDescent="0.25">
      <c r="A7" s="173" t="s">
        <v>5</v>
      </c>
      <c r="B7" s="180" t="s">
        <v>324</v>
      </c>
      <c r="C7" s="180" t="s">
        <v>189</v>
      </c>
      <c r="D7" s="180" t="s">
        <v>190</v>
      </c>
      <c r="E7" s="180" t="s">
        <v>253</v>
      </c>
      <c r="F7" s="180" t="s">
        <v>249</v>
      </c>
      <c r="G7" s="187" t="s">
        <v>236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9"/>
    </row>
    <row r="8" spans="1:257" x14ac:dyDescent="0.25">
      <c r="A8" s="174"/>
      <c r="B8" s="181"/>
      <c r="C8" s="181"/>
      <c r="D8" s="181"/>
      <c r="E8" s="181"/>
      <c r="F8" s="181"/>
      <c r="G8" s="205" t="s">
        <v>15</v>
      </c>
      <c r="H8" s="206"/>
      <c r="I8" s="205" t="s">
        <v>16</v>
      </c>
      <c r="J8" s="206"/>
      <c r="K8" s="205" t="s">
        <v>17</v>
      </c>
      <c r="L8" s="206"/>
      <c r="M8" s="205" t="s">
        <v>18</v>
      </c>
      <c r="N8" s="206"/>
      <c r="O8" s="205" t="s">
        <v>19</v>
      </c>
      <c r="P8" s="206"/>
      <c r="Q8" s="205" t="s">
        <v>179</v>
      </c>
      <c r="R8" s="206"/>
      <c r="S8" s="197" t="s">
        <v>192</v>
      </c>
      <c r="T8" s="198"/>
      <c r="U8" s="197" t="s">
        <v>193</v>
      </c>
      <c r="V8" s="198"/>
      <c r="W8" s="197" t="s">
        <v>194</v>
      </c>
      <c r="X8" s="198"/>
      <c r="Y8" s="197" t="s">
        <v>195</v>
      </c>
      <c r="Z8" s="198"/>
      <c r="AA8" s="187" t="s">
        <v>196</v>
      </c>
      <c r="AB8" s="189"/>
    </row>
    <row r="9" spans="1:257" ht="108" customHeight="1" x14ac:dyDescent="0.25">
      <c r="A9" s="175"/>
      <c r="B9" s="182"/>
      <c r="C9" s="182"/>
      <c r="D9" s="182"/>
      <c r="E9" s="182"/>
      <c r="F9" s="182"/>
      <c r="G9" s="25" t="s">
        <v>0</v>
      </c>
      <c r="H9" s="25" t="s">
        <v>1</v>
      </c>
      <c r="I9" s="25" t="s">
        <v>0</v>
      </c>
      <c r="J9" s="25" t="s">
        <v>1</v>
      </c>
      <c r="K9" s="25" t="s">
        <v>0</v>
      </c>
      <c r="L9" s="25" t="s">
        <v>1</v>
      </c>
      <c r="M9" s="25" t="s">
        <v>0</v>
      </c>
      <c r="N9" s="25" t="s">
        <v>1</v>
      </c>
      <c r="O9" s="25" t="s">
        <v>0</v>
      </c>
      <c r="P9" s="25" t="s">
        <v>1</v>
      </c>
      <c r="Q9" s="25" t="s">
        <v>0</v>
      </c>
      <c r="R9" s="25" t="s">
        <v>1</v>
      </c>
      <c r="S9" s="25" t="s">
        <v>0</v>
      </c>
      <c r="T9" s="25" t="s">
        <v>1</v>
      </c>
      <c r="U9" s="25" t="s">
        <v>0</v>
      </c>
      <c r="V9" s="25" t="s">
        <v>1</v>
      </c>
      <c r="W9" s="25" t="s">
        <v>0</v>
      </c>
      <c r="X9" s="25" t="s">
        <v>1</v>
      </c>
      <c r="Y9" s="25" t="s">
        <v>0</v>
      </c>
      <c r="Z9" s="25" t="s">
        <v>1</v>
      </c>
      <c r="AA9" s="25" t="s">
        <v>0</v>
      </c>
      <c r="AB9" s="25" t="s">
        <v>1</v>
      </c>
    </row>
    <row r="10" spans="1:257" s="169" customFormat="1" x14ac:dyDescent="0.25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67">
        <v>13</v>
      </c>
      <c r="N10" s="167">
        <v>14</v>
      </c>
      <c r="O10" s="167">
        <v>15</v>
      </c>
      <c r="P10" s="167">
        <v>16</v>
      </c>
      <c r="Q10" s="167">
        <v>17</v>
      </c>
      <c r="R10" s="167">
        <v>18</v>
      </c>
      <c r="S10" s="167">
        <v>19</v>
      </c>
      <c r="T10" s="167">
        <v>20</v>
      </c>
      <c r="U10" s="167">
        <v>21</v>
      </c>
      <c r="V10" s="167">
        <v>22</v>
      </c>
      <c r="W10" s="167">
        <v>23</v>
      </c>
      <c r="X10" s="167">
        <v>24</v>
      </c>
      <c r="Y10" s="167">
        <v>25</v>
      </c>
      <c r="Z10" s="167">
        <v>26</v>
      </c>
      <c r="AA10" s="167">
        <v>27</v>
      </c>
      <c r="AB10" s="167">
        <v>28</v>
      </c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  <c r="IU10" s="168"/>
      <c r="IV10" s="168"/>
      <c r="IW10" s="168"/>
    </row>
    <row r="11" spans="1:257" ht="106.5" customHeight="1" x14ac:dyDescent="0.25">
      <c r="A11" s="229">
        <v>1</v>
      </c>
      <c r="B11" s="191" t="s">
        <v>254</v>
      </c>
      <c r="C11" s="139" t="s">
        <v>250</v>
      </c>
      <c r="D11" s="139" t="s">
        <v>191</v>
      </c>
      <c r="E11" s="191" t="s">
        <v>27</v>
      </c>
      <c r="F11" s="40">
        <v>5</v>
      </c>
      <c r="G11" s="40">
        <v>5.6</v>
      </c>
      <c r="H11" s="40" t="s">
        <v>105</v>
      </c>
      <c r="I11" s="40">
        <v>5</v>
      </c>
      <c r="J11" s="40" t="s">
        <v>166</v>
      </c>
      <c r="K11" s="40">
        <v>4</v>
      </c>
      <c r="L11" s="40">
        <v>4</v>
      </c>
      <c r="M11" s="40">
        <v>4</v>
      </c>
      <c r="N11" s="40">
        <v>3.6</v>
      </c>
      <c r="O11" s="27">
        <v>3.5</v>
      </c>
      <c r="P11" s="27">
        <v>3.4</v>
      </c>
      <c r="Q11" s="27">
        <f>Q13*100/118317</f>
        <v>3.4737189076802149</v>
      </c>
      <c r="R11" s="27">
        <f>R13*100/118317</f>
        <v>2.9497029167406206</v>
      </c>
      <c r="S11" s="27">
        <f>S13*100/116704</f>
        <v>3.4206196874143133</v>
      </c>
      <c r="T11" s="27">
        <f>T13*100/116704</f>
        <v>2.7462640526460103</v>
      </c>
      <c r="U11" s="27">
        <f t="shared" ref="U11:AB11" si="0">U13*100/112629</f>
        <v>3.4777899120120042</v>
      </c>
      <c r="V11" s="27">
        <f t="shared" si="0"/>
        <v>2.7408571504674639</v>
      </c>
      <c r="W11" s="27">
        <f>W13*100/111908</f>
        <v>3.3000321692819101</v>
      </c>
      <c r="X11" s="27">
        <f>X13*100/111908</f>
        <v>2.6932837688100939</v>
      </c>
      <c r="Y11" s="27">
        <f t="shared" si="0"/>
        <v>3.1608200374681474</v>
      </c>
      <c r="Z11" s="27">
        <f t="shared" si="0"/>
        <v>2.731090571700006</v>
      </c>
      <c r="AA11" s="27">
        <f t="shared" si="0"/>
        <v>3.1253052055864829</v>
      </c>
      <c r="AB11" s="27">
        <f t="shared" si="0"/>
        <v>2.6263218176490959</v>
      </c>
    </row>
    <row r="12" spans="1:257" ht="144.75" customHeight="1" x14ac:dyDescent="0.25">
      <c r="A12" s="230"/>
      <c r="B12" s="193"/>
      <c r="C12" s="139" t="s">
        <v>321</v>
      </c>
      <c r="D12" s="139" t="s">
        <v>191</v>
      </c>
      <c r="E12" s="193"/>
      <c r="F12" s="140" t="s">
        <v>106</v>
      </c>
      <c r="G12" s="140">
        <v>28.4</v>
      </c>
      <c r="H12" s="140" t="s">
        <v>131</v>
      </c>
      <c r="I12" s="140">
        <v>22</v>
      </c>
      <c r="J12" s="140" t="s">
        <v>167</v>
      </c>
      <c r="K12" s="140">
        <v>20.9</v>
      </c>
      <c r="L12" s="140">
        <v>15.7</v>
      </c>
      <c r="M12" s="140">
        <v>17.100000000000001</v>
      </c>
      <c r="N12" s="140">
        <v>16.8</v>
      </c>
      <c r="O12" s="28">
        <v>18.7</v>
      </c>
      <c r="P12" s="28">
        <v>18.7</v>
      </c>
      <c r="Q12" s="28">
        <f>Q32*100/118317</f>
        <v>18.837529687196263</v>
      </c>
      <c r="R12" s="28">
        <f>R32*100/118317</f>
        <v>3.5514761192389934</v>
      </c>
      <c r="S12" s="28">
        <f>S32*100/116704</f>
        <v>19.573450781464217</v>
      </c>
      <c r="T12" s="28">
        <f>T32*100/116704</f>
        <v>10.044214422813271</v>
      </c>
      <c r="U12" s="28">
        <f>U32*100/112629</f>
        <v>21.496239867174531</v>
      </c>
      <c r="V12" s="28">
        <f>V32*100/112629</f>
        <v>18.643510996279822</v>
      </c>
      <c r="W12" s="28">
        <f t="shared" ref="W12:AB12" si="1">W32*100/111908</f>
        <v>21.097687386067125</v>
      </c>
      <c r="X12" s="28">
        <f t="shared" si="1"/>
        <v>19.144297101190265</v>
      </c>
      <c r="Y12" s="28">
        <f t="shared" si="1"/>
        <v>21.578439432390894</v>
      </c>
      <c r="Z12" s="28">
        <f t="shared" si="1"/>
        <v>19.07370339922079</v>
      </c>
      <c r="AA12" s="28">
        <f t="shared" si="1"/>
        <v>19.955677878257141</v>
      </c>
      <c r="AB12" s="28">
        <f t="shared" si="1"/>
        <v>18.267684169138935</v>
      </c>
    </row>
    <row r="13" spans="1:257" ht="93" customHeight="1" x14ac:dyDescent="0.25">
      <c r="A13" s="30" t="s">
        <v>20</v>
      </c>
      <c r="B13" s="139" t="s">
        <v>255</v>
      </c>
      <c r="C13" s="141" t="s">
        <v>28</v>
      </c>
      <c r="D13" s="139" t="s">
        <v>191</v>
      </c>
      <c r="E13" s="142" t="s">
        <v>258</v>
      </c>
      <c r="F13" s="29">
        <f>SUM(F14+F15+F24+F30+F31)</f>
        <v>5256</v>
      </c>
      <c r="G13" s="29">
        <f t="shared" ref="G13:L13" si="2">SUM(G14+G15+G24+G30+G31)</f>
        <v>6035</v>
      </c>
      <c r="H13" s="29">
        <f>SUM(H14+H15+H24+H30+H31)</f>
        <v>5370</v>
      </c>
      <c r="I13" s="29">
        <f t="shared" si="2"/>
        <v>5450</v>
      </c>
      <c r="J13" s="29">
        <f t="shared" si="2"/>
        <v>5350</v>
      </c>
      <c r="K13" s="29">
        <f>SUM(K14+K15+K24+K30+K31)</f>
        <v>4748</v>
      </c>
      <c r="L13" s="29">
        <f t="shared" si="2"/>
        <v>4699</v>
      </c>
      <c r="M13" s="29">
        <f>SUM(M14+M15+M24+M30+M31)</f>
        <v>4546</v>
      </c>
      <c r="N13" s="29">
        <f>SUM(N14+N15+N24+N30+N31)</f>
        <v>4117</v>
      </c>
      <c r="O13" s="29">
        <f>SUM(O14+O15+O24+O30+O31)</f>
        <v>4190</v>
      </c>
      <c r="P13" s="29">
        <f>SUM(P14+P15+P24+P30+P31)</f>
        <v>4054</v>
      </c>
      <c r="Q13" s="29">
        <f>SUM(Q14+Q15+Q24+Q30+Q31)</f>
        <v>4110</v>
      </c>
      <c r="R13" s="29">
        <f>SUM(R14+R15+R30+R31)</f>
        <v>3490</v>
      </c>
      <c r="S13" s="29">
        <f>SUM(S14+S15+S30+S31)</f>
        <v>3992</v>
      </c>
      <c r="T13" s="29">
        <f>SUM(T14+T15+T30)</f>
        <v>3205</v>
      </c>
      <c r="U13" s="172">
        <f t="shared" ref="U13:AB13" si="3">SUM(U14+U15+U30)</f>
        <v>3917</v>
      </c>
      <c r="V13" s="172">
        <f t="shared" si="3"/>
        <v>3087</v>
      </c>
      <c r="W13" s="172">
        <f t="shared" si="3"/>
        <v>3693</v>
      </c>
      <c r="X13" s="172">
        <f t="shared" si="3"/>
        <v>3014</v>
      </c>
      <c r="Y13" s="172">
        <f t="shared" si="3"/>
        <v>3560</v>
      </c>
      <c r="Z13" s="172">
        <f t="shared" si="3"/>
        <v>3076</v>
      </c>
      <c r="AA13" s="172">
        <f t="shared" si="3"/>
        <v>3520</v>
      </c>
      <c r="AB13" s="172">
        <f t="shared" si="3"/>
        <v>2958</v>
      </c>
    </row>
    <row r="14" spans="1:257" ht="60" customHeight="1" x14ac:dyDescent="0.25">
      <c r="A14" s="26" t="s">
        <v>267</v>
      </c>
      <c r="B14" s="143" t="s">
        <v>29</v>
      </c>
      <c r="C14" s="76" t="s">
        <v>182</v>
      </c>
      <c r="D14" s="76" t="s">
        <v>191</v>
      </c>
      <c r="E14" s="76" t="s">
        <v>2</v>
      </c>
      <c r="F14" s="48">
        <v>27</v>
      </c>
      <c r="G14" s="48">
        <v>27</v>
      </c>
      <c r="H14" s="48">
        <v>22</v>
      </c>
      <c r="I14" s="48">
        <v>24</v>
      </c>
      <c r="J14" s="48">
        <v>24</v>
      </c>
      <c r="K14" s="48">
        <v>25</v>
      </c>
      <c r="L14" s="48">
        <v>25</v>
      </c>
      <c r="M14" s="48">
        <v>23</v>
      </c>
      <c r="N14" s="48">
        <v>23</v>
      </c>
      <c r="O14" s="48">
        <v>22</v>
      </c>
      <c r="P14" s="48">
        <v>22</v>
      </c>
      <c r="Q14" s="48">
        <v>23</v>
      </c>
      <c r="R14" s="48">
        <v>21</v>
      </c>
      <c r="S14" s="48">
        <v>23</v>
      </c>
      <c r="T14" s="48">
        <v>18</v>
      </c>
      <c r="U14" s="48">
        <v>18</v>
      </c>
      <c r="V14" s="48">
        <v>17</v>
      </c>
      <c r="W14" s="48">
        <v>18</v>
      </c>
      <c r="X14" s="163">
        <v>17</v>
      </c>
      <c r="Y14" s="48">
        <v>18</v>
      </c>
      <c r="Z14" s="48">
        <v>18</v>
      </c>
      <c r="AA14" s="29">
        <v>23</v>
      </c>
      <c r="AB14" s="29">
        <v>18</v>
      </c>
    </row>
    <row r="15" spans="1:257" ht="96.75" customHeight="1" x14ac:dyDescent="0.25">
      <c r="A15" s="180" t="s">
        <v>268</v>
      </c>
      <c r="B15" s="76" t="s">
        <v>234</v>
      </c>
      <c r="C15" s="76" t="s">
        <v>34</v>
      </c>
      <c r="D15" s="76" t="s">
        <v>191</v>
      </c>
      <c r="E15" s="76" t="s">
        <v>258</v>
      </c>
      <c r="F15" s="30">
        <f>SUM(F16:F19)</f>
        <v>2209</v>
      </c>
      <c r="G15" s="30">
        <f>SUM(G16:G19)</f>
        <v>2661</v>
      </c>
      <c r="H15" s="30">
        <f>SUM(H16:H19)</f>
        <v>2589</v>
      </c>
      <c r="I15" s="30">
        <f t="shared" ref="I15:N15" si="4">SUM(I16:I19)</f>
        <v>2640</v>
      </c>
      <c r="J15" s="30">
        <f t="shared" si="4"/>
        <v>2540</v>
      </c>
      <c r="K15" s="30">
        <f>SUM(K16:K19)</f>
        <v>2840</v>
      </c>
      <c r="L15" s="30">
        <f>SUM(L16:L19)</f>
        <v>2791</v>
      </c>
      <c r="M15" s="30">
        <f>SUM(M16:M19)</f>
        <v>3024</v>
      </c>
      <c r="N15" s="30">
        <f t="shared" si="4"/>
        <v>2595</v>
      </c>
      <c r="O15" s="30">
        <f>SUM(O16:O19)</f>
        <v>2808</v>
      </c>
      <c r="P15" s="30">
        <f>SUM(P16:P19)</f>
        <v>2672</v>
      </c>
      <c r="Q15" s="30">
        <f>SUM(Q16:Q19)</f>
        <v>2865</v>
      </c>
      <c r="R15" s="30">
        <f>SUM(R16:R19)+R24</f>
        <v>2609</v>
      </c>
      <c r="S15" s="30">
        <f>S16+S17+S19+S24</f>
        <v>3264</v>
      </c>
      <c r="T15" s="30">
        <f t="shared" ref="T15:AB15" si="5">T16+T17+T19+T24</f>
        <v>2536</v>
      </c>
      <c r="U15" s="30">
        <f t="shared" si="5"/>
        <v>3392</v>
      </c>
      <c r="V15" s="30">
        <f t="shared" si="5"/>
        <v>2612</v>
      </c>
      <c r="W15" s="30">
        <f t="shared" si="5"/>
        <v>3360</v>
      </c>
      <c r="X15" s="30">
        <f t="shared" si="5"/>
        <v>2730</v>
      </c>
      <c r="Y15" s="30">
        <f t="shared" si="5"/>
        <v>3385</v>
      </c>
      <c r="Z15" s="30">
        <f t="shared" si="5"/>
        <v>2940</v>
      </c>
      <c r="AA15" s="30">
        <f t="shared" si="5"/>
        <v>3497</v>
      </c>
      <c r="AB15" s="30">
        <f t="shared" si="5"/>
        <v>2940</v>
      </c>
    </row>
    <row r="16" spans="1:257" ht="62.25" customHeight="1" x14ac:dyDescent="0.25">
      <c r="A16" s="181"/>
      <c r="B16" s="76" t="s">
        <v>87</v>
      </c>
      <c r="C16" s="184" t="s">
        <v>35</v>
      </c>
      <c r="D16" s="183" t="s">
        <v>191</v>
      </c>
      <c r="E16" s="190" t="s">
        <v>2</v>
      </c>
      <c r="F16" s="26">
        <v>455</v>
      </c>
      <c r="G16" s="26">
        <v>550</v>
      </c>
      <c r="H16" s="26">
        <v>483</v>
      </c>
      <c r="I16" s="26">
        <v>550</v>
      </c>
      <c r="J16" s="26">
        <v>550</v>
      </c>
      <c r="K16" s="26">
        <v>550</v>
      </c>
      <c r="L16" s="26">
        <v>550</v>
      </c>
      <c r="M16" s="26">
        <v>550</v>
      </c>
      <c r="N16" s="26">
        <v>550</v>
      </c>
      <c r="O16" s="26">
        <v>550</v>
      </c>
      <c r="P16" s="26">
        <v>550</v>
      </c>
      <c r="Q16" s="26">
        <v>550</v>
      </c>
      <c r="R16" s="26">
        <v>550</v>
      </c>
      <c r="S16" s="26">
        <v>643</v>
      </c>
      <c r="T16" s="26">
        <v>643</v>
      </c>
      <c r="U16" s="26">
        <v>770</v>
      </c>
      <c r="V16" s="26">
        <v>770</v>
      </c>
      <c r="W16" s="26">
        <v>780</v>
      </c>
      <c r="X16" s="26">
        <v>780</v>
      </c>
      <c r="Y16" s="26">
        <v>780</v>
      </c>
      <c r="Z16" s="26">
        <v>780</v>
      </c>
      <c r="AA16" s="26">
        <v>780</v>
      </c>
      <c r="AB16" s="26">
        <v>780</v>
      </c>
    </row>
    <row r="17" spans="1:29" ht="144.75" customHeight="1" x14ac:dyDescent="0.25">
      <c r="A17" s="181"/>
      <c r="B17" s="76" t="s">
        <v>230</v>
      </c>
      <c r="C17" s="184"/>
      <c r="D17" s="184"/>
      <c r="E17" s="190"/>
      <c r="F17" s="26">
        <v>1113</v>
      </c>
      <c r="G17" s="26">
        <v>1420</v>
      </c>
      <c r="H17" s="26">
        <v>1417</v>
      </c>
      <c r="I17" s="26">
        <v>1400</v>
      </c>
      <c r="J17" s="26">
        <v>1300</v>
      </c>
      <c r="K17" s="26">
        <v>1600</v>
      </c>
      <c r="L17" s="26">
        <v>1600</v>
      </c>
      <c r="M17" s="26">
        <v>1860</v>
      </c>
      <c r="N17" s="26">
        <v>1480</v>
      </c>
      <c r="O17" s="26">
        <v>1860</v>
      </c>
      <c r="P17" s="26">
        <v>1724</v>
      </c>
      <c r="Q17" s="26">
        <v>1860</v>
      </c>
      <c r="R17" s="26">
        <v>1290</v>
      </c>
      <c r="S17" s="26">
        <v>1860</v>
      </c>
      <c r="T17" s="26">
        <v>1350</v>
      </c>
      <c r="U17" s="26">
        <v>1860</v>
      </c>
      <c r="V17" s="26">
        <v>1340</v>
      </c>
      <c r="W17" s="26">
        <v>1860</v>
      </c>
      <c r="X17" s="157">
        <v>1474</v>
      </c>
      <c r="Y17" s="26">
        <v>1876</v>
      </c>
      <c r="Z17" s="26">
        <v>1684</v>
      </c>
      <c r="AA17" s="26">
        <v>1974</v>
      </c>
      <c r="AB17" s="26">
        <v>1684</v>
      </c>
    </row>
    <row r="18" spans="1:29" ht="35.25" customHeight="1" x14ac:dyDescent="0.25">
      <c r="A18" s="181"/>
      <c r="B18" s="76" t="s">
        <v>88</v>
      </c>
      <c r="C18" s="184"/>
      <c r="D18" s="184"/>
      <c r="E18" s="190"/>
      <c r="F18" s="26">
        <v>0</v>
      </c>
      <c r="G18" s="26">
        <v>49</v>
      </c>
      <c r="H18" s="26">
        <v>48</v>
      </c>
      <c r="I18" s="26">
        <v>49</v>
      </c>
      <c r="J18" s="26">
        <v>49</v>
      </c>
      <c r="K18" s="26">
        <v>49</v>
      </c>
      <c r="L18" s="26">
        <v>0</v>
      </c>
      <c r="M18" s="26">
        <v>49</v>
      </c>
      <c r="N18" s="171" t="s">
        <v>102</v>
      </c>
      <c r="O18" s="171" t="s">
        <v>102</v>
      </c>
      <c r="P18" s="171" t="s">
        <v>102</v>
      </c>
      <c r="Q18" s="171" t="s">
        <v>102</v>
      </c>
      <c r="R18" s="171" t="s">
        <v>102</v>
      </c>
      <c r="S18" s="171" t="s">
        <v>102</v>
      </c>
      <c r="T18" s="171" t="s">
        <v>102</v>
      </c>
      <c r="U18" s="171" t="s">
        <v>102</v>
      </c>
      <c r="V18" s="171" t="s">
        <v>102</v>
      </c>
      <c r="W18" s="171" t="s">
        <v>102</v>
      </c>
      <c r="X18" s="171" t="s">
        <v>102</v>
      </c>
      <c r="Y18" s="171" t="s">
        <v>102</v>
      </c>
      <c r="Z18" s="171" t="s">
        <v>102</v>
      </c>
      <c r="AA18" s="171" t="s">
        <v>102</v>
      </c>
      <c r="AB18" s="171" t="s">
        <v>102</v>
      </c>
    </row>
    <row r="19" spans="1:29" ht="75" x14ac:dyDescent="0.25">
      <c r="A19" s="181"/>
      <c r="B19" s="76" t="s">
        <v>231</v>
      </c>
      <c r="C19" s="184"/>
      <c r="D19" s="184"/>
      <c r="E19" s="183" t="s">
        <v>36</v>
      </c>
      <c r="F19" s="30">
        <f t="shared" ref="F19:N19" si="6">SUM(F20:F23)</f>
        <v>641</v>
      </c>
      <c r="G19" s="30">
        <f t="shared" si="6"/>
        <v>642</v>
      </c>
      <c r="H19" s="30">
        <f t="shared" si="6"/>
        <v>641</v>
      </c>
      <c r="I19" s="30">
        <f>SUM(I20:I23)</f>
        <v>641</v>
      </c>
      <c r="J19" s="30">
        <f t="shared" si="6"/>
        <v>641</v>
      </c>
      <c r="K19" s="30">
        <f t="shared" si="6"/>
        <v>641</v>
      </c>
      <c r="L19" s="30">
        <f t="shared" si="6"/>
        <v>641</v>
      </c>
      <c r="M19" s="30">
        <f t="shared" si="6"/>
        <v>565</v>
      </c>
      <c r="N19" s="30">
        <f t="shared" si="6"/>
        <v>565</v>
      </c>
      <c r="O19" s="30">
        <f>SUM(O20:O23)</f>
        <v>398</v>
      </c>
      <c r="P19" s="30">
        <f>SUM(P20:P23)</f>
        <v>398</v>
      </c>
      <c r="Q19" s="30">
        <f>SUM(Q20:Q23)</f>
        <v>455</v>
      </c>
      <c r="R19" s="30">
        <f>SUM(R20:R23)</f>
        <v>455</v>
      </c>
      <c r="S19" s="30">
        <f t="shared" ref="S19:AB19" si="7">SUM(S20:S23)</f>
        <v>455</v>
      </c>
      <c r="T19" s="30">
        <f>SUM(T20:T23)</f>
        <v>281</v>
      </c>
      <c r="U19" s="30">
        <f t="shared" si="7"/>
        <v>455</v>
      </c>
      <c r="V19" s="30">
        <f t="shared" si="7"/>
        <v>220</v>
      </c>
      <c r="W19" s="30">
        <f t="shared" si="7"/>
        <v>432</v>
      </c>
      <c r="X19" s="30">
        <f t="shared" si="7"/>
        <v>190</v>
      </c>
      <c r="Y19" s="30">
        <f t="shared" si="7"/>
        <v>441</v>
      </c>
      <c r="Z19" s="30">
        <f t="shared" si="7"/>
        <v>190</v>
      </c>
      <c r="AA19" s="30">
        <f t="shared" si="7"/>
        <v>442</v>
      </c>
      <c r="AB19" s="30">
        <f t="shared" si="7"/>
        <v>190</v>
      </c>
      <c r="AC19" s="2"/>
    </row>
    <row r="20" spans="1:29" ht="30" x14ac:dyDescent="0.25">
      <c r="A20" s="181"/>
      <c r="B20" s="76" t="s">
        <v>30</v>
      </c>
      <c r="C20" s="184"/>
      <c r="D20" s="184"/>
      <c r="E20" s="184"/>
      <c r="F20" s="26">
        <v>156</v>
      </c>
      <c r="G20" s="26">
        <v>157</v>
      </c>
      <c r="H20" s="26">
        <v>157</v>
      </c>
      <c r="I20" s="26">
        <v>156</v>
      </c>
      <c r="J20" s="26">
        <v>156</v>
      </c>
      <c r="K20" s="26">
        <v>156</v>
      </c>
      <c r="L20" s="26">
        <v>156</v>
      </c>
      <c r="M20" s="26">
        <v>157</v>
      </c>
      <c r="N20" s="26">
        <v>157</v>
      </c>
      <c r="O20" s="26">
        <v>30</v>
      </c>
      <c r="P20" s="26">
        <v>30</v>
      </c>
      <c r="Q20" s="26">
        <v>87</v>
      </c>
      <c r="R20" s="26">
        <v>87</v>
      </c>
      <c r="S20" s="26">
        <v>87</v>
      </c>
      <c r="T20" s="26">
        <v>75</v>
      </c>
      <c r="U20" s="26">
        <v>87</v>
      </c>
      <c r="V20" s="26">
        <v>70</v>
      </c>
      <c r="W20" s="26">
        <v>70</v>
      </c>
      <c r="X20" s="26">
        <v>40</v>
      </c>
      <c r="Y20" s="26">
        <v>70</v>
      </c>
      <c r="Z20" s="26">
        <v>40</v>
      </c>
      <c r="AA20" s="26">
        <v>70</v>
      </c>
      <c r="AB20" s="26">
        <v>40</v>
      </c>
      <c r="AC20" s="3"/>
    </row>
    <row r="21" spans="1:29" ht="30" x14ac:dyDescent="0.25">
      <c r="A21" s="181"/>
      <c r="B21" s="76" t="s">
        <v>31</v>
      </c>
      <c r="C21" s="184"/>
      <c r="D21" s="184"/>
      <c r="E21" s="184"/>
      <c r="F21" s="26">
        <v>157</v>
      </c>
      <c r="G21" s="26">
        <v>157</v>
      </c>
      <c r="H21" s="26">
        <v>157</v>
      </c>
      <c r="I21" s="26">
        <v>157</v>
      </c>
      <c r="J21" s="26">
        <v>157</v>
      </c>
      <c r="K21" s="26">
        <v>157</v>
      </c>
      <c r="L21" s="26">
        <v>157</v>
      </c>
      <c r="M21" s="26">
        <v>157</v>
      </c>
      <c r="N21" s="26">
        <v>157</v>
      </c>
      <c r="O21" s="26">
        <v>157</v>
      </c>
      <c r="P21" s="26">
        <v>157</v>
      </c>
      <c r="Q21" s="26">
        <v>157</v>
      </c>
      <c r="R21" s="26">
        <v>157</v>
      </c>
      <c r="S21" s="26">
        <v>157</v>
      </c>
      <c r="T21" s="26">
        <v>80</v>
      </c>
      <c r="U21" s="26">
        <v>157</v>
      </c>
      <c r="V21" s="26">
        <v>50</v>
      </c>
      <c r="W21" s="26">
        <v>151</v>
      </c>
      <c r="X21" s="26">
        <v>50</v>
      </c>
      <c r="Y21" s="26">
        <v>158</v>
      </c>
      <c r="Z21" s="26">
        <v>50</v>
      </c>
      <c r="AA21" s="26">
        <v>159</v>
      </c>
      <c r="AB21" s="26">
        <v>50</v>
      </c>
    </row>
    <row r="22" spans="1:29" ht="36" customHeight="1" x14ac:dyDescent="0.25">
      <c r="A22" s="181"/>
      <c r="B22" s="76" t="s">
        <v>32</v>
      </c>
      <c r="C22" s="184"/>
      <c r="D22" s="184"/>
      <c r="E22" s="184"/>
      <c r="F22" s="26">
        <v>157</v>
      </c>
      <c r="G22" s="26">
        <v>157</v>
      </c>
      <c r="H22" s="26">
        <v>156</v>
      </c>
      <c r="I22" s="26">
        <v>157</v>
      </c>
      <c r="J22" s="26">
        <v>157</v>
      </c>
      <c r="K22" s="26">
        <v>157</v>
      </c>
      <c r="L22" s="26">
        <v>157</v>
      </c>
      <c r="M22" s="26">
        <v>80</v>
      </c>
      <c r="N22" s="26">
        <v>80</v>
      </c>
      <c r="O22" s="26">
        <v>40</v>
      </c>
      <c r="P22" s="26">
        <v>40</v>
      </c>
      <c r="Q22" s="26">
        <v>40</v>
      </c>
      <c r="R22" s="26">
        <v>40</v>
      </c>
      <c r="S22" s="26">
        <v>40</v>
      </c>
      <c r="T22" s="26">
        <v>40</v>
      </c>
      <c r="U22" s="26">
        <v>40</v>
      </c>
      <c r="V22" s="26">
        <v>40</v>
      </c>
      <c r="W22" s="26">
        <v>40</v>
      </c>
      <c r="X22" s="26">
        <v>40</v>
      </c>
      <c r="Y22" s="26">
        <v>40</v>
      </c>
      <c r="Z22" s="26">
        <v>40</v>
      </c>
      <c r="AA22" s="26">
        <v>40</v>
      </c>
      <c r="AB22" s="26">
        <v>40</v>
      </c>
    </row>
    <row r="23" spans="1:29" ht="39" customHeight="1" x14ac:dyDescent="0.25">
      <c r="A23" s="181"/>
      <c r="B23" s="76" t="s">
        <v>33</v>
      </c>
      <c r="C23" s="185"/>
      <c r="D23" s="185"/>
      <c r="E23" s="185"/>
      <c r="F23" s="31">
        <v>171</v>
      </c>
      <c r="G23" s="31">
        <v>171</v>
      </c>
      <c r="H23" s="31">
        <v>171</v>
      </c>
      <c r="I23" s="31">
        <v>171</v>
      </c>
      <c r="J23" s="31">
        <v>171</v>
      </c>
      <c r="K23" s="31">
        <v>171</v>
      </c>
      <c r="L23" s="31">
        <v>171</v>
      </c>
      <c r="M23" s="31">
        <v>171</v>
      </c>
      <c r="N23" s="26">
        <v>171</v>
      </c>
      <c r="O23" s="31">
        <v>171</v>
      </c>
      <c r="P23" s="31">
        <v>171</v>
      </c>
      <c r="Q23" s="31">
        <v>171</v>
      </c>
      <c r="R23" s="31">
        <v>171</v>
      </c>
      <c r="S23" s="31">
        <v>171</v>
      </c>
      <c r="T23" s="31">
        <v>86</v>
      </c>
      <c r="U23" s="31">
        <v>171</v>
      </c>
      <c r="V23" s="31">
        <v>60</v>
      </c>
      <c r="W23" s="31">
        <v>171</v>
      </c>
      <c r="X23" s="26">
        <v>60</v>
      </c>
      <c r="Y23" s="31">
        <v>173</v>
      </c>
      <c r="Z23" s="31">
        <v>60</v>
      </c>
      <c r="AA23" s="31">
        <v>173</v>
      </c>
      <c r="AB23" s="31">
        <v>60</v>
      </c>
    </row>
    <row r="24" spans="1:29" ht="387.75" customHeight="1" x14ac:dyDescent="0.25">
      <c r="A24" s="181"/>
      <c r="B24" s="76" t="s">
        <v>248</v>
      </c>
      <c r="C24" s="183" t="s">
        <v>224</v>
      </c>
      <c r="D24" s="183" t="s">
        <v>191</v>
      </c>
      <c r="E24" s="200" t="s">
        <v>36</v>
      </c>
      <c r="F24" s="60">
        <f>SUM(F25:F28)</f>
        <v>321</v>
      </c>
      <c r="G24" s="60">
        <v>762</v>
      </c>
      <c r="H24" s="60">
        <f t="shared" ref="H24:N24" si="8">SUM(H25:H28)</f>
        <v>230</v>
      </c>
      <c r="I24" s="60">
        <f t="shared" si="8"/>
        <v>201</v>
      </c>
      <c r="J24" s="60">
        <f t="shared" si="8"/>
        <v>201</v>
      </c>
      <c r="K24" s="60">
        <f t="shared" si="8"/>
        <v>332</v>
      </c>
      <c r="L24" s="60">
        <f t="shared" si="8"/>
        <v>332</v>
      </c>
      <c r="M24" s="60">
        <f t="shared" si="8"/>
        <v>292</v>
      </c>
      <c r="N24" s="60">
        <f t="shared" si="8"/>
        <v>292</v>
      </c>
      <c r="O24" s="30">
        <f t="shared" ref="O24:U24" si="9">SUM(O25:O28)</f>
        <v>296</v>
      </c>
      <c r="P24" s="30">
        <f t="shared" si="9"/>
        <v>296</v>
      </c>
      <c r="Q24" s="30">
        <f t="shared" si="9"/>
        <v>314</v>
      </c>
      <c r="R24" s="30">
        <f t="shared" si="9"/>
        <v>314</v>
      </c>
      <c r="S24" s="30">
        <f t="shared" si="9"/>
        <v>306</v>
      </c>
      <c r="T24" s="30">
        <f t="shared" si="9"/>
        <v>262</v>
      </c>
      <c r="U24" s="30">
        <f t="shared" si="9"/>
        <v>307</v>
      </c>
      <c r="V24" s="30">
        <f t="shared" ref="V24:AB24" si="10">SUM(V25:V28)</f>
        <v>282</v>
      </c>
      <c r="W24" s="30">
        <f t="shared" si="10"/>
        <v>288</v>
      </c>
      <c r="X24" s="30">
        <f t="shared" si="10"/>
        <v>286</v>
      </c>
      <c r="Y24" s="30">
        <f t="shared" si="10"/>
        <v>288</v>
      </c>
      <c r="Z24" s="30">
        <f t="shared" si="10"/>
        <v>286</v>
      </c>
      <c r="AA24" s="30">
        <f t="shared" si="10"/>
        <v>301</v>
      </c>
      <c r="AB24" s="30">
        <f t="shared" si="10"/>
        <v>286</v>
      </c>
    </row>
    <row r="25" spans="1:29" ht="36.75" customHeight="1" x14ac:dyDescent="0.25">
      <c r="A25" s="181"/>
      <c r="B25" s="144" t="s">
        <v>30</v>
      </c>
      <c r="C25" s="184"/>
      <c r="D25" s="184"/>
      <c r="E25" s="184"/>
      <c r="F25" s="38">
        <v>63</v>
      </c>
      <c r="G25" s="60" t="s">
        <v>102</v>
      </c>
      <c r="H25" s="38">
        <v>64</v>
      </c>
      <c r="I25" s="38">
        <v>50</v>
      </c>
      <c r="J25" s="38">
        <v>50</v>
      </c>
      <c r="K25" s="38">
        <v>102</v>
      </c>
      <c r="L25" s="38">
        <v>102</v>
      </c>
      <c r="M25" s="26">
        <v>83</v>
      </c>
      <c r="N25" s="26">
        <v>83</v>
      </c>
      <c r="O25" s="26">
        <v>87</v>
      </c>
      <c r="P25" s="26">
        <v>87</v>
      </c>
      <c r="Q25" s="26">
        <v>84</v>
      </c>
      <c r="R25" s="26">
        <v>84</v>
      </c>
      <c r="S25" s="26">
        <v>77</v>
      </c>
      <c r="T25" s="26">
        <v>77</v>
      </c>
      <c r="U25" s="26">
        <v>77</v>
      </c>
      <c r="V25" s="26">
        <v>76</v>
      </c>
      <c r="W25" s="26">
        <v>78</v>
      </c>
      <c r="X25" s="26">
        <v>78</v>
      </c>
      <c r="Y25" s="26">
        <v>78</v>
      </c>
      <c r="Z25" s="26">
        <v>78</v>
      </c>
      <c r="AA25" s="26">
        <v>78</v>
      </c>
      <c r="AB25" s="26">
        <v>78</v>
      </c>
    </row>
    <row r="26" spans="1:29" ht="35.25" customHeight="1" x14ac:dyDescent="0.25">
      <c r="A26" s="181"/>
      <c r="B26" s="144" t="s">
        <v>31</v>
      </c>
      <c r="C26" s="184"/>
      <c r="D26" s="184"/>
      <c r="E26" s="184"/>
      <c r="F26" s="26">
        <v>56</v>
      </c>
      <c r="G26" s="60" t="s">
        <v>102</v>
      </c>
      <c r="H26" s="26">
        <v>55</v>
      </c>
      <c r="I26" s="26">
        <v>50</v>
      </c>
      <c r="J26" s="26">
        <v>50</v>
      </c>
      <c r="K26" s="26">
        <v>70</v>
      </c>
      <c r="L26" s="26">
        <v>70</v>
      </c>
      <c r="M26" s="26">
        <v>72</v>
      </c>
      <c r="N26" s="26">
        <v>72</v>
      </c>
      <c r="O26" s="26">
        <v>68</v>
      </c>
      <c r="P26" s="26">
        <v>68</v>
      </c>
      <c r="Q26" s="26">
        <v>66</v>
      </c>
      <c r="R26" s="26">
        <v>66</v>
      </c>
      <c r="S26" s="26">
        <v>66</v>
      </c>
      <c r="T26" s="26">
        <v>56</v>
      </c>
      <c r="U26" s="26">
        <v>69</v>
      </c>
      <c r="V26" s="26">
        <v>69</v>
      </c>
      <c r="W26" s="26">
        <v>73</v>
      </c>
      <c r="X26" s="26">
        <v>73</v>
      </c>
      <c r="Y26" s="26">
        <v>73</v>
      </c>
      <c r="Z26" s="26">
        <v>73</v>
      </c>
      <c r="AA26" s="26">
        <v>85</v>
      </c>
      <c r="AB26" s="26">
        <v>73</v>
      </c>
    </row>
    <row r="27" spans="1:29" ht="31.5" customHeight="1" x14ac:dyDescent="0.25">
      <c r="A27" s="181"/>
      <c r="B27" s="144" t="s">
        <v>32</v>
      </c>
      <c r="C27" s="184"/>
      <c r="D27" s="184"/>
      <c r="E27" s="184"/>
      <c r="F27" s="26">
        <v>94</v>
      </c>
      <c r="G27" s="60" t="s">
        <v>102</v>
      </c>
      <c r="H27" s="26">
        <v>51</v>
      </c>
      <c r="I27" s="26">
        <v>50</v>
      </c>
      <c r="J27" s="26">
        <v>50</v>
      </c>
      <c r="K27" s="26">
        <v>70</v>
      </c>
      <c r="L27" s="26">
        <v>70</v>
      </c>
      <c r="M27" s="26">
        <v>78</v>
      </c>
      <c r="N27" s="26">
        <v>78</v>
      </c>
      <c r="O27" s="26">
        <v>70</v>
      </c>
      <c r="P27" s="26">
        <v>70</v>
      </c>
      <c r="Q27" s="26">
        <v>74</v>
      </c>
      <c r="R27" s="26">
        <v>74</v>
      </c>
      <c r="S27" s="26">
        <v>69</v>
      </c>
      <c r="T27" s="26">
        <v>69</v>
      </c>
      <c r="U27" s="26">
        <v>71</v>
      </c>
      <c r="V27" s="26">
        <v>71</v>
      </c>
      <c r="W27" s="26">
        <v>71</v>
      </c>
      <c r="X27" s="26">
        <v>69</v>
      </c>
      <c r="Y27" s="26">
        <v>71</v>
      </c>
      <c r="Z27" s="26">
        <v>69</v>
      </c>
      <c r="AA27" s="26">
        <v>71</v>
      </c>
      <c r="AB27" s="26">
        <v>69</v>
      </c>
    </row>
    <row r="28" spans="1:29" ht="36" customHeight="1" x14ac:dyDescent="0.25">
      <c r="A28" s="181"/>
      <c r="B28" s="144" t="s">
        <v>33</v>
      </c>
      <c r="C28" s="185"/>
      <c r="D28" s="185"/>
      <c r="E28" s="184"/>
      <c r="F28" s="31">
        <v>108</v>
      </c>
      <c r="G28" s="60" t="s">
        <v>102</v>
      </c>
      <c r="H28" s="31">
        <v>60</v>
      </c>
      <c r="I28" s="31">
        <v>51</v>
      </c>
      <c r="J28" s="31">
        <v>51</v>
      </c>
      <c r="K28" s="31">
        <v>90</v>
      </c>
      <c r="L28" s="31">
        <v>90</v>
      </c>
      <c r="M28" s="31">
        <v>59</v>
      </c>
      <c r="N28" s="31">
        <v>59</v>
      </c>
      <c r="O28" s="31">
        <v>71</v>
      </c>
      <c r="P28" s="31">
        <v>71</v>
      </c>
      <c r="Q28" s="31">
        <v>90</v>
      </c>
      <c r="R28" s="31">
        <v>90</v>
      </c>
      <c r="S28" s="31">
        <v>94</v>
      </c>
      <c r="T28" s="31">
        <v>60</v>
      </c>
      <c r="U28" s="31">
        <v>90</v>
      </c>
      <c r="V28" s="31">
        <v>66</v>
      </c>
      <c r="W28" s="31">
        <v>66</v>
      </c>
      <c r="X28" s="26">
        <v>66</v>
      </c>
      <c r="Y28" s="31">
        <v>66</v>
      </c>
      <c r="Z28" s="26">
        <v>66</v>
      </c>
      <c r="AA28" s="31">
        <v>67</v>
      </c>
      <c r="AB28" s="26">
        <v>66</v>
      </c>
    </row>
    <row r="29" spans="1:29" ht="81" customHeight="1" x14ac:dyDescent="0.25">
      <c r="A29" s="182"/>
      <c r="B29" s="74" t="s">
        <v>294</v>
      </c>
      <c r="C29" s="145" t="s">
        <v>226</v>
      </c>
      <c r="D29" s="76"/>
      <c r="E29" s="76" t="s">
        <v>2</v>
      </c>
      <c r="F29" s="215" t="s">
        <v>225</v>
      </c>
      <c r="G29" s="216"/>
      <c r="H29" s="216"/>
      <c r="I29" s="216"/>
      <c r="J29" s="216"/>
      <c r="K29" s="216"/>
      <c r="L29" s="216"/>
      <c r="M29" s="216"/>
      <c r="N29" s="217"/>
      <c r="O29" s="32">
        <v>189.2</v>
      </c>
      <c r="P29" s="32">
        <v>124.2</v>
      </c>
      <c r="Q29" s="32">
        <v>182.4</v>
      </c>
      <c r="R29" s="32">
        <v>37.799999999999997</v>
      </c>
      <c r="S29" s="32">
        <v>182.4</v>
      </c>
      <c r="T29" s="32">
        <v>143.5</v>
      </c>
      <c r="U29" s="32">
        <v>182.4</v>
      </c>
      <c r="V29" s="32">
        <v>38.1</v>
      </c>
      <c r="W29" s="161">
        <v>160</v>
      </c>
      <c r="X29" s="161">
        <v>147.36699999999999</v>
      </c>
      <c r="Y29" s="161">
        <v>160</v>
      </c>
      <c r="Z29" s="32">
        <v>160</v>
      </c>
      <c r="AA29" s="32">
        <v>193.7</v>
      </c>
      <c r="AB29" s="32">
        <v>160</v>
      </c>
    </row>
    <row r="30" spans="1:29" ht="68.25" customHeight="1" x14ac:dyDescent="0.25">
      <c r="A30" s="26" t="s">
        <v>269</v>
      </c>
      <c r="B30" s="97" t="s">
        <v>295</v>
      </c>
      <c r="C30" s="143" t="s">
        <v>22</v>
      </c>
      <c r="D30" s="76" t="s">
        <v>191</v>
      </c>
      <c r="E30" s="97" t="s">
        <v>2</v>
      </c>
      <c r="F30" s="47">
        <v>2698</v>
      </c>
      <c r="G30" s="47">
        <v>2584</v>
      </c>
      <c r="H30" s="47">
        <v>2528</v>
      </c>
      <c r="I30" s="47">
        <v>2584</v>
      </c>
      <c r="J30" s="47">
        <v>2584</v>
      </c>
      <c r="K30" s="47">
        <v>1550</v>
      </c>
      <c r="L30" s="47">
        <v>1550</v>
      </c>
      <c r="M30" s="47">
        <v>1206</v>
      </c>
      <c r="N30" s="47">
        <v>1206</v>
      </c>
      <c r="O30" s="47">
        <v>1063</v>
      </c>
      <c r="P30" s="47">
        <v>1063</v>
      </c>
      <c r="Q30" s="47">
        <v>907</v>
      </c>
      <c r="R30" s="47">
        <v>859</v>
      </c>
      <c r="S30" s="47">
        <v>704</v>
      </c>
      <c r="T30" s="47">
        <v>651</v>
      </c>
      <c r="U30" s="47">
        <v>507</v>
      </c>
      <c r="V30" s="47">
        <v>458</v>
      </c>
      <c r="W30" s="47">
        <v>315</v>
      </c>
      <c r="X30" s="158">
        <v>267</v>
      </c>
      <c r="Y30" s="47">
        <v>157</v>
      </c>
      <c r="Z30" s="47">
        <v>118</v>
      </c>
      <c r="AA30" s="47">
        <v>0</v>
      </c>
      <c r="AB30" s="26">
        <v>0</v>
      </c>
    </row>
    <row r="31" spans="1:29" ht="81.75" customHeight="1" x14ac:dyDescent="0.25">
      <c r="A31" s="146" t="s">
        <v>270</v>
      </c>
      <c r="B31" s="76" t="s">
        <v>37</v>
      </c>
      <c r="C31" s="76" t="s">
        <v>22</v>
      </c>
      <c r="D31" s="76" t="s">
        <v>191</v>
      </c>
      <c r="E31" s="76" t="s">
        <v>2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170" t="s">
        <v>102</v>
      </c>
      <c r="U31" s="170" t="s">
        <v>102</v>
      </c>
      <c r="V31" s="170" t="s">
        <v>102</v>
      </c>
      <c r="W31" s="170" t="s">
        <v>102</v>
      </c>
      <c r="X31" s="170" t="s">
        <v>102</v>
      </c>
      <c r="Y31" s="170" t="s">
        <v>102</v>
      </c>
      <c r="Z31" s="170" t="s">
        <v>102</v>
      </c>
      <c r="AA31" s="170" t="s">
        <v>102</v>
      </c>
      <c r="AB31" s="170" t="s">
        <v>102</v>
      </c>
    </row>
    <row r="32" spans="1:29" ht="320.25" customHeight="1" x14ac:dyDescent="0.25">
      <c r="A32" s="147" t="s">
        <v>21</v>
      </c>
      <c r="B32" s="141" t="s">
        <v>38</v>
      </c>
      <c r="C32" s="148" t="s">
        <v>144</v>
      </c>
      <c r="D32" s="149" t="s">
        <v>191</v>
      </c>
      <c r="E32" s="149" t="s">
        <v>281</v>
      </c>
      <c r="F32" s="29">
        <v>30766</v>
      </c>
      <c r="G32" s="29">
        <v>30127</v>
      </c>
      <c r="H32" s="29">
        <v>26648</v>
      </c>
      <c r="I32" s="29">
        <v>24100</v>
      </c>
      <c r="J32" s="29">
        <v>20620</v>
      </c>
      <c r="K32" s="29">
        <v>23080</v>
      </c>
      <c r="L32" s="29">
        <v>17540</v>
      </c>
      <c r="M32" s="29">
        <v>19331</v>
      </c>
      <c r="N32" s="29">
        <v>18931</v>
      </c>
      <c r="O32" s="29">
        <v>22278</v>
      </c>
      <c r="P32" s="29">
        <v>22278</v>
      </c>
      <c r="Q32" s="29">
        <f>Q34+Q54+Q159</f>
        <v>22288</v>
      </c>
      <c r="R32" s="29">
        <f>R34+R54+R159</f>
        <v>4202</v>
      </c>
      <c r="S32" s="29">
        <f>S34+S54+S159</f>
        <v>22843</v>
      </c>
      <c r="T32" s="29">
        <f>T34+T54+T159</f>
        <v>11722</v>
      </c>
      <c r="U32" s="29">
        <f t="shared" ref="U32:Z32" si="11">U41+U54+U159</f>
        <v>24211</v>
      </c>
      <c r="V32" s="29">
        <f t="shared" si="11"/>
        <v>20998</v>
      </c>
      <c r="W32" s="29">
        <f t="shared" si="11"/>
        <v>23610</v>
      </c>
      <c r="X32" s="29">
        <f>X41+X54+X159</f>
        <v>21424</v>
      </c>
      <c r="Y32" s="29">
        <f t="shared" si="11"/>
        <v>24148</v>
      </c>
      <c r="Z32" s="29">
        <f t="shared" si="11"/>
        <v>21345</v>
      </c>
      <c r="AA32" s="29">
        <f>AA34+AA54+AA159</f>
        <v>22332</v>
      </c>
      <c r="AB32" s="29">
        <f>AB34+AB54+AB159</f>
        <v>20443</v>
      </c>
    </row>
    <row r="33" spans="1:31" ht="111.75" customHeight="1" x14ac:dyDescent="0.25">
      <c r="A33" s="147" t="s">
        <v>271</v>
      </c>
      <c r="B33" s="141" t="s">
        <v>39</v>
      </c>
      <c r="C33" s="148" t="s">
        <v>290</v>
      </c>
      <c r="D33" s="180" t="s">
        <v>191</v>
      </c>
      <c r="E33" s="180" t="s">
        <v>256</v>
      </c>
      <c r="F33" s="33" t="s">
        <v>41</v>
      </c>
      <c r="G33" s="33" t="s">
        <v>143</v>
      </c>
      <c r="H33" s="33" t="s">
        <v>130</v>
      </c>
      <c r="I33" s="33" t="s">
        <v>41</v>
      </c>
      <c r="J33" s="33" t="s">
        <v>41</v>
      </c>
      <c r="K33" s="33" t="s">
        <v>168</v>
      </c>
      <c r="L33" s="33" t="s">
        <v>168</v>
      </c>
      <c r="M33" s="33" t="s">
        <v>168</v>
      </c>
      <c r="N33" s="33" t="s">
        <v>168</v>
      </c>
      <c r="O33" s="33" t="s">
        <v>168</v>
      </c>
      <c r="P33" s="33" t="s">
        <v>168</v>
      </c>
      <c r="Q33" s="177" t="s">
        <v>299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</row>
    <row r="34" spans="1:31" ht="60" customHeight="1" x14ac:dyDescent="0.25">
      <c r="A34" s="173" t="s">
        <v>271</v>
      </c>
      <c r="B34" s="139" t="s">
        <v>39</v>
      </c>
      <c r="C34" s="33" t="s">
        <v>288</v>
      </c>
      <c r="D34" s="181"/>
      <c r="E34" s="181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6"/>
      <c r="Q34" s="33">
        <v>1000</v>
      </c>
      <c r="R34" s="33">
        <v>150</v>
      </c>
      <c r="S34" s="33">
        <v>1000</v>
      </c>
      <c r="T34" s="33">
        <v>742</v>
      </c>
      <c r="U34" s="234" t="s">
        <v>309</v>
      </c>
      <c r="V34" s="195"/>
      <c r="W34" s="195"/>
      <c r="X34" s="195"/>
      <c r="Y34" s="195"/>
      <c r="Z34" s="195"/>
      <c r="AA34" s="195"/>
      <c r="AB34" s="196"/>
    </row>
    <row r="35" spans="1:31" ht="45" x14ac:dyDescent="0.25">
      <c r="A35" s="174"/>
      <c r="B35" s="76" t="s">
        <v>40</v>
      </c>
      <c r="C35" s="34"/>
      <c r="D35" s="181"/>
      <c r="E35" s="181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3"/>
      <c r="Q35" s="34"/>
      <c r="R35" s="34"/>
      <c r="S35" s="34"/>
      <c r="T35" s="34"/>
      <c r="U35" s="201"/>
      <c r="V35" s="202"/>
      <c r="W35" s="202"/>
      <c r="X35" s="202"/>
      <c r="Y35" s="202"/>
      <c r="Z35" s="202"/>
      <c r="AA35" s="202"/>
      <c r="AB35" s="203"/>
    </row>
    <row r="36" spans="1:31" ht="30" x14ac:dyDescent="0.25">
      <c r="A36" s="174"/>
      <c r="B36" s="76" t="s">
        <v>30</v>
      </c>
      <c r="C36" s="35"/>
      <c r="D36" s="181"/>
      <c r="E36" s="181"/>
      <c r="F36" s="201"/>
      <c r="G36" s="202"/>
      <c r="H36" s="202"/>
      <c r="I36" s="202"/>
      <c r="J36" s="202"/>
      <c r="K36" s="202"/>
      <c r="L36" s="202"/>
      <c r="M36" s="202"/>
      <c r="N36" s="202"/>
      <c r="O36" s="202"/>
      <c r="P36" s="203"/>
      <c r="Q36" s="35"/>
      <c r="R36" s="35"/>
      <c r="S36" s="35"/>
      <c r="T36" s="35"/>
      <c r="U36" s="201"/>
      <c r="V36" s="202"/>
      <c r="W36" s="202"/>
      <c r="X36" s="202"/>
      <c r="Y36" s="202"/>
      <c r="Z36" s="202"/>
      <c r="AA36" s="202"/>
      <c r="AB36" s="203"/>
    </row>
    <row r="37" spans="1:31" ht="30" x14ac:dyDescent="0.25">
      <c r="A37" s="174"/>
      <c r="B37" s="76" t="s">
        <v>31</v>
      </c>
      <c r="C37" s="33" t="s">
        <v>289</v>
      </c>
      <c r="D37" s="181"/>
      <c r="E37" s="181"/>
      <c r="F37" s="201"/>
      <c r="G37" s="202"/>
      <c r="H37" s="202"/>
      <c r="I37" s="202"/>
      <c r="J37" s="202"/>
      <c r="K37" s="202"/>
      <c r="L37" s="202"/>
      <c r="M37" s="202"/>
      <c r="N37" s="202"/>
      <c r="O37" s="202"/>
      <c r="P37" s="203"/>
      <c r="Q37" s="204">
        <v>5</v>
      </c>
      <c r="R37" s="204">
        <v>1</v>
      </c>
      <c r="S37" s="204">
        <v>7</v>
      </c>
      <c r="T37" s="204">
        <v>7</v>
      </c>
      <c r="U37" s="201"/>
      <c r="V37" s="202"/>
      <c r="W37" s="202"/>
      <c r="X37" s="202"/>
      <c r="Y37" s="202"/>
      <c r="Z37" s="202"/>
      <c r="AA37" s="202"/>
      <c r="AB37" s="203"/>
    </row>
    <row r="38" spans="1:31" ht="30" x14ac:dyDescent="0.25">
      <c r="A38" s="174"/>
      <c r="B38" s="76" t="s">
        <v>32</v>
      </c>
      <c r="C38" s="34"/>
      <c r="D38" s="181"/>
      <c r="E38" s="181"/>
      <c r="F38" s="201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04"/>
      <c r="R38" s="204"/>
      <c r="S38" s="204"/>
      <c r="T38" s="204"/>
      <c r="U38" s="201"/>
      <c r="V38" s="202"/>
      <c r="W38" s="202"/>
      <c r="X38" s="202"/>
      <c r="Y38" s="202"/>
      <c r="Z38" s="202"/>
      <c r="AA38" s="202"/>
      <c r="AB38" s="203"/>
    </row>
    <row r="39" spans="1:31" ht="20.25" customHeight="1" x14ac:dyDescent="0.25">
      <c r="A39" s="174"/>
      <c r="B39" s="183" t="s">
        <v>33</v>
      </c>
      <c r="C39" s="34"/>
      <c r="D39" s="181"/>
      <c r="E39" s="181"/>
      <c r="F39" s="201"/>
      <c r="G39" s="202"/>
      <c r="H39" s="202"/>
      <c r="I39" s="202"/>
      <c r="J39" s="202"/>
      <c r="K39" s="202"/>
      <c r="L39" s="202"/>
      <c r="M39" s="202"/>
      <c r="N39" s="202"/>
      <c r="O39" s="202"/>
      <c r="P39" s="203"/>
      <c r="Q39" s="204"/>
      <c r="R39" s="204"/>
      <c r="S39" s="204"/>
      <c r="T39" s="204"/>
      <c r="U39" s="201"/>
      <c r="V39" s="202"/>
      <c r="W39" s="202"/>
      <c r="X39" s="202"/>
      <c r="Y39" s="202"/>
      <c r="Z39" s="202"/>
      <c r="AA39" s="202"/>
      <c r="AB39" s="203"/>
    </row>
    <row r="40" spans="1:31" x14ac:dyDescent="0.25">
      <c r="A40" s="175"/>
      <c r="B40" s="185"/>
      <c r="C40" s="35"/>
      <c r="D40" s="182"/>
      <c r="E40" s="182"/>
      <c r="F40" s="197"/>
      <c r="G40" s="198"/>
      <c r="H40" s="198"/>
      <c r="I40" s="198"/>
      <c r="J40" s="198"/>
      <c r="K40" s="198"/>
      <c r="L40" s="198"/>
      <c r="M40" s="198"/>
      <c r="N40" s="198"/>
      <c r="O40" s="198"/>
      <c r="P40" s="199"/>
      <c r="Q40" s="204"/>
      <c r="R40" s="204"/>
      <c r="S40" s="204"/>
      <c r="T40" s="204"/>
      <c r="U40" s="197"/>
      <c r="V40" s="198"/>
      <c r="W40" s="198"/>
      <c r="X40" s="198"/>
      <c r="Y40" s="198"/>
      <c r="Z40" s="198"/>
      <c r="AA40" s="198"/>
      <c r="AB40" s="199"/>
    </row>
    <row r="41" spans="1:31" ht="90" customHeight="1" x14ac:dyDescent="0.25">
      <c r="A41" s="186" t="s">
        <v>271</v>
      </c>
      <c r="B41" s="204" t="s">
        <v>39</v>
      </c>
      <c r="C41" s="109" t="s">
        <v>288</v>
      </c>
      <c r="D41" s="204" t="s">
        <v>191</v>
      </c>
      <c r="E41" s="204" t="s">
        <v>256</v>
      </c>
      <c r="F41" s="194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6"/>
      <c r="U41" s="48">
        <f t="shared" ref="U41:AB42" si="12">U43+U45+U47+U49+U51</f>
        <v>1000</v>
      </c>
      <c r="V41" s="48">
        <f t="shared" si="12"/>
        <v>766</v>
      </c>
      <c r="W41" s="48">
        <f t="shared" si="12"/>
        <v>911</v>
      </c>
      <c r="X41" s="48">
        <f t="shared" si="12"/>
        <v>611</v>
      </c>
      <c r="Y41" s="48">
        <f t="shared" si="12"/>
        <v>1000</v>
      </c>
      <c r="Z41" s="48">
        <f t="shared" si="12"/>
        <v>702</v>
      </c>
      <c r="AA41" s="48">
        <f t="shared" si="12"/>
        <v>1041</v>
      </c>
      <c r="AB41" s="48">
        <f t="shared" si="12"/>
        <v>702</v>
      </c>
    </row>
    <row r="42" spans="1:31" ht="27.75" customHeight="1" x14ac:dyDescent="0.25">
      <c r="A42" s="186"/>
      <c r="B42" s="204"/>
      <c r="C42" s="109" t="s">
        <v>289</v>
      </c>
      <c r="D42" s="204"/>
      <c r="E42" s="204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3"/>
      <c r="U42" s="48">
        <f t="shared" si="12"/>
        <v>7</v>
      </c>
      <c r="V42" s="48">
        <f t="shared" si="12"/>
        <v>7</v>
      </c>
      <c r="W42" s="48">
        <f t="shared" si="12"/>
        <v>9</v>
      </c>
      <c r="X42" s="48">
        <f t="shared" si="12"/>
        <v>8</v>
      </c>
      <c r="Y42" s="48">
        <f t="shared" si="12"/>
        <v>9</v>
      </c>
      <c r="Z42" s="48">
        <f t="shared" si="12"/>
        <v>9</v>
      </c>
      <c r="AA42" s="48">
        <f t="shared" si="12"/>
        <v>9</v>
      </c>
      <c r="AB42" s="48">
        <f t="shared" si="12"/>
        <v>9</v>
      </c>
    </row>
    <row r="43" spans="1:31" ht="90" customHeight="1" x14ac:dyDescent="0.25">
      <c r="A43" s="186"/>
      <c r="B43" s="180" t="s">
        <v>40</v>
      </c>
      <c r="C43" s="109" t="s">
        <v>288</v>
      </c>
      <c r="D43" s="180" t="s">
        <v>191</v>
      </c>
      <c r="E43" s="180" t="s">
        <v>256</v>
      </c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3"/>
      <c r="U43" s="48">
        <v>241</v>
      </c>
      <c r="V43" s="48">
        <v>241</v>
      </c>
      <c r="W43" s="48">
        <v>241</v>
      </c>
      <c r="X43" s="48">
        <v>241</v>
      </c>
      <c r="Y43" s="48">
        <v>241</v>
      </c>
      <c r="Z43" s="48">
        <v>241</v>
      </c>
      <c r="AA43" s="48">
        <v>241</v>
      </c>
      <c r="AB43" s="48">
        <v>241</v>
      </c>
      <c r="AE43" s="18"/>
    </row>
    <row r="44" spans="1:31" x14ac:dyDescent="0.25">
      <c r="A44" s="186"/>
      <c r="B44" s="182"/>
      <c r="C44" s="109" t="s">
        <v>289</v>
      </c>
      <c r="D44" s="181"/>
      <c r="E44" s="181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3"/>
      <c r="U44" s="48">
        <v>2</v>
      </c>
      <c r="V44" s="48">
        <v>2</v>
      </c>
      <c r="W44" s="48">
        <v>2</v>
      </c>
      <c r="X44" s="48">
        <v>2</v>
      </c>
      <c r="Y44" s="48">
        <v>2</v>
      </c>
      <c r="Z44" s="48">
        <v>2</v>
      </c>
      <c r="AA44" s="48">
        <v>2</v>
      </c>
      <c r="AB44" s="48">
        <v>2</v>
      </c>
    </row>
    <row r="45" spans="1:31" ht="45" x14ac:dyDescent="0.25">
      <c r="A45" s="186"/>
      <c r="B45" s="180" t="s">
        <v>30</v>
      </c>
      <c r="C45" s="109" t="s">
        <v>288</v>
      </c>
      <c r="D45" s="181"/>
      <c r="E45" s="181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3"/>
      <c r="U45" s="48">
        <v>159</v>
      </c>
      <c r="V45" s="48">
        <v>115</v>
      </c>
      <c r="W45" s="48">
        <v>70</v>
      </c>
      <c r="X45" s="48">
        <v>70</v>
      </c>
      <c r="Y45" s="48">
        <v>159</v>
      </c>
      <c r="Z45" s="48">
        <v>61</v>
      </c>
      <c r="AA45" s="48">
        <v>200</v>
      </c>
      <c r="AB45" s="48">
        <v>61</v>
      </c>
    </row>
    <row r="46" spans="1:31" x14ac:dyDescent="0.25">
      <c r="A46" s="186"/>
      <c r="B46" s="182"/>
      <c r="C46" s="109" t="s">
        <v>289</v>
      </c>
      <c r="D46" s="181"/>
      <c r="E46" s="181"/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3"/>
      <c r="U46" s="48">
        <v>2</v>
      </c>
      <c r="V46" s="48">
        <v>2</v>
      </c>
      <c r="W46" s="48">
        <v>2</v>
      </c>
      <c r="X46" s="48">
        <v>2</v>
      </c>
      <c r="Y46" s="48">
        <v>2</v>
      </c>
      <c r="Z46" s="48">
        <v>2</v>
      </c>
      <c r="AA46" s="48">
        <v>2</v>
      </c>
      <c r="AB46" s="48">
        <v>2</v>
      </c>
    </row>
    <row r="47" spans="1:31" ht="45" x14ac:dyDescent="0.25">
      <c r="A47" s="186"/>
      <c r="B47" s="180" t="s">
        <v>31</v>
      </c>
      <c r="C47" s="109" t="s">
        <v>288</v>
      </c>
      <c r="D47" s="181"/>
      <c r="E47" s="181"/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3"/>
      <c r="U47" s="48">
        <v>200</v>
      </c>
      <c r="V47" s="48">
        <v>150</v>
      </c>
      <c r="W47" s="48">
        <v>200</v>
      </c>
      <c r="X47" s="48">
        <v>150</v>
      </c>
      <c r="Y47" s="48">
        <v>200</v>
      </c>
      <c r="Z47" s="48">
        <v>150</v>
      </c>
      <c r="AA47" s="48">
        <v>200</v>
      </c>
      <c r="AB47" s="48">
        <v>150</v>
      </c>
    </row>
    <row r="48" spans="1:31" x14ac:dyDescent="0.25">
      <c r="A48" s="186"/>
      <c r="B48" s="182"/>
      <c r="C48" s="109" t="s">
        <v>289</v>
      </c>
      <c r="D48" s="181"/>
      <c r="E48" s="181"/>
      <c r="F48" s="201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  <c r="U48" s="48">
        <v>1</v>
      </c>
      <c r="V48" s="48">
        <v>1</v>
      </c>
      <c r="W48" s="48">
        <v>3</v>
      </c>
      <c r="X48" s="48">
        <v>3</v>
      </c>
      <c r="Y48" s="48">
        <v>3</v>
      </c>
      <c r="Z48" s="48">
        <v>3</v>
      </c>
      <c r="AA48" s="48">
        <v>3</v>
      </c>
      <c r="AB48" s="48">
        <v>3</v>
      </c>
    </row>
    <row r="49" spans="1:34" ht="45" x14ac:dyDescent="0.25">
      <c r="A49" s="186"/>
      <c r="B49" s="180" t="s">
        <v>32</v>
      </c>
      <c r="C49" s="109" t="s">
        <v>288</v>
      </c>
      <c r="D49" s="181"/>
      <c r="E49" s="181"/>
      <c r="F49" s="201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3"/>
      <c r="U49" s="48">
        <v>200</v>
      </c>
      <c r="V49" s="48">
        <v>110</v>
      </c>
      <c r="W49" s="48">
        <v>200</v>
      </c>
      <c r="X49" s="163">
        <v>0</v>
      </c>
      <c r="Y49" s="48">
        <v>200</v>
      </c>
      <c r="Z49" s="166">
        <v>100</v>
      </c>
      <c r="AA49" s="48">
        <v>200</v>
      </c>
      <c r="AB49" s="48">
        <v>100</v>
      </c>
    </row>
    <row r="50" spans="1:34" x14ac:dyDescent="0.25">
      <c r="A50" s="186"/>
      <c r="B50" s="182"/>
      <c r="C50" s="109" t="s">
        <v>289</v>
      </c>
      <c r="D50" s="181"/>
      <c r="E50" s="181"/>
      <c r="F50" s="201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3"/>
      <c r="U50" s="48">
        <v>1</v>
      </c>
      <c r="V50" s="48">
        <v>1</v>
      </c>
      <c r="W50" s="48">
        <v>1</v>
      </c>
      <c r="X50" s="163">
        <v>0</v>
      </c>
      <c r="Y50" s="48">
        <v>1</v>
      </c>
      <c r="Z50" s="166">
        <v>1</v>
      </c>
      <c r="AA50" s="48">
        <v>1</v>
      </c>
      <c r="AB50" s="48">
        <v>1</v>
      </c>
    </row>
    <row r="51" spans="1:34" ht="45" x14ac:dyDescent="0.25">
      <c r="A51" s="186"/>
      <c r="B51" s="183" t="s">
        <v>33</v>
      </c>
      <c r="C51" s="109" t="s">
        <v>288</v>
      </c>
      <c r="D51" s="181"/>
      <c r="E51" s="181"/>
      <c r="F51" s="201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3"/>
      <c r="U51" s="48">
        <v>200</v>
      </c>
      <c r="V51" s="48">
        <v>150</v>
      </c>
      <c r="W51" s="48">
        <v>200</v>
      </c>
      <c r="X51" s="48">
        <v>150</v>
      </c>
      <c r="Y51" s="48">
        <v>200</v>
      </c>
      <c r="Z51" s="48">
        <v>150</v>
      </c>
      <c r="AA51" s="48">
        <v>200</v>
      </c>
      <c r="AB51" s="48">
        <v>150</v>
      </c>
    </row>
    <row r="52" spans="1:34" x14ac:dyDescent="0.25">
      <c r="A52" s="186"/>
      <c r="B52" s="185"/>
      <c r="C52" s="109" t="s">
        <v>289</v>
      </c>
      <c r="D52" s="182"/>
      <c r="E52" s="182"/>
      <c r="F52" s="197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9"/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v>1</v>
      </c>
      <c r="AB52" s="48">
        <v>1</v>
      </c>
    </row>
    <row r="53" spans="1:34" ht="75" customHeight="1" x14ac:dyDescent="0.25">
      <c r="A53" s="39" t="s">
        <v>272</v>
      </c>
      <c r="B53" s="74" t="s">
        <v>42</v>
      </c>
      <c r="C53" s="76" t="s">
        <v>290</v>
      </c>
      <c r="D53" s="180" t="s">
        <v>191</v>
      </c>
      <c r="E53" s="180" t="s">
        <v>261</v>
      </c>
      <c r="F53" s="33" t="s">
        <v>100</v>
      </c>
      <c r="G53" s="147" t="s">
        <v>145</v>
      </c>
      <c r="H53" s="147" t="s">
        <v>128</v>
      </c>
      <c r="I53" s="147" t="s">
        <v>165</v>
      </c>
      <c r="J53" s="147" t="s">
        <v>162</v>
      </c>
      <c r="K53" s="147" t="s">
        <v>184</v>
      </c>
      <c r="L53" s="147" t="s">
        <v>185</v>
      </c>
      <c r="M53" s="147" t="s">
        <v>212</v>
      </c>
      <c r="N53" s="147" t="s">
        <v>228</v>
      </c>
      <c r="O53" s="147" t="s">
        <v>245</v>
      </c>
      <c r="P53" s="147" t="s">
        <v>245</v>
      </c>
      <c r="Q53" s="177" t="s">
        <v>318</v>
      </c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9"/>
    </row>
    <row r="54" spans="1:34" ht="66.75" customHeight="1" x14ac:dyDescent="0.25">
      <c r="A54" s="173" t="s">
        <v>272</v>
      </c>
      <c r="B54" s="183" t="s">
        <v>42</v>
      </c>
      <c r="C54" s="76" t="s">
        <v>43</v>
      </c>
      <c r="D54" s="181"/>
      <c r="E54" s="181"/>
      <c r="F54" s="194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Q54" s="36">
        <f>Q57+Q72+Q90+Q108+Q127+Q142</f>
        <v>18218</v>
      </c>
      <c r="R54" s="36">
        <f>R57+R72+R90+R108+R127+R142</f>
        <v>3772</v>
      </c>
      <c r="S54" s="36">
        <f t="shared" ref="S54:AB54" si="13">S57+S72+S90+S108+S127+S142</f>
        <v>18773</v>
      </c>
      <c r="T54" s="36">
        <f>T57+T72+T90+T108+T127+T142</f>
        <v>9437</v>
      </c>
      <c r="U54" s="36">
        <f t="shared" si="13"/>
        <v>20141</v>
      </c>
      <c r="V54" s="36">
        <f t="shared" si="13"/>
        <v>17707</v>
      </c>
      <c r="W54" s="36">
        <f t="shared" si="13"/>
        <v>19629</v>
      </c>
      <c r="X54" s="36">
        <f t="shared" si="13"/>
        <v>18378</v>
      </c>
      <c r="Y54" s="36">
        <f t="shared" si="13"/>
        <v>20078</v>
      </c>
      <c r="Z54" s="36">
        <f t="shared" si="13"/>
        <v>18273</v>
      </c>
      <c r="AA54" s="36">
        <f t="shared" si="13"/>
        <v>19262</v>
      </c>
      <c r="AB54" s="36">
        <f t="shared" si="13"/>
        <v>18073</v>
      </c>
    </row>
    <row r="55" spans="1:34" ht="60" customHeight="1" x14ac:dyDescent="0.25">
      <c r="A55" s="174"/>
      <c r="B55" s="185"/>
      <c r="C55" s="76" t="s">
        <v>289</v>
      </c>
      <c r="D55" s="181"/>
      <c r="E55" s="182"/>
      <c r="F55" s="197"/>
      <c r="G55" s="198"/>
      <c r="H55" s="198"/>
      <c r="I55" s="198"/>
      <c r="J55" s="198"/>
      <c r="K55" s="198"/>
      <c r="L55" s="198"/>
      <c r="M55" s="198"/>
      <c r="N55" s="198"/>
      <c r="O55" s="198"/>
      <c r="P55" s="199"/>
      <c r="Q55" s="36">
        <f>Q58+Q73+Q91+Q109+Q128+Q143</f>
        <v>28</v>
      </c>
      <c r="R55" s="36">
        <f>R58+R73+R91+R109+R128+R143</f>
        <v>17</v>
      </c>
      <c r="S55" s="36">
        <f t="shared" ref="S55:AB55" si="14">S58+S73+S91+S109+S128+S143</f>
        <v>28</v>
      </c>
      <c r="T55" s="36">
        <f>T58+T73+T91+T109+T128+T143</f>
        <v>27</v>
      </c>
      <c r="U55" s="36">
        <f t="shared" si="14"/>
        <v>28</v>
      </c>
      <c r="V55" s="36">
        <f t="shared" si="14"/>
        <v>27</v>
      </c>
      <c r="W55" s="36">
        <f t="shared" si="14"/>
        <v>30</v>
      </c>
      <c r="X55" s="36">
        <f t="shared" si="14"/>
        <v>30</v>
      </c>
      <c r="Y55" s="36">
        <f t="shared" si="14"/>
        <v>32</v>
      </c>
      <c r="Z55" s="36">
        <f t="shared" si="14"/>
        <v>30</v>
      </c>
      <c r="AA55" s="36">
        <f t="shared" si="14"/>
        <v>32</v>
      </c>
      <c r="AB55" s="36">
        <f t="shared" si="14"/>
        <v>30</v>
      </c>
    </row>
    <row r="56" spans="1:34" ht="60" customHeight="1" x14ac:dyDescent="0.25">
      <c r="A56" s="174"/>
      <c r="B56" s="191" t="s">
        <v>317</v>
      </c>
      <c r="C56" s="76" t="s">
        <v>290</v>
      </c>
      <c r="D56" s="181"/>
      <c r="E56" s="180" t="s">
        <v>36</v>
      </c>
      <c r="F56" s="218" t="s">
        <v>45</v>
      </c>
      <c r="G56" s="147" t="s">
        <v>138</v>
      </c>
      <c r="H56" s="147" t="s">
        <v>119</v>
      </c>
      <c r="I56" s="147" t="s">
        <v>160</v>
      </c>
      <c r="J56" s="147" t="s">
        <v>160</v>
      </c>
      <c r="K56" s="147" t="s">
        <v>183</v>
      </c>
      <c r="L56" s="147" t="s">
        <v>183</v>
      </c>
      <c r="M56" s="147" t="s">
        <v>199</v>
      </c>
      <c r="N56" s="147" t="s">
        <v>227</v>
      </c>
      <c r="O56" s="147" t="s">
        <v>242</v>
      </c>
      <c r="P56" s="147" t="s">
        <v>242</v>
      </c>
      <c r="Q56" s="177" t="s">
        <v>319</v>
      </c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9"/>
    </row>
    <row r="57" spans="1:34" ht="31.5" customHeight="1" x14ac:dyDescent="0.25">
      <c r="A57" s="174"/>
      <c r="B57" s="192"/>
      <c r="C57" s="76" t="s">
        <v>43</v>
      </c>
      <c r="D57" s="181"/>
      <c r="E57" s="181"/>
      <c r="F57" s="219"/>
      <c r="G57" s="220"/>
      <c r="H57" s="221"/>
      <c r="I57" s="221"/>
      <c r="J57" s="221"/>
      <c r="K57" s="221"/>
      <c r="L57" s="221"/>
      <c r="M57" s="221"/>
      <c r="N57" s="221"/>
      <c r="O57" s="221"/>
      <c r="P57" s="222"/>
      <c r="Q57" s="37">
        <f>Q60+Q63+Q66+Q69</f>
        <v>451</v>
      </c>
      <c r="R57" s="37">
        <f t="shared" ref="R57:AB57" si="15">R60+R63+R66+R69</f>
        <v>82</v>
      </c>
      <c r="S57" s="37">
        <f t="shared" si="15"/>
        <v>451</v>
      </c>
      <c r="T57" s="37">
        <f t="shared" si="15"/>
        <v>259</v>
      </c>
      <c r="U57" s="37">
        <f t="shared" si="15"/>
        <v>519</v>
      </c>
      <c r="V57" s="37">
        <f t="shared" si="15"/>
        <v>354</v>
      </c>
      <c r="W57" s="37">
        <f t="shared" si="15"/>
        <v>439</v>
      </c>
      <c r="X57" s="37">
        <f t="shared" si="15"/>
        <v>370</v>
      </c>
      <c r="Y57" s="37">
        <f t="shared" si="15"/>
        <v>451</v>
      </c>
      <c r="Z57" s="37">
        <f t="shared" si="15"/>
        <v>350</v>
      </c>
      <c r="AA57" s="37">
        <f t="shared" si="15"/>
        <v>451</v>
      </c>
      <c r="AB57" s="37">
        <f t="shared" si="15"/>
        <v>350</v>
      </c>
      <c r="AH57" s="1" t="s">
        <v>293</v>
      </c>
    </row>
    <row r="58" spans="1:34" ht="16.5" customHeight="1" x14ac:dyDescent="0.25">
      <c r="A58" s="174"/>
      <c r="B58" s="193"/>
      <c r="C58" s="76" t="s">
        <v>289</v>
      </c>
      <c r="D58" s="181"/>
      <c r="E58" s="181"/>
      <c r="F58" s="219"/>
      <c r="G58" s="223"/>
      <c r="H58" s="224"/>
      <c r="I58" s="224"/>
      <c r="J58" s="224"/>
      <c r="K58" s="224"/>
      <c r="L58" s="224"/>
      <c r="M58" s="224"/>
      <c r="N58" s="224"/>
      <c r="O58" s="224"/>
      <c r="P58" s="225"/>
      <c r="Q58" s="37">
        <f>Q61+Q64+Q67+Q70</f>
        <v>4</v>
      </c>
      <c r="R58" s="37">
        <f t="shared" ref="R58:AB58" si="16">R61+R64+R67+R70</f>
        <v>2</v>
      </c>
      <c r="S58" s="37">
        <f t="shared" si="16"/>
        <v>4</v>
      </c>
      <c r="T58" s="37">
        <f t="shared" si="16"/>
        <v>3</v>
      </c>
      <c r="U58" s="37">
        <f t="shared" si="16"/>
        <v>4</v>
      </c>
      <c r="V58" s="37">
        <f t="shared" si="16"/>
        <v>4</v>
      </c>
      <c r="W58" s="37">
        <f t="shared" si="16"/>
        <v>4</v>
      </c>
      <c r="X58" s="37">
        <f t="shared" si="16"/>
        <v>4</v>
      </c>
      <c r="Y58" s="37">
        <f t="shared" si="16"/>
        <v>4</v>
      </c>
      <c r="Z58" s="37">
        <f t="shared" si="16"/>
        <v>4</v>
      </c>
      <c r="AA58" s="37">
        <f t="shared" si="16"/>
        <v>4</v>
      </c>
      <c r="AB58" s="37">
        <f t="shared" si="16"/>
        <v>4</v>
      </c>
    </row>
    <row r="59" spans="1:34" ht="66" customHeight="1" x14ac:dyDescent="0.25">
      <c r="A59" s="174"/>
      <c r="B59" s="183" t="s">
        <v>30</v>
      </c>
      <c r="C59" s="76" t="s">
        <v>290</v>
      </c>
      <c r="D59" s="181"/>
      <c r="E59" s="181"/>
      <c r="F59" s="219"/>
      <c r="G59" s="150" t="s">
        <v>137</v>
      </c>
      <c r="H59" s="150" t="s">
        <v>109</v>
      </c>
      <c r="I59" s="150" t="s">
        <v>46</v>
      </c>
      <c r="J59" s="150" t="s">
        <v>46</v>
      </c>
      <c r="K59" s="150" t="s">
        <v>46</v>
      </c>
      <c r="L59" s="150" t="s">
        <v>46</v>
      </c>
      <c r="M59" s="150" t="s">
        <v>197</v>
      </c>
      <c r="N59" s="150" t="s">
        <v>197</v>
      </c>
      <c r="O59" s="150" t="s">
        <v>222</v>
      </c>
      <c r="P59" s="150" t="s">
        <v>222</v>
      </c>
      <c r="Q59" s="177" t="s">
        <v>318</v>
      </c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9"/>
    </row>
    <row r="60" spans="1:34" ht="30" customHeight="1" x14ac:dyDescent="0.25">
      <c r="A60" s="174"/>
      <c r="B60" s="184"/>
      <c r="C60" s="76" t="s">
        <v>43</v>
      </c>
      <c r="D60" s="181"/>
      <c r="E60" s="181"/>
      <c r="F60" s="219"/>
      <c r="G60" s="218"/>
      <c r="H60" s="226"/>
      <c r="I60" s="226"/>
      <c r="J60" s="226"/>
      <c r="K60" s="226"/>
      <c r="L60" s="226"/>
      <c r="M60" s="226"/>
      <c r="N60" s="226"/>
      <c r="O60" s="226"/>
      <c r="P60" s="227"/>
      <c r="Q60" s="38">
        <v>132</v>
      </c>
      <c r="R60" s="38">
        <v>0</v>
      </c>
      <c r="S60" s="38">
        <v>132</v>
      </c>
      <c r="T60" s="38">
        <v>0</v>
      </c>
      <c r="U60" s="38">
        <v>200</v>
      </c>
      <c r="V60" s="38">
        <v>100</v>
      </c>
      <c r="W60" s="38">
        <v>120</v>
      </c>
      <c r="X60" s="38">
        <v>120</v>
      </c>
      <c r="Y60" s="38">
        <v>132</v>
      </c>
      <c r="Z60" s="38">
        <v>100</v>
      </c>
      <c r="AA60" s="38">
        <v>132</v>
      </c>
      <c r="AB60" s="38">
        <v>100</v>
      </c>
    </row>
    <row r="61" spans="1:34" x14ac:dyDescent="0.25">
      <c r="A61" s="174"/>
      <c r="B61" s="185"/>
      <c r="C61" s="76" t="s">
        <v>289</v>
      </c>
      <c r="D61" s="181"/>
      <c r="E61" s="181"/>
      <c r="F61" s="219"/>
      <c r="G61" s="205"/>
      <c r="H61" s="228"/>
      <c r="I61" s="228"/>
      <c r="J61" s="228"/>
      <c r="K61" s="228"/>
      <c r="L61" s="228"/>
      <c r="M61" s="228"/>
      <c r="N61" s="228"/>
      <c r="O61" s="228"/>
      <c r="P61" s="206"/>
      <c r="Q61" s="38">
        <v>1</v>
      </c>
      <c r="R61" s="38">
        <v>0</v>
      </c>
      <c r="S61" s="38">
        <v>1</v>
      </c>
      <c r="T61" s="38">
        <v>0</v>
      </c>
      <c r="U61" s="38">
        <v>1</v>
      </c>
      <c r="V61" s="38">
        <v>1</v>
      </c>
      <c r="W61" s="38">
        <v>1</v>
      </c>
      <c r="X61" s="38">
        <v>1</v>
      </c>
      <c r="Y61" s="38">
        <v>1</v>
      </c>
      <c r="Z61" s="38">
        <v>1</v>
      </c>
      <c r="AA61" s="38">
        <v>1</v>
      </c>
      <c r="AB61" s="38">
        <v>1</v>
      </c>
    </row>
    <row r="62" spans="1:34" ht="60" customHeight="1" x14ac:dyDescent="0.25">
      <c r="A62" s="174"/>
      <c r="B62" s="183" t="s">
        <v>31</v>
      </c>
      <c r="C62" s="76" t="s">
        <v>290</v>
      </c>
      <c r="D62" s="181"/>
      <c r="E62" s="181"/>
      <c r="F62" s="219"/>
      <c r="G62" s="150" t="s">
        <v>46</v>
      </c>
      <c r="H62" s="150" t="s">
        <v>46</v>
      </c>
      <c r="I62" s="150" t="s">
        <v>65</v>
      </c>
      <c r="J62" s="150" t="s">
        <v>65</v>
      </c>
      <c r="K62" s="150" t="s">
        <v>46</v>
      </c>
      <c r="L62" s="150" t="s">
        <v>46</v>
      </c>
      <c r="M62" s="150" t="s">
        <v>47</v>
      </c>
      <c r="N62" s="150" t="s">
        <v>47</v>
      </c>
      <c r="O62" s="150" t="s">
        <v>47</v>
      </c>
      <c r="P62" s="150" t="s">
        <v>47</v>
      </c>
      <c r="Q62" s="177" t="s">
        <v>318</v>
      </c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9"/>
    </row>
    <row r="63" spans="1:34" ht="30" customHeight="1" x14ac:dyDescent="0.25">
      <c r="A63" s="174"/>
      <c r="B63" s="184"/>
      <c r="C63" s="76" t="s">
        <v>43</v>
      </c>
      <c r="D63" s="181"/>
      <c r="E63" s="181"/>
      <c r="F63" s="219"/>
      <c r="G63" s="218"/>
      <c r="H63" s="226"/>
      <c r="I63" s="226"/>
      <c r="J63" s="226"/>
      <c r="K63" s="226"/>
      <c r="L63" s="226"/>
      <c r="M63" s="226"/>
      <c r="N63" s="226"/>
      <c r="O63" s="226"/>
      <c r="P63" s="227"/>
      <c r="Q63" s="38">
        <v>100</v>
      </c>
      <c r="R63" s="38">
        <v>23</v>
      </c>
      <c r="S63" s="38">
        <v>100</v>
      </c>
      <c r="T63" s="38">
        <v>100</v>
      </c>
      <c r="U63" s="38">
        <v>100</v>
      </c>
      <c r="V63" s="38">
        <v>100</v>
      </c>
      <c r="W63" s="38">
        <v>100</v>
      </c>
      <c r="X63" s="38">
        <v>100</v>
      </c>
      <c r="Y63" s="38">
        <v>100</v>
      </c>
      <c r="Z63" s="38">
        <v>100</v>
      </c>
      <c r="AA63" s="38">
        <v>100</v>
      </c>
      <c r="AB63" s="38">
        <v>100</v>
      </c>
    </row>
    <row r="64" spans="1:34" x14ac:dyDescent="0.25">
      <c r="A64" s="174"/>
      <c r="B64" s="185"/>
      <c r="C64" s="76" t="s">
        <v>289</v>
      </c>
      <c r="D64" s="181"/>
      <c r="E64" s="181"/>
      <c r="F64" s="219"/>
      <c r="G64" s="205"/>
      <c r="H64" s="228"/>
      <c r="I64" s="228"/>
      <c r="J64" s="228"/>
      <c r="K64" s="228"/>
      <c r="L64" s="228"/>
      <c r="M64" s="228"/>
      <c r="N64" s="228"/>
      <c r="O64" s="228"/>
      <c r="P64" s="206"/>
      <c r="Q64" s="38">
        <v>1</v>
      </c>
      <c r="R64" s="38">
        <v>1</v>
      </c>
      <c r="S64" s="38">
        <v>1</v>
      </c>
      <c r="T64" s="38">
        <v>1</v>
      </c>
      <c r="U64" s="38">
        <v>1</v>
      </c>
      <c r="V64" s="38">
        <v>1</v>
      </c>
      <c r="W64" s="38">
        <v>1</v>
      </c>
      <c r="X64" s="38">
        <v>1</v>
      </c>
      <c r="Y64" s="38">
        <v>1</v>
      </c>
      <c r="Z64" s="38">
        <v>1</v>
      </c>
      <c r="AA64" s="38">
        <v>1</v>
      </c>
      <c r="AB64" s="38">
        <v>1</v>
      </c>
    </row>
    <row r="65" spans="1:28" ht="60" customHeight="1" x14ac:dyDescent="0.25">
      <c r="A65" s="174"/>
      <c r="B65" s="183" t="s">
        <v>32</v>
      </c>
      <c r="C65" s="76" t="s">
        <v>290</v>
      </c>
      <c r="D65" s="181"/>
      <c r="E65" s="181"/>
      <c r="F65" s="219"/>
      <c r="G65" s="150" t="s">
        <v>118</v>
      </c>
      <c r="H65" s="150" t="s">
        <v>118</v>
      </c>
      <c r="I65" s="150" t="s">
        <v>47</v>
      </c>
      <c r="J65" s="150" t="s">
        <v>47</v>
      </c>
      <c r="K65" s="150" t="s">
        <v>59</v>
      </c>
      <c r="L65" s="150" t="s">
        <v>59</v>
      </c>
      <c r="M65" s="150" t="s">
        <v>198</v>
      </c>
      <c r="N65" s="150" t="s">
        <v>198</v>
      </c>
      <c r="O65" s="150" t="s">
        <v>215</v>
      </c>
      <c r="P65" s="150" t="s">
        <v>215</v>
      </c>
      <c r="Q65" s="177" t="s">
        <v>318</v>
      </c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9"/>
    </row>
    <row r="66" spans="1:28" ht="30" customHeight="1" x14ac:dyDescent="0.25">
      <c r="A66" s="174"/>
      <c r="B66" s="184"/>
      <c r="C66" s="76" t="s">
        <v>43</v>
      </c>
      <c r="D66" s="181"/>
      <c r="E66" s="181"/>
      <c r="F66" s="219"/>
      <c r="G66" s="218"/>
      <c r="H66" s="226"/>
      <c r="I66" s="226"/>
      <c r="J66" s="226"/>
      <c r="K66" s="226"/>
      <c r="L66" s="226"/>
      <c r="M66" s="226"/>
      <c r="N66" s="226"/>
      <c r="O66" s="226"/>
      <c r="P66" s="227"/>
      <c r="Q66" s="38">
        <v>59</v>
      </c>
      <c r="R66" s="38">
        <v>59</v>
      </c>
      <c r="S66" s="38">
        <v>59</v>
      </c>
      <c r="T66" s="38">
        <v>59</v>
      </c>
      <c r="U66" s="38">
        <v>59</v>
      </c>
      <c r="V66" s="38">
        <v>54</v>
      </c>
      <c r="W66" s="38">
        <v>59</v>
      </c>
      <c r="X66" s="38">
        <v>50</v>
      </c>
      <c r="Y66" s="38">
        <v>59</v>
      </c>
      <c r="Z66" s="38">
        <v>50</v>
      </c>
      <c r="AA66" s="38">
        <v>59</v>
      </c>
      <c r="AB66" s="38">
        <v>50</v>
      </c>
    </row>
    <row r="67" spans="1:28" x14ac:dyDescent="0.25">
      <c r="A67" s="174"/>
      <c r="B67" s="185"/>
      <c r="C67" s="76" t="s">
        <v>289</v>
      </c>
      <c r="D67" s="181"/>
      <c r="E67" s="181"/>
      <c r="F67" s="219"/>
      <c r="G67" s="205"/>
      <c r="H67" s="228"/>
      <c r="I67" s="228"/>
      <c r="J67" s="228"/>
      <c r="K67" s="228"/>
      <c r="L67" s="228"/>
      <c r="M67" s="228"/>
      <c r="N67" s="228"/>
      <c r="O67" s="228"/>
      <c r="P67" s="206"/>
      <c r="Q67" s="38">
        <v>1</v>
      </c>
      <c r="R67" s="38">
        <v>1</v>
      </c>
      <c r="S67" s="38">
        <v>1</v>
      </c>
      <c r="T67" s="38">
        <v>1</v>
      </c>
      <c r="U67" s="38">
        <v>1</v>
      </c>
      <c r="V67" s="38">
        <v>1</v>
      </c>
      <c r="W67" s="38">
        <v>1</v>
      </c>
      <c r="X67" s="38">
        <v>1</v>
      </c>
      <c r="Y67" s="38">
        <v>1</v>
      </c>
      <c r="Z67" s="38">
        <v>1</v>
      </c>
      <c r="AA67" s="38">
        <v>1</v>
      </c>
      <c r="AB67" s="38">
        <v>1</v>
      </c>
    </row>
    <row r="68" spans="1:28" ht="60" customHeight="1" x14ac:dyDescent="0.25">
      <c r="A68" s="174"/>
      <c r="B68" s="183" t="s">
        <v>33</v>
      </c>
      <c r="C68" s="76" t="s">
        <v>290</v>
      </c>
      <c r="D68" s="181"/>
      <c r="E68" s="181"/>
      <c r="F68" s="219"/>
      <c r="G68" s="33" t="s">
        <v>48</v>
      </c>
      <c r="H68" s="33" t="s">
        <v>114</v>
      </c>
      <c r="I68" s="33" t="s">
        <v>48</v>
      </c>
      <c r="J68" s="33" t="s">
        <v>48</v>
      </c>
      <c r="K68" s="33" t="s">
        <v>48</v>
      </c>
      <c r="L68" s="33" t="s">
        <v>48</v>
      </c>
      <c r="M68" s="33" t="s">
        <v>48</v>
      </c>
      <c r="N68" s="33" t="s">
        <v>47</v>
      </c>
      <c r="O68" s="33" t="s">
        <v>48</v>
      </c>
      <c r="P68" s="33" t="s">
        <v>48</v>
      </c>
      <c r="Q68" s="177" t="s">
        <v>318</v>
      </c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9"/>
    </row>
    <row r="69" spans="1:28" ht="36" customHeight="1" x14ac:dyDescent="0.25">
      <c r="A69" s="174"/>
      <c r="B69" s="184"/>
      <c r="C69" s="76" t="s">
        <v>43</v>
      </c>
      <c r="D69" s="181"/>
      <c r="E69" s="181"/>
      <c r="F69" s="219"/>
      <c r="G69" s="194"/>
      <c r="H69" s="195"/>
      <c r="I69" s="195"/>
      <c r="J69" s="195"/>
      <c r="K69" s="195"/>
      <c r="L69" s="195"/>
      <c r="M69" s="195"/>
      <c r="N69" s="195"/>
      <c r="O69" s="195"/>
      <c r="P69" s="196"/>
      <c r="Q69" s="48">
        <v>160</v>
      </c>
      <c r="R69" s="48">
        <v>0</v>
      </c>
      <c r="S69" s="48">
        <v>160</v>
      </c>
      <c r="T69" s="48">
        <v>100</v>
      </c>
      <c r="U69" s="48">
        <v>160</v>
      </c>
      <c r="V69" s="48">
        <v>100</v>
      </c>
      <c r="W69" s="48">
        <v>160</v>
      </c>
      <c r="X69" s="48">
        <v>100</v>
      </c>
      <c r="Y69" s="48">
        <v>160</v>
      </c>
      <c r="Z69" s="48">
        <v>100</v>
      </c>
      <c r="AA69" s="48">
        <v>160</v>
      </c>
      <c r="AB69" s="48">
        <v>100</v>
      </c>
    </row>
    <row r="70" spans="1:28" ht="18.75" customHeight="1" x14ac:dyDescent="0.25">
      <c r="A70" s="174"/>
      <c r="B70" s="185"/>
      <c r="C70" s="76" t="s">
        <v>289</v>
      </c>
      <c r="D70" s="181"/>
      <c r="E70" s="182"/>
      <c r="F70" s="205"/>
      <c r="G70" s="197"/>
      <c r="H70" s="198"/>
      <c r="I70" s="198"/>
      <c r="J70" s="198"/>
      <c r="K70" s="198"/>
      <c r="L70" s="198"/>
      <c r="M70" s="198"/>
      <c r="N70" s="198"/>
      <c r="O70" s="198"/>
      <c r="P70" s="199"/>
      <c r="Q70" s="48">
        <v>1</v>
      </c>
      <c r="R70" s="48">
        <v>0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v>1</v>
      </c>
      <c r="AB70" s="48">
        <v>1</v>
      </c>
    </row>
    <row r="71" spans="1:28" ht="47.25" customHeight="1" x14ac:dyDescent="0.25">
      <c r="A71" s="174"/>
      <c r="B71" s="191" t="s">
        <v>312</v>
      </c>
      <c r="C71" s="76" t="s">
        <v>290</v>
      </c>
      <c r="D71" s="181"/>
      <c r="E71" s="180" t="s">
        <v>36</v>
      </c>
      <c r="F71" s="173" t="s">
        <v>49</v>
      </c>
      <c r="G71" s="30" t="s">
        <v>139</v>
      </c>
      <c r="H71" s="30" t="s">
        <v>122</v>
      </c>
      <c r="I71" s="147" t="s">
        <v>49</v>
      </c>
      <c r="J71" s="147" t="s">
        <v>151</v>
      </c>
      <c r="K71" s="147" t="s">
        <v>175</v>
      </c>
      <c r="L71" s="147" t="s">
        <v>178</v>
      </c>
      <c r="M71" s="147" t="s">
        <v>202</v>
      </c>
      <c r="N71" s="147" t="s">
        <v>201</v>
      </c>
      <c r="O71" s="147" t="s">
        <v>223</v>
      </c>
      <c r="P71" s="147" t="s">
        <v>223</v>
      </c>
      <c r="Q71" s="177" t="s">
        <v>318</v>
      </c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9"/>
    </row>
    <row r="72" spans="1:28" ht="30" customHeight="1" x14ac:dyDescent="0.25">
      <c r="A72" s="174"/>
      <c r="B72" s="192"/>
      <c r="C72" s="76" t="s">
        <v>43</v>
      </c>
      <c r="D72" s="181"/>
      <c r="E72" s="181"/>
      <c r="F72" s="174"/>
      <c r="G72" s="220"/>
      <c r="H72" s="221"/>
      <c r="I72" s="221"/>
      <c r="J72" s="221"/>
      <c r="K72" s="221"/>
      <c r="L72" s="221"/>
      <c r="M72" s="221"/>
      <c r="N72" s="221"/>
      <c r="O72" s="221"/>
      <c r="P72" s="222"/>
      <c r="Q72" s="30">
        <f>Q75+Q78+Q81+Q84+Q87</f>
        <v>407</v>
      </c>
      <c r="R72" s="30">
        <f t="shared" ref="R72:V72" si="17">R75+R78+R81+R84+R87</f>
        <v>407</v>
      </c>
      <c r="S72" s="30">
        <f t="shared" si="17"/>
        <v>532</v>
      </c>
      <c r="T72" s="30">
        <f t="shared" si="17"/>
        <v>510</v>
      </c>
      <c r="U72" s="30">
        <f t="shared" si="17"/>
        <v>532</v>
      </c>
      <c r="V72" s="30">
        <f t="shared" si="17"/>
        <v>481</v>
      </c>
      <c r="W72" s="30">
        <f>W75+W78+W84</f>
        <v>495</v>
      </c>
      <c r="X72" s="30">
        <f t="shared" ref="X72:AB72" si="18">X75+X78+X84</f>
        <v>370</v>
      </c>
      <c r="Y72" s="30">
        <f t="shared" si="18"/>
        <v>532</v>
      </c>
      <c r="Z72" s="30">
        <f t="shared" si="18"/>
        <v>355</v>
      </c>
      <c r="AA72" s="30">
        <f t="shared" si="18"/>
        <v>407</v>
      </c>
      <c r="AB72" s="30">
        <f t="shared" si="18"/>
        <v>355</v>
      </c>
    </row>
    <row r="73" spans="1:28" ht="30" customHeight="1" x14ac:dyDescent="0.25">
      <c r="A73" s="174"/>
      <c r="B73" s="193"/>
      <c r="C73" s="76" t="s">
        <v>289</v>
      </c>
      <c r="D73" s="181"/>
      <c r="E73" s="181"/>
      <c r="F73" s="174"/>
      <c r="G73" s="223"/>
      <c r="H73" s="224"/>
      <c r="I73" s="224"/>
      <c r="J73" s="224"/>
      <c r="K73" s="224"/>
      <c r="L73" s="224"/>
      <c r="M73" s="224"/>
      <c r="N73" s="224"/>
      <c r="O73" s="224"/>
      <c r="P73" s="225"/>
      <c r="Q73" s="30">
        <f>Q76+Q79+Q82+Q85+Q88</f>
        <v>3</v>
      </c>
      <c r="R73" s="30">
        <f t="shared" ref="R73:V73" si="19">R76+R79+R82+R85+R88</f>
        <v>3</v>
      </c>
      <c r="S73" s="30">
        <f t="shared" si="19"/>
        <v>3</v>
      </c>
      <c r="T73" s="30">
        <f t="shared" si="19"/>
        <v>3</v>
      </c>
      <c r="U73" s="30">
        <f t="shared" si="19"/>
        <v>3</v>
      </c>
      <c r="V73" s="30">
        <f t="shared" si="19"/>
        <v>3</v>
      </c>
      <c r="W73" s="30">
        <f>W76+W79+W85</f>
        <v>3</v>
      </c>
      <c r="X73" s="30">
        <f t="shared" ref="X73:AB73" si="20">X76+X79+X85</f>
        <v>3</v>
      </c>
      <c r="Y73" s="30">
        <f t="shared" si="20"/>
        <v>3</v>
      </c>
      <c r="Z73" s="30">
        <f t="shared" si="20"/>
        <v>3</v>
      </c>
      <c r="AA73" s="30">
        <f t="shared" si="20"/>
        <v>3</v>
      </c>
      <c r="AB73" s="30">
        <f t="shared" si="20"/>
        <v>3</v>
      </c>
    </row>
    <row r="74" spans="1:28" ht="30" customHeight="1" x14ac:dyDescent="0.25">
      <c r="A74" s="174"/>
      <c r="B74" s="183" t="s">
        <v>30</v>
      </c>
      <c r="C74" s="76" t="s">
        <v>290</v>
      </c>
      <c r="D74" s="181"/>
      <c r="E74" s="181"/>
      <c r="F74" s="174"/>
      <c r="G74" s="150" t="s">
        <v>110</v>
      </c>
      <c r="H74" s="150" t="s">
        <v>110</v>
      </c>
      <c r="I74" s="150" t="s">
        <v>50</v>
      </c>
      <c r="J74" s="150" t="s">
        <v>50</v>
      </c>
      <c r="K74" s="150" t="s">
        <v>50</v>
      </c>
      <c r="L74" s="150" t="s">
        <v>50</v>
      </c>
      <c r="M74" s="150" t="s">
        <v>200</v>
      </c>
      <c r="N74" s="150" t="s">
        <v>200</v>
      </c>
      <c r="O74" s="150" t="s">
        <v>222</v>
      </c>
      <c r="P74" s="150" t="s">
        <v>222</v>
      </c>
      <c r="Q74" s="177" t="s">
        <v>318</v>
      </c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9"/>
    </row>
    <row r="75" spans="1:28" ht="30" x14ac:dyDescent="0.25">
      <c r="A75" s="174"/>
      <c r="B75" s="184"/>
      <c r="C75" s="76" t="s">
        <v>43</v>
      </c>
      <c r="D75" s="181"/>
      <c r="E75" s="181"/>
      <c r="F75" s="174"/>
      <c r="G75" s="218"/>
      <c r="H75" s="226"/>
      <c r="I75" s="226"/>
      <c r="J75" s="226"/>
      <c r="K75" s="226"/>
      <c r="L75" s="226"/>
      <c r="M75" s="226"/>
      <c r="N75" s="226"/>
      <c r="O75" s="226"/>
      <c r="P75" s="227"/>
      <c r="Q75" s="26">
        <v>132</v>
      </c>
      <c r="R75" s="26">
        <v>132</v>
      </c>
      <c r="S75" s="26">
        <v>132</v>
      </c>
      <c r="T75" s="26">
        <v>110</v>
      </c>
      <c r="U75" s="26">
        <v>132</v>
      </c>
      <c r="V75" s="26">
        <v>81</v>
      </c>
      <c r="W75" s="26">
        <v>95</v>
      </c>
      <c r="X75" s="26">
        <v>95</v>
      </c>
      <c r="Y75" s="26">
        <v>132</v>
      </c>
      <c r="Z75" s="26">
        <v>80</v>
      </c>
      <c r="AA75" s="26">
        <v>132</v>
      </c>
      <c r="AB75" s="26">
        <v>80</v>
      </c>
    </row>
    <row r="76" spans="1:28" x14ac:dyDescent="0.25">
      <c r="A76" s="174"/>
      <c r="B76" s="185"/>
      <c r="C76" s="76" t="s">
        <v>289</v>
      </c>
      <c r="D76" s="181"/>
      <c r="E76" s="181"/>
      <c r="F76" s="174"/>
      <c r="G76" s="205"/>
      <c r="H76" s="228"/>
      <c r="I76" s="228"/>
      <c r="J76" s="228"/>
      <c r="K76" s="228"/>
      <c r="L76" s="228"/>
      <c r="M76" s="228"/>
      <c r="N76" s="228"/>
      <c r="O76" s="228"/>
      <c r="P76" s="206"/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26">
        <v>1</v>
      </c>
    </row>
    <row r="77" spans="1:28" ht="60" customHeight="1" x14ac:dyDescent="0.25">
      <c r="A77" s="174"/>
      <c r="B77" s="183" t="s">
        <v>31</v>
      </c>
      <c r="C77" s="76" t="s">
        <v>290</v>
      </c>
      <c r="D77" s="181"/>
      <c r="E77" s="181"/>
      <c r="F77" s="174"/>
      <c r="G77" s="150" t="s">
        <v>110</v>
      </c>
      <c r="H77" s="150" t="s">
        <v>65</v>
      </c>
      <c r="I77" s="150" t="s">
        <v>51</v>
      </c>
      <c r="J77" s="150" t="s">
        <v>51</v>
      </c>
      <c r="K77" s="150" t="s">
        <v>47</v>
      </c>
      <c r="L77" s="150" t="s">
        <v>47</v>
      </c>
      <c r="M77" s="150" t="s">
        <v>52</v>
      </c>
      <c r="N77" s="150" t="s">
        <v>52</v>
      </c>
      <c r="O77" s="150" t="s">
        <v>52</v>
      </c>
      <c r="P77" s="150" t="s">
        <v>52</v>
      </c>
      <c r="Q77" s="177" t="s">
        <v>318</v>
      </c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9"/>
    </row>
    <row r="78" spans="1:28" ht="30" x14ac:dyDescent="0.25">
      <c r="A78" s="174"/>
      <c r="B78" s="184"/>
      <c r="C78" s="76" t="s">
        <v>43</v>
      </c>
      <c r="D78" s="181"/>
      <c r="E78" s="181"/>
      <c r="F78" s="174"/>
      <c r="G78" s="218"/>
      <c r="H78" s="226"/>
      <c r="I78" s="226"/>
      <c r="J78" s="226"/>
      <c r="K78" s="226"/>
      <c r="L78" s="226"/>
      <c r="M78" s="226"/>
      <c r="N78" s="226"/>
      <c r="O78" s="226"/>
      <c r="P78" s="227"/>
      <c r="Q78" s="26">
        <v>200</v>
      </c>
      <c r="R78" s="26">
        <v>200</v>
      </c>
      <c r="S78" s="26">
        <v>200</v>
      </c>
      <c r="T78" s="26">
        <v>200</v>
      </c>
      <c r="U78" s="26">
        <v>200</v>
      </c>
      <c r="V78" s="26">
        <v>200</v>
      </c>
      <c r="W78" s="26">
        <v>200</v>
      </c>
      <c r="X78" s="26">
        <v>200</v>
      </c>
      <c r="Y78" s="26">
        <v>200</v>
      </c>
      <c r="Z78" s="26">
        <v>200</v>
      </c>
      <c r="AA78" s="26">
        <v>200</v>
      </c>
      <c r="AB78" s="26">
        <v>200</v>
      </c>
    </row>
    <row r="79" spans="1:28" x14ac:dyDescent="0.25">
      <c r="A79" s="174"/>
      <c r="B79" s="185"/>
      <c r="C79" s="76" t="s">
        <v>289</v>
      </c>
      <c r="D79" s="181"/>
      <c r="E79" s="181"/>
      <c r="F79" s="174"/>
      <c r="G79" s="205"/>
      <c r="H79" s="228"/>
      <c r="I79" s="228"/>
      <c r="J79" s="228"/>
      <c r="K79" s="228"/>
      <c r="L79" s="228"/>
      <c r="M79" s="228"/>
      <c r="N79" s="228"/>
      <c r="O79" s="228"/>
      <c r="P79" s="206"/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6">
        <v>1</v>
      </c>
      <c r="AB79" s="26">
        <v>1</v>
      </c>
    </row>
    <row r="80" spans="1:28" ht="60" customHeight="1" x14ac:dyDescent="0.25">
      <c r="A80" s="174"/>
      <c r="B80" s="183" t="s">
        <v>32</v>
      </c>
      <c r="C80" s="76" t="s">
        <v>290</v>
      </c>
      <c r="D80" s="181"/>
      <c r="E80" s="181"/>
      <c r="F80" s="174"/>
      <c r="G80" s="150" t="s">
        <v>52</v>
      </c>
      <c r="H80" s="150" t="s">
        <v>52</v>
      </c>
      <c r="I80" s="150" t="s">
        <v>52</v>
      </c>
      <c r="J80" s="150" t="s">
        <v>52</v>
      </c>
      <c r="K80" s="150" t="s">
        <v>52</v>
      </c>
      <c r="L80" s="150" t="s">
        <v>120</v>
      </c>
      <c r="M80" s="150" t="s">
        <v>120</v>
      </c>
      <c r="N80" s="150" t="s">
        <v>120</v>
      </c>
      <c r="O80" s="150" t="s">
        <v>120</v>
      </c>
      <c r="P80" s="150" t="s">
        <v>120</v>
      </c>
      <c r="Q80" s="177" t="s">
        <v>318</v>
      </c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9"/>
    </row>
    <row r="81" spans="1:28" ht="30" x14ac:dyDescent="0.25">
      <c r="A81" s="174"/>
      <c r="B81" s="184"/>
      <c r="C81" s="76" t="s">
        <v>43</v>
      </c>
      <c r="D81" s="181"/>
      <c r="E81" s="181"/>
      <c r="F81" s="174"/>
      <c r="G81" s="218"/>
      <c r="H81" s="226"/>
      <c r="I81" s="226"/>
      <c r="J81" s="226"/>
      <c r="K81" s="226"/>
      <c r="L81" s="226"/>
      <c r="M81" s="226"/>
      <c r="N81" s="226"/>
      <c r="O81" s="226"/>
      <c r="P81" s="227"/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 t="s">
        <v>102</v>
      </c>
      <c r="X81" s="171" t="s">
        <v>102</v>
      </c>
      <c r="Y81" s="171" t="s">
        <v>102</v>
      </c>
      <c r="Z81" s="171" t="s">
        <v>102</v>
      </c>
      <c r="AA81" s="171" t="s">
        <v>102</v>
      </c>
      <c r="AB81" s="171" t="s">
        <v>102</v>
      </c>
    </row>
    <row r="82" spans="1:28" x14ac:dyDescent="0.25">
      <c r="A82" s="174"/>
      <c r="B82" s="185"/>
      <c r="C82" s="76" t="s">
        <v>289</v>
      </c>
      <c r="D82" s="181"/>
      <c r="E82" s="181"/>
      <c r="F82" s="174"/>
      <c r="G82" s="205"/>
      <c r="H82" s="228"/>
      <c r="I82" s="228"/>
      <c r="J82" s="228"/>
      <c r="K82" s="228"/>
      <c r="L82" s="228"/>
      <c r="M82" s="228"/>
      <c r="N82" s="228"/>
      <c r="O82" s="228"/>
      <c r="P82" s="206"/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 t="s">
        <v>102</v>
      </c>
      <c r="X82" s="171" t="s">
        <v>102</v>
      </c>
      <c r="Y82" s="171" t="s">
        <v>102</v>
      </c>
      <c r="Z82" s="171" t="s">
        <v>102</v>
      </c>
      <c r="AA82" s="171" t="s">
        <v>102</v>
      </c>
      <c r="AB82" s="171" t="s">
        <v>102</v>
      </c>
    </row>
    <row r="83" spans="1:28" ht="60" customHeight="1" x14ac:dyDescent="0.25">
      <c r="A83" s="174"/>
      <c r="B83" s="183" t="s">
        <v>33</v>
      </c>
      <c r="C83" s="76" t="s">
        <v>290</v>
      </c>
      <c r="D83" s="181"/>
      <c r="E83" s="181"/>
      <c r="F83" s="174"/>
      <c r="G83" s="150" t="s">
        <v>47</v>
      </c>
      <c r="H83" s="150" t="s">
        <v>47</v>
      </c>
      <c r="I83" s="150" t="s">
        <v>53</v>
      </c>
      <c r="J83" s="150" t="s">
        <v>53</v>
      </c>
      <c r="K83" s="150" t="s">
        <v>53</v>
      </c>
      <c r="L83" s="150" t="s">
        <v>53</v>
      </c>
      <c r="M83" s="150" t="s">
        <v>53</v>
      </c>
      <c r="N83" s="150" t="s">
        <v>53</v>
      </c>
      <c r="O83" s="150" t="s">
        <v>53</v>
      </c>
      <c r="P83" s="150" t="s">
        <v>53</v>
      </c>
      <c r="Q83" s="177" t="s">
        <v>318</v>
      </c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9"/>
    </row>
    <row r="84" spans="1:28" ht="30" x14ac:dyDescent="0.25">
      <c r="A84" s="174"/>
      <c r="B84" s="184"/>
      <c r="C84" s="76" t="s">
        <v>43</v>
      </c>
      <c r="D84" s="181"/>
      <c r="E84" s="181"/>
      <c r="F84" s="174"/>
      <c r="G84" s="218"/>
      <c r="H84" s="226"/>
      <c r="I84" s="226"/>
      <c r="J84" s="226"/>
      <c r="K84" s="226"/>
      <c r="L84" s="226"/>
      <c r="M84" s="226"/>
      <c r="N84" s="226"/>
      <c r="O84" s="226"/>
      <c r="P84" s="227"/>
      <c r="Q84" s="26">
        <v>75</v>
      </c>
      <c r="R84" s="26">
        <v>75</v>
      </c>
      <c r="S84" s="26">
        <v>200</v>
      </c>
      <c r="T84" s="26">
        <v>200</v>
      </c>
      <c r="U84" s="26">
        <v>200</v>
      </c>
      <c r="V84" s="26">
        <v>200</v>
      </c>
      <c r="W84" s="26">
        <v>200</v>
      </c>
      <c r="X84" s="26">
        <v>75</v>
      </c>
      <c r="Y84" s="26">
        <v>200</v>
      </c>
      <c r="Z84" s="26">
        <v>75</v>
      </c>
      <c r="AA84" s="26">
        <v>75</v>
      </c>
      <c r="AB84" s="26">
        <v>75</v>
      </c>
    </row>
    <row r="85" spans="1:28" x14ac:dyDescent="0.25">
      <c r="A85" s="174"/>
      <c r="B85" s="185"/>
      <c r="C85" s="76" t="s">
        <v>289</v>
      </c>
      <c r="D85" s="181"/>
      <c r="E85" s="181"/>
      <c r="F85" s="174"/>
      <c r="G85" s="205"/>
      <c r="H85" s="228"/>
      <c r="I85" s="228"/>
      <c r="J85" s="228"/>
      <c r="K85" s="228"/>
      <c r="L85" s="228"/>
      <c r="M85" s="228"/>
      <c r="N85" s="228"/>
      <c r="O85" s="228"/>
      <c r="P85" s="206"/>
      <c r="Q85" s="26">
        <v>1</v>
      </c>
      <c r="R85" s="26">
        <v>1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6">
        <v>1</v>
      </c>
      <c r="AB85" s="26">
        <v>1</v>
      </c>
    </row>
    <row r="86" spans="1:28" ht="60" customHeight="1" x14ac:dyDescent="0.25">
      <c r="A86" s="174"/>
      <c r="B86" s="183" t="s">
        <v>55</v>
      </c>
      <c r="C86" s="76" t="s">
        <v>290</v>
      </c>
      <c r="D86" s="181"/>
      <c r="E86" s="181"/>
      <c r="F86" s="174"/>
      <c r="G86" s="150" t="s">
        <v>54</v>
      </c>
      <c r="H86" s="150" t="s">
        <v>120</v>
      </c>
      <c r="I86" s="150" t="s">
        <v>54</v>
      </c>
      <c r="J86" s="150" t="s">
        <v>120</v>
      </c>
      <c r="K86" s="150" t="s">
        <v>54</v>
      </c>
      <c r="L86" s="150" t="s">
        <v>120</v>
      </c>
      <c r="M86" s="150" t="s">
        <v>54</v>
      </c>
      <c r="N86" s="150" t="s">
        <v>120</v>
      </c>
      <c r="O86" s="150" t="s">
        <v>120</v>
      </c>
      <c r="P86" s="150" t="s">
        <v>120</v>
      </c>
      <c r="Q86" s="177" t="s">
        <v>318</v>
      </c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9"/>
    </row>
    <row r="87" spans="1:28" ht="30" x14ac:dyDescent="0.25">
      <c r="A87" s="174"/>
      <c r="B87" s="184"/>
      <c r="C87" s="76" t="s">
        <v>43</v>
      </c>
      <c r="D87" s="181"/>
      <c r="E87" s="181"/>
      <c r="F87" s="174"/>
      <c r="G87" s="218"/>
      <c r="H87" s="226"/>
      <c r="I87" s="226"/>
      <c r="J87" s="226"/>
      <c r="K87" s="226"/>
      <c r="L87" s="226"/>
      <c r="M87" s="226"/>
      <c r="N87" s="226"/>
      <c r="O87" s="226"/>
      <c r="P87" s="227"/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 t="s">
        <v>102</v>
      </c>
      <c r="X87" s="171" t="s">
        <v>102</v>
      </c>
      <c r="Y87" s="171" t="s">
        <v>102</v>
      </c>
      <c r="Z87" s="171" t="s">
        <v>102</v>
      </c>
      <c r="AA87" s="171" t="s">
        <v>102</v>
      </c>
      <c r="AB87" s="171" t="s">
        <v>102</v>
      </c>
    </row>
    <row r="88" spans="1:28" x14ac:dyDescent="0.25">
      <c r="A88" s="174"/>
      <c r="B88" s="185"/>
      <c r="C88" s="76" t="s">
        <v>289</v>
      </c>
      <c r="D88" s="181"/>
      <c r="E88" s="182"/>
      <c r="F88" s="175"/>
      <c r="G88" s="205"/>
      <c r="H88" s="228"/>
      <c r="I88" s="228"/>
      <c r="J88" s="228"/>
      <c r="K88" s="228"/>
      <c r="L88" s="228"/>
      <c r="M88" s="228"/>
      <c r="N88" s="228"/>
      <c r="O88" s="228"/>
      <c r="P88" s="206"/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 t="s">
        <v>102</v>
      </c>
      <c r="X88" s="171" t="s">
        <v>102</v>
      </c>
      <c r="Y88" s="171" t="s">
        <v>102</v>
      </c>
      <c r="Z88" s="171" t="s">
        <v>102</v>
      </c>
      <c r="AA88" s="171" t="s">
        <v>102</v>
      </c>
      <c r="AB88" s="171" t="s">
        <v>102</v>
      </c>
    </row>
    <row r="89" spans="1:28" ht="60" customHeight="1" x14ac:dyDescent="0.25">
      <c r="A89" s="174"/>
      <c r="B89" s="191" t="s">
        <v>311</v>
      </c>
      <c r="C89" s="76" t="s">
        <v>290</v>
      </c>
      <c r="D89" s="181"/>
      <c r="E89" s="180" t="s">
        <v>258</v>
      </c>
      <c r="F89" s="173" t="s">
        <v>56</v>
      </c>
      <c r="G89" s="147" t="s">
        <v>140</v>
      </c>
      <c r="H89" s="147" t="s">
        <v>123</v>
      </c>
      <c r="I89" s="147" t="s">
        <v>161</v>
      </c>
      <c r="J89" s="147" t="s">
        <v>161</v>
      </c>
      <c r="K89" s="147" t="s">
        <v>176</v>
      </c>
      <c r="L89" s="147" t="s">
        <v>177</v>
      </c>
      <c r="M89" s="147" t="s">
        <v>203</v>
      </c>
      <c r="N89" s="147" t="s">
        <v>204</v>
      </c>
      <c r="O89" s="147" t="s">
        <v>219</v>
      </c>
      <c r="P89" s="147" t="s">
        <v>219</v>
      </c>
      <c r="Q89" s="177" t="s">
        <v>318</v>
      </c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9"/>
    </row>
    <row r="90" spans="1:28" ht="29.25" customHeight="1" x14ac:dyDescent="0.25">
      <c r="A90" s="174"/>
      <c r="B90" s="192"/>
      <c r="C90" s="76" t="s">
        <v>43</v>
      </c>
      <c r="D90" s="181"/>
      <c r="E90" s="181"/>
      <c r="F90" s="174"/>
      <c r="G90" s="220"/>
      <c r="H90" s="221"/>
      <c r="I90" s="221"/>
      <c r="J90" s="221"/>
      <c r="K90" s="221"/>
      <c r="L90" s="221"/>
      <c r="M90" s="221"/>
      <c r="N90" s="221"/>
      <c r="O90" s="221"/>
      <c r="P90" s="222"/>
      <c r="Q90" s="30">
        <f>Q93+Q96+Q99+Q102+Q105</f>
        <v>435</v>
      </c>
      <c r="R90" s="30">
        <f t="shared" ref="R90:V90" si="21">R93+R96+R99+R102+R105</f>
        <v>435</v>
      </c>
      <c r="S90" s="30">
        <f t="shared" si="21"/>
        <v>560</v>
      </c>
      <c r="T90" s="30">
        <f t="shared" si="21"/>
        <v>526</v>
      </c>
      <c r="U90" s="30">
        <f t="shared" si="21"/>
        <v>560</v>
      </c>
      <c r="V90" s="30">
        <f t="shared" si="21"/>
        <v>500</v>
      </c>
      <c r="W90" s="30">
        <f>W93+W96+W102</f>
        <v>520</v>
      </c>
      <c r="X90" s="30">
        <f t="shared" ref="X90:AA90" si="22">X93+X96+X102</f>
        <v>395</v>
      </c>
      <c r="Y90" s="30">
        <f t="shared" si="22"/>
        <v>560</v>
      </c>
      <c r="Z90" s="30">
        <f t="shared" si="22"/>
        <v>375</v>
      </c>
      <c r="AA90" s="30">
        <f t="shared" si="22"/>
        <v>435</v>
      </c>
      <c r="AB90" s="30">
        <f>AB93+AB96+AB102</f>
        <v>375</v>
      </c>
    </row>
    <row r="91" spans="1:28" ht="29.25" customHeight="1" x14ac:dyDescent="0.25">
      <c r="A91" s="174"/>
      <c r="B91" s="193"/>
      <c r="C91" s="76" t="s">
        <v>289</v>
      </c>
      <c r="D91" s="181"/>
      <c r="E91" s="181"/>
      <c r="F91" s="174"/>
      <c r="G91" s="223"/>
      <c r="H91" s="224"/>
      <c r="I91" s="224"/>
      <c r="J91" s="224"/>
      <c r="K91" s="224"/>
      <c r="L91" s="224"/>
      <c r="M91" s="224"/>
      <c r="N91" s="224"/>
      <c r="O91" s="224"/>
      <c r="P91" s="225"/>
      <c r="Q91" s="30">
        <f>Q94+Q97+Q100+Q103+Q106</f>
        <v>3</v>
      </c>
      <c r="R91" s="30">
        <f t="shared" ref="R91:V91" si="23">R94+R97+R100+R103+R106</f>
        <v>3</v>
      </c>
      <c r="S91" s="30">
        <f t="shared" si="23"/>
        <v>3</v>
      </c>
      <c r="T91" s="30">
        <f t="shared" si="23"/>
        <v>3</v>
      </c>
      <c r="U91" s="30">
        <f t="shared" si="23"/>
        <v>3</v>
      </c>
      <c r="V91" s="30">
        <f t="shared" si="23"/>
        <v>3</v>
      </c>
      <c r="W91" s="30">
        <f>W94+W97+W103</f>
        <v>3</v>
      </c>
      <c r="X91" s="30">
        <f t="shared" ref="X91:AB91" si="24">X94+X97+X103</f>
        <v>3</v>
      </c>
      <c r="Y91" s="30">
        <f t="shared" si="24"/>
        <v>3</v>
      </c>
      <c r="Z91" s="30">
        <f t="shared" si="24"/>
        <v>3</v>
      </c>
      <c r="AA91" s="30">
        <f t="shared" si="24"/>
        <v>3</v>
      </c>
      <c r="AB91" s="30">
        <f t="shared" si="24"/>
        <v>3</v>
      </c>
    </row>
    <row r="92" spans="1:28" ht="70.5" customHeight="1" x14ac:dyDescent="0.25">
      <c r="A92" s="174"/>
      <c r="B92" s="183" t="s">
        <v>30</v>
      </c>
      <c r="C92" s="76" t="s">
        <v>290</v>
      </c>
      <c r="D92" s="181"/>
      <c r="E92" s="181"/>
      <c r="F92" s="174"/>
      <c r="G92" s="150" t="s">
        <v>52</v>
      </c>
      <c r="H92" s="150" t="s">
        <v>111</v>
      </c>
      <c r="I92" s="150" t="s">
        <v>52</v>
      </c>
      <c r="J92" s="150" t="s">
        <v>52</v>
      </c>
      <c r="K92" s="150" t="s">
        <v>52</v>
      </c>
      <c r="L92" s="150" t="s">
        <v>52</v>
      </c>
      <c r="M92" s="150" t="s">
        <v>52</v>
      </c>
      <c r="N92" s="150" t="s">
        <v>52</v>
      </c>
      <c r="O92" s="150" t="s">
        <v>48</v>
      </c>
      <c r="P92" s="150" t="s">
        <v>48</v>
      </c>
      <c r="Q92" s="177" t="s">
        <v>318</v>
      </c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9"/>
    </row>
    <row r="93" spans="1:28" ht="30" x14ac:dyDescent="0.25">
      <c r="A93" s="174"/>
      <c r="B93" s="184"/>
      <c r="C93" s="76" t="s">
        <v>43</v>
      </c>
      <c r="D93" s="181"/>
      <c r="E93" s="181"/>
      <c r="F93" s="174"/>
      <c r="G93" s="218"/>
      <c r="H93" s="226"/>
      <c r="I93" s="226"/>
      <c r="J93" s="226"/>
      <c r="K93" s="226"/>
      <c r="L93" s="226"/>
      <c r="M93" s="226"/>
      <c r="N93" s="226"/>
      <c r="O93" s="226"/>
      <c r="P93" s="227"/>
      <c r="Q93" s="26">
        <v>160</v>
      </c>
      <c r="R93" s="26">
        <v>160</v>
      </c>
      <c r="S93" s="26">
        <v>160</v>
      </c>
      <c r="T93" s="26">
        <v>126</v>
      </c>
      <c r="U93" s="26">
        <v>160</v>
      </c>
      <c r="V93" s="26">
        <v>100</v>
      </c>
      <c r="W93" s="26">
        <v>120</v>
      </c>
      <c r="X93" s="26">
        <v>120</v>
      </c>
      <c r="Y93" s="26">
        <v>160</v>
      </c>
      <c r="Z93" s="26">
        <v>100</v>
      </c>
      <c r="AA93" s="26">
        <v>160</v>
      </c>
      <c r="AB93" s="26">
        <v>100</v>
      </c>
    </row>
    <row r="94" spans="1:28" x14ac:dyDescent="0.25">
      <c r="A94" s="174"/>
      <c r="B94" s="185"/>
      <c r="C94" s="76" t="s">
        <v>289</v>
      </c>
      <c r="D94" s="181"/>
      <c r="E94" s="181"/>
      <c r="F94" s="174"/>
      <c r="G94" s="205"/>
      <c r="H94" s="228"/>
      <c r="I94" s="228"/>
      <c r="J94" s="228"/>
      <c r="K94" s="228"/>
      <c r="L94" s="228"/>
      <c r="M94" s="228"/>
      <c r="N94" s="228"/>
      <c r="O94" s="228"/>
      <c r="P94" s="206"/>
      <c r="Q94" s="26">
        <v>1</v>
      </c>
      <c r="R94" s="26">
        <v>1</v>
      </c>
      <c r="S94" s="26">
        <v>1</v>
      </c>
      <c r="T94" s="26">
        <v>1</v>
      </c>
      <c r="U94" s="26">
        <v>1</v>
      </c>
      <c r="V94" s="26">
        <v>1</v>
      </c>
      <c r="W94" s="26">
        <v>1</v>
      </c>
      <c r="X94" s="26">
        <v>1</v>
      </c>
      <c r="Y94" s="26">
        <v>1</v>
      </c>
      <c r="Z94" s="26">
        <v>1</v>
      </c>
      <c r="AA94" s="26">
        <v>1</v>
      </c>
      <c r="AB94" s="26">
        <v>1</v>
      </c>
    </row>
    <row r="95" spans="1:28" ht="60" customHeight="1" x14ac:dyDescent="0.25">
      <c r="A95" s="174"/>
      <c r="B95" s="183" t="s">
        <v>31</v>
      </c>
      <c r="C95" s="76" t="s">
        <v>290</v>
      </c>
      <c r="D95" s="181"/>
      <c r="E95" s="181"/>
      <c r="F95" s="174"/>
      <c r="G95" s="150" t="s">
        <v>110</v>
      </c>
      <c r="H95" s="150" t="s">
        <v>65</v>
      </c>
      <c r="I95" s="150" t="s">
        <v>52</v>
      </c>
      <c r="J95" s="150" t="s">
        <v>52</v>
      </c>
      <c r="K95" s="150" t="s">
        <v>47</v>
      </c>
      <c r="L95" s="150" t="s">
        <v>47</v>
      </c>
      <c r="M95" s="150" t="s">
        <v>52</v>
      </c>
      <c r="N95" s="150" t="s">
        <v>52</v>
      </c>
      <c r="O95" s="150" t="s">
        <v>52</v>
      </c>
      <c r="P95" s="150" t="s">
        <v>52</v>
      </c>
      <c r="Q95" s="177" t="s">
        <v>318</v>
      </c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9"/>
    </row>
    <row r="96" spans="1:28" ht="30" x14ac:dyDescent="0.25">
      <c r="A96" s="174"/>
      <c r="B96" s="184"/>
      <c r="C96" s="76" t="s">
        <v>43</v>
      </c>
      <c r="D96" s="181"/>
      <c r="E96" s="181"/>
      <c r="F96" s="174"/>
      <c r="G96" s="218"/>
      <c r="H96" s="226"/>
      <c r="I96" s="226"/>
      <c r="J96" s="226"/>
      <c r="K96" s="226"/>
      <c r="L96" s="226"/>
      <c r="M96" s="226"/>
      <c r="N96" s="226"/>
      <c r="O96" s="226"/>
      <c r="P96" s="227"/>
      <c r="Q96" s="26">
        <v>200</v>
      </c>
      <c r="R96" s="26">
        <v>200</v>
      </c>
      <c r="S96" s="26">
        <v>200</v>
      </c>
      <c r="T96" s="26">
        <v>200</v>
      </c>
      <c r="U96" s="26">
        <v>200</v>
      </c>
      <c r="V96" s="26">
        <v>200</v>
      </c>
      <c r="W96" s="26">
        <v>200</v>
      </c>
      <c r="X96" s="26">
        <v>200</v>
      </c>
      <c r="Y96" s="26">
        <v>200</v>
      </c>
      <c r="Z96" s="26">
        <v>200</v>
      </c>
      <c r="AA96" s="26">
        <v>200</v>
      </c>
      <c r="AB96" s="26">
        <v>200</v>
      </c>
    </row>
    <row r="97" spans="1:28" x14ac:dyDescent="0.25">
      <c r="A97" s="174"/>
      <c r="B97" s="185"/>
      <c r="C97" s="76" t="s">
        <v>289</v>
      </c>
      <c r="D97" s="181"/>
      <c r="E97" s="181"/>
      <c r="F97" s="174"/>
      <c r="G97" s="205"/>
      <c r="H97" s="228"/>
      <c r="I97" s="228"/>
      <c r="J97" s="228"/>
      <c r="K97" s="228"/>
      <c r="L97" s="228"/>
      <c r="M97" s="228"/>
      <c r="N97" s="228"/>
      <c r="O97" s="228"/>
      <c r="P97" s="206"/>
      <c r="Q97" s="26">
        <v>1</v>
      </c>
      <c r="R97" s="26">
        <v>1</v>
      </c>
      <c r="S97" s="26">
        <v>1</v>
      </c>
      <c r="T97" s="26">
        <v>1</v>
      </c>
      <c r="U97" s="26">
        <v>1</v>
      </c>
      <c r="V97" s="26">
        <v>1</v>
      </c>
      <c r="W97" s="26">
        <v>1</v>
      </c>
      <c r="X97" s="26">
        <v>1</v>
      </c>
      <c r="Y97" s="26">
        <v>1</v>
      </c>
      <c r="Z97" s="26">
        <v>1</v>
      </c>
      <c r="AA97" s="26">
        <v>1</v>
      </c>
      <c r="AB97" s="26">
        <v>1</v>
      </c>
    </row>
    <row r="98" spans="1:28" ht="60" customHeight="1" x14ac:dyDescent="0.25">
      <c r="A98" s="174"/>
      <c r="B98" s="183" t="s">
        <v>32</v>
      </c>
      <c r="C98" s="76" t="s">
        <v>290</v>
      </c>
      <c r="D98" s="181"/>
      <c r="E98" s="181"/>
      <c r="F98" s="174"/>
      <c r="G98" s="150" t="s">
        <v>57</v>
      </c>
      <c r="H98" s="150" t="s">
        <v>121</v>
      </c>
      <c r="I98" s="150" t="s">
        <v>57</v>
      </c>
      <c r="J98" s="150" t="s">
        <v>57</v>
      </c>
      <c r="K98" s="150" t="s">
        <v>57</v>
      </c>
      <c r="L98" s="150" t="s">
        <v>120</v>
      </c>
      <c r="M98" s="150" t="s">
        <v>120</v>
      </c>
      <c r="N98" s="150" t="s">
        <v>120</v>
      </c>
      <c r="O98" s="150" t="s">
        <v>120</v>
      </c>
      <c r="P98" s="150" t="s">
        <v>120</v>
      </c>
      <c r="Q98" s="177" t="s">
        <v>318</v>
      </c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9"/>
    </row>
    <row r="99" spans="1:28" ht="30" x14ac:dyDescent="0.25">
      <c r="A99" s="174"/>
      <c r="B99" s="184"/>
      <c r="C99" s="76" t="s">
        <v>43</v>
      </c>
      <c r="D99" s="181"/>
      <c r="E99" s="181"/>
      <c r="F99" s="174"/>
      <c r="G99" s="218"/>
      <c r="H99" s="226"/>
      <c r="I99" s="226"/>
      <c r="J99" s="226"/>
      <c r="K99" s="226"/>
      <c r="L99" s="226"/>
      <c r="M99" s="226"/>
      <c r="N99" s="226"/>
      <c r="O99" s="226"/>
      <c r="P99" s="227"/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 t="s">
        <v>102</v>
      </c>
      <c r="X99" s="171" t="s">
        <v>102</v>
      </c>
      <c r="Y99" s="171" t="s">
        <v>102</v>
      </c>
      <c r="Z99" s="171" t="s">
        <v>102</v>
      </c>
      <c r="AA99" s="171" t="s">
        <v>102</v>
      </c>
      <c r="AB99" s="171" t="s">
        <v>102</v>
      </c>
    </row>
    <row r="100" spans="1:28" x14ac:dyDescent="0.25">
      <c r="A100" s="174"/>
      <c r="B100" s="185"/>
      <c r="C100" s="76" t="s">
        <v>289</v>
      </c>
      <c r="D100" s="181"/>
      <c r="E100" s="181"/>
      <c r="F100" s="174"/>
      <c r="G100" s="205"/>
      <c r="H100" s="228"/>
      <c r="I100" s="228"/>
      <c r="J100" s="228"/>
      <c r="K100" s="228"/>
      <c r="L100" s="228"/>
      <c r="M100" s="228"/>
      <c r="N100" s="228"/>
      <c r="O100" s="228"/>
      <c r="P100" s="206"/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 t="s">
        <v>102</v>
      </c>
      <c r="X100" s="171" t="s">
        <v>102</v>
      </c>
      <c r="Y100" s="171" t="s">
        <v>102</v>
      </c>
      <c r="Z100" s="171" t="s">
        <v>102</v>
      </c>
      <c r="AA100" s="171" t="s">
        <v>102</v>
      </c>
      <c r="AB100" s="171" t="s">
        <v>102</v>
      </c>
    </row>
    <row r="101" spans="1:28" ht="60" customHeight="1" x14ac:dyDescent="0.25">
      <c r="A101" s="174"/>
      <c r="B101" s="183" t="s">
        <v>33</v>
      </c>
      <c r="C101" s="76" t="s">
        <v>290</v>
      </c>
      <c r="D101" s="181"/>
      <c r="E101" s="181"/>
      <c r="F101" s="174"/>
      <c r="G101" s="150" t="s">
        <v>47</v>
      </c>
      <c r="H101" s="150" t="s">
        <v>47</v>
      </c>
      <c r="I101" s="150" t="s">
        <v>53</v>
      </c>
      <c r="J101" s="150" t="s">
        <v>53</v>
      </c>
      <c r="K101" s="150" t="s">
        <v>53</v>
      </c>
      <c r="L101" s="150" t="s">
        <v>53</v>
      </c>
      <c r="M101" s="150" t="s">
        <v>53</v>
      </c>
      <c r="N101" s="150" t="s">
        <v>53</v>
      </c>
      <c r="O101" s="150" t="s">
        <v>53</v>
      </c>
      <c r="P101" s="150" t="s">
        <v>53</v>
      </c>
      <c r="Q101" s="177" t="s">
        <v>318</v>
      </c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9"/>
    </row>
    <row r="102" spans="1:28" ht="30" x14ac:dyDescent="0.25">
      <c r="A102" s="174"/>
      <c r="B102" s="184"/>
      <c r="C102" s="76" t="s">
        <v>43</v>
      </c>
      <c r="D102" s="181"/>
      <c r="E102" s="181"/>
      <c r="F102" s="174"/>
      <c r="G102" s="218"/>
      <c r="H102" s="226"/>
      <c r="I102" s="226"/>
      <c r="J102" s="226"/>
      <c r="K102" s="226"/>
      <c r="L102" s="226"/>
      <c r="M102" s="226"/>
      <c r="N102" s="226"/>
      <c r="O102" s="226"/>
      <c r="P102" s="227"/>
      <c r="Q102" s="26">
        <v>75</v>
      </c>
      <c r="R102" s="26">
        <v>75</v>
      </c>
      <c r="S102" s="26">
        <v>200</v>
      </c>
      <c r="T102" s="26">
        <v>200</v>
      </c>
      <c r="U102" s="26">
        <v>200</v>
      </c>
      <c r="V102" s="26">
        <v>200</v>
      </c>
      <c r="W102" s="26">
        <v>200</v>
      </c>
      <c r="X102" s="26">
        <v>75</v>
      </c>
      <c r="Y102" s="26">
        <v>200</v>
      </c>
      <c r="Z102" s="26">
        <v>75</v>
      </c>
      <c r="AA102" s="26">
        <v>75</v>
      </c>
      <c r="AB102" s="26">
        <v>75</v>
      </c>
    </row>
    <row r="103" spans="1:28" x14ac:dyDescent="0.25">
      <c r="A103" s="174"/>
      <c r="B103" s="185"/>
      <c r="C103" s="76" t="s">
        <v>289</v>
      </c>
      <c r="D103" s="181"/>
      <c r="E103" s="181"/>
      <c r="F103" s="174"/>
      <c r="G103" s="205"/>
      <c r="H103" s="228"/>
      <c r="I103" s="228"/>
      <c r="J103" s="228"/>
      <c r="K103" s="228"/>
      <c r="L103" s="228"/>
      <c r="M103" s="228"/>
      <c r="N103" s="228"/>
      <c r="O103" s="228"/>
      <c r="P103" s="206"/>
      <c r="Q103" s="26">
        <v>1</v>
      </c>
      <c r="R103" s="26">
        <v>1</v>
      </c>
      <c r="S103" s="26">
        <v>1</v>
      </c>
      <c r="T103" s="26">
        <v>1</v>
      </c>
      <c r="U103" s="26">
        <v>1</v>
      </c>
      <c r="V103" s="26">
        <v>1</v>
      </c>
      <c r="W103" s="26">
        <v>1</v>
      </c>
      <c r="X103" s="26">
        <v>1</v>
      </c>
      <c r="Y103" s="26">
        <v>1</v>
      </c>
      <c r="Z103" s="26">
        <v>1</v>
      </c>
      <c r="AA103" s="26">
        <v>1</v>
      </c>
      <c r="AB103" s="26">
        <v>1</v>
      </c>
    </row>
    <row r="104" spans="1:28" ht="60" customHeight="1" x14ac:dyDescent="0.25">
      <c r="A104" s="174"/>
      <c r="B104" s="183" t="s">
        <v>55</v>
      </c>
      <c r="C104" s="76" t="s">
        <v>290</v>
      </c>
      <c r="D104" s="181"/>
      <c r="E104" s="181"/>
      <c r="F104" s="174"/>
      <c r="G104" s="33" t="s">
        <v>54</v>
      </c>
      <c r="H104" s="33" t="s">
        <v>120</v>
      </c>
      <c r="I104" s="33" t="s">
        <v>54</v>
      </c>
      <c r="J104" s="33" t="s">
        <v>120</v>
      </c>
      <c r="K104" s="33" t="s">
        <v>54</v>
      </c>
      <c r="L104" s="33" t="s">
        <v>120</v>
      </c>
      <c r="M104" s="33" t="s">
        <v>54</v>
      </c>
      <c r="N104" s="33" t="s">
        <v>120</v>
      </c>
      <c r="O104" s="33" t="s">
        <v>120</v>
      </c>
      <c r="P104" s="33" t="s">
        <v>120</v>
      </c>
      <c r="Q104" s="177" t="s">
        <v>318</v>
      </c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9"/>
    </row>
    <row r="105" spans="1:28" ht="30" x14ac:dyDescent="0.25">
      <c r="A105" s="174"/>
      <c r="B105" s="184"/>
      <c r="C105" s="76" t="s">
        <v>43</v>
      </c>
      <c r="D105" s="181"/>
      <c r="E105" s="181"/>
      <c r="F105" s="174"/>
      <c r="G105" s="194"/>
      <c r="H105" s="195"/>
      <c r="I105" s="195"/>
      <c r="J105" s="195"/>
      <c r="K105" s="195"/>
      <c r="L105" s="195"/>
      <c r="M105" s="195"/>
      <c r="N105" s="195"/>
      <c r="O105" s="195"/>
      <c r="P105" s="196"/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 t="s">
        <v>102</v>
      </c>
      <c r="X105" s="171" t="s">
        <v>102</v>
      </c>
      <c r="Y105" s="171" t="s">
        <v>102</v>
      </c>
      <c r="Z105" s="171" t="s">
        <v>102</v>
      </c>
      <c r="AA105" s="171" t="s">
        <v>102</v>
      </c>
      <c r="AB105" s="171" t="s">
        <v>102</v>
      </c>
    </row>
    <row r="106" spans="1:28" x14ac:dyDescent="0.25">
      <c r="A106" s="174"/>
      <c r="B106" s="185"/>
      <c r="C106" s="76" t="s">
        <v>289</v>
      </c>
      <c r="D106" s="181"/>
      <c r="E106" s="182"/>
      <c r="F106" s="175"/>
      <c r="G106" s="197"/>
      <c r="H106" s="198"/>
      <c r="I106" s="198"/>
      <c r="J106" s="198"/>
      <c r="K106" s="198"/>
      <c r="L106" s="198"/>
      <c r="M106" s="198"/>
      <c r="N106" s="198"/>
      <c r="O106" s="198"/>
      <c r="P106" s="199"/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 t="s">
        <v>102</v>
      </c>
      <c r="X106" s="171" t="s">
        <v>102</v>
      </c>
      <c r="Y106" s="171" t="s">
        <v>102</v>
      </c>
      <c r="Z106" s="171" t="s">
        <v>102</v>
      </c>
      <c r="AA106" s="171" t="s">
        <v>102</v>
      </c>
      <c r="AB106" s="171" t="s">
        <v>102</v>
      </c>
    </row>
    <row r="107" spans="1:28" ht="60" customHeight="1" x14ac:dyDescent="0.25">
      <c r="A107" s="174"/>
      <c r="B107" s="191" t="s">
        <v>313</v>
      </c>
      <c r="C107" s="76" t="s">
        <v>290</v>
      </c>
      <c r="D107" s="181"/>
      <c r="E107" s="180" t="s">
        <v>259</v>
      </c>
      <c r="F107" s="186" t="s">
        <v>58</v>
      </c>
      <c r="G107" s="147" t="s">
        <v>141</v>
      </c>
      <c r="H107" s="147" t="s">
        <v>124</v>
      </c>
      <c r="I107" s="147" t="s">
        <v>58</v>
      </c>
      <c r="J107" s="147" t="s">
        <v>58</v>
      </c>
      <c r="K107" s="147" t="s">
        <v>173</v>
      </c>
      <c r="L107" s="147" t="s">
        <v>172</v>
      </c>
      <c r="M107" s="147" t="s">
        <v>207</v>
      </c>
      <c r="N107" s="147" t="s">
        <v>207</v>
      </c>
      <c r="O107" s="147" t="s">
        <v>243</v>
      </c>
      <c r="P107" s="147" t="s">
        <v>243</v>
      </c>
      <c r="Q107" s="177" t="s">
        <v>318</v>
      </c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9"/>
    </row>
    <row r="108" spans="1:28" ht="38.25" customHeight="1" x14ac:dyDescent="0.25">
      <c r="A108" s="174"/>
      <c r="B108" s="192"/>
      <c r="C108" s="76" t="s">
        <v>43</v>
      </c>
      <c r="D108" s="181"/>
      <c r="E108" s="181"/>
      <c r="F108" s="186"/>
      <c r="G108" s="220"/>
      <c r="H108" s="221"/>
      <c r="I108" s="221"/>
      <c r="J108" s="221"/>
      <c r="K108" s="221"/>
      <c r="L108" s="221"/>
      <c r="M108" s="221"/>
      <c r="N108" s="221"/>
      <c r="O108" s="221"/>
      <c r="P108" s="222"/>
      <c r="Q108" s="30">
        <f>Q111+Q114+Q117+Q120+Q123</f>
        <v>13160</v>
      </c>
      <c r="R108" s="30">
        <f>R111+R114+R117+R120+R123</f>
        <v>2536</v>
      </c>
      <c r="S108" s="30">
        <f t="shared" ref="S108:AB108" si="25">S111+S114+S117+S120+S123</f>
        <v>13210</v>
      </c>
      <c r="T108" s="30">
        <f t="shared" si="25"/>
        <v>4550</v>
      </c>
      <c r="U108" s="30">
        <f>U111+U114+U117+U120+U123</f>
        <v>14510</v>
      </c>
      <c r="V108" s="30">
        <f t="shared" si="25"/>
        <v>13275</v>
      </c>
      <c r="W108" s="30">
        <f t="shared" si="25"/>
        <v>14275</v>
      </c>
      <c r="X108" s="30">
        <f t="shared" si="25"/>
        <v>13839</v>
      </c>
      <c r="Y108" s="30">
        <f t="shared" si="25"/>
        <v>14535</v>
      </c>
      <c r="Z108" s="30">
        <f t="shared" si="25"/>
        <v>13839</v>
      </c>
      <c r="AA108" s="30">
        <f t="shared" si="25"/>
        <v>14179</v>
      </c>
      <c r="AB108" s="30">
        <f t="shared" si="25"/>
        <v>13639</v>
      </c>
    </row>
    <row r="109" spans="1:28" ht="15" customHeight="1" x14ac:dyDescent="0.25">
      <c r="A109" s="174"/>
      <c r="B109" s="193"/>
      <c r="C109" s="76" t="s">
        <v>289</v>
      </c>
      <c r="D109" s="181"/>
      <c r="E109" s="181"/>
      <c r="F109" s="186"/>
      <c r="G109" s="223"/>
      <c r="H109" s="224"/>
      <c r="I109" s="224"/>
      <c r="J109" s="224"/>
      <c r="K109" s="224"/>
      <c r="L109" s="224"/>
      <c r="M109" s="224"/>
      <c r="N109" s="224"/>
      <c r="O109" s="224"/>
      <c r="P109" s="225"/>
      <c r="Q109" s="30">
        <f>Q112+Q115+Q118+Q121+Q124</f>
        <v>8</v>
      </c>
      <c r="R109" s="30">
        <f>R112+R115+R118+R121+R124</f>
        <v>4</v>
      </c>
      <c r="S109" s="30">
        <f t="shared" ref="S109:AB109" si="26">S112+S115+S118+S121+S124</f>
        <v>8</v>
      </c>
      <c r="T109" s="30">
        <f t="shared" si="26"/>
        <v>8</v>
      </c>
      <c r="U109" s="30">
        <f t="shared" si="26"/>
        <v>8</v>
      </c>
      <c r="V109" s="30">
        <f t="shared" si="26"/>
        <v>7</v>
      </c>
      <c r="W109" s="30">
        <f t="shared" si="26"/>
        <v>8</v>
      </c>
      <c r="X109" s="30">
        <f t="shared" si="26"/>
        <v>8</v>
      </c>
      <c r="Y109" s="30">
        <f t="shared" si="26"/>
        <v>9</v>
      </c>
      <c r="Z109" s="30">
        <f t="shared" si="26"/>
        <v>8</v>
      </c>
      <c r="AA109" s="30">
        <f t="shared" si="26"/>
        <v>9</v>
      </c>
      <c r="AB109" s="30">
        <f t="shared" si="26"/>
        <v>8</v>
      </c>
    </row>
    <row r="110" spans="1:28" ht="15" customHeight="1" x14ac:dyDescent="0.25">
      <c r="A110" s="174"/>
      <c r="B110" s="183" t="s">
        <v>30</v>
      </c>
      <c r="C110" s="76" t="s">
        <v>290</v>
      </c>
      <c r="D110" s="181"/>
      <c r="E110" s="181"/>
      <c r="F110" s="186"/>
      <c r="G110" s="150" t="s">
        <v>136</v>
      </c>
      <c r="H110" s="150" t="s">
        <v>112</v>
      </c>
      <c r="I110" s="150" t="s">
        <v>59</v>
      </c>
      <c r="J110" s="150" t="s">
        <v>59</v>
      </c>
      <c r="K110" s="150" t="s">
        <v>59</v>
      </c>
      <c r="L110" s="150" t="s">
        <v>59</v>
      </c>
      <c r="M110" s="150" t="s">
        <v>205</v>
      </c>
      <c r="N110" s="150" t="s">
        <v>205</v>
      </c>
      <c r="O110" s="150" t="s">
        <v>240</v>
      </c>
      <c r="P110" s="150" t="s">
        <v>240</v>
      </c>
      <c r="Q110" s="177" t="s">
        <v>319</v>
      </c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9"/>
    </row>
    <row r="111" spans="1:28" ht="30" x14ac:dyDescent="0.25">
      <c r="A111" s="174"/>
      <c r="B111" s="184"/>
      <c r="C111" s="76" t="s">
        <v>43</v>
      </c>
      <c r="D111" s="181"/>
      <c r="E111" s="181"/>
      <c r="F111" s="186"/>
      <c r="G111" s="218"/>
      <c r="H111" s="226"/>
      <c r="I111" s="226"/>
      <c r="J111" s="226"/>
      <c r="K111" s="226"/>
      <c r="L111" s="226"/>
      <c r="M111" s="226"/>
      <c r="N111" s="226"/>
      <c r="O111" s="226"/>
      <c r="P111" s="227"/>
      <c r="Q111" s="26">
        <v>1260</v>
      </c>
      <c r="R111" s="26">
        <v>36</v>
      </c>
      <c r="S111" s="26">
        <v>1260</v>
      </c>
      <c r="T111" s="26">
        <v>1000</v>
      </c>
      <c r="U111" s="26">
        <v>1260</v>
      </c>
      <c r="V111" s="26">
        <v>600</v>
      </c>
      <c r="W111" s="26">
        <v>1000</v>
      </c>
      <c r="X111" s="26">
        <v>1000</v>
      </c>
      <c r="Y111" s="26">
        <v>1260</v>
      </c>
      <c r="Z111" s="26">
        <v>1000</v>
      </c>
      <c r="AA111" s="26">
        <v>1260</v>
      </c>
      <c r="AB111" s="26">
        <v>1000</v>
      </c>
    </row>
    <row r="112" spans="1:28" x14ac:dyDescent="0.25">
      <c r="A112" s="174"/>
      <c r="B112" s="185"/>
      <c r="C112" s="76" t="s">
        <v>289</v>
      </c>
      <c r="D112" s="181"/>
      <c r="E112" s="181"/>
      <c r="F112" s="186"/>
      <c r="G112" s="205"/>
      <c r="H112" s="228"/>
      <c r="I112" s="228"/>
      <c r="J112" s="228"/>
      <c r="K112" s="228"/>
      <c r="L112" s="228"/>
      <c r="M112" s="228"/>
      <c r="N112" s="228"/>
      <c r="O112" s="228"/>
      <c r="P112" s="206"/>
      <c r="Q112" s="26">
        <v>4</v>
      </c>
      <c r="R112" s="26">
        <v>2</v>
      </c>
      <c r="S112" s="26">
        <v>4</v>
      </c>
      <c r="T112" s="26">
        <v>4</v>
      </c>
      <c r="U112" s="26">
        <v>4</v>
      </c>
      <c r="V112" s="26">
        <v>3</v>
      </c>
      <c r="W112" s="26">
        <v>3</v>
      </c>
      <c r="X112" s="26">
        <v>3</v>
      </c>
      <c r="Y112" s="26">
        <v>4</v>
      </c>
      <c r="Z112" s="26">
        <v>3</v>
      </c>
      <c r="AA112" s="26">
        <v>4</v>
      </c>
      <c r="AB112" s="26">
        <v>3</v>
      </c>
    </row>
    <row r="113" spans="1:28" ht="60" customHeight="1" x14ac:dyDescent="0.25">
      <c r="A113" s="174"/>
      <c r="B113" s="183" t="s">
        <v>31</v>
      </c>
      <c r="C113" s="76" t="s">
        <v>290</v>
      </c>
      <c r="D113" s="181"/>
      <c r="E113" s="181"/>
      <c r="F113" s="186"/>
      <c r="G113" s="150" t="s">
        <v>60</v>
      </c>
      <c r="H113" s="150" t="s">
        <v>60</v>
      </c>
      <c r="I113" s="150" t="s">
        <v>60</v>
      </c>
      <c r="J113" s="150" t="s">
        <v>60</v>
      </c>
      <c r="K113" s="150" t="s">
        <v>171</v>
      </c>
      <c r="L113" s="150" t="s">
        <v>171</v>
      </c>
      <c r="M113" s="150" t="s">
        <v>206</v>
      </c>
      <c r="N113" s="150" t="s">
        <v>206</v>
      </c>
      <c r="O113" s="150" t="s">
        <v>136</v>
      </c>
      <c r="P113" s="150" t="s">
        <v>136</v>
      </c>
      <c r="Q113" s="177" t="s">
        <v>318</v>
      </c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9"/>
    </row>
    <row r="114" spans="1:28" ht="30" x14ac:dyDescent="0.25">
      <c r="A114" s="174"/>
      <c r="B114" s="184"/>
      <c r="C114" s="76" t="s">
        <v>43</v>
      </c>
      <c r="D114" s="181"/>
      <c r="E114" s="181"/>
      <c r="F114" s="186"/>
      <c r="G114" s="218"/>
      <c r="H114" s="226"/>
      <c r="I114" s="226"/>
      <c r="J114" s="226"/>
      <c r="K114" s="226"/>
      <c r="L114" s="226"/>
      <c r="M114" s="226"/>
      <c r="N114" s="226"/>
      <c r="O114" s="226"/>
      <c r="P114" s="227"/>
      <c r="Q114" s="26">
        <v>500</v>
      </c>
      <c r="R114" s="26">
        <v>100</v>
      </c>
      <c r="S114" s="26">
        <v>550</v>
      </c>
      <c r="T114" s="26">
        <v>550</v>
      </c>
      <c r="U114" s="26">
        <v>550</v>
      </c>
      <c r="V114" s="26">
        <v>550</v>
      </c>
      <c r="W114" s="26">
        <v>550</v>
      </c>
      <c r="X114" s="26">
        <v>550</v>
      </c>
      <c r="Y114" s="26">
        <v>550</v>
      </c>
      <c r="Z114" s="26">
        <v>550</v>
      </c>
      <c r="AA114" s="26">
        <v>550</v>
      </c>
      <c r="AB114" s="26">
        <v>550</v>
      </c>
    </row>
    <row r="115" spans="1:28" x14ac:dyDescent="0.25">
      <c r="A115" s="174"/>
      <c r="B115" s="185"/>
      <c r="C115" s="76" t="s">
        <v>289</v>
      </c>
      <c r="D115" s="181"/>
      <c r="E115" s="181"/>
      <c r="F115" s="186"/>
      <c r="G115" s="205"/>
      <c r="H115" s="228"/>
      <c r="I115" s="228"/>
      <c r="J115" s="228"/>
      <c r="K115" s="228"/>
      <c r="L115" s="228"/>
      <c r="M115" s="228"/>
      <c r="N115" s="228"/>
      <c r="O115" s="228"/>
      <c r="P115" s="206"/>
      <c r="Q115" s="26">
        <v>1</v>
      </c>
      <c r="R115" s="26">
        <v>1</v>
      </c>
      <c r="S115" s="26">
        <v>1</v>
      </c>
      <c r="T115" s="26">
        <v>1</v>
      </c>
      <c r="U115" s="26">
        <v>1</v>
      </c>
      <c r="V115" s="26">
        <v>1</v>
      </c>
      <c r="W115" s="26">
        <v>2</v>
      </c>
      <c r="X115" s="26">
        <v>2</v>
      </c>
      <c r="Y115" s="26">
        <v>2</v>
      </c>
      <c r="Z115" s="26">
        <v>2</v>
      </c>
      <c r="AA115" s="26">
        <v>2</v>
      </c>
      <c r="AB115" s="26">
        <v>2</v>
      </c>
    </row>
    <row r="116" spans="1:28" ht="60" customHeight="1" x14ac:dyDescent="0.25">
      <c r="A116" s="174"/>
      <c r="B116" s="183" t="s">
        <v>32</v>
      </c>
      <c r="C116" s="76" t="s">
        <v>290</v>
      </c>
      <c r="D116" s="181"/>
      <c r="E116" s="181"/>
      <c r="F116" s="186"/>
      <c r="G116" s="150" t="s">
        <v>117</v>
      </c>
      <c r="H116" s="150" t="s">
        <v>118</v>
      </c>
      <c r="I116" s="150" t="s">
        <v>60</v>
      </c>
      <c r="J116" s="150" t="s">
        <v>60</v>
      </c>
      <c r="K116" s="150" t="s">
        <v>60</v>
      </c>
      <c r="L116" s="150" t="s">
        <v>118</v>
      </c>
      <c r="M116" s="150" t="s">
        <v>51</v>
      </c>
      <c r="N116" s="150" t="s">
        <v>51</v>
      </c>
      <c r="O116" s="150" t="s">
        <v>51</v>
      </c>
      <c r="P116" s="150" t="s">
        <v>51</v>
      </c>
      <c r="Q116" s="177" t="s">
        <v>318</v>
      </c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9"/>
    </row>
    <row r="117" spans="1:28" ht="30" x14ac:dyDescent="0.25">
      <c r="A117" s="174"/>
      <c r="B117" s="184"/>
      <c r="C117" s="76" t="s">
        <v>43</v>
      </c>
      <c r="D117" s="181"/>
      <c r="E117" s="181"/>
      <c r="F117" s="186"/>
      <c r="G117" s="218"/>
      <c r="H117" s="226"/>
      <c r="I117" s="226"/>
      <c r="J117" s="226"/>
      <c r="K117" s="226"/>
      <c r="L117" s="226"/>
      <c r="M117" s="226"/>
      <c r="N117" s="226"/>
      <c r="O117" s="226"/>
      <c r="P117" s="227"/>
      <c r="Q117" s="26">
        <v>600</v>
      </c>
      <c r="R117" s="26">
        <v>0</v>
      </c>
      <c r="S117" s="26">
        <v>600</v>
      </c>
      <c r="T117" s="26">
        <v>600</v>
      </c>
      <c r="U117" s="26">
        <v>600</v>
      </c>
      <c r="V117" s="26">
        <v>325</v>
      </c>
      <c r="W117" s="26">
        <v>600</v>
      </c>
      <c r="X117" s="26">
        <v>320</v>
      </c>
      <c r="Y117" s="26">
        <v>600</v>
      </c>
      <c r="Z117" s="26">
        <v>320</v>
      </c>
      <c r="AA117" s="26">
        <v>600</v>
      </c>
      <c r="AB117" s="26">
        <v>320</v>
      </c>
    </row>
    <row r="118" spans="1:28" x14ac:dyDescent="0.25">
      <c r="A118" s="174"/>
      <c r="B118" s="185"/>
      <c r="C118" s="76" t="s">
        <v>289</v>
      </c>
      <c r="D118" s="181"/>
      <c r="E118" s="181"/>
      <c r="F118" s="186"/>
      <c r="G118" s="205"/>
      <c r="H118" s="228"/>
      <c r="I118" s="228"/>
      <c r="J118" s="228"/>
      <c r="K118" s="228"/>
      <c r="L118" s="228"/>
      <c r="M118" s="228"/>
      <c r="N118" s="228"/>
      <c r="O118" s="228"/>
      <c r="P118" s="206"/>
      <c r="Q118" s="26">
        <v>1</v>
      </c>
      <c r="R118" s="26">
        <v>0</v>
      </c>
      <c r="S118" s="26">
        <v>1</v>
      </c>
      <c r="T118" s="26">
        <v>1</v>
      </c>
      <c r="U118" s="26">
        <v>1</v>
      </c>
      <c r="V118" s="26">
        <v>1</v>
      </c>
      <c r="W118" s="26">
        <v>1</v>
      </c>
      <c r="X118" s="26">
        <v>1</v>
      </c>
      <c r="Y118" s="26">
        <v>1</v>
      </c>
      <c r="Z118" s="26">
        <v>1</v>
      </c>
      <c r="AA118" s="26">
        <v>1</v>
      </c>
      <c r="AB118" s="26">
        <v>1</v>
      </c>
    </row>
    <row r="119" spans="1:28" ht="60" customHeight="1" x14ac:dyDescent="0.25">
      <c r="A119" s="174"/>
      <c r="B119" s="183" t="s">
        <v>33</v>
      </c>
      <c r="C119" s="76" t="s">
        <v>290</v>
      </c>
      <c r="D119" s="181"/>
      <c r="E119" s="181"/>
      <c r="F119" s="186"/>
      <c r="G119" s="150" t="s">
        <v>115</v>
      </c>
      <c r="H119" s="150" t="s">
        <v>115</v>
      </c>
      <c r="I119" s="150" t="s">
        <v>61</v>
      </c>
      <c r="J119" s="150" t="s">
        <v>61</v>
      </c>
      <c r="K119" s="150" t="s">
        <v>61</v>
      </c>
      <c r="L119" s="150" t="s">
        <v>61</v>
      </c>
      <c r="M119" s="150" t="s">
        <v>61</v>
      </c>
      <c r="N119" s="150" t="s">
        <v>61</v>
      </c>
      <c r="O119" s="150" t="s">
        <v>61</v>
      </c>
      <c r="P119" s="150" t="s">
        <v>61</v>
      </c>
      <c r="Q119" s="177" t="s">
        <v>318</v>
      </c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9"/>
    </row>
    <row r="120" spans="1:28" ht="30" x14ac:dyDescent="0.25">
      <c r="A120" s="174"/>
      <c r="B120" s="184"/>
      <c r="C120" s="76" t="s">
        <v>43</v>
      </c>
      <c r="D120" s="181"/>
      <c r="E120" s="181"/>
      <c r="F120" s="186"/>
      <c r="G120" s="218"/>
      <c r="H120" s="226"/>
      <c r="I120" s="226"/>
      <c r="J120" s="226"/>
      <c r="K120" s="226"/>
      <c r="L120" s="226"/>
      <c r="M120" s="226"/>
      <c r="N120" s="226"/>
      <c r="O120" s="226"/>
      <c r="P120" s="227"/>
      <c r="Q120" s="26">
        <v>800</v>
      </c>
      <c r="R120" s="26">
        <v>0</v>
      </c>
      <c r="S120" s="26">
        <v>800</v>
      </c>
      <c r="T120" s="26">
        <v>500</v>
      </c>
      <c r="U120" s="26">
        <v>800</v>
      </c>
      <c r="V120" s="26">
        <v>500</v>
      </c>
      <c r="W120" s="26">
        <v>800</v>
      </c>
      <c r="X120" s="26">
        <v>800</v>
      </c>
      <c r="Y120" s="26">
        <v>800</v>
      </c>
      <c r="Z120" s="26">
        <v>800</v>
      </c>
      <c r="AA120" s="26">
        <v>800</v>
      </c>
      <c r="AB120" s="26">
        <v>800</v>
      </c>
    </row>
    <row r="121" spans="1:28" x14ac:dyDescent="0.25">
      <c r="A121" s="174"/>
      <c r="B121" s="185"/>
      <c r="C121" s="76" t="s">
        <v>289</v>
      </c>
      <c r="D121" s="181"/>
      <c r="E121" s="181"/>
      <c r="F121" s="186"/>
      <c r="G121" s="205"/>
      <c r="H121" s="228"/>
      <c r="I121" s="228"/>
      <c r="J121" s="228"/>
      <c r="K121" s="228"/>
      <c r="L121" s="228"/>
      <c r="M121" s="228"/>
      <c r="N121" s="228"/>
      <c r="O121" s="228"/>
      <c r="P121" s="206"/>
      <c r="Q121" s="26">
        <v>1</v>
      </c>
      <c r="R121" s="26">
        <v>0</v>
      </c>
      <c r="S121" s="26">
        <v>1</v>
      </c>
      <c r="T121" s="26">
        <v>1</v>
      </c>
      <c r="U121" s="26">
        <v>1</v>
      </c>
      <c r="V121" s="26">
        <v>1</v>
      </c>
      <c r="W121" s="26">
        <v>1</v>
      </c>
      <c r="X121" s="26">
        <v>1</v>
      </c>
      <c r="Y121" s="26">
        <v>1</v>
      </c>
      <c r="Z121" s="26">
        <v>1</v>
      </c>
      <c r="AA121" s="26">
        <v>1</v>
      </c>
      <c r="AB121" s="26">
        <v>1</v>
      </c>
    </row>
    <row r="122" spans="1:28" ht="60" customHeight="1" x14ac:dyDescent="0.25">
      <c r="A122" s="174"/>
      <c r="B122" s="183" t="s">
        <v>55</v>
      </c>
      <c r="C122" s="76" t="s">
        <v>290</v>
      </c>
      <c r="D122" s="181"/>
      <c r="E122" s="181"/>
      <c r="F122" s="186"/>
      <c r="G122" s="150" t="s">
        <v>134</v>
      </c>
      <c r="H122" s="150" t="s">
        <v>135</v>
      </c>
      <c r="I122" s="150" t="s">
        <v>62</v>
      </c>
      <c r="J122" s="150" t="s">
        <v>62</v>
      </c>
      <c r="K122" s="150" t="s">
        <v>62</v>
      </c>
      <c r="L122" s="150" t="s">
        <v>62</v>
      </c>
      <c r="M122" s="150" t="s">
        <v>62</v>
      </c>
      <c r="N122" s="150" t="s">
        <v>62</v>
      </c>
      <c r="O122" s="150" t="s">
        <v>237</v>
      </c>
      <c r="P122" s="150" t="s">
        <v>237</v>
      </c>
      <c r="Q122" s="177" t="s">
        <v>318</v>
      </c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9"/>
    </row>
    <row r="123" spans="1:28" ht="30" x14ac:dyDescent="0.25">
      <c r="A123" s="174"/>
      <c r="B123" s="184"/>
      <c r="C123" s="76" t="s">
        <v>43</v>
      </c>
      <c r="D123" s="181"/>
      <c r="E123" s="181"/>
      <c r="F123" s="186"/>
      <c r="G123" s="218"/>
      <c r="H123" s="226"/>
      <c r="I123" s="226"/>
      <c r="J123" s="226"/>
      <c r="K123" s="226"/>
      <c r="L123" s="226"/>
      <c r="M123" s="226"/>
      <c r="N123" s="226"/>
      <c r="O123" s="226"/>
      <c r="P123" s="227"/>
      <c r="Q123" s="26">
        <v>10000</v>
      </c>
      <c r="R123" s="26">
        <v>2400</v>
      </c>
      <c r="S123" s="26">
        <v>10000</v>
      </c>
      <c r="T123" s="26">
        <v>1900</v>
      </c>
      <c r="U123" s="26">
        <v>11300</v>
      </c>
      <c r="V123" s="26">
        <v>11300</v>
      </c>
      <c r="W123" s="26">
        <v>11325</v>
      </c>
      <c r="X123" s="26">
        <v>11169</v>
      </c>
      <c r="Y123" s="26">
        <v>11325</v>
      </c>
      <c r="Z123" s="26">
        <v>11169</v>
      </c>
      <c r="AA123" s="26">
        <v>10969</v>
      </c>
      <c r="AB123" s="26">
        <v>10969</v>
      </c>
    </row>
    <row r="124" spans="1:28" x14ac:dyDescent="0.25">
      <c r="A124" s="174"/>
      <c r="B124" s="185"/>
      <c r="C124" s="76" t="s">
        <v>289</v>
      </c>
      <c r="D124" s="181"/>
      <c r="E124" s="181"/>
      <c r="F124" s="186"/>
      <c r="G124" s="205"/>
      <c r="H124" s="228"/>
      <c r="I124" s="228"/>
      <c r="J124" s="228"/>
      <c r="K124" s="228"/>
      <c r="L124" s="228"/>
      <c r="M124" s="228"/>
      <c r="N124" s="228"/>
      <c r="O124" s="228"/>
      <c r="P124" s="206"/>
      <c r="Q124" s="26">
        <v>1</v>
      </c>
      <c r="R124" s="26">
        <v>1</v>
      </c>
      <c r="S124" s="26">
        <v>1</v>
      </c>
      <c r="T124" s="26">
        <v>1</v>
      </c>
      <c r="U124" s="26">
        <v>1</v>
      </c>
      <c r="V124" s="26">
        <v>1</v>
      </c>
      <c r="W124" s="26">
        <v>1</v>
      </c>
      <c r="X124" s="26">
        <v>1</v>
      </c>
      <c r="Y124" s="26">
        <v>1</v>
      </c>
      <c r="Z124" s="26">
        <v>1</v>
      </c>
      <c r="AA124" s="26">
        <v>1</v>
      </c>
      <c r="AB124" s="26">
        <v>1</v>
      </c>
    </row>
    <row r="125" spans="1:28" ht="60" x14ac:dyDescent="0.25">
      <c r="A125" s="174"/>
      <c r="B125" s="151" t="s">
        <v>107</v>
      </c>
      <c r="C125" s="74" t="s">
        <v>251</v>
      </c>
      <c r="D125" s="181"/>
      <c r="E125" s="182"/>
      <c r="F125" s="26" t="s">
        <v>102</v>
      </c>
      <c r="G125" s="26">
        <v>1</v>
      </c>
      <c r="H125" s="26">
        <v>1</v>
      </c>
      <c r="I125" s="39" t="s">
        <v>102</v>
      </c>
      <c r="J125" s="39" t="s">
        <v>102</v>
      </c>
      <c r="K125" s="39" t="s">
        <v>102</v>
      </c>
      <c r="L125" s="39" t="s">
        <v>102</v>
      </c>
      <c r="M125" s="39" t="s">
        <v>102</v>
      </c>
      <c r="N125" s="39" t="s">
        <v>102</v>
      </c>
      <c r="O125" s="39" t="s">
        <v>102</v>
      </c>
      <c r="P125" s="39" t="s">
        <v>102</v>
      </c>
      <c r="Q125" s="39" t="s">
        <v>102</v>
      </c>
      <c r="R125" s="39" t="s">
        <v>102</v>
      </c>
      <c r="S125" s="39" t="s">
        <v>102</v>
      </c>
      <c r="T125" s="39" t="s">
        <v>102</v>
      </c>
      <c r="U125" s="39" t="s">
        <v>102</v>
      </c>
      <c r="V125" s="39" t="s">
        <v>102</v>
      </c>
      <c r="W125" s="39" t="s">
        <v>102</v>
      </c>
      <c r="X125" s="39" t="s">
        <v>102</v>
      </c>
      <c r="Y125" s="39" t="s">
        <v>102</v>
      </c>
      <c r="Z125" s="39" t="s">
        <v>102</v>
      </c>
      <c r="AA125" s="39" t="s">
        <v>102</v>
      </c>
      <c r="AB125" s="39" t="s">
        <v>102</v>
      </c>
    </row>
    <row r="126" spans="1:28" ht="60" customHeight="1" x14ac:dyDescent="0.25">
      <c r="A126" s="174"/>
      <c r="B126" s="209" t="s">
        <v>314</v>
      </c>
      <c r="C126" s="76" t="s">
        <v>290</v>
      </c>
      <c r="D126" s="181"/>
      <c r="E126" s="180" t="s">
        <v>36</v>
      </c>
      <c r="F126" s="174" t="s">
        <v>63</v>
      </c>
      <c r="G126" s="147" t="s">
        <v>63</v>
      </c>
      <c r="H126" s="147" t="s">
        <v>142</v>
      </c>
      <c r="I126" s="147" t="s">
        <v>63</v>
      </c>
      <c r="J126" s="147" t="s">
        <v>63</v>
      </c>
      <c r="K126" s="147" t="s">
        <v>63</v>
      </c>
      <c r="L126" s="147" t="s">
        <v>169</v>
      </c>
      <c r="M126" s="147" t="s">
        <v>209</v>
      </c>
      <c r="N126" s="147" t="s">
        <v>209</v>
      </c>
      <c r="O126" s="147" t="s">
        <v>220</v>
      </c>
      <c r="P126" s="147" t="s">
        <v>220</v>
      </c>
      <c r="Q126" s="177" t="s">
        <v>318</v>
      </c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9"/>
    </row>
    <row r="127" spans="1:28" ht="36.75" customHeight="1" x14ac:dyDescent="0.25">
      <c r="A127" s="174"/>
      <c r="B127" s="209"/>
      <c r="C127" s="76" t="s">
        <v>43</v>
      </c>
      <c r="D127" s="181"/>
      <c r="E127" s="181"/>
      <c r="F127" s="174"/>
      <c r="G127" s="218"/>
      <c r="H127" s="226"/>
      <c r="I127" s="226"/>
      <c r="J127" s="226"/>
      <c r="K127" s="226"/>
      <c r="L127" s="226"/>
      <c r="M127" s="226"/>
      <c r="N127" s="226"/>
      <c r="O127" s="226"/>
      <c r="P127" s="227"/>
      <c r="Q127" s="30">
        <f>Q130+Q133+Q136+Q139</f>
        <v>615</v>
      </c>
      <c r="R127" s="30">
        <f>R130+R133+R136+R139</f>
        <v>165</v>
      </c>
      <c r="S127" s="30">
        <f t="shared" ref="S127:AB127" si="27">S130+S133+S136+S139</f>
        <v>770</v>
      </c>
      <c r="T127" s="30">
        <f t="shared" si="27"/>
        <v>614</v>
      </c>
      <c r="U127" s="30">
        <f t="shared" si="27"/>
        <v>770</v>
      </c>
      <c r="V127" s="30">
        <f t="shared" si="27"/>
        <v>647</v>
      </c>
      <c r="W127" s="30">
        <f t="shared" si="27"/>
        <v>750</v>
      </c>
      <c r="X127" s="30">
        <f t="shared" si="27"/>
        <v>540</v>
      </c>
      <c r="Y127" s="30">
        <f t="shared" si="27"/>
        <v>750</v>
      </c>
      <c r="Z127" s="30">
        <f t="shared" si="27"/>
        <v>540</v>
      </c>
      <c r="AA127" s="30">
        <f t="shared" si="27"/>
        <v>640</v>
      </c>
      <c r="AB127" s="30">
        <f t="shared" si="27"/>
        <v>540</v>
      </c>
    </row>
    <row r="128" spans="1:28" x14ac:dyDescent="0.25">
      <c r="A128" s="174"/>
      <c r="B128" s="209"/>
      <c r="C128" s="76" t="s">
        <v>289</v>
      </c>
      <c r="D128" s="181"/>
      <c r="E128" s="181"/>
      <c r="F128" s="174"/>
      <c r="G128" s="205"/>
      <c r="H128" s="228"/>
      <c r="I128" s="228"/>
      <c r="J128" s="228"/>
      <c r="K128" s="228"/>
      <c r="L128" s="228"/>
      <c r="M128" s="228"/>
      <c r="N128" s="228"/>
      <c r="O128" s="228"/>
      <c r="P128" s="206"/>
      <c r="Q128" s="30">
        <f>Q131+Q134+Q137+Q140</f>
        <v>4</v>
      </c>
      <c r="R128" s="30">
        <f t="shared" ref="R128:AB128" si="28">R131+R134+R137+R140</f>
        <v>4</v>
      </c>
      <c r="S128" s="30">
        <f t="shared" si="28"/>
        <v>4</v>
      </c>
      <c r="T128" s="30">
        <f t="shared" si="28"/>
        <v>4</v>
      </c>
      <c r="U128" s="30">
        <f t="shared" si="28"/>
        <v>4</v>
      </c>
      <c r="V128" s="30">
        <f t="shared" si="28"/>
        <v>4</v>
      </c>
      <c r="W128" s="30">
        <f t="shared" si="28"/>
        <v>4</v>
      </c>
      <c r="X128" s="30">
        <f t="shared" si="28"/>
        <v>4</v>
      </c>
      <c r="Y128" s="30">
        <f t="shared" si="28"/>
        <v>4</v>
      </c>
      <c r="Z128" s="30">
        <f t="shared" si="28"/>
        <v>4</v>
      </c>
      <c r="AA128" s="30">
        <f t="shared" si="28"/>
        <v>4</v>
      </c>
      <c r="AB128" s="30">
        <f t="shared" si="28"/>
        <v>4</v>
      </c>
    </row>
    <row r="129" spans="1:28" ht="60" customHeight="1" x14ac:dyDescent="0.25">
      <c r="A129" s="174"/>
      <c r="B129" s="183" t="s">
        <v>30</v>
      </c>
      <c r="C129" s="76" t="s">
        <v>290</v>
      </c>
      <c r="D129" s="181"/>
      <c r="E129" s="181"/>
      <c r="F129" s="174"/>
      <c r="G129" s="150" t="s">
        <v>64</v>
      </c>
      <c r="H129" s="150" t="s">
        <v>133</v>
      </c>
      <c r="I129" s="150" t="s">
        <v>64</v>
      </c>
      <c r="J129" s="150" t="s">
        <v>64</v>
      </c>
      <c r="K129" s="150" t="s">
        <v>64</v>
      </c>
      <c r="L129" s="150" t="s">
        <v>64</v>
      </c>
      <c r="M129" s="150" t="s">
        <v>208</v>
      </c>
      <c r="N129" s="150" t="s">
        <v>208</v>
      </c>
      <c r="O129" s="150" t="s">
        <v>214</v>
      </c>
      <c r="P129" s="150" t="s">
        <v>214</v>
      </c>
      <c r="Q129" s="177" t="s">
        <v>318</v>
      </c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9"/>
    </row>
    <row r="130" spans="1:28" ht="30" x14ac:dyDescent="0.25">
      <c r="A130" s="174"/>
      <c r="B130" s="184"/>
      <c r="C130" s="76" t="s">
        <v>43</v>
      </c>
      <c r="D130" s="181"/>
      <c r="E130" s="181"/>
      <c r="F130" s="174"/>
      <c r="G130" s="218"/>
      <c r="H130" s="226"/>
      <c r="I130" s="226"/>
      <c r="J130" s="226"/>
      <c r="K130" s="226"/>
      <c r="L130" s="226"/>
      <c r="M130" s="226"/>
      <c r="N130" s="226"/>
      <c r="O130" s="226"/>
      <c r="P130" s="227"/>
      <c r="Q130" s="26">
        <v>165</v>
      </c>
      <c r="R130" s="26">
        <v>15</v>
      </c>
      <c r="S130" s="26">
        <v>220</v>
      </c>
      <c r="T130" s="26">
        <v>220</v>
      </c>
      <c r="U130" s="26">
        <v>220</v>
      </c>
      <c r="V130" s="26">
        <v>200</v>
      </c>
      <c r="W130" s="26">
        <v>200</v>
      </c>
      <c r="X130" s="26">
        <v>200</v>
      </c>
      <c r="Y130" s="26">
        <v>200</v>
      </c>
      <c r="Z130" s="26">
        <v>200</v>
      </c>
      <c r="AA130" s="26">
        <v>200</v>
      </c>
      <c r="AB130" s="26">
        <v>200</v>
      </c>
    </row>
    <row r="131" spans="1:28" x14ac:dyDescent="0.25">
      <c r="A131" s="174"/>
      <c r="B131" s="185"/>
      <c r="C131" s="76" t="s">
        <v>289</v>
      </c>
      <c r="D131" s="181"/>
      <c r="E131" s="181"/>
      <c r="F131" s="174"/>
      <c r="G131" s="205"/>
      <c r="H131" s="228"/>
      <c r="I131" s="228"/>
      <c r="J131" s="228"/>
      <c r="K131" s="228"/>
      <c r="L131" s="228"/>
      <c r="M131" s="228"/>
      <c r="N131" s="228"/>
      <c r="O131" s="228"/>
      <c r="P131" s="206"/>
      <c r="Q131" s="26">
        <v>1</v>
      </c>
      <c r="R131" s="26">
        <v>1</v>
      </c>
      <c r="S131" s="26">
        <v>1</v>
      </c>
      <c r="T131" s="26">
        <v>1</v>
      </c>
      <c r="U131" s="26">
        <v>1</v>
      </c>
      <c r="V131" s="26">
        <v>1</v>
      </c>
      <c r="W131" s="26">
        <v>1</v>
      </c>
      <c r="X131" s="26">
        <v>1</v>
      </c>
      <c r="Y131" s="26">
        <v>1</v>
      </c>
      <c r="Z131" s="26">
        <v>1</v>
      </c>
      <c r="AA131" s="26">
        <v>1</v>
      </c>
      <c r="AB131" s="26">
        <v>1</v>
      </c>
    </row>
    <row r="132" spans="1:28" ht="60" customHeight="1" x14ac:dyDescent="0.25">
      <c r="A132" s="174"/>
      <c r="B132" s="183" t="s">
        <v>31</v>
      </c>
      <c r="C132" s="76" t="s">
        <v>290</v>
      </c>
      <c r="D132" s="181"/>
      <c r="E132" s="181"/>
      <c r="F132" s="174"/>
      <c r="G132" s="150" t="s">
        <v>65</v>
      </c>
      <c r="H132" s="150" t="s">
        <v>65</v>
      </c>
      <c r="I132" s="150" t="s">
        <v>65</v>
      </c>
      <c r="J132" s="150" t="s">
        <v>65</v>
      </c>
      <c r="K132" s="150" t="s">
        <v>65</v>
      </c>
      <c r="L132" s="150" t="s">
        <v>65</v>
      </c>
      <c r="M132" s="150" t="s">
        <v>52</v>
      </c>
      <c r="N132" s="150" t="s">
        <v>52</v>
      </c>
      <c r="O132" s="150" t="s">
        <v>52</v>
      </c>
      <c r="P132" s="150" t="s">
        <v>52</v>
      </c>
      <c r="Q132" s="177" t="s">
        <v>318</v>
      </c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9"/>
    </row>
    <row r="133" spans="1:28" ht="30" x14ac:dyDescent="0.25">
      <c r="A133" s="174"/>
      <c r="B133" s="184"/>
      <c r="C133" s="76" t="s">
        <v>43</v>
      </c>
      <c r="D133" s="181"/>
      <c r="E133" s="181"/>
      <c r="F133" s="174"/>
      <c r="G133" s="218"/>
      <c r="H133" s="226"/>
      <c r="I133" s="226"/>
      <c r="J133" s="226"/>
      <c r="K133" s="226"/>
      <c r="L133" s="226"/>
      <c r="M133" s="226"/>
      <c r="N133" s="226"/>
      <c r="O133" s="226"/>
      <c r="P133" s="227"/>
      <c r="Q133" s="26">
        <v>200</v>
      </c>
      <c r="R133" s="26">
        <v>44</v>
      </c>
      <c r="S133" s="26">
        <v>200</v>
      </c>
      <c r="T133" s="26">
        <v>44</v>
      </c>
      <c r="U133" s="26">
        <v>200</v>
      </c>
      <c r="V133" s="26">
        <v>200</v>
      </c>
      <c r="W133" s="26">
        <v>200</v>
      </c>
      <c r="X133" s="26">
        <v>200</v>
      </c>
      <c r="Y133" s="26">
        <v>200</v>
      </c>
      <c r="Z133" s="26">
        <v>200</v>
      </c>
      <c r="AA133" s="26">
        <v>200</v>
      </c>
      <c r="AB133" s="26">
        <v>200</v>
      </c>
    </row>
    <row r="134" spans="1:28" x14ac:dyDescent="0.25">
      <c r="A134" s="174"/>
      <c r="B134" s="185"/>
      <c r="C134" s="76" t="s">
        <v>289</v>
      </c>
      <c r="D134" s="181"/>
      <c r="E134" s="181"/>
      <c r="F134" s="174"/>
      <c r="G134" s="205"/>
      <c r="H134" s="228"/>
      <c r="I134" s="228"/>
      <c r="J134" s="228"/>
      <c r="K134" s="228"/>
      <c r="L134" s="228"/>
      <c r="M134" s="228"/>
      <c r="N134" s="228"/>
      <c r="O134" s="228"/>
      <c r="P134" s="206"/>
      <c r="Q134" s="26">
        <v>1</v>
      </c>
      <c r="R134" s="26">
        <v>1</v>
      </c>
      <c r="S134" s="26">
        <v>1</v>
      </c>
      <c r="T134" s="26">
        <v>1</v>
      </c>
      <c r="U134" s="26">
        <v>1</v>
      </c>
      <c r="V134" s="26">
        <v>1</v>
      </c>
      <c r="W134" s="26">
        <v>1</v>
      </c>
      <c r="X134" s="26">
        <v>1</v>
      </c>
      <c r="Y134" s="26">
        <v>1</v>
      </c>
      <c r="Z134" s="26">
        <v>1</v>
      </c>
      <c r="AA134" s="26">
        <v>1</v>
      </c>
      <c r="AB134" s="26">
        <v>1</v>
      </c>
    </row>
    <row r="135" spans="1:28" ht="60" customHeight="1" x14ac:dyDescent="0.25">
      <c r="A135" s="174"/>
      <c r="B135" s="183" t="s">
        <v>32</v>
      </c>
      <c r="C135" s="76" t="s">
        <v>290</v>
      </c>
      <c r="D135" s="181"/>
      <c r="E135" s="181"/>
      <c r="F135" s="174"/>
      <c r="G135" s="150" t="s">
        <v>65</v>
      </c>
      <c r="H135" s="150" t="s">
        <v>65</v>
      </c>
      <c r="I135" s="150" t="s">
        <v>65</v>
      </c>
      <c r="J135" s="150" t="s">
        <v>65</v>
      </c>
      <c r="K135" s="150" t="s">
        <v>65</v>
      </c>
      <c r="L135" s="150" t="s">
        <v>46</v>
      </c>
      <c r="M135" s="150" t="s">
        <v>46</v>
      </c>
      <c r="N135" s="150" t="s">
        <v>46</v>
      </c>
      <c r="O135" s="150" t="s">
        <v>46</v>
      </c>
      <c r="P135" s="150" t="s">
        <v>46</v>
      </c>
      <c r="Q135" s="177" t="s">
        <v>318</v>
      </c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9"/>
    </row>
    <row r="136" spans="1:28" ht="30" x14ac:dyDescent="0.25">
      <c r="A136" s="174"/>
      <c r="B136" s="184"/>
      <c r="C136" s="76" t="s">
        <v>43</v>
      </c>
      <c r="D136" s="181"/>
      <c r="E136" s="181"/>
      <c r="F136" s="174"/>
      <c r="G136" s="218"/>
      <c r="H136" s="226"/>
      <c r="I136" s="226"/>
      <c r="J136" s="226"/>
      <c r="K136" s="226"/>
      <c r="L136" s="226"/>
      <c r="M136" s="226"/>
      <c r="N136" s="226"/>
      <c r="O136" s="226"/>
      <c r="P136" s="227"/>
      <c r="Q136" s="26">
        <v>150</v>
      </c>
      <c r="R136" s="26">
        <v>6</v>
      </c>
      <c r="S136" s="26">
        <v>150</v>
      </c>
      <c r="T136" s="26">
        <v>150</v>
      </c>
      <c r="U136" s="26">
        <v>150</v>
      </c>
      <c r="V136" s="26">
        <v>47</v>
      </c>
      <c r="W136" s="26">
        <v>150</v>
      </c>
      <c r="X136" s="26">
        <v>50</v>
      </c>
      <c r="Y136" s="26">
        <v>150</v>
      </c>
      <c r="Z136" s="26">
        <v>50</v>
      </c>
      <c r="AA136" s="26">
        <v>150</v>
      </c>
      <c r="AB136" s="26">
        <v>50</v>
      </c>
    </row>
    <row r="137" spans="1:28" x14ac:dyDescent="0.25">
      <c r="A137" s="174"/>
      <c r="B137" s="185"/>
      <c r="C137" s="76" t="s">
        <v>289</v>
      </c>
      <c r="D137" s="181"/>
      <c r="E137" s="181"/>
      <c r="F137" s="174"/>
      <c r="G137" s="205"/>
      <c r="H137" s="228"/>
      <c r="I137" s="228"/>
      <c r="J137" s="228"/>
      <c r="K137" s="228"/>
      <c r="L137" s="228"/>
      <c r="M137" s="228"/>
      <c r="N137" s="228"/>
      <c r="O137" s="228"/>
      <c r="P137" s="206"/>
      <c r="Q137" s="26">
        <v>1</v>
      </c>
      <c r="R137" s="26">
        <v>1</v>
      </c>
      <c r="S137" s="26">
        <v>1</v>
      </c>
      <c r="T137" s="26">
        <v>1</v>
      </c>
      <c r="U137" s="26">
        <v>1</v>
      </c>
      <c r="V137" s="26">
        <v>1</v>
      </c>
      <c r="W137" s="26">
        <v>1</v>
      </c>
      <c r="X137" s="26">
        <v>1</v>
      </c>
      <c r="Y137" s="26">
        <v>1</v>
      </c>
      <c r="Z137" s="26">
        <v>1</v>
      </c>
      <c r="AA137" s="26">
        <v>1</v>
      </c>
      <c r="AB137" s="26">
        <v>1</v>
      </c>
    </row>
    <row r="138" spans="1:28" ht="60" customHeight="1" x14ac:dyDescent="0.25">
      <c r="A138" s="174"/>
      <c r="B138" s="183" t="s">
        <v>33</v>
      </c>
      <c r="C138" s="76" t="s">
        <v>290</v>
      </c>
      <c r="D138" s="181"/>
      <c r="E138" s="181"/>
      <c r="F138" s="174"/>
      <c r="G138" s="150" t="s">
        <v>66</v>
      </c>
      <c r="H138" s="150" t="s">
        <v>116</v>
      </c>
      <c r="I138" s="150" t="s">
        <v>66</v>
      </c>
      <c r="J138" s="150" t="s">
        <v>66</v>
      </c>
      <c r="K138" s="150" t="s">
        <v>66</v>
      </c>
      <c r="L138" s="150" t="s">
        <v>66</v>
      </c>
      <c r="M138" s="150" t="s">
        <v>66</v>
      </c>
      <c r="N138" s="150" t="s">
        <v>66</v>
      </c>
      <c r="O138" s="150" t="s">
        <v>66</v>
      </c>
      <c r="P138" s="150" t="s">
        <v>66</v>
      </c>
      <c r="Q138" s="177" t="s">
        <v>318</v>
      </c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9"/>
    </row>
    <row r="139" spans="1:28" ht="30" x14ac:dyDescent="0.25">
      <c r="A139" s="174"/>
      <c r="B139" s="184"/>
      <c r="C139" s="76" t="s">
        <v>43</v>
      </c>
      <c r="D139" s="181"/>
      <c r="E139" s="181"/>
      <c r="F139" s="174"/>
      <c r="G139" s="218"/>
      <c r="H139" s="226"/>
      <c r="I139" s="226"/>
      <c r="J139" s="226"/>
      <c r="K139" s="226"/>
      <c r="L139" s="226"/>
      <c r="M139" s="226"/>
      <c r="N139" s="226"/>
      <c r="O139" s="226"/>
      <c r="P139" s="227"/>
      <c r="Q139" s="26">
        <v>100</v>
      </c>
      <c r="R139" s="26">
        <v>100</v>
      </c>
      <c r="S139" s="26">
        <v>200</v>
      </c>
      <c r="T139" s="26">
        <v>200</v>
      </c>
      <c r="U139" s="26">
        <v>200</v>
      </c>
      <c r="V139" s="26">
        <v>200</v>
      </c>
      <c r="W139" s="26">
        <v>200</v>
      </c>
      <c r="X139" s="26">
        <v>90</v>
      </c>
      <c r="Y139" s="26">
        <v>200</v>
      </c>
      <c r="Z139" s="26">
        <v>90</v>
      </c>
      <c r="AA139" s="26">
        <v>90</v>
      </c>
      <c r="AB139" s="26">
        <v>90</v>
      </c>
    </row>
    <row r="140" spans="1:28" x14ac:dyDescent="0.25">
      <c r="A140" s="174"/>
      <c r="B140" s="185"/>
      <c r="C140" s="76" t="s">
        <v>289</v>
      </c>
      <c r="D140" s="181"/>
      <c r="E140" s="182"/>
      <c r="F140" s="175"/>
      <c r="G140" s="205"/>
      <c r="H140" s="228"/>
      <c r="I140" s="228"/>
      <c r="J140" s="228"/>
      <c r="K140" s="228"/>
      <c r="L140" s="228"/>
      <c r="M140" s="228"/>
      <c r="N140" s="228"/>
      <c r="O140" s="228"/>
      <c r="P140" s="206"/>
      <c r="Q140" s="26">
        <v>1</v>
      </c>
      <c r="R140" s="26">
        <v>1</v>
      </c>
      <c r="S140" s="26">
        <v>1</v>
      </c>
      <c r="T140" s="26">
        <v>1</v>
      </c>
      <c r="U140" s="26">
        <v>1</v>
      </c>
      <c r="V140" s="26">
        <v>1</v>
      </c>
      <c r="W140" s="26">
        <v>1</v>
      </c>
      <c r="X140" s="26">
        <v>1</v>
      </c>
      <c r="Y140" s="26">
        <v>1</v>
      </c>
      <c r="Z140" s="26">
        <v>1</v>
      </c>
      <c r="AA140" s="26">
        <v>1</v>
      </c>
      <c r="AB140" s="26">
        <v>1</v>
      </c>
    </row>
    <row r="141" spans="1:28" ht="60" customHeight="1" x14ac:dyDescent="0.25">
      <c r="A141" s="174"/>
      <c r="B141" s="191" t="s">
        <v>315</v>
      </c>
      <c r="C141" s="76" t="s">
        <v>290</v>
      </c>
      <c r="D141" s="181"/>
      <c r="E141" s="180" t="s">
        <v>260</v>
      </c>
      <c r="F141" s="231" t="s">
        <v>68</v>
      </c>
      <c r="G141" s="147" t="s">
        <v>68</v>
      </c>
      <c r="H141" s="147" t="s">
        <v>126</v>
      </c>
      <c r="I141" s="147" t="s">
        <v>150</v>
      </c>
      <c r="J141" s="147" t="s">
        <v>150</v>
      </c>
      <c r="K141" s="147" t="s">
        <v>174</v>
      </c>
      <c r="L141" s="147" t="s">
        <v>150</v>
      </c>
      <c r="M141" s="147" t="s">
        <v>211</v>
      </c>
      <c r="N141" s="147" t="s">
        <v>211</v>
      </c>
      <c r="O141" s="147" t="s">
        <v>244</v>
      </c>
      <c r="P141" s="147" t="s">
        <v>244</v>
      </c>
      <c r="Q141" s="177" t="s">
        <v>318</v>
      </c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9"/>
    </row>
    <row r="142" spans="1:28" ht="29.25" customHeight="1" x14ac:dyDescent="0.25">
      <c r="A142" s="174"/>
      <c r="B142" s="192"/>
      <c r="C142" s="76" t="s">
        <v>43</v>
      </c>
      <c r="D142" s="181"/>
      <c r="E142" s="181"/>
      <c r="F142" s="232"/>
      <c r="G142" s="218"/>
      <c r="H142" s="226"/>
      <c r="I142" s="226"/>
      <c r="J142" s="226"/>
      <c r="K142" s="226"/>
      <c r="L142" s="226"/>
      <c r="M142" s="226"/>
      <c r="N142" s="226"/>
      <c r="O142" s="226"/>
      <c r="P142" s="227"/>
      <c r="Q142" s="40">
        <f>Q145+Q148+Q151+Q154+Q157</f>
        <v>3150</v>
      </c>
      <c r="R142" s="40">
        <f>R145+R148+R151+R154+R157</f>
        <v>147</v>
      </c>
      <c r="S142" s="40">
        <f t="shared" ref="S142:AB142" si="29">S145+S148+S151+S154+S157</f>
        <v>3250</v>
      </c>
      <c r="T142" s="40">
        <f t="shared" si="29"/>
        <v>2978</v>
      </c>
      <c r="U142" s="40">
        <f t="shared" si="29"/>
        <v>3250</v>
      </c>
      <c r="V142" s="40">
        <f t="shared" si="29"/>
        <v>2450</v>
      </c>
      <c r="W142" s="40">
        <f t="shared" si="29"/>
        <v>3150</v>
      </c>
      <c r="X142" s="40">
        <f t="shared" si="29"/>
        <v>2864</v>
      </c>
      <c r="Y142" s="40">
        <f t="shared" si="29"/>
        <v>3250</v>
      </c>
      <c r="Z142" s="40">
        <f t="shared" si="29"/>
        <v>2814</v>
      </c>
      <c r="AA142" s="40">
        <f t="shared" si="29"/>
        <v>3150</v>
      </c>
      <c r="AB142" s="40">
        <f t="shared" si="29"/>
        <v>2814</v>
      </c>
    </row>
    <row r="143" spans="1:28" x14ac:dyDescent="0.25">
      <c r="A143" s="174"/>
      <c r="B143" s="193"/>
      <c r="C143" s="76" t="s">
        <v>289</v>
      </c>
      <c r="D143" s="181"/>
      <c r="E143" s="181"/>
      <c r="F143" s="232"/>
      <c r="G143" s="205"/>
      <c r="H143" s="228"/>
      <c r="I143" s="228"/>
      <c r="J143" s="228"/>
      <c r="K143" s="228"/>
      <c r="L143" s="228"/>
      <c r="M143" s="228"/>
      <c r="N143" s="228"/>
      <c r="O143" s="228"/>
      <c r="P143" s="206"/>
      <c r="Q143" s="40">
        <f>Q146+Q149+Q152+Q155+Q158</f>
        <v>6</v>
      </c>
      <c r="R143" s="40">
        <f t="shared" ref="R143:AB143" si="30">R146+R149+R152+R155+R158</f>
        <v>1</v>
      </c>
      <c r="S143" s="40">
        <f t="shared" si="30"/>
        <v>6</v>
      </c>
      <c r="T143" s="40">
        <f t="shared" si="30"/>
        <v>6</v>
      </c>
      <c r="U143" s="40">
        <f t="shared" si="30"/>
        <v>6</v>
      </c>
      <c r="V143" s="40">
        <f t="shared" si="30"/>
        <v>6</v>
      </c>
      <c r="W143" s="40">
        <f t="shared" si="30"/>
        <v>8</v>
      </c>
      <c r="X143" s="40">
        <f t="shared" si="30"/>
        <v>8</v>
      </c>
      <c r="Y143" s="40">
        <f t="shared" si="30"/>
        <v>9</v>
      </c>
      <c r="Z143" s="40">
        <f t="shared" si="30"/>
        <v>8</v>
      </c>
      <c r="AA143" s="40">
        <f t="shared" si="30"/>
        <v>9</v>
      </c>
      <c r="AB143" s="40">
        <f t="shared" si="30"/>
        <v>8</v>
      </c>
    </row>
    <row r="144" spans="1:28" ht="60" customHeight="1" x14ac:dyDescent="0.25">
      <c r="A144" s="174"/>
      <c r="B144" s="183" t="s">
        <v>30</v>
      </c>
      <c r="C144" s="76" t="s">
        <v>290</v>
      </c>
      <c r="D144" s="181"/>
      <c r="E144" s="181"/>
      <c r="F144" s="232"/>
      <c r="G144" s="150" t="s">
        <v>59</v>
      </c>
      <c r="H144" s="150" t="s">
        <v>113</v>
      </c>
      <c r="I144" s="150" t="s">
        <v>59</v>
      </c>
      <c r="J144" s="150" t="s">
        <v>59</v>
      </c>
      <c r="K144" s="150" t="s">
        <v>59</v>
      </c>
      <c r="L144" s="150" t="s">
        <v>59</v>
      </c>
      <c r="M144" s="150" t="s">
        <v>210</v>
      </c>
      <c r="N144" s="150" t="s">
        <v>210</v>
      </c>
      <c r="O144" s="150" t="s">
        <v>241</v>
      </c>
      <c r="P144" s="150" t="s">
        <v>241</v>
      </c>
      <c r="Q144" s="177" t="s">
        <v>318</v>
      </c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9"/>
    </row>
    <row r="145" spans="1:28" ht="30" x14ac:dyDescent="0.25">
      <c r="A145" s="174"/>
      <c r="B145" s="184"/>
      <c r="C145" s="76" t="s">
        <v>43</v>
      </c>
      <c r="D145" s="181"/>
      <c r="E145" s="181"/>
      <c r="F145" s="232"/>
      <c r="G145" s="218"/>
      <c r="H145" s="226"/>
      <c r="I145" s="226"/>
      <c r="J145" s="226"/>
      <c r="K145" s="226"/>
      <c r="L145" s="226"/>
      <c r="M145" s="226"/>
      <c r="N145" s="226"/>
      <c r="O145" s="226"/>
      <c r="P145" s="227"/>
      <c r="Q145" s="41">
        <v>400</v>
      </c>
      <c r="R145" s="41">
        <v>0</v>
      </c>
      <c r="S145" s="41">
        <v>400</v>
      </c>
      <c r="T145" s="41">
        <v>378</v>
      </c>
      <c r="U145" s="41">
        <v>400</v>
      </c>
      <c r="V145" s="41">
        <v>250</v>
      </c>
      <c r="W145" s="41">
        <v>300</v>
      </c>
      <c r="X145" s="41">
        <v>300</v>
      </c>
      <c r="Y145" s="41">
        <v>400</v>
      </c>
      <c r="Z145" s="41">
        <v>250</v>
      </c>
      <c r="AA145" s="41">
        <v>400</v>
      </c>
      <c r="AB145" s="41">
        <v>250</v>
      </c>
    </row>
    <row r="146" spans="1:28" x14ac:dyDescent="0.25">
      <c r="A146" s="174"/>
      <c r="B146" s="185"/>
      <c r="C146" s="76" t="s">
        <v>289</v>
      </c>
      <c r="D146" s="181"/>
      <c r="E146" s="181"/>
      <c r="F146" s="232"/>
      <c r="G146" s="205"/>
      <c r="H146" s="228"/>
      <c r="I146" s="228"/>
      <c r="J146" s="228"/>
      <c r="K146" s="228"/>
      <c r="L146" s="228"/>
      <c r="M146" s="228"/>
      <c r="N146" s="228"/>
      <c r="O146" s="228"/>
      <c r="P146" s="206"/>
      <c r="Q146" s="41">
        <v>2</v>
      </c>
      <c r="R146" s="41">
        <v>0</v>
      </c>
      <c r="S146" s="41">
        <v>2</v>
      </c>
      <c r="T146" s="41">
        <v>2</v>
      </c>
      <c r="U146" s="41">
        <v>2</v>
      </c>
      <c r="V146" s="41">
        <v>2</v>
      </c>
      <c r="W146" s="41">
        <v>1</v>
      </c>
      <c r="X146" s="41">
        <v>1</v>
      </c>
      <c r="Y146" s="41">
        <v>2</v>
      </c>
      <c r="Z146" s="41">
        <v>1</v>
      </c>
      <c r="AA146" s="41">
        <v>2</v>
      </c>
      <c r="AB146" s="41">
        <v>1</v>
      </c>
    </row>
    <row r="147" spans="1:28" ht="60" customHeight="1" x14ac:dyDescent="0.25">
      <c r="A147" s="174"/>
      <c r="B147" s="183" t="s">
        <v>31</v>
      </c>
      <c r="C147" s="76" t="s">
        <v>290</v>
      </c>
      <c r="D147" s="181"/>
      <c r="E147" s="181"/>
      <c r="F147" s="232"/>
      <c r="G147" s="150" t="s">
        <v>51</v>
      </c>
      <c r="H147" s="150" t="s">
        <v>51</v>
      </c>
      <c r="I147" s="150" t="s">
        <v>51</v>
      </c>
      <c r="J147" s="150" t="s">
        <v>51</v>
      </c>
      <c r="K147" s="150" t="s">
        <v>171</v>
      </c>
      <c r="L147" s="150" t="s">
        <v>171</v>
      </c>
      <c r="M147" s="150" t="s">
        <v>206</v>
      </c>
      <c r="N147" s="150" t="s">
        <v>206</v>
      </c>
      <c r="O147" s="150" t="s">
        <v>206</v>
      </c>
      <c r="P147" s="150" t="s">
        <v>206</v>
      </c>
      <c r="Q147" s="177" t="s">
        <v>318</v>
      </c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9"/>
    </row>
    <row r="148" spans="1:28" ht="30" x14ac:dyDescent="0.25">
      <c r="A148" s="174"/>
      <c r="B148" s="184"/>
      <c r="C148" s="76" t="s">
        <v>43</v>
      </c>
      <c r="D148" s="181"/>
      <c r="E148" s="181"/>
      <c r="F148" s="232"/>
      <c r="G148" s="218"/>
      <c r="H148" s="226"/>
      <c r="I148" s="226"/>
      <c r="J148" s="226"/>
      <c r="K148" s="226"/>
      <c r="L148" s="226"/>
      <c r="M148" s="226"/>
      <c r="N148" s="226"/>
      <c r="O148" s="226"/>
      <c r="P148" s="227"/>
      <c r="Q148" s="41">
        <v>550</v>
      </c>
      <c r="R148" s="41">
        <v>147</v>
      </c>
      <c r="S148" s="41">
        <v>550</v>
      </c>
      <c r="T148" s="41">
        <v>550</v>
      </c>
      <c r="U148" s="41">
        <v>550</v>
      </c>
      <c r="V148" s="41">
        <v>550</v>
      </c>
      <c r="W148" s="41">
        <v>550</v>
      </c>
      <c r="X148" s="41">
        <v>550</v>
      </c>
      <c r="Y148" s="41">
        <v>550</v>
      </c>
      <c r="Z148" s="41">
        <v>550</v>
      </c>
      <c r="AA148" s="41">
        <v>550</v>
      </c>
      <c r="AB148" s="41">
        <v>550</v>
      </c>
    </row>
    <row r="149" spans="1:28" x14ac:dyDescent="0.25">
      <c r="A149" s="174"/>
      <c r="B149" s="185"/>
      <c r="C149" s="76" t="s">
        <v>289</v>
      </c>
      <c r="D149" s="181"/>
      <c r="E149" s="181"/>
      <c r="F149" s="232"/>
      <c r="G149" s="205"/>
      <c r="H149" s="228"/>
      <c r="I149" s="228"/>
      <c r="J149" s="228"/>
      <c r="K149" s="228"/>
      <c r="L149" s="228"/>
      <c r="M149" s="228"/>
      <c r="N149" s="228"/>
      <c r="O149" s="228"/>
      <c r="P149" s="206"/>
      <c r="Q149" s="41">
        <v>1</v>
      </c>
      <c r="R149" s="41">
        <v>1</v>
      </c>
      <c r="S149" s="41">
        <v>1</v>
      </c>
      <c r="T149" s="41">
        <v>1</v>
      </c>
      <c r="U149" s="41">
        <v>1</v>
      </c>
      <c r="V149" s="41">
        <v>1</v>
      </c>
      <c r="W149" s="41">
        <v>4</v>
      </c>
      <c r="X149" s="41">
        <v>4</v>
      </c>
      <c r="Y149" s="41">
        <v>4</v>
      </c>
      <c r="Z149" s="41">
        <v>4</v>
      </c>
      <c r="AA149" s="41">
        <v>4</v>
      </c>
      <c r="AB149" s="41">
        <v>4</v>
      </c>
    </row>
    <row r="150" spans="1:28" ht="60" customHeight="1" x14ac:dyDescent="0.25">
      <c r="A150" s="174"/>
      <c r="B150" s="183" t="s">
        <v>32</v>
      </c>
      <c r="C150" s="76" t="s">
        <v>290</v>
      </c>
      <c r="D150" s="181"/>
      <c r="E150" s="181"/>
      <c r="F150" s="232"/>
      <c r="G150" s="150" t="s">
        <v>60</v>
      </c>
      <c r="H150" s="150" t="s">
        <v>125</v>
      </c>
      <c r="I150" s="150" t="s">
        <v>60</v>
      </c>
      <c r="J150" s="150" t="s">
        <v>60</v>
      </c>
      <c r="K150" s="150" t="s">
        <v>60</v>
      </c>
      <c r="L150" s="150" t="s">
        <v>118</v>
      </c>
      <c r="M150" s="150" t="s">
        <v>51</v>
      </c>
      <c r="N150" s="150" t="s">
        <v>51</v>
      </c>
      <c r="O150" s="150" t="s">
        <v>51</v>
      </c>
      <c r="P150" s="150" t="s">
        <v>51</v>
      </c>
      <c r="Q150" s="177" t="s">
        <v>318</v>
      </c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9"/>
    </row>
    <row r="151" spans="1:28" ht="30" x14ac:dyDescent="0.25">
      <c r="A151" s="174"/>
      <c r="B151" s="184"/>
      <c r="C151" s="76" t="s">
        <v>43</v>
      </c>
      <c r="D151" s="181"/>
      <c r="E151" s="181"/>
      <c r="F151" s="232"/>
      <c r="G151" s="218"/>
      <c r="H151" s="226"/>
      <c r="I151" s="226"/>
      <c r="J151" s="226"/>
      <c r="K151" s="226"/>
      <c r="L151" s="226"/>
      <c r="M151" s="226"/>
      <c r="N151" s="226"/>
      <c r="O151" s="226"/>
      <c r="P151" s="227"/>
      <c r="Q151" s="41">
        <v>600</v>
      </c>
      <c r="R151" s="41">
        <v>0</v>
      </c>
      <c r="S151" s="41">
        <v>700</v>
      </c>
      <c r="T151" s="41">
        <v>700</v>
      </c>
      <c r="U151" s="41">
        <v>700</v>
      </c>
      <c r="V151" s="41">
        <v>300</v>
      </c>
      <c r="W151" s="41">
        <v>700</v>
      </c>
      <c r="X151" s="41">
        <v>600</v>
      </c>
      <c r="Y151" s="41">
        <v>700</v>
      </c>
      <c r="Z151" s="41">
        <v>600</v>
      </c>
      <c r="AA151" s="41">
        <v>600</v>
      </c>
      <c r="AB151" s="41">
        <v>600</v>
      </c>
    </row>
    <row r="152" spans="1:28" x14ac:dyDescent="0.25">
      <c r="A152" s="174"/>
      <c r="B152" s="185"/>
      <c r="C152" s="76" t="s">
        <v>289</v>
      </c>
      <c r="D152" s="181"/>
      <c r="E152" s="181"/>
      <c r="F152" s="232"/>
      <c r="G152" s="205"/>
      <c r="H152" s="228"/>
      <c r="I152" s="228"/>
      <c r="J152" s="228"/>
      <c r="K152" s="228"/>
      <c r="L152" s="228"/>
      <c r="M152" s="228"/>
      <c r="N152" s="228"/>
      <c r="O152" s="228"/>
      <c r="P152" s="206"/>
      <c r="Q152" s="41">
        <v>1</v>
      </c>
      <c r="R152" s="41">
        <v>0</v>
      </c>
      <c r="S152" s="41">
        <v>1</v>
      </c>
      <c r="T152" s="41">
        <v>1</v>
      </c>
      <c r="U152" s="41">
        <v>1</v>
      </c>
      <c r="V152" s="41">
        <v>1</v>
      </c>
      <c r="W152" s="41">
        <v>1</v>
      </c>
      <c r="X152" s="41">
        <v>1</v>
      </c>
      <c r="Y152" s="41">
        <v>1</v>
      </c>
      <c r="Z152" s="41">
        <v>1</v>
      </c>
      <c r="AA152" s="41">
        <v>1</v>
      </c>
      <c r="AB152" s="41">
        <v>1</v>
      </c>
    </row>
    <row r="153" spans="1:28" ht="60" customHeight="1" x14ac:dyDescent="0.25">
      <c r="A153" s="174"/>
      <c r="B153" s="183" t="s">
        <v>33</v>
      </c>
      <c r="C153" s="76" t="s">
        <v>290</v>
      </c>
      <c r="D153" s="181"/>
      <c r="E153" s="181"/>
      <c r="F153" s="232"/>
      <c r="G153" s="150" t="s">
        <v>61</v>
      </c>
      <c r="H153" s="150" t="s">
        <v>132</v>
      </c>
      <c r="I153" s="150" t="s">
        <v>61</v>
      </c>
      <c r="J153" s="150" t="s">
        <v>61</v>
      </c>
      <c r="K153" s="150" t="s">
        <v>61</v>
      </c>
      <c r="L153" s="150" t="s">
        <v>61</v>
      </c>
      <c r="M153" s="150" t="s">
        <v>61</v>
      </c>
      <c r="N153" s="150" t="s">
        <v>61</v>
      </c>
      <c r="O153" s="150" t="s">
        <v>61</v>
      </c>
      <c r="P153" s="150" t="s">
        <v>61</v>
      </c>
      <c r="Q153" s="177" t="s">
        <v>318</v>
      </c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9"/>
    </row>
    <row r="154" spans="1:28" ht="30" x14ac:dyDescent="0.25">
      <c r="A154" s="174"/>
      <c r="B154" s="184"/>
      <c r="C154" s="76" t="s">
        <v>43</v>
      </c>
      <c r="D154" s="181"/>
      <c r="E154" s="181"/>
      <c r="F154" s="232"/>
      <c r="G154" s="218"/>
      <c r="H154" s="226"/>
      <c r="I154" s="226"/>
      <c r="J154" s="226"/>
      <c r="K154" s="226"/>
      <c r="L154" s="226"/>
      <c r="M154" s="226"/>
      <c r="N154" s="226"/>
      <c r="O154" s="226"/>
      <c r="P154" s="227"/>
      <c r="Q154" s="41">
        <v>800</v>
      </c>
      <c r="R154" s="41">
        <v>0</v>
      </c>
      <c r="S154" s="41">
        <v>800</v>
      </c>
      <c r="T154" s="41">
        <v>550</v>
      </c>
      <c r="U154" s="41">
        <v>800</v>
      </c>
      <c r="V154" s="41">
        <v>550</v>
      </c>
      <c r="W154" s="41">
        <v>800</v>
      </c>
      <c r="X154" s="41">
        <v>800</v>
      </c>
      <c r="Y154" s="41">
        <v>800</v>
      </c>
      <c r="Z154" s="41">
        <v>800</v>
      </c>
      <c r="AA154" s="41">
        <v>800</v>
      </c>
      <c r="AB154" s="41">
        <v>800</v>
      </c>
    </row>
    <row r="155" spans="1:28" x14ac:dyDescent="0.25">
      <c r="A155" s="174"/>
      <c r="B155" s="185"/>
      <c r="C155" s="76" t="s">
        <v>289</v>
      </c>
      <c r="D155" s="181"/>
      <c r="E155" s="181"/>
      <c r="F155" s="232"/>
      <c r="G155" s="205"/>
      <c r="H155" s="228"/>
      <c r="I155" s="228"/>
      <c r="J155" s="228"/>
      <c r="K155" s="228"/>
      <c r="L155" s="228"/>
      <c r="M155" s="228"/>
      <c r="N155" s="228"/>
      <c r="O155" s="228"/>
      <c r="P155" s="206"/>
      <c r="Q155" s="42">
        <v>1</v>
      </c>
      <c r="R155" s="42">
        <v>0</v>
      </c>
      <c r="S155" s="42">
        <v>1</v>
      </c>
      <c r="T155" s="42">
        <v>1</v>
      </c>
      <c r="U155" s="42">
        <v>1</v>
      </c>
      <c r="V155" s="42">
        <v>1</v>
      </c>
      <c r="W155" s="42">
        <v>1</v>
      </c>
      <c r="X155" s="42">
        <v>1</v>
      </c>
      <c r="Y155" s="42">
        <v>1</v>
      </c>
      <c r="Z155" s="42">
        <v>1</v>
      </c>
      <c r="AA155" s="42">
        <v>1</v>
      </c>
      <c r="AB155" s="42">
        <v>1</v>
      </c>
    </row>
    <row r="156" spans="1:28" ht="60" customHeight="1" x14ac:dyDescent="0.25">
      <c r="A156" s="174"/>
      <c r="B156" s="183" t="s">
        <v>67</v>
      </c>
      <c r="C156" s="76" t="s">
        <v>290</v>
      </c>
      <c r="D156" s="181"/>
      <c r="E156" s="181"/>
      <c r="F156" s="232"/>
      <c r="G156" s="150" t="s">
        <v>69</v>
      </c>
      <c r="H156" s="150" t="s">
        <v>117</v>
      </c>
      <c r="I156" s="150" t="s">
        <v>69</v>
      </c>
      <c r="J156" s="150" t="s">
        <v>117</v>
      </c>
      <c r="K156" s="150" t="s">
        <v>69</v>
      </c>
      <c r="L156" s="150" t="s">
        <v>69</v>
      </c>
      <c r="M156" s="150" t="s">
        <v>61</v>
      </c>
      <c r="N156" s="150" t="s">
        <v>61</v>
      </c>
      <c r="O156" s="150" t="s">
        <v>61</v>
      </c>
      <c r="P156" s="150" t="s">
        <v>61</v>
      </c>
      <c r="Q156" s="177" t="s">
        <v>318</v>
      </c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9"/>
    </row>
    <row r="157" spans="1:28" ht="30" customHeight="1" x14ac:dyDescent="0.25">
      <c r="A157" s="174"/>
      <c r="B157" s="184"/>
      <c r="C157" s="76" t="s">
        <v>43</v>
      </c>
      <c r="D157" s="181"/>
      <c r="E157" s="181"/>
      <c r="F157" s="232"/>
      <c r="G157" s="218"/>
      <c r="H157" s="226"/>
      <c r="I157" s="226"/>
      <c r="J157" s="226"/>
      <c r="K157" s="226"/>
      <c r="L157" s="226"/>
      <c r="M157" s="226"/>
      <c r="N157" s="226"/>
      <c r="O157" s="226"/>
      <c r="P157" s="227"/>
      <c r="Q157" s="42">
        <v>800</v>
      </c>
      <c r="R157" s="42">
        <v>0</v>
      </c>
      <c r="S157" s="42">
        <v>800</v>
      </c>
      <c r="T157" s="42">
        <v>800</v>
      </c>
      <c r="U157" s="42">
        <v>800</v>
      </c>
      <c r="V157" s="42">
        <v>800</v>
      </c>
      <c r="W157" s="42">
        <v>800</v>
      </c>
      <c r="X157" s="42">
        <v>614</v>
      </c>
      <c r="Y157" s="42">
        <v>800</v>
      </c>
      <c r="Z157" s="42">
        <v>614</v>
      </c>
      <c r="AA157" s="42">
        <v>800</v>
      </c>
      <c r="AB157" s="42">
        <v>614</v>
      </c>
    </row>
    <row r="158" spans="1:28" x14ac:dyDescent="0.25">
      <c r="A158" s="175"/>
      <c r="B158" s="185"/>
      <c r="C158" s="76" t="s">
        <v>289</v>
      </c>
      <c r="D158" s="182"/>
      <c r="E158" s="182"/>
      <c r="F158" s="233"/>
      <c r="G158" s="205"/>
      <c r="H158" s="228"/>
      <c r="I158" s="228"/>
      <c r="J158" s="228"/>
      <c r="K158" s="228"/>
      <c r="L158" s="228"/>
      <c r="M158" s="228"/>
      <c r="N158" s="228"/>
      <c r="O158" s="228"/>
      <c r="P158" s="206"/>
      <c r="Q158" s="42">
        <v>1</v>
      </c>
      <c r="R158" s="42">
        <v>0</v>
      </c>
      <c r="S158" s="42">
        <v>1</v>
      </c>
      <c r="T158" s="42">
        <v>1</v>
      </c>
      <c r="U158" s="42">
        <v>1</v>
      </c>
      <c r="V158" s="42">
        <v>1</v>
      </c>
      <c r="W158" s="42">
        <v>1</v>
      </c>
      <c r="X158" s="42">
        <v>1</v>
      </c>
      <c r="Y158" s="42">
        <v>1</v>
      </c>
      <c r="Z158" s="42">
        <v>1</v>
      </c>
      <c r="AA158" s="42">
        <v>1</v>
      </c>
      <c r="AB158" s="42">
        <v>1</v>
      </c>
    </row>
    <row r="159" spans="1:28" ht="123" customHeight="1" x14ac:dyDescent="0.25">
      <c r="A159" s="152"/>
      <c r="B159" s="141" t="s">
        <v>70</v>
      </c>
      <c r="C159" s="97" t="s">
        <v>43</v>
      </c>
      <c r="D159" s="76" t="s">
        <v>191</v>
      </c>
      <c r="E159" s="97" t="s">
        <v>257</v>
      </c>
      <c r="F159" s="29">
        <v>6407</v>
      </c>
      <c r="G159" s="29">
        <v>6407</v>
      </c>
      <c r="H159" s="29" t="s">
        <v>129</v>
      </c>
      <c r="I159" s="29">
        <v>6400</v>
      </c>
      <c r="J159" s="29">
        <v>3500</v>
      </c>
      <c r="K159" s="29">
        <v>6700</v>
      </c>
      <c r="L159" s="29">
        <v>2620</v>
      </c>
      <c r="M159" s="29">
        <v>3420</v>
      </c>
      <c r="N159" s="29">
        <v>3420</v>
      </c>
      <c r="O159" s="29">
        <v>3070</v>
      </c>
      <c r="P159" s="29">
        <v>3070</v>
      </c>
      <c r="Q159" s="29">
        <f>Q161+Q166+Q172</f>
        <v>3070</v>
      </c>
      <c r="R159" s="29">
        <f>R161+R166+R172</f>
        <v>280</v>
      </c>
      <c r="S159" s="29">
        <f>S161+S166+S172</f>
        <v>3070</v>
      </c>
      <c r="T159" s="29">
        <f t="shared" ref="T159:AB159" si="31">T161+T166+T172</f>
        <v>1543</v>
      </c>
      <c r="U159" s="29">
        <f>U161+U166+U172</f>
        <v>3070</v>
      </c>
      <c r="V159" s="29">
        <f>V161+V166+V172</f>
        <v>2525</v>
      </c>
      <c r="W159" s="29">
        <f t="shared" si="31"/>
        <v>3070</v>
      </c>
      <c r="X159" s="29">
        <f t="shared" si="31"/>
        <v>2435</v>
      </c>
      <c r="Y159" s="29">
        <f t="shared" si="31"/>
        <v>3070</v>
      </c>
      <c r="Z159" s="29">
        <f t="shared" si="31"/>
        <v>2370</v>
      </c>
      <c r="AA159" s="29">
        <f t="shared" si="31"/>
        <v>3070</v>
      </c>
      <c r="AB159" s="29">
        <f t="shared" si="31"/>
        <v>2370</v>
      </c>
    </row>
    <row r="160" spans="1:28" ht="102" customHeight="1" x14ac:dyDescent="0.25">
      <c r="A160" s="152" t="s">
        <v>273</v>
      </c>
      <c r="B160" s="97" t="s">
        <v>146</v>
      </c>
      <c r="C160" s="76" t="s">
        <v>290</v>
      </c>
      <c r="D160" s="180" t="s">
        <v>191</v>
      </c>
      <c r="E160" s="180" t="s">
        <v>71</v>
      </c>
      <c r="F160" s="33" t="s">
        <v>72</v>
      </c>
      <c r="G160" s="33" t="s">
        <v>72</v>
      </c>
      <c r="H160" s="33" t="s">
        <v>72</v>
      </c>
      <c r="I160" s="33" t="s">
        <v>72</v>
      </c>
      <c r="J160" s="33" t="s">
        <v>72</v>
      </c>
      <c r="K160" s="33" t="s">
        <v>72</v>
      </c>
      <c r="L160" s="33" t="s">
        <v>72</v>
      </c>
      <c r="M160" s="33" t="s">
        <v>213</v>
      </c>
      <c r="N160" s="33" t="s">
        <v>213</v>
      </c>
      <c r="O160" s="33" t="s">
        <v>213</v>
      </c>
      <c r="P160" s="33" t="s">
        <v>213</v>
      </c>
      <c r="Q160" s="177" t="s">
        <v>318</v>
      </c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9"/>
    </row>
    <row r="161" spans="1:102" ht="56.25" customHeight="1" x14ac:dyDescent="0.25">
      <c r="A161" s="173" t="s">
        <v>273</v>
      </c>
      <c r="B161" s="183" t="s">
        <v>146</v>
      </c>
      <c r="C161" s="97" t="s">
        <v>43</v>
      </c>
      <c r="D161" s="181"/>
      <c r="E161" s="181"/>
      <c r="F161" s="194"/>
      <c r="G161" s="195"/>
      <c r="H161" s="195"/>
      <c r="I161" s="195"/>
      <c r="J161" s="195"/>
      <c r="K161" s="195"/>
      <c r="L161" s="195"/>
      <c r="M161" s="195"/>
      <c r="N161" s="195"/>
      <c r="O161" s="195"/>
      <c r="P161" s="196"/>
      <c r="Q161" s="47">
        <v>1300</v>
      </c>
      <c r="R161" s="47">
        <v>0</v>
      </c>
      <c r="S161" s="47">
        <v>1300</v>
      </c>
      <c r="T161" s="47">
        <v>0</v>
      </c>
      <c r="U161" s="47">
        <v>1300</v>
      </c>
      <c r="V161" s="47">
        <v>1300</v>
      </c>
      <c r="W161" s="47">
        <v>1300</v>
      </c>
      <c r="X161" s="47">
        <v>1300</v>
      </c>
      <c r="Y161" s="47">
        <v>1300</v>
      </c>
      <c r="Z161" s="47">
        <v>1300</v>
      </c>
      <c r="AA161" s="47">
        <v>1300</v>
      </c>
      <c r="AB161" s="47">
        <v>1300</v>
      </c>
    </row>
    <row r="162" spans="1:102" ht="42.75" customHeight="1" x14ac:dyDescent="0.25">
      <c r="A162" s="175"/>
      <c r="B162" s="185"/>
      <c r="C162" s="97" t="s">
        <v>289</v>
      </c>
      <c r="D162" s="182"/>
      <c r="E162" s="182"/>
      <c r="F162" s="197"/>
      <c r="G162" s="198"/>
      <c r="H162" s="198"/>
      <c r="I162" s="198"/>
      <c r="J162" s="198"/>
      <c r="K162" s="198"/>
      <c r="L162" s="198"/>
      <c r="M162" s="198"/>
      <c r="N162" s="198"/>
      <c r="O162" s="198"/>
      <c r="P162" s="199"/>
      <c r="Q162" s="47">
        <v>1</v>
      </c>
      <c r="R162" s="47">
        <v>0</v>
      </c>
      <c r="S162" s="47">
        <v>1</v>
      </c>
      <c r="T162" s="47">
        <v>0</v>
      </c>
      <c r="U162" s="47">
        <v>1</v>
      </c>
      <c r="V162" s="47">
        <v>1</v>
      </c>
      <c r="W162" s="47">
        <v>1</v>
      </c>
      <c r="X162" s="47">
        <v>1</v>
      </c>
      <c r="Y162" s="47">
        <v>1</v>
      </c>
      <c r="Z162" s="47">
        <v>1</v>
      </c>
      <c r="AA162" s="47">
        <v>1</v>
      </c>
      <c r="AB162" s="47">
        <v>1</v>
      </c>
    </row>
    <row r="163" spans="1:102" ht="243" customHeight="1" x14ac:dyDescent="0.25">
      <c r="A163" s="152" t="s">
        <v>274</v>
      </c>
      <c r="B163" s="97" t="s">
        <v>232</v>
      </c>
      <c r="C163" s="97" t="s">
        <v>73</v>
      </c>
      <c r="D163" s="76" t="s">
        <v>191</v>
      </c>
      <c r="E163" s="97" t="s">
        <v>71</v>
      </c>
      <c r="F163" s="47">
        <v>7</v>
      </c>
      <c r="G163" s="47">
        <v>7</v>
      </c>
      <c r="H163" s="47">
        <v>6</v>
      </c>
      <c r="I163" s="47">
        <v>7</v>
      </c>
      <c r="J163" s="47">
        <v>7</v>
      </c>
      <c r="K163" s="47">
        <v>9</v>
      </c>
      <c r="L163" s="47">
        <v>9</v>
      </c>
      <c r="M163" s="47">
        <v>8</v>
      </c>
      <c r="N163" s="47">
        <v>8</v>
      </c>
      <c r="O163" s="47">
        <v>8</v>
      </c>
      <c r="P163" s="47">
        <v>8</v>
      </c>
      <c r="Q163" s="47">
        <v>8</v>
      </c>
      <c r="R163" s="47">
        <v>0</v>
      </c>
      <c r="S163" s="47">
        <v>9</v>
      </c>
      <c r="T163" s="47">
        <v>0</v>
      </c>
      <c r="U163" s="47">
        <v>6</v>
      </c>
      <c r="V163" s="47">
        <v>6</v>
      </c>
      <c r="W163" s="47">
        <v>9</v>
      </c>
      <c r="X163" s="47">
        <v>6</v>
      </c>
      <c r="Y163" s="47">
        <v>9</v>
      </c>
      <c r="Z163" s="47">
        <v>6</v>
      </c>
      <c r="AA163" s="47">
        <v>8</v>
      </c>
      <c r="AB163" s="47">
        <v>6</v>
      </c>
    </row>
    <row r="164" spans="1:102" ht="135" x14ac:dyDescent="0.25">
      <c r="A164" s="152" t="s">
        <v>275</v>
      </c>
      <c r="B164" s="97" t="s">
        <v>103</v>
      </c>
      <c r="C164" s="97" t="s">
        <v>44</v>
      </c>
      <c r="D164" s="76" t="s">
        <v>191</v>
      </c>
      <c r="E164" s="97" t="s">
        <v>74</v>
      </c>
      <c r="F164" s="47" t="s">
        <v>75</v>
      </c>
      <c r="G164" s="47" t="s">
        <v>75</v>
      </c>
      <c r="H164" s="47">
        <v>0</v>
      </c>
      <c r="I164" s="47" t="s">
        <v>75</v>
      </c>
      <c r="J164" s="47">
        <v>0</v>
      </c>
      <c r="K164" s="47" t="s">
        <v>75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 t="s">
        <v>102</v>
      </c>
      <c r="X164" s="170" t="s">
        <v>102</v>
      </c>
      <c r="Y164" s="170" t="s">
        <v>102</v>
      </c>
      <c r="Z164" s="170" t="s">
        <v>102</v>
      </c>
      <c r="AA164" s="170" t="s">
        <v>102</v>
      </c>
      <c r="AB164" s="170" t="s">
        <v>102</v>
      </c>
    </row>
    <row r="165" spans="1:102" ht="150" customHeight="1" x14ac:dyDescent="0.25">
      <c r="A165" s="152" t="s">
        <v>276</v>
      </c>
      <c r="B165" s="97" t="s">
        <v>76</v>
      </c>
      <c r="C165" s="76" t="s">
        <v>290</v>
      </c>
      <c r="D165" s="180" t="s">
        <v>191</v>
      </c>
      <c r="E165" s="180" t="s">
        <v>260</v>
      </c>
      <c r="F165" s="33" t="s">
        <v>101</v>
      </c>
      <c r="G165" s="33" t="s">
        <v>101</v>
      </c>
      <c r="H165" s="33" t="s">
        <v>127</v>
      </c>
      <c r="I165" s="33" t="s">
        <v>101</v>
      </c>
      <c r="J165" s="33" t="s">
        <v>152</v>
      </c>
      <c r="K165" s="33" t="s">
        <v>101</v>
      </c>
      <c r="L165" s="33" t="s">
        <v>170</v>
      </c>
      <c r="M165" s="33" t="s">
        <v>152</v>
      </c>
      <c r="N165" s="33" t="s">
        <v>152</v>
      </c>
      <c r="O165" s="33" t="s">
        <v>221</v>
      </c>
      <c r="P165" s="33" t="s">
        <v>221</v>
      </c>
      <c r="Q165" s="177" t="s">
        <v>318</v>
      </c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9"/>
    </row>
    <row r="166" spans="1:102" ht="74.25" customHeight="1" x14ac:dyDescent="0.25">
      <c r="A166" s="173" t="s">
        <v>276</v>
      </c>
      <c r="B166" s="183" t="s">
        <v>310</v>
      </c>
      <c r="C166" s="97" t="s">
        <v>43</v>
      </c>
      <c r="D166" s="181"/>
      <c r="E166" s="181"/>
      <c r="F166" s="194"/>
      <c r="G166" s="195"/>
      <c r="H166" s="195"/>
      <c r="I166" s="195"/>
      <c r="J166" s="195"/>
      <c r="K166" s="195"/>
      <c r="L166" s="195"/>
      <c r="M166" s="195"/>
      <c r="N166" s="195"/>
      <c r="O166" s="195"/>
      <c r="P166" s="196"/>
      <c r="Q166" s="47">
        <v>1650</v>
      </c>
      <c r="R166" s="47">
        <v>280</v>
      </c>
      <c r="S166" s="47">
        <v>1650</v>
      </c>
      <c r="T166" s="47">
        <f>350+352+491+350</f>
        <v>1543</v>
      </c>
      <c r="U166" s="47">
        <v>1650</v>
      </c>
      <c r="V166" s="47">
        <f>285+350+200+330</f>
        <v>1165</v>
      </c>
      <c r="W166" s="47">
        <v>1650</v>
      </c>
      <c r="X166" s="47">
        <f>365+350+100+200</f>
        <v>1015</v>
      </c>
      <c r="Y166" s="47">
        <v>1650</v>
      </c>
      <c r="Z166" s="47">
        <f>300+350+100+200</f>
        <v>950</v>
      </c>
      <c r="AA166" s="47">
        <v>1650</v>
      </c>
      <c r="AB166" s="47">
        <f>300+350+100+200</f>
        <v>950</v>
      </c>
    </row>
    <row r="167" spans="1:102" ht="66.75" customHeight="1" x14ac:dyDescent="0.25">
      <c r="A167" s="175"/>
      <c r="B167" s="185"/>
      <c r="C167" s="97" t="s">
        <v>289</v>
      </c>
      <c r="D167" s="182"/>
      <c r="E167" s="182"/>
      <c r="F167" s="197"/>
      <c r="G167" s="198"/>
      <c r="H167" s="198"/>
      <c r="I167" s="198"/>
      <c r="J167" s="198"/>
      <c r="K167" s="198"/>
      <c r="L167" s="198"/>
      <c r="M167" s="198"/>
      <c r="N167" s="198"/>
      <c r="O167" s="198"/>
      <c r="P167" s="199"/>
      <c r="Q167" s="47">
        <v>10</v>
      </c>
      <c r="R167" s="47">
        <v>2</v>
      </c>
      <c r="S167" s="47">
        <v>10</v>
      </c>
      <c r="T167" s="47">
        <v>10</v>
      </c>
      <c r="U167" s="47">
        <v>10</v>
      </c>
      <c r="V167" s="47">
        <f>5</f>
        <v>5</v>
      </c>
      <c r="W167" s="47">
        <v>10</v>
      </c>
      <c r="X167" s="47">
        <f>5+2+1+1</f>
        <v>9</v>
      </c>
      <c r="Y167" s="47">
        <v>10</v>
      </c>
      <c r="Z167" s="47">
        <f>5+2+1+1</f>
        <v>9</v>
      </c>
      <c r="AA167" s="47">
        <v>10</v>
      </c>
      <c r="AB167" s="47">
        <f>5+2+1+1</f>
        <v>9</v>
      </c>
    </row>
    <row r="168" spans="1:102" ht="170.25" customHeight="1" x14ac:dyDescent="0.25">
      <c r="A168" s="152" t="s">
        <v>277</v>
      </c>
      <c r="B168" s="97" t="s">
        <v>77</v>
      </c>
      <c r="C168" s="97" t="s">
        <v>78</v>
      </c>
      <c r="D168" s="76" t="s">
        <v>191</v>
      </c>
      <c r="E168" s="97" t="s">
        <v>79</v>
      </c>
      <c r="F168" s="47">
        <v>8</v>
      </c>
      <c r="G168" s="47">
        <v>8</v>
      </c>
      <c r="H168" s="47">
        <v>8</v>
      </c>
      <c r="I168" s="47">
        <v>8</v>
      </c>
      <c r="J168" s="47">
        <v>8</v>
      </c>
      <c r="K168" s="153" t="s">
        <v>80</v>
      </c>
      <c r="L168" s="43">
        <v>0</v>
      </c>
      <c r="M168" s="153" t="s">
        <v>80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 t="s">
        <v>102</v>
      </c>
      <c r="X168" s="43" t="s">
        <v>102</v>
      </c>
      <c r="Y168" s="43" t="s">
        <v>102</v>
      </c>
      <c r="Z168" s="43" t="s">
        <v>102</v>
      </c>
      <c r="AA168" s="43" t="s">
        <v>102</v>
      </c>
      <c r="AB168" s="43" t="s">
        <v>102</v>
      </c>
    </row>
    <row r="169" spans="1:102" ht="92.25" customHeight="1" x14ac:dyDescent="0.25">
      <c r="A169" s="173" t="s">
        <v>278</v>
      </c>
      <c r="B169" s="207" t="s">
        <v>233</v>
      </c>
      <c r="C169" s="97" t="s">
        <v>81</v>
      </c>
      <c r="D169" s="183" t="s">
        <v>191</v>
      </c>
      <c r="E169" s="183" t="s">
        <v>2</v>
      </c>
      <c r="F169" s="47">
        <v>1</v>
      </c>
      <c r="G169" s="47">
        <v>1</v>
      </c>
      <c r="H169" s="47">
        <v>1</v>
      </c>
      <c r="I169" s="47">
        <v>1</v>
      </c>
      <c r="J169" s="47">
        <v>1</v>
      </c>
      <c r="K169" s="47">
        <v>1</v>
      </c>
      <c r="L169" s="47">
        <v>1</v>
      </c>
      <c r="M169" s="47">
        <v>1</v>
      </c>
      <c r="N169" s="47">
        <v>1</v>
      </c>
      <c r="O169" s="47">
        <v>1</v>
      </c>
      <c r="P169" s="47">
        <v>1</v>
      </c>
      <c r="Q169" s="47">
        <v>1</v>
      </c>
      <c r="R169" s="47">
        <v>1</v>
      </c>
      <c r="S169" s="47">
        <v>1</v>
      </c>
      <c r="T169" s="47">
        <v>1</v>
      </c>
      <c r="U169" s="47">
        <v>1</v>
      </c>
      <c r="V169" s="47">
        <v>1</v>
      </c>
      <c r="W169" s="47">
        <v>1</v>
      </c>
      <c r="X169" s="47">
        <v>1</v>
      </c>
      <c r="Y169" s="47">
        <v>1</v>
      </c>
      <c r="Z169" s="47">
        <v>1</v>
      </c>
      <c r="AA169" s="47">
        <v>1</v>
      </c>
      <c r="AB169" s="47">
        <v>1</v>
      </c>
    </row>
    <row r="170" spans="1:102" ht="107.25" customHeight="1" x14ac:dyDescent="0.25">
      <c r="A170" s="175"/>
      <c r="B170" s="208"/>
      <c r="C170" s="97" t="s">
        <v>246</v>
      </c>
      <c r="D170" s="185"/>
      <c r="E170" s="185"/>
      <c r="F170" s="187" t="s">
        <v>297</v>
      </c>
      <c r="G170" s="188"/>
      <c r="H170" s="188"/>
      <c r="I170" s="188"/>
      <c r="J170" s="188"/>
      <c r="K170" s="188"/>
      <c r="L170" s="188"/>
      <c r="M170" s="188"/>
      <c r="N170" s="188"/>
      <c r="O170" s="188"/>
      <c r="P170" s="189"/>
      <c r="Q170" s="47">
        <v>20</v>
      </c>
      <c r="R170" s="47">
        <v>20</v>
      </c>
      <c r="S170" s="47">
        <v>20</v>
      </c>
      <c r="T170" s="47">
        <v>20</v>
      </c>
      <c r="U170" s="47">
        <v>20</v>
      </c>
      <c r="V170" s="47">
        <v>20</v>
      </c>
      <c r="W170" s="47">
        <v>20</v>
      </c>
      <c r="X170" s="47">
        <v>20</v>
      </c>
      <c r="Y170" s="47">
        <v>20</v>
      </c>
      <c r="Z170" s="47">
        <v>20</v>
      </c>
      <c r="AA170" s="47">
        <v>20</v>
      </c>
      <c r="AB170" s="47">
        <v>20</v>
      </c>
    </row>
    <row r="171" spans="1:102" ht="129.75" customHeight="1" x14ac:dyDescent="0.25">
      <c r="A171" s="173" t="s">
        <v>279</v>
      </c>
      <c r="B171" s="97" t="s">
        <v>82</v>
      </c>
      <c r="C171" s="97" t="s">
        <v>83</v>
      </c>
      <c r="D171" s="183" t="s">
        <v>191</v>
      </c>
      <c r="E171" s="183" t="s">
        <v>2</v>
      </c>
      <c r="F171" s="47">
        <v>13</v>
      </c>
      <c r="G171" s="47">
        <v>13</v>
      </c>
      <c r="H171" s="47">
        <v>13</v>
      </c>
      <c r="I171" s="47">
        <v>13</v>
      </c>
      <c r="J171" s="47">
        <v>13</v>
      </c>
      <c r="K171" s="47">
        <v>13</v>
      </c>
      <c r="L171" s="47">
        <v>10</v>
      </c>
      <c r="M171" s="47">
        <v>10</v>
      </c>
      <c r="N171" s="47">
        <v>10</v>
      </c>
      <c r="O171" s="47">
        <v>10</v>
      </c>
      <c r="P171" s="47">
        <v>10</v>
      </c>
      <c r="Q171" s="47">
        <v>10</v>
      </c>
      <c r="R171" s="47">
        <v>0</v>
      </c>
      <c r="S171" s="47">
        <v>10</v>
      </c>
      <c r="T171" s="47">
        <v>0</v>
      </c>
      <c r="U171" s="47">
        <v>10</v>
      </c>
      <c r="V171" s="47">
        <v>10</v>
      </c>
      <c r="W171" s="47">
        <v>10</v>
      </c>
      <c r="X171" s="47">
        <v>10</v>
      </c>
      <c r="Y171" s="47">
        <v>10</v>
      </c>
      <c r="Z171" s="47">
        <v>10</v>
      </c>
      <c r="AA171" s="47">
        <v>10</v>
      </c>
      <c r="AB171" s="47">
        <v>10</v>
      </c>
    </row>
    <row r="172" spans="1:102" ht="177" customHeight="1" x14ac:dyDescent="0.25">
      <c r="A172" s="174"/>
      <c r="B172" s="97" t="s">
        <v>265</v>
      </c>
      <c r="C172" s="190" t="s">
        <v>84</v>
      </c>
      <c r="D172" s="184"/>
      <c r="E172" s="184"/>
      <c r="F172" s="180">
        <v>300</v>
      </c>
      <c r="G172" s="180">
        <v>300</v>
      </c>
      <c r="H172" s="180">
        <v>180</v>
      </c>
      <c r="I172" s="180">
        <v>300</v>
      </c>
      <c r="J172" s="180">
        <v>200</v>
      </c>
      <c r="K172" s="180">
        <v>300</v>
      </c>
      <c r="L172" s="180">
        <v>120</v>
      </c>
      <c r="M172" s="180">
        <v>300</v>
      </c>
      <c r="N172" s="180">
        <v>120</v>
      </c>
      <c r="O172" s="180">
        <v>120</v>
      </c>
      <c r="P172" s="180">
        <v>120</v>
      </c>
      <c r="Q172" s="180">
        <v>120</v>
      </c>
      <c r="R172" s="180">
        <v>0</v>
      </c>
      <c r="S172" s="180">
        <v>120</v>
      </c>
      <c r="T172" s="180">
        <v>0</v>
      </c>
      <c r="U172" s="180">
        <v>120</v>
      </c>
      <c r="V172" s="180">
        <v>60</v>
      </c>
      <c r="W172" s="180">
        <v>120</v>
      </c>
      <c r="X172" s="180">
        <v>120</v>
      </c>
      <c r="Y172" s="180">
        <v>120</v>
      </c>
      <c r="Z172" s="180">
        <v>120</v>
      </c>
      <c r="AA172" s="180">
        <v>120</v>
      </c>
      <c r="AB172" s="180">
        <v>120</v>
      </c>
    </row>
    <row r="173" spans="1:102" s="6" customFormat="1" ht="168.75" customHeight="1" x14ac:dyDescent="0.25">
      <c r="A173" s="174"/>
      <c r="B173" s="76" t="s">
        <v>266</v>
      </c>
      <c r="C173" s="190"/>
      <c r="D173" s="184"/>
      <c r="E173" s="184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4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</row>
    <row r="174" spans="1:102" ht="140.25" customHeight="1" x14ac:dyDescent="0.25">
      <c r="A174" s="175"/>
      <c r="B174" s="154" t="s">
        <v>307</v>
      </c>
      <c r="C174" s="190"/>
      <c r="D174" s="185"/>
      <c r="E174" s="185"/>
      <c r="F174" s="204" t="s">
        <v>298</v>
      </c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</row>
    <row r="175" spans="1:102" ht="71.25" customHeight="1" x14ac:dyDescent="0.25">
      <c r="A175" s="186" t="s">
        <v>280</v>
      </c>
      <c r="B175" s="76" t="s">
        <v>239</v>
      </c>
      <c r="C175" s="190" t="s">
        <v>216</v>
      </c>
      <c r="D175" s="190" t="s">
        <v>191</v>
      </c>
      <c r="E175" s="190" t="s">
        <v>217</v>
      </c>
      <c r="F175" s="48" t="s">
        <v>218</v>
      </c>
      <c r="G175" s="48" t="s">
        <v>218</v>
      </c>
      <c r="H175" s="48" t="s">
        <v>218</v>
      </c>
      <c r="I175" s="48" t="s">
        <v>218</v>
      </c>
      <c r="J175" s="48" t="s">
        <v>218</v>
      </c>
      <c r="K175" s="48" t="s">
        <v>218</v>
      </c>
      <c r="L175" s="48" t="s">
        <v>218</v>
      </c>
      <c r="M175" s="48" t="s">
        <v>218</v>
      </c>
      <c r="N175" s="48" t="s">
        <v>218</v>
      </c>
      <c r="O175" s="48">
        <v>11</v>
      </c>
      <c r="P175" s="48">
        <v>11</v>
      </c>
      <c r="Q175" s="48" t="s">
        <v>218</v>
      </c>
      <c r="R175" s="48" t="s">
        <v>218</v>
      </c>
      <c r="S175" s="48" t="s">
        <v>218</v>
      </c>
      <c r="T175" s="48" t="s">
        <v>218</v>
      </c>
      <c r="U175" s="48" t="s">
        <v>218</v>
      </c>
      <c r="V175" s="48" t="s">
        <v>218</v>
      </c>
      <c r="W175" s="48" t="s">
        <v>218</v>
      </c>
      <c r="X175" s="48" t="s">
        <v>218</v>
      </c>
      <c r="Y175" s="48" t="s">
        <v>218</v>
      </c>
      <c r="Z175" s="48" t="s">
        <v>218</v>
      </c>
      <c r="AA175" s="48" t="s">
        <v>218</v>
      </c>
      <c r="AB175" s="48" t="s">
        <v>218</v>
      </c>
    </row>
    <row r="176" spans="1:102" ht="31.5" customHeight="1" x14ac:dyDescent="0.25">
      <c r="A176" s="186"/>
      <c r="B176" s="76" t="s">
        <v>30</v>
      </c>
      <c r="C176" s="190"/>
      <c r="D176" s="190"/>
      <c r="E176" s="190"/>
      <c r="F176" s="48" t="s">
        <v>218</v>
      </c>
      <c r="G176" s="48" t="s">
        <v>218</v>
      </c>
      <c r="H176" s="48" t="s">
        <v>218</v>
      </c>
      <c r="I176" s="48" t="s">
        <v>218</v>
      </c>
      <c r="J176" s="48" t="s">
        <v>218</v>
      </c>
      <c r="K176" s="48" t="s">
        <v>218</v>
      </c>
      <c r="L176" s="48" t="s">
        <v>218</v>
      </c>
      <c r="M176" s="48" t="s">
        <v>218</v>
      </c>
      <c r="N176" s="48" t="s">
        <v>218</v>
      </c>
      <c r="O176" s="48">
        <v>6</v>
      </c>
      <c r="P176" s="48">
        <v>6</v>
      </c>
      <c r="Q176" s="48" t="s">
        <v>218</v>
      </c>
      <c r="R176" s="48" t="s">
        <v>218</v>
      </c>
      <c r="S176" s="48" t="s">
        <v>218</v>
      </c>
      <c r="T176" s="48" t="s">
        <v>218</v>
      </c>
      <c r="U176" s="48" t="s">
        <v>218</v>
      </c>
      <c r="V176" s="48" t="s">
        <v>218</v>
      </c>
      <c r="W176" s="48" t="s">
        <v>218</v>
      </c>
      <c r="X176" s="48" t="s">
        <v>218</v>
      </c>
      <c r="Y176" s="48" t="s">
        <v>218</v>
      </c>
      <c r="Z176" s="48" t="s">
        <v>218</v>
      </c>
      <c r="AA176" s="48" t="s">
        <v>218</v>
      </c>
      <c r="AB176" s="48" t="s">
        <v>218</v>
      </c>
    </row>
    <row r="177" spans="1:28" ht="36.75" customHeight="1" x14ac:dyDescent="0.25">
      <c r="A177" s="186"/>
      <c r="B177" s="76" t="s">
        <v>33</v>
      </c>
      <c r="C177" s="190"/>
      <c r="D177" s="190"/>
      <c r="E177" s="190"/>
      <c r="F177" s="48" t="s">
        <v>218</v>
      </c>
      <c r="G177" s="48" t="s">
        <v>218</v>
      </c>
      <c r="H177" s="48" t="s">
        <v>218</v>
      </c>
      <c r="I177" s="48" t="s">
        <v>218</v>
      </c>
      <c r="J177" s="48" t="s">
        <v>218</v>
      </c>
      <c r="K177" s="48" t="s">
        <v>218</v>
      </c>
      <c r="L177" s="48" t="s">
        <v>218</v>
      </c>
      <c r="M177" s="48" t="s">
        <v>218</v>
      </c>
      <c r="N177" s="48" t="s">
        <v>218</v>
      </c>
      <c r="O177" s="48">
        <v>5</v>
      </c>
      <c r="P177" s="48">
        <v>5</v>
      </c>
      <c r="Q177" s="48" t="s">
        <v>218</v>
      </c>
      <c r="R177" s="48" t="s">
        <v>218</v>
      </c>
      <c r="S177" s="48" t="s">
        <v>218</v>
      </c>
      <c r="T177" s="48" t="s">
        <v>218</v>
      </c>
      <c r="U177" s="48" t="s">
        <v>218</v>
      </c>
      <c r="V177" s="48" t="s">
        <v>218</v>
      </c>
      <c r="W177" s="48" t="s">
        <v>218</v>
      </c>
      <c r="X177" s="48" t="s">
        <v>218</v>
      </c>
      <c r="Y177" s="48" t="s">
        <v>218</v>
      </c>
      <c r="Z177" s="48" t="s">
        <v>218</v>
      </c>
      <c r="AA177" s="48" t="s">
        <v>218</v>
      </c>
      <c r="AB177" s="48" t="s">
        <v>218</v>
      </c>
    </row>
    <row r="178" spans="1:28" x14ac:dyDescent="0.25">
      <c r="B178" s="135"/>
    </row>
    <row r="179" spans="1:28" ht="36" customHeight="1" x14ac:dyDescent="0.25">
      <c r="A179" s="176" t="s">
        <v>263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ht="30" customHeight="1" x14ac:dyDescent="0.25">
      <c r="A180" s="176" t="s">
        <v>264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ht="36.75" customHeight="1" x14ac:dyDescent="0.25">
      <c r="A181" s="176" t="s">
        <v>292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1:28" ht="15" customHeight="1" x14ac:dyDescent="0.25">
      <c r="A182" s="176" t="s">
        <v>291</v>
      </c>
      <c r="B182" s="176"/>
      <c r="C182" s="176"/>
      <c r="D182" s="176"/>
      <c r="E182" s="176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</row>
    <row r="183" spans="1:28" x14ac:dyDescent="0.25">
      <c r="A183" s="210" t="s">
        <v>308</v>
      </c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</row>
  </sheetData>
  <mergeCells count="231">
    <mergeCell ref="U34:AB40"/>
    <mergeCell ref="B51:B52"/>
    <mergeCell ref="B43:B44"/>
    <mergeCell ref="B45:B46"/>
    <mergeCell ref="B47:B48"/>
    <mergeCell ref="B49:B50"/>
    <mergeCell ref="D43:D52"/>
    <mergeCell ref="E43:E52"/>
    <mergeCell ref="Q37:Q40"/>
    <mergeCell ref="R37:R40"/>
    <mergeCell ref="A41:A52"/>
    <mergeCell ref="B41:B42"/>
    <mergeCell ref="D41:D42"/>
    <mergeCell ref="E41:E42"/>
    <mergeCell ref="G148:P149"/>
    <mergeCell ref="L172:L173"/>
    <mergeCell ref="D160:D162"/>
    <mergeCell ref="E160:E162"/>
    <mergeCell ref="K172:K173"/>
    <mergeCell ref="H172:H173"/>
    <mergeCell ref="F41:T52"/>
    <mergeCell ref="M172:M173"/>
    <mergeCell ref="F141:F158"/>
    <mergeCell ref="Q153:AB153"/>
    <mergeCell ref="Q156:AB156"/>
    <mergeCell ref="G157:P158"/>
    <mergeCell ref="W172:W174"/>
    <mergeCell ref="Q150:AB150"/>
    <mergeCell ref="G151:P152"/>
    <mergeCell ref="F161:P162"/>
    <mergeCell ref="Q160:AB160"/>
    <mergeCell ref="AA172:AA174"/>
    <mergeCell ref="Q165:AB165"/>
    <mergeCell ref="F126:F140"/>
    <mergeCell ref="I172:I173"/>
    <mergeCell ref="G142:P143"/>
    <mergeCell ref="N172:N173"/>
    <mergeCell ref="F172:F173"/>
    <mergeCell ref="Q147:AB147"/>
    <mergeCell ref="G139:P140"/>
    <mergeCell ref="G99:P100"/>
    <mergeCell ref="Q144:AB144"/>
    <mergeCell ref="Q126:AB126"/>
    <mergeCell ref="Q129:AB129"/>
    <mergeCell ref="Q132:AB132"/>
    <mergeCell ref="Q135:AB135"/>
    <mergeCell ref="Q141:AB141"/>
    <mergeCell ref="G136:P137"/>
    <mergeCell ref="G130:P131"/>
    <mergeCell ref="G154:P155"/>
    <mergeCell ref="G69:P70"/>
    <mergeCell ref="F71:F88"/>
    <mergeCell ref="G72:P73"/>
    <mergeCell ref="G75:P76"/>
    <mergeCell ref="G78:P79"/>
    <mergeCell ref="G81:P82"/>
    <mergeCell ref="G96:P97"/>
    <mergeCell ref="G87:P88"/>
    <mergeCell ref="Q116:AB116"/>
    <mergeCell ref="G93:P94"/>
    <mergeCell ref="G90:P91"/>
    <mergeCell ref="G108:P109"/>
    <mergeCell ref="G111:P112"/>
    <mergeCell ref="G114:P115"/>
    <mergeCell ref="Q71:AB71"/>
    <mergeCell ref="Q74:AB74"/>
    <mergeCell ref="G84:P85"/>
    <mergeCell ref="B132:B134"/>
    <mergeCell ref="B122:B124"/>
    <mergeCell ref="B153:B155"/>
    <mergeCell ref="B156:B158"/>
    <mergeCell ref="E89:E106"/>
    <mergeCell ref="E107:E125"/>
    <mergeCell ref="E126:E140"/>
    <mergeCell ref="B116:B118"/>
    <mergeCell ref="E141:E158"/>
    <mergeCell ref="B144:B146"/>
    <mergeCell ref="B135:B137"/>
    <mergeCell ref="B138:B140"/>
    <mergeCell ref="E165:E167"/>
    <mergeCell ref="F166:P167"/>
    <mergeCell ref="Q138:AB138"/>
    <mergeCell ref="Q95:AB95"/>
    <mergeCell ref="Q98:AB98"/>
    <mergeCell ref="Q101:AB101"/>
    <mergeCell ref="Q104:AB104"/>
    <mergeCell ref="Q122:AB122"/>
    <mergeCell ref="Q86:AB86"/>
    <mergeCell ref="Q92:AB92"/>
    <mergeCell ref="E71:E88"/>
    <mergeCell ref="F89:F106"/>
    <mergeCell ref="G105:P106"/>
    <mergeCell ref="Q89:AB89"/>
    <mergeCell ref="G117:P118"/>
    <mergeCell ref="G120:P121"/>
    <mergeCell ref="G102:P103"/>
    <mergeCell ref="Q110:AB110"/>
    <mergeCell ref="Q113:AB113"/>
    <mergeCell ref="Q119:AB119"/>
    <mergeCell ref="G123:P124"/>
    <mergeCell ref="G133:P134"/>
    <mergeCell ref="B74:B76"/>
    <mergeCell ref="B147:B149"/>
    <mergeCell ref="B95:B97"/>
    <mergeCell ref="B113:B115"/>
    <mergeCell ref="E175:E177"/>
    <mergeCell ref="O172:O173"/>
    <mergeCell ref="P172:P173"/>
    <mergeCell ref="G172:G173"/>
    <mergeCell ref="A175:A177"/>
    <mergeCell ref="D171:D174"/>
    <mergeCell ref="D175:D177"/>
    <mergeCell ref="J172:J173"/>
    <mergeCell ref="E171:E174"/>
    <mergeCell ref="F174:P174"/>
    <mergeCell ref="B77:B79"/>
    <mergeCell ref="B89:B91"/>
    <mergeCell ref="B92:B94"/>
    <mergeCell ref="B119:B121"/>
    <mergeCell ref="B150:B152"/>
    <mergeCell ref="B104:B106"/>
    <mergeCell ref="B107:B109"/>
    <mergeCell ref="B110:B112"/>
    <mergeCell ref="B141:B143"/>
    <mergeCell ref="G127:P128"/>
    <mergeCell ref="A11:A12"/>
    <mergeCell ref="C16:C23"/>
    <mergeCell ref="G8:H8"/>
    <mergeCell ref="A7:A9"/>
    <mergeCell ref="O8:P8"/>
    <mergeCell ref="S8:T8"/>
    <mergeCell ref="B7:B9"/>
    <mergeCell ref="E11:E12"/>
    <mergeCell ref="B11:B12"/>
    <mergeCell ref="G7:AB7"/>
    <mergeCell ref="A183:AB183"/>
    <mergeCell ref="X1:AB1"/>
    <mergeCell ref="X2:AB2"/>
    <mergeCell ref="A4:AB4"/>
    <mergeCell ref="A5:AB5"/>
    <mergeCell ref="A15:A29"/>
    <mergeCell ref="F29:N29"/>
    <mergeCell ref="X172:X174"/>
    <mergeCell ref="D24:D28"/>
    <mergeCell ref="B39:B40"/>
    <mergeCell ref="T37:T40"/>
    <mergeCell ref="Q62:AB62"/>
    <mergeCell ref="F56:F70"/>
    <mergeCell ref="G57:P58"/>
    <mergeCell ref="G60:P61"/>
    <mergeCell ref="E56:E70"/>
    <mergeCell ref="G63:P64"/>
    <mergeCell ref="Q65:AB65"/>
    <mergeCell ref="Q68:AB68"/>
    <mergeCell ref="G66:P67"/>
    <mergeCell ref="B62:B64"/>
    <mergeCell ref="B56:B58"/>
    <mergeCell ref="D33:D40"/>
    <mergeCell ref="G145:P146"/>
    <mergeCell ref="A182:E182"/>
    <mergeCell ref="B80:B82"/>
    <mergeCell ref="B83:B85"/>
    <mergeCell ref="B86:B88"/>
    <mergeCell ref="A166:A167"/>
    <mergeCell ref="A180:AB180"/>
    <mergeCell ref="Z172:Z174"/>
    <mergeCell ref="A179:AB179"/>
    <mergeCell ref="A171:A174"/>
    <mergeCell ref="C175:C177"/>
    <mergeCell ref="Y172:Y174"/>
    <mergeCell ref="B161:B162"/>
    <mergeCell ref="B166:B167"/>
    <mergeCell ref="U172:U174"/>
    <mergeCell ref="E169:E170"/>
    <mergeCell ref="Q80:AB80"/>
    <mergeCell ref="V172:V174"/>
    <mergeCell ref="Q107:AB107"/>
    <mergeCell ref="R172:R174"/>
    <mergeCell ref="B169:B170"/>
    <mergeCell ref="D165:D167"/>
    <mergeCell ref="B98:B100"/>
    <mergeCell ref="B101:B103"/>
    <mergeCell ref="B126:B128"/>
    <mergeCell ref="B59:B61"/>
    <mergeCell ref="B54:B55"/>
    <mergeCell ref="E33:E40"/>
    <mergeCell ref="C24:C28"/>
    <mergeCell ref="Q33:AB33"/>
    <mergeCell ref="F54:P55"/>
    <mergeCell ref="E24:E28"/>
    <mergeCell ref="Y8:Z8"/>
    <mergeCell ref="E16:E18"/>
    <mergeCell ref="E19:E23"/>
    <mergeCell ref="F34:P40"/>
    <mergeCell ref="W8:X8"/>
    <mergeCell ref="E7:E9"/>
    <mergeCell ref="U8:V8"/>
    <mergeCell ref="S37:S40"/>
    <mergeCell ref="K8:L8"/>
    <mergeCell ref="Q8:R8"/>
    <mergeCell ref="M8:N8"/>
    <mergeCell ref="C7:C9"/>
    <mergeCell ref="F7:F9"/>
    <mergeCell ref="I8:J8"/>
    <mergeCell ref="D16:D23"/>
    <mergeCell ref="D7:D9"/>
    <mergeCell ref="AA8:AB8"/>
    <mergeCell ref="A34:A40"/>
    <mergeCell ref="A181:AB181"/>
    <mergeCell ref="Q53:AB53"/>
    <mergeCell ref="Q56:AB56"/>
    <mergeCell ref="Q59:AB59"/>
    <mergeCell ref="Q83:AB83"/>
    <mergeCell ref="Q172:Q174"/>
    <mergeCell ref="AB172:AB174"/>
    <mergeCell ref="S172:S174"/>
    <mergeCell ref="T172:T174"/>
    <mergeCell ref="B65:B67"/>
    <mergeCell ref="F107:F124"/>
    <mergeCell ref="F170:P170"/>
    <mergeCell ref="Q77:AB77"/>
    <mergeCell ref="C172:C174"/>
    <mergeCell ref="D169:D170"/>
    <mergeCell ref="D53:D158"/>
    <mergeCell ref="E53:E55"/>
    <mergeCell ref="A169:A170"/>
    <mergeCell ref="A54:A158"/>
    <mergeCell ref="B129:B131"/>
    <mergeCell ref="A161:A162"/>
    <mergeCell ref="B68:B70"/>
    <mergeCell ref="B71:B73"/>
  </mergeCells>
  <pageMargins left="0" right="0" top="0" bottom="0" header="0.31496099999999999" footer="0.31496099999999999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878"/>
  <sheetViews>
    <sheetView tabSelected="1" topLeftCell="A226" zoomScale="80" workbookViewId="0">
      <selection activeCell="B244" sqref="B244:B255"/>
    </sheetView>
  </sheetViews>
  <sheetFormatPr defaultRowHeight="21" customHeight="1" x14ac:dyDescent="0.35"/>
  <cols>
    <col min="1" max="1" width="9.140625" style="44" customWidth="1"/>
    <col min="2" max="2" width="36.28515625" style="44" customWidth="1"/>
    <col min="3" max="3" width="30.28515625" style="44" customWidth="1"/>
    <col min="4" max="4" width="15.85546875" style="44" bestFit="1" customWidth="1"/>
    <col min="5" max="5" width="17.7109375" style="44" bestFit="1" customWidth="1"/>
    <col min="6" max="6" width="12" style="44" customWidth="1"/>
    <col min="7" max="7" width="13.85546875" style="44" customWidth="1"/>
    <col min="8" max="8" width="20.5703125" style="44" customWidth="1"/>
    <col min="9" max="9" width="12.28515625" style="44" customWidth="1"/>
    <col min="10" max="10" width="12.140625" style="44" customWidth="1"/>
    <col min="11" max="11" width="13" style="44" customWidth="1"/>
    <col min="12" max="13" width="12.140625" style="44" customWidth="1"/>
    <col min="14" max="14" width="11.85546875" style="44" customWidth="1"/>
    <col min="15" max="15" width="12.85546875" style="44" customWidth="1"/>
    <col min="16" max="16" width="7.42578125" style="44" customWidth="1"/>
    <col min="17" max="17" width="23.28515625" style="44" customWidth="1"/>
    <col min="18" max="19" width="9.85546875" style="1" customWidth="1"/>
    <col min="20" max="20" width="15.140625" style="1" customWidth="1"/>
    <col min="21" max="21" width="12.28515625" style="1" customWidth="1"/>
    <col min="22" max="22" width="0.42578125" style="1" customWidth="1"/>
    <col min="23" max="24" width="12.28515625" style="7" bestFit="1" customWidth="1"/>
    <col min="25" max="257" width="9.140625" style="1" customWidth="1"/>
  </cols>
  <sheetData>
    <row r="1" spans="1:28" s="19" customFormat="1" x14ac:dyDescent="0.35">
      <c r="A1" s="4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11" t="s">
        <v>24</v>
      </c>
      <c r="O1" s="211"/>
      <c r="P1" s="211"/>
      <c r="Q1" s="211"/>
      <c r="W1" s="20"/>
      <c r="X1" s="20"/>
    </row>
    <row r="2" spans="1:28" s="19" customFormat="1" ht="15" customHeight="1" x14ac:dyDescent="0.35">
      <c r="A2" s="44"/>
      <c r="B2" s="5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5" t="s">
        <v>247</v>
      </c>
      <c r="O2" s="245"/>
      <c r="P2" s="245"/>
      <c r="Q2" s="245"/>
      <c r="W2" s="20"/>
      <c r="X2" s="20"/>
    </row>
    <row r="3" spans="1:28" s="19" customFormat="1" x14ac:dyDescent="0.35">
      <c r="A3" s="4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W3" s="20"/>
      <c r="X3" s="20"/>
    </row>
    <row r="4" spans="1:28" s="19" customFormat="1" x14ac:dyDescent="0.35">
      <c r="A4" s="44"/>
      <c r="B4" s="213" t="s">
        <v>14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W4" s="20"/>
      <c r="X4" s="20"/>
    </row>
    <row r="5" spans="1:28" s="19" customFormat="1" x14ac:dyDescent="0.35">
      <c r="A5" s="44"/>
      <c r="B5" s="248" t="s">
        <v>26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W5" s="20"/>
      <c r="X5" s="20"/>
    </row>
    <row r="6" spans="1:28" s="19" customFormat="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W6" s="20"/>
      <c r="X6" s="20"/>
    </row>
    <row r="7" spans="1:28" s="19" customFormat="1" x14ac:dyDescent="0.35">
      <c r="A7" s="173" t="s">
        <v>5</v>
      </c>
      <c r="B7" s="180" t="s">
        <v>322</v>
      </c>
      <c r="C7" s="180" t="s">
        <v>153</v>
      </c>
      <c r="D7" s="54"/>
      <c r="E7" s="54"/>
      <c r="F7" s="180" t="s">
        <v>6</v>
      </c>
      <c r="G7" s="194" t="s">
        <v>7</v>
      </c>
      <c r="H7" s="196"/>
      <c r="I7" s="215" t="s">
        <v>8</v>
      </c>
      <c r="J7" s="216"/>
      <c r="K7" s="216"/>
      <c r="L7" s="216"/>
      <c r="M7" s="216"/>
      <c r="N7" s="216"/>
      <c r="O7" s="216"/>
      <c r="P7" s="216"/>
      <c r="Q7" s="217"/>
      <c r="W7" s="20"/>
      <c r="X7" s="20"/>
    </row>
    <row r="8" spans="1:28" s="19" customFormat="1" ht="71.25" customHeight="1" x14ac:dyDescent="0.35">
      <c r="A8" s="174"/>
      <c r="B8" s="181"/>
      <c r="C8" s="181"/>
      <c r="D8" s="55" t="s">
        <v>301</v>
      </c>
      <c r="E8" s="55" t="s">
        <v>323</v>
      </c>
      <c r="F8" s="181"/>
      <c r="G8" s="197"/>
      <c r="H8" s="199"/>
      <c r="I8" s="215" t="s">
        <v>9</v>
      </c>
      <c r="J8" s="217"/>
      <c r="K8" s="187" t="s">
        <v>10</v>
      </c>
      <c r="L8" s="189"/>
      <c r="M8" s="215" t="s">
        <v>11</v>
      </c>
      <c r="N8" s="217"/>
      <c r="O8" s="187" t="s">
        <v>12</v>
      </c>
      <c r="P8" s="189"/>
      <c r="Q8" s="180" t="s">
        <v>300</v>
      </c>
      <c r="W8" s="20"/>
      <c r="X8" s="20"/>
    </row>
    <row r="9" spans="1:28" s="19" customFormat="1" ht="33.75" customHeight="1" x14ac:dyDescent="0.35">
      <c r="A9" s="175"/>
      <c r="B9" s="182"/>
      <c r="C9" s="182"/>
      <c r="D9" s="56"/>
      <c r="E9" s="56"/>
      <c r="F9" s="182"/>
      <c r="G9" s="53" t="s">
        <v>3</v>
      </c>
      <c r="H9" s="53" t="s">
        <v>4</v>
      </c>
      <c r="I9" s="53" t="s">
        <v>3</v>
      </c>
      <c r="J9" s="53" t="s">
        <v>4</v>
      </c>
      <c r="K9" s="53" t="s">
        <v>3</v>
      </c>
      <c r="L9" s="53" t="s">
        <v>4</v>
      </c>
      <c r="M9" s="53" t="s">
        <v>3</v>
      </c>
      <c r="N9" s="53" t="s">
        <v>4</v>
      </c>
      <c r="O9" s="53" t="s">
        <v>3</v>
      </c>
      <c r="P9" s="53" t="s">
        <v>180</v>
      </c>
      <c r="Q9" s="182"/>
      <c r="W9" s="20"/>
      <c r="X9" s="20"/>
    </row>
    <row r="10" spans="1:28" s="19" customFormat="1" x14ac:dyDescent="0.35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W10" s="20"/>
      <c r="X10" s="20"/>
    </row>
    <row r="11" spans="1:28" s="19" customFormat="1" ht="36" customHeight="1" x14ac:dyDescent="0.35">
      <c r="A11" s="62">
        <v>1</v>
      </c>
      <c r="B11" s="58" t="s">
        <v>282</v>
      </c>
      <c r="C11" s="59"/>
      <c r="D11" s="59"/>
      <c r="E11" s="59"/>
      <c r="F11" s="103" t="s">
        <v>235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W11" s="20"/>
      <c r="X11" s="20"/>
    </row>
    <row r="12" spans="1:28" x14ac:dyDescent="0.35">
      <c r="A12" s="274" t="s">
        <v>20</v>
      </c>
      <c r="B12" s="277" t="s">
        <v>255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</row>
    <row r="13" spans="1:28" ht="15" x14ac:dyDescent="0.25">
      <c r="A13" s="275"/>
      <c r="B13" s="191" t="s">
        <v>325</v>
      </c>
      <c r="C13" s="253" t="s">
        <v>164</v>
      </c>
      <c r="D13" s="63"/>
      <c r="E13" s="63"/>
      <c r="F13" s="103" t="s">
        <v>85</v>
      </c>
      <c r="G13" s="27">
        <f>SUM(G14:G24)</f>
        <v>428455.08000000007</v>
      </c>
      <c r="H13" s="27">
        <f>SUM(H14:H24)</f>
        <v>383148.78199999995</v>
      </c>
      <c r="I13" s="27">
        <f>SUM(I14:I24)</f>
        <v>395415.08</v>
      </c>
      <c r="J13" s="27">
        <f>SUM(J14:J24)</f>
        <v>353048.78199999995</v>
      </c>
      <c r="K13" s="64"/>
      <c r="L13" s="64"/>
      <c r="M13" s="27">
        <f>SUM(M14:M24)</f>
        <v>33040</v>
      </c>
      <c r="N13" s="27">
        <f>SUM(N14:N24)</f>
        <v>30100</v>
      </c>
      <c r="O13" s="61"/>
      <c r="P13" s="61"/>
      <c r="Q13" s="191" t="s">
        <v>258</v>
      </c>
      <c r="R13" s="235"/>
      <c r="S13" s="236"/>
      <c r="T13" s="236"/>
      <c r="W13" s="8"/>
      <c r="X13" s="8"/>
      <c r="Y13" s="8"/>
      <c r="Z13" s="8"/>
      <c r="AA13" s="8"/>
      <c r="AB13" s="8"/>
    </row>
    <row r="14" spans="1:28" ht="15" x14ac:dyDescent="0.25">
      <c r="A14" s="275"/>
      <c r="B14" s="272"/>
      <c r="C14" s="254"/>
      <c r="D14" s="65"/>
      <c r="E14" s="65"/>
      <c r="F14" s="53" t="s">
        <v>15</v>
      </c>
      <c r="G14" s="64">
        <f>I14+M14</f>
        <v>63917.380000000005</v>
      </c>
      <c r="H14" s="64">
        <f>J14+N14</f>
        <v>44947.06</v>
      </c>
      <c r="I14" s="64">
        <f>SUM(I26+I38+I208+I220)</f>
        <v>58217.380000000005</v>
      </c>
      <c r="J14" s="64">
        <f>SUM(J26+J38+J208+J220)</f>
        <v>39247.06</v>
      </c>
      <c r="K14" s="79"/>
      <c r="L14" s="79"/>
      <c r="M14" s="64">
        <v>5700</v>
      </c>
      <c r="N14" s="64">
        <v>5700</v>
      </c>
      <c r="O14" s="61"/>
      <c r="P14" s="61"/>
      <c r="Q14" s="192"/>
      <c r="R14" s="235"/>
      <c r="S14" s="236"/>
      <c r="T14" s="236"/>
      <c r="W14" s="8"/>
      <c r="X14" s="8"/>
      <c r="Y14" s="8"/>
      <c r="Z14" s="8"/>
      <c r="AA14" s="8"/>
      <c r="AB14" s="8"/>
    </row>
    <row r="15" spans="1:28" ht="15" x14ac:dyDescent="0.25">
      <c r="A15" s="275"/>
      <c r="B15" s="272"/>
      <c r="C15" s="254"/>
      <c r="D15" s="65"/>
      <c r="E15" s="65"/>
      <c r="F15" s="53" t="s">
        <v>16</v>
      </c>
      <c r="G15" s="64">
        <f>SUM(G27+G39+G209+G221)</f>
        <v>45324.800000000003</v>
      </c>
      <c r="H15" s="64">
        <f t="shared" ref="H15:H17" si="0">J15+N15</f>
        <v>43699.4</v>
      </c>
      <c r="I15" s="64">
        <f>SUM(I27+I39+I209+I221)</f>
        <v>39624.800000000003</v>
      </c>
      <c r="J15" s="64">
        <f>SUM(J27+J39+J209+J221)</f>
        <v>37999.4</v>
      </c>
      <c r="K15" s="79"/>
      <c r="L15" s="79"/>
      <c r="M15" s="64">
        <v>5700</v>
      </c>
      <c r="N15" s="64">
        <v>5700</v>
      </c>
      <c r="O15" s="61"/>
      <c r="P15" s="61"/>
      <c r="Q15" s="192"/>
      <c r="R15" s="235"/>
      <c r="S15" s="236"/>
      <c r="T15" s="236"/>
      <c r="W15" s="8"/>
      <c r="X15" s="8"/>
      <c r="Y15" s="8"/>
      <c r="Z15" s="8"/>
      <c r="AA15" s="8"/>
      <c r="AB15" s="8"/>
    </row>
    <row r="16" spans="1:28" ht="15" x14ac:dyDescent="0.25">
      <c r="A16" s="275"/>
      <c r="B16" s="272"/>
      <c r="C16" s="254"/>
      <c r="D16" s="65"/>
      <c r="E16" s="65"/>
      <c r="F16" s="53" t="s">
        <v>17</v>
      </c>
      <c r="G16" s="64">
        <v>42384.4</v>
      </c>
      <c r="H16" s="64">
        <f t="shared" si="0"/>
        <v>40037.200000000004</v>
      </c>
      <c r="I16" s="64">
        <v>36684.400000000001</v>
      </c>
      <c r="J16" s="64">
        <f t="shared" ref="J16:J20" si="1">SUM(J28+J40+J210+J222)</f>
        <v>35137.200000000004</v>
      </c>
      <c r="K16" s="79"/>
      <c r="L16" s="79"/>
      <c r="M16" s="64">
        <v>5700</v>
      </c>
      <c r="N16" s="64">
        <f t="shared" ref="N16:N24" si="2">SUM(N40)</f>
        <v>4900</v>
      </c>
      <c r="O16" s="61"/>
      <c r="P16" s="61"/>
      <c r="Q16" s="192"/>
      <c r="W16" s="8"/>
      <c r="X16" s="8"/>
      <c r="Y16" s="8"/>
      <c r="Z16" s="8"/>
      <c r="AA16" s="8"/>
      <c r="AB16" s="8"/>
    </row>
    <row r="17" spans="1:28" ht="15" x14ac:dyDescent="0.25">
      <c r="A17" s="275"/>
      <c r="B17" s="272"/>
      <c r="C17" s="254"/>
      <c r="D17" s="65"/>
      <c r="E17" s="65"/>
      <c r="F17" s="53" t="s">
        <v>18</v>
      </c>
      <c r="G17" s="64">
        <f>SUM(G29+G41+G211+G223)</f>
        <v>39764.9</v>
      </c>
      <c r="H17" s="64">
        <f t="shared" si="0"/>
        <v>36921.800000000003</v>
      </c>
      <c r="I17" s="64">
        <f>SUM(I29+I41+I211+I223)</f>
        <v>36164.9</v>
      </c>
      <c r="J17" s="64">
        <f t="shared" si="1"/>
        <v>33321.800000000003</v>
      </c>
      <c r="K17" s="79"/>
      <c r="L17" s="79"/>
      <c r="M17" s="64">
        <f>SUM(M164:M167)</f>
        <v>3600</v>
      </c>
      <c r="N17" s="64">
        <f t="shared" si="2"/>
        <v>3600</v>
      </c>
      <c r="O17" s="61"/>
      <c r="P17" s="61"/>
      <c r="Q17" s="192"/>
      <c r="W17" s="8"/>
      <c r="X17" s="8"/>
      <c r="Y17" s="8"/>
      <c r="Z17" s="8"/>
      <c r="AA17" s="8"/>
      <c r="AB17" s="8"/>
    </row>
    <row r="18" spans="1:28" ht="15" x14ac:dyDescent="0.25">
      <c r="A18" s="275"/>
      <c r="B18" s="272"/>
      <c r="C18" s="254"/>
      <c r="D18" s="65"/>
      <c r="E18" s="65"/>
      <c r="F18" s="54" t="s">
        <v>86</v>
      </c>
      <c r="G18" s="64">
        <f t="shared" ref="G18:I19" si="3">SUM(G30+G42+G212+G224)</f>
        <v>35435.9</v>
      </c>
      <c r="H18" s="64">
        <f t="shared" si="3"/>
        <v>34963.299999999996</v>
      </c>
      <c r="I18" s="64">
        <f t="shared" si="3"/>
        <v>33335.9</v>
      </c>
      <c r="J18" s="64">
        <f t="shared" si="1"/>
        <v>32863.300000000003</v>
      </c>
      <c r="K18" s="79"/>
      <c r="L18" s="79"/>
      <c r="M18" s="64">
        <f t="shared" ref="M18:M24" si="4">SUM(M42)</f>
        <v>2100</v>
      </c>
      <c r="N18" s="64">
        <f t="shared" si="2"/>
        <v>2100</v>
      </c>
      <c r="O18" s="61"/>
      <c r="P18" s="61"/>
      <c r="Q18" s="192"/>
      <c r="W18" s="8"/>
      <c r="X18" s="8"/>
      <c r="Y18" s="8"/>
      <c r="Z18" s="8"/>
      <c r="AA18" s="8"/>
      <c r="AB18" s="8"/>
    </row>
    <row r="19" spans="1:28" ht="15" x14ac:dyDescent="0.25">
      <c r="A19" s="275"/>
      <c r="B19" s="272"/>
      <c r="C19" s="254"/>
      <c r="D19" s="65"/>
      <c r="E19" s="65"/>
      <c r="F19" s="54" t="s">
        <v>179</v>
      </c>
      <c r="G19" s="64">
        <f t="shared" si="3"/>
        <v>35789.69999999999</v>
      </c>
      <c r="H19" s="64">
        <f>J19+N19</f>
        <v>33425.1</v>
      </c>
      <c r="I19" s="64">
        <f t="shared" si="3"/>
        <v>33049.69999999999</v>
      </c>
      <c r="J19" s="64">
        <f t="shared" si="1"/>
        <v>30685.1</v>
      </c>
      <c r="K19" s="79"/>
      <c r="L19" s="79"/>
      <c r="M19" s="64">
        <f t="shared" si="4"/>
        <v>2740</v>
      </c>
      <c r="N19" s="64">
        <f t="shared" si="2"/>
        <v>2740</v>
      </c>
      <c r="O19" s="61"/>
      <c r="P19" s="61"/>
      <c r="Q19" s="192"/>
      <c r="W19" s="8"/>
      <c r="X19" s="8"/>
      <c r="Y19" s="8"/>
      <c r="Z19" s="8"/>
      <c r="AA19" s="8"/>
      <c r="AB19" s="8"/>
    </row>
    <row r="20" spans="1:28" ht="15" x14ac:dyDescent="0.25">
      <c r="A20" s="275"/>
      <c r="B20" s="272"/>
      <c r="C20" s="254"/>
      <c r="D20" s="65"/>
      <c r="E20" s="65"/>
      <c r="F20" s="54" t="s">
        <v>192</v>
      </c>
      <c r="G20" s="64">
        <f>SUM(G32+G44+G214+G226)</f>
        <v>35073.600000000006</v>
      </c>
      <c r="H20" s="64">
        <f>J20+N20</f>
        <v>30861.249999999996</v>
      </c>
      <c r="I20" s="64">
        <f>SUM(I32+I44+I214+I226)</f>
        <v>33323.600000000006</v>
      </c>
      <c r="J20" s="64">
        <f t="shared" si="1"/>
        <v>29441.249999999996</v>
      </c>
      <c r="K20" s="79"/>
      <c r="L20" s="79"/>
      <c r="M20" s="64">
        <f t="shared" si="4"/>
        <v>1750</v>
      </c>
      <c r="N20" s="64">
        <f t="shared" si="2"/>
        <v>1420</v>
      </c>
      <c r="O20" s="61"/>
      <c r="P20" s="61"/>
      <c r="Q20" s="192"/>
      <c r="W20" s="8"/>
      <c r="X20" s="8"/>
      <c r="Y20" s="8"/>
      <c r="Z20" s="8"/>
      <c r="AA20" s="8"/>
      <c r="AB20" s="8"/>
    </row>
    <row r="21" spans="1:28" ht="15" x14ac:dyDescent="0.25">
      <c r="A21" s="275"/>
      <c r="B21" s="272"/>
      <c r="C21" s="254"/>
      <c r="D21" s="65"/>
      <c r="E21" s="65"/>
      <c r="F21" s="54" t="s">
        <v>193</v>
      </c>
      <c r="G21" s="64">
        <f t="shared" ref="G21:J24" si="5">SUM(G33+G45+G215+G227)</f>
        <v>34320.5</v>
      </c>
      <c r="H21" s="64">
        <f>J21+N21</f>
        <v>29849.879999999997</v>
      </c>
      <c r="I21" s="64">
        <f t="shared" si="5"/>
        <v>32570.5</v>
      </c>
      <c r="J21" s="64">
        <f t="shared" si="5"/>
        <v>28609.879999999997</v>
      </c>
      <c r="K21" s="79"/>
      <c r="L21" s="79"/>
      <c r="M21" s="64">
        <f t="shared" si="4"/>
        <v>1750</v>
      </c>
      <c r="N21" s="64">
        <f>SUM(N45)</f>
        <v>1240</v>
      </c>
      <c r="O21" s="61"/>
      <c r="P21" s="61"/>
      <c r="Q21" s="192"/>
      <c r="W21" s="8"/>
      <c r="X21" s="8"/>
      <c r="Y21" s="8"/>
      <c r="Z21" s="8"/>
      <c r="AA21" s="8"/>
      <c r="AB21" s="8"/>
    </row>
    <row r="22" spans="1:28" ht="15" x14ac:dyDescent="0.25">
      <c r="A22" s="275"/>
      <c r="B22" s="272"/>
      <c r="C22" s="254"/>
      <c r="D22" s="65"/>
      <c r="E22" s="65"/>
      <c r="F22" s="54" t="s">
        <v>194</v>
      </c>
      <c r="G22" s="64">
        <f>SUM(G34+G46+G216+G228)</f>
        <v>31085.8</v>
      </c>
      <c r="H22" s="160">
        <f>J22+N22</f>
        <v>29636.391999999996</v>
      </c>
      <c r="I22" s="64">
        <f>SUM(I34+I46+I216+I228)</f>
        <v>29835.8</v>
      </c>
      <c r="J22" s="64">
        <f>SUM(J34+J46+J216+J228)</f>
        <v>28636.391999999996</v>
      </c>
      <c r="K22" s="79"/>
      <c r="L22" s="79"/>
      <c r="M22" s="64">
        <f t="shared" si="4"/>
        <v>1250</v>
      </c>
      <c r="N22" s="64">
        <f t="shared" si="2"/>
        <v>1000</v>
      </c>
      <c r="O22" s="61"/>
      <c r="P22" s="61"/>
      <c r="Q22" s="192"/>
      <c r="W22" s="8"/>
      <c r="X22" s="8"/>
      <c r="Y22" s="8"/>
      <c r="Z22" s="8"/>
      <c r="AA22" s="8"/>
      <c r="AB22" s="8"/>
    </row>
    <row r="23" spans="1:28" ht="15" x14ac:dyDescent="0.25">
      <c r="A23" s="275"/>
      <c r="B23" s="272"/>
      <c r="C23" s="254"/>
      <c r="D23" s="65"/>
      <c r="E23" s="65"/>
      <c r="F23" s="54" t="s">
        <v>195</v>
      </c>
      <c r="G23" s="64">
        <f t="shared" si="5"/>
        <v>31088.399999999998</v>
      </c>
      <c r="H23" s="64">
        <f>SUM(H35+H47+H217+H229)</f>
        <v>29642.599999999995</v>
      </c>
      <c r="I23" s="64">
        <f>SUM(I35+I47+I217+I229)</f>
        <v>29938.399999999998</v>
      </c>
      <c r="J23" s="64">
        <f t="shared" si="5"/>
        <v>28742.599999999995</v>
      </c>
      <c r="K23" s="79"/>
      <c r="L23" s="79"/>
      <c r="M23" s="64">
        <f t="shared" si="4"/>
        <v>1150</v>
      </c>
      <c r="N23" s="64">
        <f t="shared" si="2"/>
        <v>900</v>
      </c>
      <c r="O23" s="61"/>
      <c r="P23" s="61"/>
      <c r="Q23" s="192"/>
      <c r="W23" s="8"/>
      <c r="X23" s="8"/>
      <c r="Y23" s="8"/>
      <c r="Z23" s="8"/>
      <c r="AA23" s="8"/>
      <c r="AB23" s="8"/>
    </row>
    <row r="24" spans="1:28" ht="15" x14ac:dyDescent="0.25">
      <c r="A24" s="276"/>
      <c r="B24" s="273"/>
      <c r="C24" s="255"/>
      <c r="D24" s="65"/>
      <c r="E24" s="65"/>
      <c r="F24" s="54" t="s">
        <v>196</v>
      </c>
      <c r="G24" s="64">
        <f t="shared" si="5"/>
        <v>34269.700000000004</v>
      </c>
      <c r="H24" s="64">
        <f t="shared" si="5"/>
        <v>29164.799999999996</v>
      </c>
      <c r="I24" s="64">
        <f t="shared" si="5"/>
        <v>32669.700000000004</v>
      </c>
      <c r="J24" s="64">
        <f t="shared" si="5"/>
        <v>28364.799999999996</v>
      </c>
      <c r="K24" s="79"/>
      <c r="L24" s="79"/>
      <c r="M24" s="64">
        <f t="shared" si="4"/>
        <v>1600</v>
      </c>
      <c r="N24" s="64">
        <f t="shared" si="2"/>
        <v>800</v>
      </c>
      <c r="O24" s="61"/>
      <c r="P24" s="61"/>
      <c r="Q24" s="193"/>
      <c r="W24" s="8"/>
      <c r="X24" s="8"/>
      <c r="Y24" s="8"/>
      <c r="Z24" s="8"/>
      <c r="AA24" s="8"/>
      <c r="AB24" s="8"/>
    </row>
    <row r="25" spans="1:28" ht="15" x14ac:dyDescent="0.25">
      <c r="A25" s="258" t="s">
        <v>267</v>
      </c>
      <c r="B25" s="183" t="s">
        <v>262</v>
      </c>
      <c r="C25" s="180" t="s">
        <v>238</v>
      </c>
      <c r="D25" s="54"/>
      <c r="E25" s="54"/>
      <c r="F25" s="67" t="s">
        <v>85</v>
      </c>
      <c r="G25" s="68">
        <f>SUM(G26:G36)</f>
        <v>57293.69999999999</v>
      </c>
      <c r="H25" s="68">
        <f>SUM(H26:H36)</f>
        <v>54130.69</v>
      </c>
      <c r="I25" s="68">
        <f>SUM(I26:I36)</f>
        <v>57293.69999999999</v>
      </c>
      <c r="J25" s="68">
        <f>SUM(J26:J36)</f>
        <v>54130.69</v>
      </c>
      <c r="K25" s="67"/>
      <c r="L25" s="114"/>
      <c r="M25" s="114"/>
      <c r="N25" s="114"/>
      <c r="O25" s="114"/>
      <c r="P25" s="114"/>
      <c r="Q25" s="183" t="s">
        <v>2</v>
      </c>
      <c r="W25" s="8"/>
      <c r="X25" s="8"/>
      <c r="Y25" s="8"/>
      <c r="Z25" s="8"/>
      <c r="AA25" s="8"/>
      <c r="AB25" s="8"/>
    </row>
    <row r="26" spans="1:28" ht="15" x14ac:dyDescent="0.25">
      <c r="A26" s="259"/>
      <c r="B26" s="184"/>
      <c r="C26" s="181"/>
      <c r="D26" s="55"/>
      <c r="E26" s="55"/>
      <c r="F26" s="114" t="s">
        <v>15</v>
      </c>
      <c r="G26" s="69">
        <v>4612</v>
      </c>
      <c r="H26" s="69">
        <v>4504.8</v>
      </c>
      <c r="I26" s="69">
        <v>4612</v>
      </c>
      <c r="J26" s="69">
        <v>4504.8</v>
      </c>
      <c r="K26" s="114"/>
      <c r="L26" s="114"/>
      <c r="M26" s="114"/>
      <c r="N26" s="114"/>
      <c r="O26" s="114"/>
      <c r="P26" s="114"/>
      <c r="Q26" s="184"/>
      <c r="S26" s="8"/>
      <c r="W26" s="8"/>
      <c r="X26" s="8"/>
      <c r="Y26" s="8"/>
      <c r="Z26" s="8"/>
      <c r="AA26" s="8"/>
      <c r="AB26" s="8"/>
    </row>
    <row r="27" spans="1:28" ht="15" x14ac:dyDescent="0.25">
      <c r="A27" s="259"/>
      <c r="B27" s="184"/>
      <c r="C27" s="181"/>
      <c r="D27" s="55"/>
      <c r="E27" s="55"/>
      <c r="F27" s="114" t="s">
        <v>16</v>
      </c>
      <c r="G27" s="69">
        <v>5112</v>
      </c>
      <c r="H27" s="69">
        <v>4949.1000000000004</v>
      </c>
      <c r="I27" s="69">
        <v>5112</v>
      </c>
      <c r="J27" s="69">
        <v>4949.1000000000004</v>
      </c>
      <c r="K27" s="114"/>
      <c r="L27" s="114"/>
      <c r="M27" s="114"/>
      <c r="N27" s="114"/>
      <c r="O27" s="114"/>
      <c r="P27" s="114"/>
      <c r="Q27" s="184"/>
      <c r="S27" s="8"/>
      <c r="W27" s="8"/>
      <c r="X27" s="8"/>
      <c r="Y27" s="8"/>
      <c r="Z27" s="8"/>
      <c r="AA27" s="8"/>
      <c r="AB27" s="8"/>
    </row>
    <row r="28" spans="1:28" ht="15" x14ac:dyDescent="0.25">
      <c r="A28" s="259"/>
      <c r="B28" s="184"/>
      <c r="C28" s="181"/>
      <c r="D28" s="55"/>
      <c r="E28" s="55"/>
      <c r="F28" s="114" t="s">
        <v>17</v>
      </c>
      <c r="G28" s="69">
        <v>5197.5</v>
      </c>
      <c r="H28" s="69">
        <v>5180.7</v>
      </c>
      <c r="I28" s="69">
        <v>5197.5</v>
      </c>
      <c r="J28" s="69">
        <v>5180.7</v>
      </c>
      <c r="K28" s="114"/>
      <c r="L28" s="114"/>
      <c r="M28" s="114"/>
      <c r="N28" s="114"/>
      <c r="O28" s="114"/>
      <c r="P28" s="114"/>
      <c r="Q28" s="184"/>
      <c r="W28" s="8"/>
      <c r="X28" s="8"/>
      <c r="Y28" s="8"/>
      <c r="Z28" s="8"/>
      <c r="AA28" s="8"/>
      <c r="AB28" s="8"/>
    </row>
    <row r="29" spans="1:28" ht="15" x14ac:dyDescent="0.25">
      <c r="A29" s="259"/>
      <c r="B29" s="184"/>
      <c r="C29" s="181"/>
      <c r="D29" s="55"/>
      <c r="E29" s="55"/>
      <c r="F29" s="114" t="s">
        <v>18</v>
      </c>
      <c r="G29" s="69">
        <v>5764.3</v>
      </c>
      <c r="H29" s="69">
        <v>5063.6000000000004</v>
      </c>
      <c r="I29" s="69">
        <v>5764.3</v>
      </c>
      <c r="J29" s="69">
        <v>5063.6000000000004</v>
      </c>
      <c r="K29" s="114"/>
      <c r="L29" s="114"/>
      <c r="M29" s="114"/>
      <c r="N29" s="114"/>
      <c r="O29" s="114"/>
      <c r="P29" s="114"/>
      <c r="Q29" s="184"/>
      <c r="W29" s="8"/>
      <c r="X29" s="8"/>
      <c r="Y29" s="8"/>
      <c r="Z29" s="8"/>
      <c r="AA29" s="8"/>
      <c r="AB29" s="8"/>
    </row>
    <row r="30" spans="1:28" ht="15" x14ac:dyDescent="0.25">
      <c r="A30" s="259"/>
      <c r="B30" s="184"/>
      <c r="C30" s="181"/>
      <c r="D30" s="55" t="s">
        <v>302</v>
      </c>
      <c r="E30" s="55" t="s">
        <v>306</v>
      </c>
      <c r="F30" s="110" t="s">
        <v>86</v>
      </c>
      <c r="G30" s="69">
        <v>4821.3999999999996</v>
      </c>
      <c r="H30" s="69">
        <v>4821.3999999999996</v>
      </c>
      <c r="I30" s="69">
        <v>4821.3999999999996</v>
      </c>
      <c r="J30" s="69">
        <v>4821.3999999999996</v>
      </c>
      <c r="K30" s="110"/>
      <c r="L30" s="110"/>
      <c r="M30" s="110"/>
      <c r="N30" s="110"/>
      <c r="O30" s="110"/>
      <c r="P30" s="110"/>
      <c r="Q30" s="184"/>
      <c r="W30" s="8"/>
      <c r="X30" s="8"/>
      <c r="Y30" s="8"/>
      <c r="Z30" s="8"/>
      <c r="AA30" s="8"/>
      <c r="AB30" s="8"/>
    </row>
    <row r="31" spans="1:28" ht="15" x14ac:dyDescent="0.25">
      <c r="A31" s="259"/>
      <c r="B31" s="184"/>
      <c r="C31" s="181"/>
      <c r="D31" s="55"/>
      <c r="E31" s="55"/>
      <c r="F31" s="110" t="s">
        <v>179</v>
      </c>
      <c r="G31" s="69">
        <v>5244.1</v>
      </c>
      <c r="H31" s="69">
        <v>4902.5</v>
      </c>
      <c r="I31" s="69">
        <v>5244.1</v>
      </c>
      <c r="J31" s="69">
        <v>4902.5</v>
      </c>
      <c r="K31" s="110"/>
      <c r="L31" s="110"/>
      <c r="M31" s="110"/>
      <c r="N31" s="110"/>
      <c r="O31" s="110"/>
      <c r="P31" s="110"/>
      <c r="Q31" s="184"/>
      <c r="W31" s="8"/>
      <c r="X31" s="8"/>
      <c r="Y31" s="8"/>
      <c r="Z31" s="8"/>
      <c r="AA31" s="8"/>
      <c r="AB31" s="8"/>
    </row>
    <row r="32" spans="1:28" ht="15" x14ac:dyDescent="0.25">
      <c r="A32" s="259"/>
      <c r="B32" s="184"/>
      <c r="C32" s="181"/>
      <c r="D32" s="55"/>
      <c r="E32" s="55"/>
      <c r="F32" s="110" t="s">
        <v>192</v>
      </c>
      <c r="G32" s="69">
        <v>5244.1</v>
      </c>
      <c r="H32" s="69">
        <v>4579.3500000000004</v>
      </c>
      <c r="I32" s="69">
        <v>5244.1</v>
      </c>
      <c r="J32" s="69">
        <v>4579.3500000000004</v>
      </c>
      <c r="K32" s="110"/>
      <c r="L32" s="110"/>
      <c r="M32" s="110"/>
      <c r="N32" s="110"/>
      <c r="O32" s="110"/>
      <c r="P32" s="110"/>
      <c r="Q32" s="184"/>
      <c r="W32" s="8"/>
      <c r="X32" s="8"/>
      <c r="Y32" s="8"/>
      <c r="Z32" s="8"/>
      <c r="AA32" s="8"/>
      <c r="AB32" s="8"/>
    </row>
    <row r="33" spans="1:28" ht="15" x14ac:dyDescent="0.25">
      <c r="A33" s="259"/>
      <c r="B33" s="184"/>
      <c r="C33" s="181"/>
      <c r="D33" s="55"/>
      <c r="E33" s="55"/>
      <c r="F33" s="110" t="s">
        <v>193</v>
      </c>
      <c r="G33" s="69">
        <v>5244.1</v>
      </c>
      <c r="H33" s="69">
        <v>4591.1400000000003</v>
      </c>
      <c r="I33" s="69">
        <v>5244.1</v>
      </c>
      <c r="J33" s="69">
        <v>4591.1400000000003</v>
      </c>
      <c r="K33" s="110"/>
      <c r="L33" s="110"/>
      <c r="M33" s="110"/>
      <c r="N33" s="110"/>
      <c r="O33" s="110"/>
      <c r="P33" s="110"/>
      <c r="Q33" s="184"/>
      <c r="W33" s="8"/>
      <c r="X33" s="8"/>
      <c r="Y33" s="8"/>
      <c r="Z33" s="8"/>
      <c r="AA33" s="8"/>
      <c r="AB33" s="8"/>
    </row>
    <row r="34" spans="1:28" ht="15" x14ac:dyDescent="0.25">
      <c r="A34" s="259"/>
      <c r="B34" s="184"/>
      <c r="C34" s="181"/>
      <c r="D34" s="55"/>
      <c r="E34" s="55"/>
      <c r="F34" s="110" t="s">
        <v>194</v>
      </c>
      <c r="G34" s="69">
        <v>5244.1</v>
      </c>
      <c r="H34" s="69">
        <v>5049.8999999999996</v>
      </c>
      <c r="I34" s="69">
        <v>5244.1</v>
      </c>
      <c r="J34" s="69">
        <v>5049.8999999999996</v>
      </c>
      <c r="K34" s="110"/>
      <c r="L34" s="110"/>
      <c r="M34" s="110"/>
      <c r="N34" s="110"/>
      <c r="O34" s="110"/>
      <c r="P34" s="110"/>
      <c r="Q34" s="184"/>
      <c r="W34" s="8"/>
      <c r="X34" s="8"/>
      <c r="Y34" s="8"/>
      <c r="Z34" s="8"/>
      <c r="AA34" s="8"/>
      <c r="AB34" s="8"/>
    </row>
    <row r="35" spans="1:28" ht="15" x14ac:dyDescent="0.25">
      <c r="A35" s="259"/>
      <c r="B35" s="184"/>
      <c r="C35" s="181"/>
      <c r="D35" s="55"/>
      <c r="E35" s="55"/>
      <c r="F35" s="110" t="s">
        <v>195</v>
      </c>
      <c r="G35" s="69">
        <v>5244.1</v>
      </c>
      <c r="H35" s="69">
        <v>5244.1</v>
      </c>
      <c r="I35" s="69">
        <v>5244.1</v>
      </c>
      <c r="J35" s="69">
        <v>5244.1</v>
      </c>
      <c r="K35" s="110"/>
      <c r="L35" s="110"/>
      <c r="M35" s="110"/>
      <c r="N35" s="110"/>
      <c r="O35" s="110"/>
      <c r="P35" s="110"/>
      <c r="Q35" s="184"/>
      <c r="W35" s="8"/>
      <c r="X35" s="8"/>
      <c r="Y35" s="8"/>
      <c r="Z35" s="8"/>
      <c r="AA35" s="8"/>
      <c r="AB35" s="8"/>
    </row>
    <row r="36" spans="1:28" ht="15" x14ac:dyDescent="0.25">
      <c r="A36" s="260"/>
      <c r="B36" s="185"/>
      <c r="C36" s="182"/>
      <c r="D36" s="55"/>
      <c r="E36" s="55"/>
      <c r="F36" s="110" t="s">
        <v>196</v>
      </c>
      <c r="G36" s="69">
        <v>5566</v>
      </c>
      <c r="H36" s="69">
        <v>5244.1</v>
      </c>
      <c r="I36" s="69">
        <v>5566</v>
      </c>
      <c r="J36" s="69">
        <v>5244.1</v>
      </c>
      <c r="K36" s="110"/>
      <c r="L36" s="110"/>
      <c r="M36" s="110"/>
      <c r="N36" s="110"/>
      <c r="O36" s="110"/>
      <c r="P36" s="110"/>
      <c r="Q36" s="185"/>
      <c r="W36" s="8"/>
      <c r="X36" s="8"/>
      <c r="Y36" s="8"/>
      <c r="Z36" s="8"/>
      <c r="AA36" s="8"/>
      <c r="AB36" s="8"/>
    </row>
    <row r="37" spans="1:28" ht="39" customHeight="1" x14ac:dyDescent="0.25">
      <c r="A37" s="258" t="s">
        <v>268</v>
      </c>
      <c r="B37" s="183" t="s">
        <v>229</v>
      </c>
      <c r="C37" s="280"/>
      <c r="D37" s="70"/>
      <c r="E37" s="70"/>
      <c r="F37" s="103" t="s">
        <v>85</v>
      </c>
      <c r="G37" s="71">
        <f>SUM(G38:G48)</f>
        <v>317104.48</v>
      </c>
      <c r="H37" s="71">
        <f t="shared" ref="H37:N37" si="6">SUM(H38:H48)</f>
        <v>278721.853</v>
      </c>
      <c r="I37" s="71">
        <f t="shared" si="6"/>
        <v>284064.48000000004</v>
      </c>
      <c r="J37" s="71">
        <f t="shared" si="6"/>
        <v>248621.853</v>
      </c>
      <c r="K37" s="71"/>
      <c r="L37" s="71"/>
      <c r="M37" s="71">
        <f>SUM(M38:M48)</f>
        <v>33040</v>
      </c>
      <c r="N37" s="71">
        <f t="shared" si="6"/>
        <v>30100</v>
      </c>
      <c r="O37" s="53"/>
      <c r="P37" s="53"/>
      <c r="Q37" s="183" t="s">
        <v>258</v>
      </c>
      <c r="W37" s="8"/>
      <c r="X37" s="8"/>
      <c r="Y37" s="8"/>
      <c r="Z37" s="8"/>
      <c r="AA37" s="8"/>
      <c r="AB37" s="8"/>
    </row>
    <row r="38" spans="1:28" ht="27.75" customHeight="1" x14ac:dyDescent="0.25">
      <c r="A38" s="259"/>
      <c r="B38" s="184"/>
      <c r="C38" s="281"/>
      <c r="D38" s="72"/>
      <c r="E38" s="72"/>
      <c r="F38" s="53" t="s">
        <v>15</v>
      </c>
      <c r="G38" s="32">
        <f>SUM(I38+M38)</f>
        <v>46370.380000000005</v>
      </c>
      <c r="H38" s="32">
        <f t="shared" ref="H38:H48" si="7">J38+N38</f>
        <v>27507.260000000002</v>
      </c>
      <c r="I38" s="32">
        <f>SUM(I49+I60+I71+I83+I84+I85+I86+I128+I131+I134+I137)</f>
        <v>40670.380000000005</v>
      </c>
      <c r="J38" s="32">
        <f>SUM(J49+J60+J71+J83+J84+J85+J86+J128+J131+J134+J137)</f>
        <v>21807.260000000002</v>
      </c>
      <c r="K38" s="53"/>
      <c r="L38" s="53"/>
      <c r="M38" s="32">
        <f>M128+M131+M134+M137</f>
        <v>5700</v>
      </c>
      <c r="N38" s="32">
        <f>N128+N131+N134+N137</f>
        <v>5700</v>
      </c>
      <c r="O38" s="53"/>
      <c r="P38" s="53"/>
      <c r="Q38" s="184"/>
      <c r="R38" s="9"/>
      <c r="S38" s="9"/>
      <c r="W38" s="8"/>
      <c r="X38" s="8"/>
      <c r="Y38" s="8"/>
      <c r="Z38" s="8"/>
      <c r="AA38" s="8"/>
      <c r="AB38" s="8"/>
    </row>
    <row r="39" spans="1:28" ht="29.25" customHeight="1" x14ac:dyDescent="0.25">
      <c r="A39" s="259"/>
      <c r="B39" s="184"/>
      <c r="C39" s="281"/>
      <c r="D39" s="72"/>
      <c r="E39" s="72"/>
      <c r="F39" s="53" t="s">
        <v>16</v>
      </c>
      <c r="G39" s="32">
        <f t="shared" ref="G39:G48" si="8">SUM(I39+M39)</f>
        <v>29026.400000000001</v>
      </c>
      <c r="H39" s="32">
        <f t="shared" si="7"/>
        <v>28515.200000000001</v>
      </c>
      <c r="I39" s="32">
        <f>SUM(I50+I61+I72+I87+I88+I89+I90+I140+I143+I146+I149)</f>
        <v>23326.400000000001</v>
      </c>
      <c r="J39" s="32">
        <f>SUM(J50+J61+J72+J87+J88+J89+J90+J140+J143+J146+J149)</f>
        <v>22815.200000000001</v>
      </c>
      <c r="K39" s="53"/>
      <c r="L39" s="53"/>
      <c r="M39" s="32">
        <f>M140+M143+M146+M149</f>
        <v>5700</v>
      </c>
      <c r="N39" s="32">
        <f>N140+N143+N146+N149</f>
        <v>5700</v>
      </c>
      <c r="O39" s="53"/>
      <c r="P39" s="53"/>
      <c r="Q39" s="184"/>
      <c r="S39" s="9"/>
      <c r="W39" s="8"/>
      <c r="X39" s="8"/>
      <c r="Y39" s="8"/>
      <c r="Z39" s="8"/>
      <c r="AA39" s="8"/>
      <c r="AB39" s="8"/>
    </row>
    <row r="40" spans="1:28" ht="27" customHeight="1" x14ac:dyDescent="0.25">
      <c r="A40" s="259"/>
      <c r="B40" s="184"/>
      <c r="C40" s="281"/>
      <c r="D40" s="72"/>
      <c r="E40" s="72"/>
      <c r="F40" s="53" t="s">
        <v>17</v>
      </c>
      <c r="G40" s="32">
        <f t="shared" si="8"/>
        <v>29958.2</v>
      </c>
      <c r="H40" s="32">
        <f t="shared" si="7"/>
        <v>28193.9</v>
      </c>
      <c r="I40" s="32">
        <f>SUM(I51+I62+I73+I91+I92+I93+I94+I152+I155+I158+I161+I198)</f>
        <v>24258.2</v>
      </c>
      <c r="J40" s="32">
        <f>SUM(J51+J62+J73+J91+J92+J93+J94+J152+J155+J158+J161+J198)</f>
        <v>23293.9</v>
      </c>
      <c r="K40" s="53"/>
      <c r="L40" s="53"/>
      <c r="M40" s="32">
        <f>M152+M155+M158+M161</f>
        <v>5700</v>
      </c>
      <c r="N40" s="32">
        <f>SUM(N152+N155+N158+N161)</f>
        <v>4900</v>
      </c>
      <c r="O40" s="53"/>
      <c r="P40" s="53"/>
      <c r="Q40" s="184"/>
      <c r="S40" s="9"/>
      <c r="W40" s="8"/>
      <c r="X40" s="8"/>
      <c r="Y40" s="8"/>
      <c r="Z40" s="8"/>
      <c r="AA40" s="8"/>
      <c r="AB40" s="8"/>
    </row>
    <row r="41" spans="1:28" ht="27.75" customHeight="1" x14ac:dyDescent="0.25">
      <c r="A41" s="259"/>
      <c r="B41" s="184"/>
      <c r="C41" s="281"/>
      <c r="D41" s="55" t="s">
        <v>302</v>
      </c>
      <c r="E41" s="55" t="s">
        <v>306</v>
      </c>
      <c r="F41" s="53" t="s">
        <v>18</v>
      </c>
      <c r="G41" s="32">
        <f>SUM(I41+M41)</f>
        <v>28355</v>
      </c>
      <c r="H41" s="32">
        <f t="shared" si="7"/>
        <v>26212.600000000002</v>
      </c>
      <c r="I41" s="32">
        <f>SUM(I52+I63+I74+I95+I96+I97+I98+I164+I165+I166+I167+I199)</f>
        <v>24755</v>
      </c>
      <c r="J41" s="32">
        <f>SUM(J52+J63+J74+J95+J96+J97+J98+J164+J165+J166+J167+J199)</f>
        <v>22612.600000000002</v>
      </c>
      <c r="K41" s="53"/>
      <c r="L41" s="53"/>
      <c r="M41" s="32">
        <f>SUM(M164:M167)</f>
        <v>3600</v>
      </c>
      <c r="N41" s="32">
        <f>SUM(N164+N165+N166+N167)</f>
        <v>3600</v>
      </c>
      <c r="O41" s="53"/>
      <c r="P41" s="53"/>
      <c r="Q41" s="184"/>
      <c r="S41" s="8"/>
      <c r="W41" s="8"/>
      <c r="X41" s="8"/>
      <c r="Y41" s="8"/>
      <c r="Z41" s="8"/>
      <c r="AA41" s="8"/>
      <c r="AB41" s="8"/>
    </row>
    <row r="42" spans="1:28" ht="27" customHeight="1" x14ac:dyDescent="0.25">
      <c r="A42" s="259"/>
      <c r="B42" s="184"/>
      <c r="C42" s="281"/>
      <c r="D42" s="72"/>
      <c r="E42" s="72"/>
      <c r="F42" s="54" t="s">
        <v>19</v>
      </c>
      <c r="G42" s="32">
        <f t="shared" si="8"/>
        <v>25778.300000000003</v>
      </c>
      <c r="H42" s="32">
        <f t="shared" si="7"/>
        <v>25305.7</v>
      </c>
      <c r="I42" s="32">
        <f>SUM(I53+I64+I75+I99+I100+I101+I102+I168+I169+I170+I171+I200)</f>
        <v>23678.300000000003</v>
      </c>
      <c r="J42" s="32">
        <f>SUM(J53+J64+J75+J99+J100+J101+J102+J168+J169+J170+J171+J200)</f>
        <v>23205.7</v>
      </c>
      <c r="K42" s="54"/>
      <c r="L42" s="54"/>
      <c r="M42" s="32">
        <f>SUM(M168:M171)</f>
        <v>2100</v>
      </c>
      <c r="N42" s="32">
        <f>SUM(N168:N171)</f>
        <v>2100</v>
      </c>
      <c r="O42" s="54"/>
      <c r="P42" s="54"/>
      <c r="Q42" s="184"/>
      <c r="W42" s="8"/>
      <c r="X42" s="8"/>
      <c r="Y42" s="8"/>
      <c r="Z42" s="8"/>
      <c r="AA42" s="8"/>
      <c r="AB42" s="8"/>
    </row>
    <row r="43" spans="1:28" ht="26.25" customHeight="1" x14ac:dyDescent="0.25">
      <c r="A43" s="259"/>
      <c r="B43" s="184"/>
      <c r="C43" s="281"/>
      <c r="D43" s="72"/>
      <c r="E43" s="72"/>
      <c r="F43" s="54" t="s">
        <v>179</v>
      </c>
      <c r="G43" s="32">
        <f t="shared" si="8"/>
        <v>26299.4</v>
      </c>
      <c r="H43" s="32">
        <f t="shared" si="7"/>
        <v>24540.899999999998</v>
      </c>
      <c r="I43" s="32">
        <f>SUM(I54+I65+I76+I103+I104+I105+I106+I172+I173+I174+I175+I201)</f>
        <v>23559.4</v>
      </c>
      <c r="J43" s="32">
        <f>SUM(J54+J65+J76+J103+J104+J105+J106+J172+J173+J174+J175+J201)</f>
        <v>21800.899999999998</v>
      </c>
      <c r="K43" s="54"/>
      <c r="L43" s="54"/>
      <c r="M43" s="32">
        <f>SUM(M172:M175)</f>
        <v>2740</v>
      </c>
      <c r="N43" s="32">
        <f>SUM(N172:N175)</f>
        <v>2740</v>
      </c>
      <c r="O43" s="54"/>
      <c r="P43" s="54"/>
      <c r="Q43" s="184"/>
      <c r="W43" s="8"/>
      <c r="X43" s="8"/>
      <c r="Y43" s="8"/>
      <c r="Z43" s="8"/>
      <c r="AA43" s="8"/>
      <c r="AB43" s="8"/>
    </row>
    <row r="44" spans="1:28" ht="27" customHeight="1" x14ac:dyDescent="0.25">
      <c r="A44" s="259"/>
      <c r="B44" s="184"/>
      <c r="C44" s="281"/>
      <c r="D44" s="72"/>
      <c r="E44" s="72"/>
      <c r="F44" s="54" t="s">
        <v>192</v>
      </c>
      <c r="G44" s="32">
        <f>SUM(I44+M44)</f>
        <v>25750.100000000002</v>
      </c>
      <c r="H44" s="32">
        <f t="shared" si="7"/>
        <v>23483.199999999997</v>
      </c>
      <c r="I44" s="32">
        <f>SUM(I55+I66+I77+I107+I108+I109+I110+I176+I177+I178+I179+I202)</f>
        <v>24000.100000000002</v>
      </c>
      <c r="J44" s="32">
        <f>SUM(J55+J66+J77+J107+J108+J109+J110+J176+J177+J178+J179+J202)</f>
        <v>22063.199999999997</v>
      </c>
      <c r="K44" s="54"/>
      <c r="L44" s="54"/>
      <c r="M44" s="32">
        <f>SUM(M176:M179)</f>
        <v>1750</v>
      </c>
      <c r="N44" s="32">
        <f>SUM(N176:N179)</f>
        <v>1420</v>
      </c>
      <c r="O44" s="54"/>
      <c r="P44" s="54"/>
      <c r="Q44" s="184"/>
      <c r="W44" s="8"/>
      <c r="X44" s="8"/>
      <c r="Y44" s="8"/>
      <c r="Z44" s="8"/>
      <c r="AA44" s="8"/>
      <c r="AB44" s="8"/>
    </row>
    <row r="45" spans="1:28" ht="27.75" customHeight="1" x14ac:dyDescent="0.25">
      <c r="A45" s="259"/>
      <c r="B45" s="184"/>
      <c r="C45" s="281"/>
      <c r="D45" s="72"/>
      <c r="E45" s="72"/>
      <c r="F45" s="54" t="s">
        <v>193</v>
      </c>
      <c r="G45" s="32">
        <f t="shared" si="8"/>
        <v>26615.5</v>
      </c>
      <c r="H45" s="32">
        <f t="shared" si="7"/>
        <v>23419.739999999998</v>
      </c>
      <c r="I45" s="32">
        <f>SUM(I56+I67+I78+I111+I112+I113+I114+I180+I181+I182+I183+I203)</f>
        <v>24865.5</v>
      </c>
      <c r="J45" s="32">
        <f>SUM(J56+J67+J78+J111+J112+J113+J114+J180+J181+J182+J183+J203)</f>
        <v>22179.739999999998</v>
      </c>
      <c r="K45" s="54"/>
      <c r="L45" s="54"/>
      <c r="M45" s="32">
        <f>SUM(M180:M183)</f>
        <v>1750</v>
      </c>
      <c r="N45" s="32">
        <f>SUM(N180:N183)</f>
        <v>1240</v>
      </c>
      <c r="O45" s="54"/>
      <c r="P45" s="54"/>
      <c r="Q45" s="184"/>
      <c r="W45" s="8"/>
      <c r="X45" s="8"/>
      <c r="Y45" s="8"/>
      <c r="Z45" s="8"/>
      <c r="AA45" s="8"/>
      <c r="AB45" s="8"/>
    </row>
    <row r="46" spans="1:28" ht="28.5" customHeight="1" x14ac:dyDescent="0.25">
      <c r="A46" s="259"/>
      <c r="B46" s="184"/>
      <c r="C46" s="281"/>
      <c r="D46" s="72"/>
      <c r="E46" s="72"/>
      <c r="F46" s="54" t="s">
        <v>194</v>
      </c>
      <c r="G46" s="32">
        <f t="shared" si="8"/>
        <v>24781</v>
      </c>
      <c r="H46" s="32">
        <f>J46+N46</f>
        <v>23601.952999999998</v>
      </c>
      <c r="I46" s="32">
        <f>SUM(I57+I68+I79+I115+I116+I117+I118+I184+I185+I186+I187+I204)</f>
        <v>23531</v>
      </c>
      <c r="J46" s="32">
        <f>SUM(J57+J68+J79+J115+J116+J117+J118+J184+J185+J186+J187+J204)</f>
        <v>22601.952999999998</v>
      </c>
      <c r="K46" s="54"/>
      <c r="L46" s="54"/>
      <c r="M46" s="32">
        <f>SUM(M184:M187)</f>
        <v>1250</v>
      </c>
      <c r="N46" s="32">
        <f>SUM(N184:N187)</f>
        <v>1000</v>
      </c>
      <c r="O46" s="54"/>
      <c r="P46" s="54"/>
      <c r="Q46" s="184"/>
      <c r="W46" s="8"/>
      <c r="X46" s="8"/>
      <c r="Y46" s="8"/>
      <c r="Z46" s="8"/>
      <c r="AA46" s="8"/>
      <c r="AB46" s="8"/>
    </row>
    <row r="47" spans="1:28" ht="25.5" customHeight="1" x14ac:dyDescent="0.25">
      <c r="A47" s="259"/>
      <c r="B47" s="184"/>
      <c r="C47" s="281"/>
      <c r="D47" s="72"/>
      <c r="E47" s="72"/>
      <c r="F47" s="54" t="s">
        <v>195</v>
      </c>
      <c r="G47" s="32">
        <f t="shared" si="8"/>
        <v>25466.5</v>
      </c>
      <c r="H47" s="32">
        <f t="shared" si="7"/>
        <v>24020.699999999997</v>
      </c>
      <c r="I47" s="32">
        <f>SUM(I58+I69+I80+I119+I120+I121+I122+I188+I189+I190+I191+I205)</f>
        <v>24316.5</v>
      </c>
      <c r="J47" s="32">
        <f>SUM(J58+J69+J80+J119+J120+J121+J122+J188+J189+J190+J191+J205)</f>
        <v>23120.699999999997</v>
      </c>
      <c r="K47" s="54"/>
      <c r="L47" s="54"/>
      <c r="M47" s="32">
        <f>SUM(M188:M191)</f>
        <v>1150</v>
      </c>
      <c r="N47" s="32">
        <f>SUM(N188:N191)</f>
        <v>900</v>
      </c>
      <c r="O47" s="54"/>
      <c r="P47" s="54"/>
      <c r="Q47" s="184"/>
      <c r="W47" s="8"/>
      <c r="X47" s="8"/>
      <c r="Y47" s="8"/>
      <c r="Z47" s="8"/>
      <c r="AA47" s="8"/>
      <c r="AB47" s="8"/>
    </row>
    <row r="48" spans="1:28" ht="25.5" customHeight="1" x14ac:dyDescent="0.25">
      <c r="A48" s="259"/>
      <c r="B48" s="185"/>
      <c r="C48" s="282"/>
      <c r="D48" s="72"/>
      <c r="E48" s="72"/>
      <c r="F48" s="54" t="s">
        <v>196</v>
      </c>
      <c r="G48" s="32">
        <f t="shared" si="8"/>
        <v>28703.700000000004</v>
      </c>
      <c r="H48" s="32">
        <f t="shared" si="7"/>
        <v>23920.699999999997</v>
      </c>
      <c r="I48" s="32">
        <f>SUM(I59+I70+I81+I123+I124+I125+I126+I192+I193+I194+I195+I206)</f>
        <v>27103.700000000004</v>
      </c>
      <c r="J48" s="32">
        <f>SUM(J59+J70+J81+J123+J124+J125+J126+J192+J193+J194+J195+J206)</f>
        <v>23120.699999999997</v>
      </c>
      <c r="K48" s="54"/>
      <c r="L48" s="54"/>
      <c r="M48" s="32">
        <f>SUM(M192:M195)</f>
        <v>1600</v>
      </c>
      <c r="N48" s="32">
        <f>SUM(N192:N195)</f>
        <v>800</v>
      </c>
      <c r="O48" s="54"/>
      <c r="P48" s="54"/>
      <c r="Q48" s="185"/>
      <c r="W48" s="8"/>
      <c r="X48" s="8"/>
      <c r="Y48" s="8"/>
      <c r="Z48" s="8"/>
      <c r="AA48" s="8"/>
      <c r="AB48" s="8"/>
    </row>
    <row r="49" spans="1:28" ht="15" x14ac:dyDescent="0.25">
      <c r="A49" s="259"/>
      <c r="B49" s="190" t="s">
        <v>87</v>
      </c>
      <c r="C49" s="180" t="s">
        <v>186</v>
      </c>
      <c r="D49" s="54"/>
      <c r="E49" s="54"/>
      <c r="F49" s="53" t="s">
        <v>15</v>
      </c>
      <c r="G49" s="32">
        <v>2324.21</v>
      </c>
      <c r="H49" s="32">
        <v>2282.58</v>
      </c>
      <c r="I49" s="32">
        <v>2324.21</v>
      </c>
      <c r="J49" s="32">
        <v>2282.58</v>
      </c>
      <c r="K49" s="53"/>
      <c r="L49" s="53"/>
      <c r="M49" s="53"/>
      <c r="N49" s="53"/>
      <c r="O49" s="53"/>
      <c r="P49" s="53"/>
      <c r="Q49" s="183" t="s">
        <v>2</v>
      </c>
      <c r="W49" s="8"/>
      <c r="X49" s="8"/>
      <c r="Y49" s="8"/>
      <c r="Z49" s="8"/>
      <c r="AA49" s="8"/>
      <c r="AB49" s="8"/>
    </row>
    <row r="50" spans="1:28" ht="15" x14ac:dyDescent="0.25">
      <c r="A50" s="259"/>
      <c r="B50" s="190"/>
      <c r="C50" s="181"/>
      <c r="D50" s="55"/>
      <c r="E50" s="55"/>
      <c r="F50" s="53" t="s">
        <v>16</v>
      </c>
      <c r="G50" s="32">
        <v>3561.7</v>
      </c>
      <c r="H50" s="32">
        <v>3546.7</v>
      </c>
      <c r="I50" s="32">
        <v>3561.7</v>
      </c>
      <c r="J50" s="32">
        <v>3546.7</v>
      </c>
      <c r="K50" s="53"/>
      <c r="L50" s="53"/>
      <c r="M50" s="53"/>
      <c r="N50" s="53"/>
      <c r="O50" s="53"/>
      <c r="P50" s="53"/>
      <c r="Q50" s="184"/>
      <c r="W50" s="8"/>
      <c r="X50" s="8"/>
      <c r="Y50" s="8"/>
      <c r="Z50" s="8"/>
      <c r="AA50" s="8"/>
      <c r="AB50" s="8"/>
    </row>
    <row r="51" spans="1:28" ht="15" x14ac:dyDescent="0.25">
      <c r="A51" s="259"/>
      <c r="B51" s="190"/>
      <c r="C51" s="181"/>
      <c r="D51" s="55"/>
      <c r="E51" s="55"/>
      <c r="F51" s="53" t="s">
        <v>17</v>
      </c>
      <c r="G51" s="32">
        <v>3419.2</v>
      </c>
      <c r="H51" s="32">
        <v>3419.2</v>
      </c>
      <c r="I51" s="32">
        <v>3419.2</v>
      </c>
      <c r="J51" s="32">
        <v>3419.2</v>
      </c>
      <c r="K51" s="53"/>
      <c r="L51" s="53"/>
      <c r="M51" s="53"/>
      <c r="N51" s="53"/>
      <c r="O51" s="53"/>
      <c r="P51" s="53"/>
      <c r="Q51" s="184"/>
      <c r="W51" s="8"/>
      <c r="X51" s="8"/>
      <c r="Y51" s="8"/>
      <c r="Z51" s="8"/>
      <c r="AA51" s="8"/>
      <c r="AB51" s="8"/>
    </row>
    <row r="52" spans="1:28" ht="15" x14ac:dyDescent="0.25">
      <c r="A52" s="259"/>
      <c r="B52" s="190"/>
      <c r="C52" s="181"/>
      <c r="D52" s="55"/>
      <c r="E52" s="55"/>
      <c r="F52" s="53" t="s">
        <v>18</v>
      </c>
      <c r="G52" s="32">
        <v>3565.8</v>
      </c>
      <c r="H52" s="32">
        <v>3419.2</v>
      </c>
      <c r="I52" s="32">
        <v>3565.8</v>
      </c>
      <c r="J52" s="32">
        <v>3419.2</v>
      </c>
      <c r="K52" s="53"/>
      <c r="L52" s="53"/>
      <c r="M52" s="53"/>
      <c r="N52" s="53"/>
      <c r="O52" s="53"/>
      <c r="P52" s="53"/>
      <c r="Q52" s="184"/>
      <c r="W52" s="8"/>
      <c r="X52" s="8"/>
      <c r="Y52" s="8"/>
      <c r="Z52" s="8"/>
      <c r="AA52" s="8"/>
      <c r="AB52" s="8"/>
    </row>
    <row r="53" spans="1:28" ht="15" x14ac:dyDescent="0.25">
      <c r="A53" s="259"/>
      <c r="B53" s="190"/>
      <c r="C53" s="181"/>
      <c r="D53" s="55"/>
      <c r="E53" s="55"/>
      <c r="F53" s="54" t="s">
        <v>19</v>
      </c>
      <c r="G53" s="32">
        <v>3419.2</v>
      </c>
      <c r="H53" s="32">
        <v>3419.2</v>
      </c>
      <c r="I53" s="32">
        <v>3419.2</v>
      </c>
      <c r="J53" s="32">
        <v>3419.2</v>
      </c>
      <c r="K53" s="54"/>
      <c r="L53" s="54"/>
      <c r="M53" s="54"/>
      <c r="N53" s="54"/>
      <c r="O53" s="54"/>
      <c r="P53" s="54"/>
      <c r="Q53" s="184"/>
      <c r="W53" s="8"/>
      <c r="X53" s="8"/>
      <c r="Y53" s="8"/>
      <c r="Z53" s="8"/>
      <c r="AA53" s="8"/>
      <c r="AB53" s="8"/>
    </row>
    <row r="54" spans="1:28" ht="15" x14ac:dyDescent="0.25">
      <c r="A54" s="259"/>
      <c r="B54" s="190"/>
      <c r="C54" s="181"/>
      <c r="D54" s="55" t="s">
        <v>302</v>
      </c>
      <c r="E54" s="55" t="s">
        <v>306</v>
      </c>
      <c r="F54" s="54" t="s">
        <v>179</v>
      </c>
      <c r="G54" s="32">
        <v>3419.2</v>
      </c>
      <c r="H54" s="32">
        <v>3419.2</v>
      </c>
      <c r="I54" s="32">
        <v>3419.2</v>
      </c>
      <c r="J54" s="32">
        <v>3419.2</v>
      </c>
      <c r="K54" s="123"/>
      <c r="L54" s="54"/>
      <c r="M54" s="54"/>
      <c r="N54" s="54"/>
      <c r="O54" s="54"/>
      <c r="P54" s="54"/>
      <c r="Q54" s="184"/>
      <c r="W54" s="8"/>
      <c r="X54" s="8"/>
      <c r="Y54" s="8"/>
      <c r="Z54" s="8"/>
      <c r="AA54" s="8"/>
      <c r="AB54" s="8"/>
    </row>
    <row r="55" spans="1:28" ht="15" x14ac:dyDescent="0.25">
      <c r="A55" s="259"/>
      <c r="B55" s="190"/>
      <c r="C55" s="181"/>
      <c r="D55" s="55"/>
      <c r="E55" s="55"/>
      <c r="F55" s="54" t="s">
        <v>192</v>
      </c>
      <c r="G55" s="32">
        <v>3419.2</v>
      </c>
      <c r="H55" s="32">
        <v>3419.2</v>
      </c>
      <c r="I55" s="32">
        <v>3419.2</v>
      </c>
      <c r="J55" s="32">
        <v>3419.2</v>
      </c>
      <c r="K55" s="123"/>
      <c r="L55" s="54"/>
      <c r="M55" s="54"/>
      <c r="N55" s="54"/>
      <c r="O55" s="54"/>
      <c r="P55" s="54"/>
      <c r="Q55" s="184"/>
      <c r="W55" s="8"/>
      <c r="X55" s="8"/>
      <c r="Y55" s="8"/>
      <c r="Z55" s="8"/>
      <c r="AA55" s="8"/>
      <c r="AB55" s="8"/>
    </row>
    <row r="56" spans="1:28" ht="15" x14ac:dyDescent="0.25">
      <c r="A56" s="259"/>
      <c r="B56" s="190"/>
      <c r="C56" s="181"/>
      <c r="D56" s="55"/>
      <c r="E56" s="55"/>
      <c r="F56" s="54" t="s">
        <v>193</v>
      </c>
      <c r="G56" s="32">
        <v>3619.2</v>
      </c>
      <c r="H56" s="32">
        <v>3619.2</v>
      </c>
      <c r="I56" s="32">
        <v>3619.2</v>
      </c>
      <c r="J56" s="32">
        <v>3619.2</v>
      </c>
      <c r="K56" s="54"/>
      <c r="L56" s="54"/>
      <c r="M56" s="54"/>
      <c r="N56" s="54"/>
      <c r="O56" s="54"/>
      <c r="P56" s="54"/>
      <c r="Q56" s="184"/>
      <c r="W56" s="8"/>
      <c r="X56" s="8"/>
      <c r="Y56" s="8"/>
      <c r="Z56" s="8"/>
      <c r="AA56" s="8"/>
      <c r="AB56" s="8"/>
    </row>
    <row r="57" spans="1:28" ht="15" x14ac:dyDescent="0.25">
      <c r="A57" s="259"/>
      <c r="B57" s="190"/>
      <c r="C57" s="181"/>
      <c r="D57" s="55"/>
      <c r="E57" s="55"/>
      <c r="F57" s="54" t="s">
        <v>194</v>
      </c>
      <c r="G57" s="32">
        <v>3419.5</v>
      </c>
      <c r="H57" s="32">
        <v>3419.5</v>
      </c>
      <c r="I57" s="32">
        <v>3419.5</v>
      </c>
      <c r="J57" s="32">
        <v>3419.5</v>
      </c>
      <c r="K57" s="54"/>
      <c r="L57" s="54"/>
      <c r="M57" s="54"/>
      <c r="N57" s="54"/>
      <c r="O57" s="54"/>
      <c r="P57" s="54"/>
      <c r="Q57" s="184"/>
      <c r="W57" s="8"/>
      <c r="X57" s="8"/>
      <c r="Y57" s="8"/>
      <c r="Z57" s="8"/>
      <c r="AA57" s="8"/>
      <c r="AB57" s="8"/>
    </row>
    <row r="58" spans="1:28" ht="15" x14ac:dyDescent="0.25">
      <c r="A58" s="259"/>
      <c r="B58" s="190"/>
      <c r="C58" s="181"/>
      <c r="D58" s="55"/>
      <c r="E58" s="55"/>
      <c r="F58" s="54" t="s">
        <v>195</v>
      </c>
      <c r="G58" s="32">
        <f>I58</f>
        <v>4375.5</v>
      </c>
      <c r="H58" s="32">
        <v>3419.2</v>
      </c>
      <c r="I58" s="32">
        <v>4375.5</v>
      </c>
      <c r="J58" s="32">
        <v>3419.2</v>
      </c>
      <c r="K58" s="54"/>
      <c r="L58" s="54"/>
      <c r="M58" s="54"/>
      <c r="N58" s="54"/>
      <c r="O58" s="54"/>
      <c r="P58" s="54"/>
      <c r="Q58" s="184"/>
      <c r="W58" s="8"/>
      <c r="X58" s="8"/>
      <c r="Y58" s="8"/>
      <c r="Z58" s="8"/>
      <c r="AA58" s="8"/>
      <c r="AB58" s="8"/>
    </row>
    <row r="59" spans="1:28" ht="15" x14ac:dyDescent="0.25">
      <c r="A59" s="259"/>
      <c r="B59" s="190"/>
      <c r="C59" s="182"/>
      <c r="D59" s="55"/>
      <c r="E59" s="55"/>
      <c r="F59" s="54" t="s">
        <v>196</v>
      </c>
      <c r="G59" s="32">
        <f>I59</f>
        <v>4375.5</v>
      </c>
      <c r="H59" s="32">
        <v>3419.2</v>
      </c>
      <c r="I59" s="32">
        <v>4375.5</v>
      </c>
      <c r="J59" s="32">
        <v>3419.2</v>
      </c>
      <c r="K59" s="54"/>
      <c r="L59" s="54"/>
      <c r="M59" s="54"/>
      <c r="N59" s="54"/>
      <c r="O59" s="54"/>
      <c r="P59" s="54"/>
      <c r="Q59" s="184"/>
      <c r="W59" s="8"/>
      <c r="X59" s="8"/>
      <c r="Y59" s="8"/>
      <c r="Z59" s="8"/>
      <c r="AA59" s="8"/>
      <c r="AB59" s="8"/>
    </row>
    <row r="60" spans="1:28" ht="15" x14ac:dyDescent="0.25">
      <c r="A60" s="259"/>
      <c r="B60" s="183" t="s">
        <v>230</v>
      </c>
      <c r="C60" s="180" t="s">
        <v>187</v>
      </c>
      <c r="D60" s="54"/>
      <c r="E60" s="54"/>
      <c r="F60" s="53" t="s">
        <v>15</v>
      </c>
      <c r="G60" s="73">
        <v>4514.17</v>
      </c>
      <c r="H60" s="73">
        <v>4263.88</v>
      </c>
      <c r="I60" s="73">
        <v>4514.17</v>
      </c>
      <c r="J60" s="73">
        <v>4263.88</v>
      </c>
      <c r="K60" s="114"/>
      <c r="L60" s="114"/>
      <c r="M60" s="114"/>
      <c r="N60" s="114"/>
      <c r="O60" s="114"/>
      <c r="P60" s="114"/>
      <c r="Q60" s="184"/>
      <c r="W60" s="8"/>
      <c r="X60" s="8"/>
      <c r="Y60" s="8"/>
      <c r="Z60" s="8"/>
      <c r="AA60" s="8"/>
      <c r="AB60" s="8"/>
    </row>
    <row r="61" spans="1:28" ht="15" x14ac:dyDescent="0.25">
      <c r="A61" s="259"/>
      <c r="B61" s="184"/>
      <c r="C61" s="181"/>
      <c r="D61" s="55"/>
      <c r="E61" s="55"/>
      <c r="F61" s="53" t="s">
        <v>16</v>
      </c>
      <c r="G61" s="73">
        <v>4441.7</v>
      </c>
      <c r="H61" s="73">
        <v>4430.8999999999996</v>
      </c>
      <c r="I61" s="73">
        <v>4441.7</v>
      </c>
      <c r="J61" s="73">
        <v>4430.8999999999996</v>
      </c>
      <c r="K61" s="114"/>
      <c r="L61" s="114"/>
      <c r="M61" s="114"/>
      <c r="N61" s="114"/>
      <c r="O61" s="114"/>
      <c r="P61" s="114"/>
      <c r="Q61" s="184"/>
      <c r="W61" s="8"/>
      <c r="X61" s="8"/>
      <c r="Y61" s="8"/>
      <c r="Z61" s="8"/>
      <c r="AA61" s="8"/>
      <c r="AB61" s="8"/>
    </row>
    <row r="62" spans="1:28" ht="15" x14ac:dyDescent="0.25">
      <c r="A62" s="259"/>
      <c r="B62" s="184"/>
      <c r="C62" s="181"/>
      <c r="D62" s="55"/>
      <c r="E62" s="55"/>
      <c r="F62" s="53" t="s">
        <v>17</v>
      </c>
      <c r="G62" s="73">
        <v>5174.1000000000004</v>
      </c>
      <c r="H62" s="73">
        <v>5074.7</v>
      </c>
      <c r="I62" s="73">
        <v>5174.1000000000004</v>
      </c>
      <c r="J62" s="73">
        <v>5074.7</v>
      </c>
      <c r="K62" s="114"/>
      <c r="L62" s="114"/>
      <c r="M62" s="114"/>
      <c r="N62" s="114"/>
      <c r="O62" s="114"/>
      <c r="P62" s="114"/>
      <c r="Q62" s="184"/>
      <c r="W62" s="8"/>
      <c r="X62" s="8"/>
      <c r="Y62" s="8"/>
      <c r="Z62" s="8"/>
      <c r="AA62" s="8"/>
      <c r="AB62" s="8"/>
    </row>
    <row r="63" spans="1:28" ht="15" x14ac:dyDescent="0.25">
      <c r="A63" s="259"/>
      <c r="B63" s="184"/>
      <c r="C63" s="181"/>
      <c r="D63" s="55"/>
      <c r="E63" s="55"/>
      <c r="F63" s="53" t="s">
        <v>18</v>
      </c>
      <c r="G63" s="73">
        <v>5580</v>
      </c>
      <c r="H63" s="73">
        <v>4440.5</v>
      </c>
      <c r="I63" s="73">
        <v>5580</v>
      </c>
      <c r="J63" s="73">
        <v>4440.5</v>
      </c>
      <c r="K63" s="114"/>
      <c r="L63" s="114"/>
      <c r="M63" s="114"/>
      <c r="N63" s="114"/>
      <c r="O63" s="114"/>
      <c r="P63" s="114"/>
      <c r="Q63" s="184"/>
      <c r="R63" s="8"/>
      <c r="S63" s="8"/>
      <c r="T63" s="8"/>
      <c r="U63" s="8"/>
      <c r="V63" s="8">
        <f>H64-H63</f>
        <v>731.89999999999964</v>
      </c>
      <c r="W63" s="8"/>
      <c r="X63" s="8"/>
      <c r="Y63" s="8"/>
      <c r="Z63" s="8"/>
      <c r="AA63" s="8"/>
      <c r="AB63" s="8"/>
    </row>
    <row r="64" spans="1:28" ht="15" x14ac:dyDescent="0.25">
      <c r="A64" s="259"/>
      <c r="B64" s="184"/>
      <c r="C64" s="181"/>
      <c r="D64" s="55" t="s">
        <v>302</v>
      </c>
      <c r="E64" s="55" t="s">
        <v>306</v>
      </c>
      <c r="F64" s="54" t="s">
        <v>19</v>
      </c>
      <c r="G64" s="73">
        <v>5580</v>
      </c>
      <c r="H64" s="73">
        <v>5172.3999999999996</v>
      </c>
      <c r="I64" s="73">
        <v>5580</v>
      </c>
      <c r="J64" s="73">
        <v>5172.3999999999996</v>
      </c>
      <c r="K64" s="110"/>
      <c r="L64" s="110"/>
      <c r="M64" s="110"/>
      <c r="N64" s="110"/>
      <c r="O64" s="110"/>
      <c r="P64" s="110"/>
      <c r="Q64" s="184"/>
      <c r="R64" s="8"/>
      <c r="S64" s="8"/>
      <c r="T64" s="8"/>
      <c r="U64" s="8"/>
      <c r="V64" s="8">
        <f>H65-H64</f>
        <v>-1318.3999999999996</v>
      </c>
      <c r="W64" s="8"/>
      <c r="X64" s="8"/>
      <c r="Y64" s="8"/>
      <c r="Z64" s="8"/>
      <c r="AA64" s="8"/>
      <c r="AB64" s="8"/>
    </row>
    <row r="65" spans="1:35" ht="15" x14ac:dyDescent="0.25">
      <c r="A65" s="259"/>
      <c r="B65" s="184"/>
      <c r="C65" s="181"/>
      <c r="D65" s="55"/>
      <c r="E65" s="55"/>
      <c r="F65" s="54" t="s">
        <v>179</v>
      </c>
      <c r="G65" s="73">
        <v>5580</v>
      </c>
      <c r="H65" s="73">
        <v>3854</v>
      </c>
      <c r="I65" s="73">
        <v>5580</v>
      </c>
      <c r="J65" s="73">
        <f>H65</f>
        <v>3854</v>
      </c>
      <c r="K65" s="110"/>
      <c r="L65" s="110"/>
      <c r="M65" s="110"/>
      <c r="N65" s="110"/>
      <c r="O65" s="110"/>
      <c r="P65" s="110"/>
      <c r="Q65" s="184"/>
      <c r="R65" s="8"/>
      <c r="S65" s="8"/>
      <c r="T65" s="8"/>
      <c r="U65" s="8"/>
      <c r="V65" s="8">
        <f>H66-H65</f>
        <v>203.59999999999991</v>
      </c>
      <c r="W65" s="8"/>
      <c r="X65" s="8"/>
      <c r="Y65" s="8"/>
      <c r="Z65" s="8"/>
      <c r="AA65" s="8"/>
      <c r="AB65" s="8"/>
    </row>
    <row r="66" spans="1:35" ht="15" x14ac:dyDescent="0.25">
      <c r="A66" s="259"/>
      <c r="B66" s="184"/>
      <c r="C66" s="181"/>
      <c r="D66" s="55"/>
      <c r="E66" s="55"/>
      <c r="F66" s="54" t="s">
        <v>192</v>
      </c>
      <c r="G66" s="73">
        <f>I66</f>
        <v>5051.6000000000004</v>
      </c>
      <c r="H66" s="73">
        <v>4057.6</v>
      </c>
      <c r="I66" s="73">
        <v>5051.6000000000004</v>
      </c>
      <c r="J66" s="73">
        <v>4057.6</v>
      </c>
      <c r="K66" s="54"/>
      <c r="L66" s="54"/>
      <c r="M66" s="54"/>
      <c r="N66" s="54"/>
      <c r="O66" s="54"/>
      <c r="P66" s="54"/>
      <c r="Q66" s="184"/>
      <c r="W66" s="8"/>
      <c r="X66" s="8"/>
      <c r="Y66" s="8"/>
      <c r="Z66" s="8"/>
      <c r="AA66" s="8"/>
      <c r="AB66" s="8"/>
    </row>
    <row r="67" spans="1:35" ht="15" x14ac:dyDescent="0.25">
      <c r="A67" s="259"/>
      <c r="B67" s="184"/>
      <c r="C67" s="181"/>
      <c r="D67" s="55"/>
      <c r="E67" s="55"/>
      <c r="F67" s="54" t="s">
        <v>193</v>
      </c>
      <c r="G67" s="73">
        <f>I67</f>
        <v>5051.6000000000004</v>
      </c>
      <c r="H67" s="73">
        <v>4032.54</v>
      </c>
      <c r="I67" s="73">
        <v>5051.6000000000004</v>
      </c>
      <c r="J67" s="73">
        <v>4032.54</v>
      </c>
      <c r="K67" s="54"/>
      <c r="L67" s="54"/>
      <c r="M67" s="54"/>
      <c r="N67" s="54"/>
      <c r="O67" s="54"/>
      <c r="P67" s="54"/>
      <c r="Q67" s="184"/>
      <c r="W67" s="8"/>
      <c r="X67" s="8"/>
      <c r="Y67" s="8"/>
      <c r="Z67" s="8"/>
      <c r="AA67" s="8"/>
      <c r="AB67" s="8"/>
    </row>
    <row r="68" spans="1:35" ht="15" x14ac:dyDescent="0.25">
      <c r="A68" s="259"/>
      <c r="B68" s="184"/>
      <c r="C68" s="181"/>
      <c r="D68" s="55"/>
      <c r="E68" s="55"/>
      <c r="F68" s="54" t="s">
        <v>194</v>
      </c>
      <c r="G68" s="73">
        <f>I68</f>
        <v>5051.6000000000004</v>
      </c>
      <c r="H68" s="73">
        <f>J68</f>
        <v>4545.1859999999997</v>
      </c>
      <c r="I68" s="73">
        <v>5051.6000000000004</v>
      </c>
      <c r="J68" s="73">
        <v>4545.1859999999997</v>
      </c>
      <c r="K68" s="54"/>
      <c r="L68" s="54"/>
      <c r="M68" s="54"/>
      <c r="N68" s="54"/>
      <c r="O68" s="54"/>
      <c r="P68" s="54"/>
      <c r="Q68" s="184"/>
      <c r="W68" s="8"/>
      <c r="X68" s="8"/>
      <c r="Y68" s="8"/>
      <c r="Z68" s="8"/>
      <c r="AA68" s="8"/>
      <c r="AB68" s="8"/>
    </row>
    <row r="69" spans="1:35" ht="15" x14ac:dyDescent="0.25">
      <c r="A69" s="259"/>
      <c r="B69" s="184"/>
      <c r="C69" s="181"/>
      <c r="D69" s="55"/>
      <c r="E69" s="55"/>
      <c r="F69" s="54" t="s">
        <v>195</v>
      </c>
      <c r="G69" s="73">
        <f>I69</f>
        <v>5051.6000000000004</v>
      </c>
      <c r="H69" s="73">
        <v>5051.6000000000004</v>
      </c>
      <c r="I69" s="73">
        <v>5051.6000000000004</v>
      </c>
      <c r="J69" s="73">
        <v>5051.6000000000004</v>
      </c>
      <c r="K69" s="54"/>
      <c r="L69" s="54"/>
      <c r="M69" s="54"/>
      <c r="N69" s="54"/>
      <c r="O69" s="54"/>
      <c r="P69" s="54"/>
      <c r="Q69" s="184"/>
      <c r="W69" s="8"/>
      <c r="X69" s="8"/>
      <c r="Y69" s="8"/>
      <c r="Z69" s="8"/>
      <c r="AA69" s="8"/>
      <c r="AB69" s="8"/>
    </row>
    <row r="70" spans="1:35" ht="15" x14ac:dyDescent="0.25">
      <c r="A70" s="259"/>
      <c r="B70" s="185"/>
      <c r="C70" s="182"/>
      <c r="D70" s="55"/>
      <c r="E70" s="55"/>
      <c r="F70" s="54" t="s">
        <v>196</v>
      </c>
      <c r="G70" s="73">
        <v>5922.6</v>
      </c>
      <c r="H70" s="73">
        <v>5051.6000000000004</v>
      </c>
      <c r="I70" s="73">
        <v>5922.6</v>
      </c>
      <c r="J70" s="73">
        <v>5051.6000000000004</v>
      </c>
      <c r="K70" s="54"/>
      <c r="L70" s="54"/>
      <c r="M70" s="54"/>
      <c r="N70" s="54"/>
      <c r="O70" s="54"/>
      <c r="P70" s="54"/>
      <c r="Q70" s="184"/>
      <c r="W70" s="8"/>
      <c r="X70" s="8"/>
      <c r="Y70" s="8"/>
      <c r="Z70" s="8"/>
      <c r="AA70" s="8"/>
      <c r="AB70" s="8"/>
    </row>
    <row r="71" spans="1:35" ht="15" customHeight="1" x14ac:dyDescent="0.25">
      <c r="A71" s="259"/>
      <c r="B71" s="183" t="s">
        <v>88</v>
      </c>
      <c r="C71" s="180"/>
      <c r="D71" s="54"/>
      <c r="E71" s="54"/>
      <c r="F71" s="53" t="s">
        <v>15</v>
      </c>
      <c r="G71" s="32">
        <v>686</v>
      </c>
      <c r="H71" s="32">
        <v>672</v>
      </c>
      <c r="I71" s="32">
        <v>686</v>
      </c>
      <c r="J71" s="32">
        <v>672</v>
      </c>
      <c r="K71" s="53"/>
      <c r="L71" s="53"/>
      <c r="M71" s="53"/>
      <c r="N71" s="53"/>
      <c r="O71" s="53"/>
      <c r="P71" s="53"/>
      <c r="Q71" s="184"/>
      <c r="S71" s="9"/>
      <c r="W71" s="8"/>
      <c r="X71" s="8"/>
      <c r="Y71" s="8"/>
      <c r="Z71" s="8"/>
      <c r="AA71" s="8"/>
      <c r="AB71" s="8"/>
    </row>
    <row r="72" spans="1:35" ht="15" x14ac:dyDescent="0.25">
      <c r="A72" s="259"/>
      <c r="B72" s="184"/>
      <c r="C72" s="181"/>
      <c r="D72" s="55"/>
      <c r="E72" s="55"/>
      <c r="F72" s="53" t="s">
        <v>16</v>
      </c>
      <c r="G72" s="32">
        <v>686</v>
      </c>
      <c r="H72" s="32">
        <v>252</v>
      </c>
      <c r="I72" s="32">
        <v>686</v>
      </c>
      <c r="J72" s="32">
        <v>252</v>
      </c>
      <c r="K72" s="53"/>
      <c r="L72" s="53"/>
      <c r="M72" s="53"/>
      <c r="N72" s="53"/>
      <c r="O72" s="53"/>
      <c r="P72" s="53"/>
      <c r="Q72" s="184"/>
      <c r="W72" s="8"/>
      <c r="X72" s="8"/>
      <c r="Y72" s="8"/>
      <c r="Z72" s="8"/>
      <c r="AA72" s="8"/>
      <c r="AB72" s="8"/>
    </row>
    <row r="73" spans="1:35" ht="15" x14ac:dyDescent="0.25">
      <c r="A73" s="259"/>
      <c r="B73" s="184"/>
      <c r="C73" s="181"/>
      <c r="D73" s="55"/>
      <c r="E73" s="55"/>
      <c r="F73" s="53" t="s">
        <v>17</v>
      </c>
      <c r="G73" s="32">
        <v>686</v>
      </c>
      <c r="H73" s="32">
        <v>0</v>
      </c>
      <c r="I73" s="32">
        <v>686</v>
      </c>
      <c r="J73" s="32">
        <v>0</v>
      </c>
      <c r="K73" s="53"/>
      <c r="L73" s="53"/>
      <c r="M73" s="53"/>
      <c r="N73" s="53"/>
      <c r="O73" s="53"/>
      <c r="P73" s="53"/>
      <c r="Q73" s="184"/>
      <c r="W73" s="8"/>
      <c r="X73" s="8"/>
      <c r="Y73" s="8"/>
      <c r="Z73" s="8"/>
      <c r="AA73" s="8"/>
      <c r="AB73" s="8"/>
    </row>
    <row r="74" spans="1:35" ht="15" x14ac:dyDescent="0.25">
      <c r="A74" s="259"/>
      <c r="B74" s="184"/>
      <c r="C74" s="181"/>
      <c r="D74" s="55"/>
      <c r="E74" s="55"/>
      <c r="F74" s="53" t="s">
        <v>18</v>
      </c>
      <c r="G74" s="32">
        <v>686</v>
      </c>
      <c r="H74" s="32">
        <v>0</v>
      </c>
      <c r="I74" s="32">
        <v>686</v>
      </c>
      <c r="J74" s="32">
        <v>0</v>
      </c>
      <c r="K74" s="53"/>
      <c r="L74" s="53"/>
      <c r="M74" s="53"/>
      <c r="N74" s="53"/>
      <c r="O74" s="53"/>
      <c r="P74" s="53"/>
      <c r="Q74" s="184"/>
      <c r="W74" s="8"/>
      <c r="X74" s="8"/>
      <c r="Y74" s="8"/>
      <c r="Z74" s="8"/>
      <c r="AA74" s="8"/>
      <c r="AB74" s="8"/>
    </row>
    <row r="75" spans="1:35" ht="15" x14ac:dyDescent="0.25">
      <c r="A75" s="259"/>
      <c r="B75" s="184"/>
      <c r="C75" s="181"/>
      <c r="D75" s="55"/>
      <c r="E75" s="55"/>
      <c r="F75" s="53" t="s">
        <v>19</v>
      </c>
      <c r="G75" s="32">
        <v>0</v>
      </c>
      <c r="H75" s="32">
        <v>0</v>
      </c>
      <c r="I75" s="32">
        <v>0</v>
      </c>
      <c r="J75" s="32">
        <v>0</v>
      </c>
      <c r="K75" s="53"/>
      <c r="L75" s="53"/>
      <c r="M75" s="53"/>
      <c r="N75" s="53"/>
      <c r="O75" s="53"/>
      <c r="P75" s="53"/>
      <c r="Q75" s="184"/>
      <c r="W75" s="8"/>
      <c r="X75" s="8"/>
      <c r="Y75" s="8"/>
      <c r="Z75" s="8"/>
      <c r="AA75" s="8"/>
      <c r="AB75" s="8"/>
    </row>
    <row r="76" spans="1:35" ht="15" x14ac:dyDescent="0.25">
      <c r="A76" s="259"/>
      <c r="B76" s="184"/>
      <c r="C76" s="181"/>
      <c r="D76" s="55"/>
      <c r="E76" s="55"/>
      <c r="F76" s="54" t="s">
        <v>179</v>
      </c>
      <c r="G76" s="32">
        <v>0</v>
      </c>
      <c r="H76" s="32">
        <v>0</v>
      </c>
      <c r="I76" s="125">
        <v>0</v>
      </c>
      <c r="J76" s="32">
        <v>0</v>
      </c>
      <c r="K76" s="56"/>
      <c r="L76" s="56"/>
      <c r="M76" s="56"/>
      <c r="N76" s="56"/>
      <c r="O76" s="56"/>
      <c r="P76" s="56"/>
      <c r="Q76" s="184"/>
      <c r="W76" s="8"/>
      <c r="X76" s="8"/>
      <c r="Y76" s="8"/>
      <c r="Z76" s="8"/>
      <c r="AA76" s="8"/>
      <c r="AB76" s="8"/>
    </row>
    <row r="77" spans="1:35" ht="15" x14ac:dyDescent="0.25">
      <c r="A77" s="259"/>
      <c r="B77" s="184"/>
      <c r="C77" s="181"/>
      <c r="D77" s="55"/>
      <c r="E77" s="55"/>
      <c r="F77" s="54" t="s">
        <v>192</v>
      </c>
      <c r="G77" s="32">
        <v>0</v>
      </c>
      <c r="H77" s="32">
        <v>0</v>
      </c>
      <c r="I77" s="32">
        <v>0</v>
      </c>
      <c r="J77" s="32">
        <v>0</v>
      </c>
      <c r="K77" s="54"/>
      <c r="L77" s="54"/>
      <c r="M77" s="54"/>
      <c r="N77" s="54"/>
      <c r="O77" s="54"/>
      <c r="P77" s="54"/>
      <c r="Q77" s="184"/>
      <c r="W77" s="8"/>
      <c r="X77" s="8"/>
      <c r="Y77" s="8"/>
      <c r="Z77" s="8"/>
      <c r="AA77" s="8"/>
      <c r="AB77" s="8"/>
      <c r="AI77" s="8"/>
    </row>
    <row r="78" spans="1:35" ht="15" x14ac:dyDescent="0.25">
      <c r="A78" s="259"/>
      <c r="B78" s="184"/>
      <c r="C78" s="181"/>
      <c r="D78" s="55"/>
      <c r="E78" s="55"/>
      <c r="F78" s="54" t="s">
        <v>193</v>
      </c>
      <c r="G78" s="32">
        <v>0</v>
      </c>
      <c r="H78" s="32">
        <v>0</v>
      </c>
      <c r="I78" s="32">
        <v>0</v>
      </c>
      <c r="J78" s="32">
        <v>0</v>
      </c>
      <c r="K78" s="54"/>
      <c r="L78" s="54"/>
      <c r="M78" s="54"/>
      <c r="N78" s="54"/>
      <c r="O78" s="54"/>
      <c r="P78" s="54"/>
      <c r="Q78" s="184"/>
      <c r="W78" s="8"/>
      <c r="X78" s="8"/>
      <c r="Y78" s="8"/>
      <c r="Z78" s="8"/>
      <c r="AA78" s="8"/>
      <c r="AB78" s="8"/>
    </row>
    <row r="79" spans="1:35" ht="15" x14ac:dyDescent="0.25">
      <c r="A79" s="259"/>
      <c r="B79" s="184"/>
      <c r="C79" s="181"/>
      <c r="D79" s="55"/>
      <c r="E79" s="55"/>
      <c r="F79" s="54" t="s">
        <v>194</v>
      </c>
      <c r="G79" s="32">
        <v>0</v>
      </c>
      <c r="H79" s="32">
        <v>0</v>
      </c>
      <c r="I79" s="32">
        <v>0</v>
      </c>
      <c r="J79" s="32">
        <v>0</v>
      </c>
      <c r="K79" s="54"/>
      <c r="L79" s="54"/>
      <c r="M79" s="54"/>
      <c r="N79" s="54"/>
      <c r="O79" s="54"/>
      <c r="P79" s="54"/>
      <c r="Q79" s="184"/>
      <c r="W79" s="8"/>
      <c r="X79" s="8"/>
      <c r="Y79" s="8"/>
      <c r="Z79" s="8"/>
      <c r="AA79" s="8"/>
      <c r="AB79" s="8"/>
    </row>
    <row r="80" spans="1:35" ht="15" x14ac:dyDescent="0.25">
      <c r="A80" s="259"/>
      <c r="B80" s="184"/>
      <c r="C80" s="181"/>
      <c r="D80" s="55"/>
      <c r="E80" s="55"/>
      <c r="F80" s="54" t="s">
        <v>195</v>
      </c>
      <c r="G80" s="32">
        <v>0</v>
      </c>
      <c r="H80" s="32">
        <v>0</v>
      </c>
      <c r="I80" s="32">
        <v>0</v>
      </c>
      <c r="J80" s="32">
        <v>0</v>
      </c>
      <c r="K80" s="54"/>
      <c r="L80" s="54"/>
      <c r="M80" s="54"/>
      <c r="N80" s="54"/>
      <c r="O80" s="54"/>
      <c r="P80" s="54"/>
      <c r="Q80" s="184"/>
      <c r="W80" s="8"/>
      <c r="X80" s="8"/>
      <c r="Y80" s="8"/>
      <c r="Z80" s="8"/>
      <c r="AA80" s="8"/>
      <c r="AB80" s="8"/>
    </row>
    <row r="81" spans="1:28" ht="15" x14ac:dyDescent="0.25">
      <c r="A81" s="259"/>
      <c r="B81" s="185"/>
      <c r="C81" s="182"/>
      <c r="D81" s="55"/>
      <c r="E81" s="55"/>
      <c r="F81" s="54" t="s">
        <v>196</v>
      </c>
      <c r="G81" s="32">
        <v>0</v>
      </c>
      <c r="H81" s="32">
        <v>0</v>
      </c>
      <c r="I81" s="32">
        <v>0</v>
      </c>
      <c r="J81" s="32">
        <v>0</v>
      </c>
      <c r="K81" s="53"/>
      <c r="L81" s="53"/>
      <c r="M81" s="53"/>
      <c r="N81" s="53"/>
      <c r="O81" s="53"/>
      <c r="P81" s="53"/>
      <c r="Q81" s="185"/>
      <c r="W81" s="8"/>
      <c r="X81" s="8"/>
      <c r="Y81" s="8"/>
      <c r="Z81" s="8"/>
      <c r="AA81" s="8"/>
      <c r="AB81" s="8"/>
    </row>
    <row r="82" spans="1:28" ht="81.75" customHeight="1" x14ac:dyDescent="0.25">
      <c r="A82" s="259"/>
      <c r="B82" s="74" t="s">
        <v>231</v>
      </c>
      <c r="C82" s="180" t="s">
        <v>154</v>
      </c>
      <c r="D82" s="53" t="s">
        <v>302</v>
      </c>
      <c r="E82" s="53" t="s">
        <v>306</v>
      </c>
      <c r="F82" s="102" t="s">
        <v>85</v>
      </c>
      <c r="G82" s="71">
        <f>SUM(G83:G126)</f>
        <v>35507.1</v>
      </c>
      <c r="H82" s="71">
        <f>SUM(H83:H126)</f>
        <v>30688.799999999999</v>
      </c>
      <c r="I82" s="71">
        <f>SUM(I83:I126)</f>
        <v>35507.1</v>
      </c>
      <c r="J82" s="71">
        <f>SUM(J83:J126)</f>
        <v>30688.799999999999</v>
      </c>
      <c r="K82" s="75"/>
      <c r="L82" s="75"/>
      <c r="M82" s="75"/>
      <c r="N82" s="75"/>
      <c r="O82" s="75"/>
      <c r="P82" s="75"/>
      <c r="Q82" s="183" t="s">
        <v>36</v>
      </c>
      <c r="W82" s="8"/>
      <c r="X82" s="8"/>
      <c r="Y82" s="8"/>
      <c r="Z82" s="8"/>
      <c r="AA82" s="8"/>
      <c r="AB82" s="8"/>
    </row>
    <row r="83" spans="1:28" ht="30" x14ac:dyDescent="0.25">
      <c r="A83" s="259"/>
      <c r="B83" s="76" t="s">
        <v>30</v>
      </c>
      <c r="C83" s="181"/>
      <c r="D83" s="55"/>
      <c r="E83" s="55"/>
      <c r="F83" s="173" t="s">
        <v>15</v>
      </c>
      <c r="G83" s="77">
        <v>1100</v>
      </c>
      <c r="H83" s="77">
        <v>1095.9000000000001</v>
      </c>
      <c r="I83" s="77">
        <v>1100</v>
      </c>
      <c r="J83" s="77">
        <v>1095.9000000000001</v>
      </c>
      <c r="K83" s="78"/>
      <c r="L83" s="78"/>
      <c r="M83" s="78"/>
      <c r="N83" s="78"/>
      <c r="O83" s="78"/>
      <c r="P83" s="78"/>
      <c r="Q83" s="184"/>
      <c r="W83" s="8"/>
      <c r="X83" s="8"/>
      <c r="Y83" s="8"/>
      <c r="Z83" s="8"/>
      <c r="AA83" s="8"/>
      <c r="AB83" s="8"/>
    </row>
    <row r="84" spans="1:28" ht="30" x14ac:dyDescent="0.25">
      <c r="A84" s="259"/>
      <c r="B84" s="76" t="s">
        <v>31</v>
      </c>
      <c r="C84" s="181"/>
      <c r="D84" s="55"/>
      <c r="E84" s="55"/>
      <c r="F84" s="174"/>
      <c r="G84" s="77">
        <v>1100</v>
      </c>
      <c r="H84" s="77">
        <v>1099</v>
      </c>
      <c r="I84" s="77">
        <v>1100</v>
      </c>
      <c r="J84" s="77">
        <v>1099</v>
      </c>
      <c r="K84" s="78"/>
      <c r="L84" s="78"/>
      <c r="M84" s="78"/>
      <c r="N84" s="78"/>
      <c r="O84" s="78"/>
      <c r="P84" s="78"/>
      <c r="Q84" s="184"/>
      <c r="W84" s="8"/>
      <c r="X84" s="8"/>
      <c r="Y84" s="8"/>
      <c r="Z84" s="8"/>
      <c r="AA84" s="8"/>
      <c r="AB84" s="8"/>
    </row>
    <row r="85" spans="1:28" ht="30" x14ac:dyDescent="0.25">
      <c r="A85" s="259"/>
      <c r="B85" s="76" t="s">
        <v>32</v>
      </c>
      <c r="C85" s="181"/>
      <c r="D85" s="55"/>
      <c r="E85" s="55"/>
      <c r="F85" s="174"/>
      <c r="G85" s="77">
        <v>1100</v>
      </c>
      <c r="H85" s="77">
        <v>1092</v>
      </c>
      <c r="I85" s="77">
        <v>1100</v>
      </c>
      <c r="J85" s="77">
        <v>1092</v>
      </c>
      <c r="K85" s="78"/>
      <c r="L85" s="78"/>
      <c r="M85" s="78"/>
      <c r="N85" s="78"/>
      <c r="O85" s="78"/>
      <c r="P85" s="78"/>
      <c r="Q85" s="184"/>
      <c r="W85" s="8"/>
      <c r="X85" s="8"/>
      <c r="Y85" s="8"/>
      <c r="Z85" s="8"/>
      <c r="AA85" s="8"/>
      <c r="AB85" s="8"/>
    </row>
    <row r="86" spans="1:28" ht="30" x14ac:dyDescent="0.25">
      <c r="A86" s="259"/>
      <c r="B86" s="76" t="s">
        <v>33</v>
      </c>
      <c r="C86" s="181"/>
      <c r="D86" s="55"/>
      <c r="E86" s="55"/>
      <c r="F86" s="175"/>
      <c r="G86" s="77">
        <v>1200</v>
      </c>
      <c r="H86" s="77">
        <v>1197</v>
      </c>
      <c r="I86" s="77">
        <v>1200</v>
      </c>
      <c r="J86" s="77">
        <v>1197</v>
      </c>
      <c r="K86" s="78"/>
      <c r="L86" s="78"/>
      <c r="M86" s="78"/>
      <c r="N86" s="78"/>
      <c r="O86" s="78"/>
      <c r="P86" s="78"/>
      <c r="Q86" s="184"/>
      <c r="W86" s="8"/>
      <c r="X86" s="8"/>
      <c r="Y86" s="8"/>
      <c r="Z86" s="8"/>
      <c r="AA86" s="8"/>
      <c r="AB86" s="8"/>
    </row>
    <row r="87" spans="1:28" ht="30" x14ac:dyDescent="0.25">
      <c r="A87" s="259"/>
      <c r="B87" s="76" t="s">
        <v>30</v>
      </c>
      <c r="C87" s="181"/>
      <c r="D87" s="55"/>
      <c r="E87" s="55"/>
      <c r="F87" s="186" t="s">
        <v>16</v>
      </c>
      <c r="G87" s="77">
        <v>1100</v>
      </c>
      <c r="H87" s="77">
        <v>1099</v>
      </c>
      <c r="I87" s="77">
        <v>1100</v>
      </c>
      <c r="J87" s="77">
        <v>1099</v>
      </c>
      <c r="K87" s="78"/>
      <c r="L87" s="78"/>
      <c r="M87" s="78"/>
      <c r="N87" s="78"/>
      <c r="O87" s="78"/>
      <c r="P87" s="78"/>
      <c r="Q87" s="184"/>
      <c r="W87" s="8"/>
      <c r="X87" s="8"/>
      <c r="Y87" s="8"/>
      <c r="Z87" s="8"/>
      <c r="AA87" s="8"/>
      <c r="AB87" s="8"/>
    </row>
    <row r="88" spans="1:28" ht="30" x14ac:dyDescent="0.25">
      <c r="A88" s="259"/>
      <c r="B88" s="76" t="s">
        <v>31</v>
      </c>
      <c r="C88" s="181"/>
      <c r="D88" s="55"/>
      <c r="E88" s="55"/>
      <c r="F88" s="186"/>
      <c r="G88" s="77">
        <v>1100</v>
      </c>
      <c r="H88" s="77">
        <v>1099</v>
      </c>
      <c r="I88" s="77">
        <v>1100</v>
      </c>
      <c r="J88" s="77">
        <v>1099</v>
      </c>
      <c r="K88" s="78"/>
      <c r="L88" s="78"/>
      <c r="M88" s="78"/>
      <c r="N88" s="78"/>
      <c r="O88" s="78"/>
      <c r="P88" s="78"/>
      <c r="Q88" s="184"/>
      <c r="W88" s="8"/>
      <c r="X88" s="8"/>
      <c r="Y88" s="8"/>
      <c r="Z88" s="8"/>
      <c r="AA88" s="8"/>
      <c r="AB88" s="8"/>
    </row>
    <row r="89" spans="1:28" ht="30" x14ac:dyDescent="0.25">
      <c r="A89" s="259"/>
      <c r="B89" s="76" t="s">
        <v>32</v>
      </c>
      <c r="C89" s="181"/>
      <c r="D89" s="55"/>
      <c r="E89" s="55"/>
      <c r="F89" s="186"/>
      <c r="G89" s="77">
        <v>1100</v>
      </c>
      <c r="H89" s="77">
        <v>1099</v>
      </c>
      <c r="I89" s="77">
        <v>1100</v>
      </c>
      <c r="J89" s="77">
        <v>1099</v>
      </c>
      <c r="K89" s="78"/>
      <c r="L89" s="78"/>
      <c r="M89" s="78"/>
      <c r="N89" s="78"/>
      <c r="O89" s="78"/>
      <c r="P89" s="78"/>
      <c r="Q89" s="184"/>
      <c r="W89" s="8"/>
      <c r="X89" s="8"/>
      <c r="Y89" s="8"/>
      <c r="Z89" s="8"/>
      <c r="AA89" s="8"/>
      <c r="AB89" s="8"/>
    </row>
    <row r="90" spans="1:28" ht="30" x14ac:dyDescent="0.25">
      <c r="A90" s="259"/>
      <c r="B90" s="76" t="s">
        <v>33</v>
      </c>
      <c r="C90" s="181"/>
      <c r="D90" s="55"/>
      <c r="E90" s="55"/>
      <c r="F90" s="186"/>
      <c r="G90" s="77">
        <v>1200</v>
      </c>
      <c r="H90" s="77">
        <v>1197</v>
      </c>
      <c r="I90" s="77">
        <v>1200</v>
      </c>
      <c r="J90" s="77">
        <v>1197</v>
      </c>
      <c r="K90" s="78"/>
      <c r="L90" s="78"/>
      <c r="M90" s="78"/>
      <c r="N90" s="78"/>
      <c r="O90" s="78"/>
      <c r="P90" s="78"/>
      <c r="Q90" s="184"/>
      <c r="W90" s="8"/>
      <c r="X90" s="8"/>
      <c r="Y90" s="8"/>
      <c r="Z90" s="8"/>
      <c r="AA90" s="8"/>
      <c r="AB90" s="8"/>
    </row>
    <row r="91" spans="1:28" ht="30" x14ac:dyDescent="0.25">
      <c r="A91" s="259"/>
      <c r="B91" s="76" t="s">
        <v>30</v>
      </c>
      <c r="C91" s="181"/>
      <c r="D91" s="55"/>
      <c r="E91" s="55"/>
      <c r="F91" s="186" t="s">
        <v>17</v>
      </c>
      <c r="G91" s="77">
        <v>1100</v>
      </c>
      <c r="H91" s="77">
        <v>1073.9000000000001</v>
      </c>
      <c r="I91" s="77">
        <v>1100</v>
      </c>
      <c r="J91" s="77">
        <v>1073.9000000000001</v>
      </c>
      <c r="K91" s="78"/>
      <c r="L91" s="78"/>
      <c r="M91" s="78"/>
      <c r="N91" s="78"/>
      <c r="O91" s="78"/>
      <c r="P91" s="78"/>
      <c r="Q91" s="184"/>
      <c r="W91" s="8"/>
      <c r="X91" s="8"/>
      <c r="Y91" s="8"/>
      <c r="Z91" s="8"/>
      <c r="AA91" s="8"/>
      <c r="AB91" s="8"/>
    </row>
    <row r="92" spans="1:28" ht="30" x14ac:dyDescent="0.25">
      <c r="A92" s="259"/>
      <c r="B92" s="76" t="s">
        <v>31</v>
      </c>
      <c r="C92" s="181"/>
      <c r="D92" s="55"/>
      <c r="E92" s="55"/>
      <c r="F92" s="186"/>
      <c r="G92" s="77">
        <v>1100</v>
      </c>
      <c r="H92" s="77">
        <v>1100</v>
      </c>
      <c r="I92" s="77">
        <v>1100</v>
      </c>
      <c r="J92" s="77">
        <v>1100</v>
      </c>
      <c r="K92" s="78"/>
      <c r="L92" s="78"/>
      <c r="M92" s="78"/>
      <c r="N92" s="78"/>
      <c r="O92" s="78"/>
      <c r="P92" s="78"/>
      <c r="Q92" s="184"/>
      <c r="W92" s="8"/>
      <c r="X92" s="8"/>
      <c r="Y92" s="8"/>
      <c r="Z92" s="8"/>
      <c r="AA92" s="8"/>
      <c r="AB92" s="8"/>
    </row>
    <row r="93" spans="1:28" ht="30" x14ac:dyDescent="0.25">
      <c r="A93" s="259"/>
      <c r="B93" s="76" t="s">
        <v>32</v>
      </c>
      <c r="C93" s="181"/>
      <c r="D93" s="55"/>
      <c r="E93" s="55"/>
      <c r="F93" s="186"/>
      <c r="G93" s="77">
        <v>1100</v>
      </c>
      <c r="H93" s="77">
        <v>1099</v>
      </c>
      <c r="I93" s="77">
        <v>1100</v>
      </c>
      <c r="J93" s="77">
        <v>1099</v>
      </c>
      <c r="K93" s="78"/>
      <c r="L93" s="78"/>
      <c r="M93" s="78"/>
      <c r="N93" s="78"/>
      <c r="O93" s="78"/>
      <c r="P93" s="78"/>
      <c r="Q93" s="184"/>
      <c r="W93" s="8"/>
      <c r="X93" s="8"/>
      <c r="Y93" s="8"/>
      <c r="Z93" s="8"/>
      <c r="AA93" s="8"/>
      <c r="AB93" s="8"/>
    </row>
    <row r="94" spans="1:28" ht="30" x14ac:dyDescent="0.25">
      <c r="A94" s="259"/>
      <c r="B94" s="76" t="s">
        <v>33</v>
      </c>
      <c r="C94" s="181"/>
      <c r="D94" s="55"/>
      <c r="E94" s="55"/>
      <c r="F94" s="186"/>
      <c r="G94" s="77">
        <v>1200</v>
      </c>
      <c r="H94" s="77">
        <v>1197</v>
      </c>
      <c r="I94" s="77">
        <v>1200</v>
      </c>
      <c r="J94" s="77">
        <v>1197</v>
      </c>
      <c r="K94" s="78"/>
      <c r="L94" s="78"/>
      <c r="M94" s="78"/>
      <c r="N94" s="78"/>
      <c r="O94" s="78"/>
      <c r="P94" s="78"/>
      <c r="Q94" s="184"/>
      <c r="W94" s="8"/>
      <c r="X94" s="8"/>
      <c r="Y94" s="8"/>
      <c r="Z94" s="8"/>
      <c r="AA94" s="8"/>
      <c r="AB94" s="8"/>
    </row>
    <row r="95" spans="1:28" ht="30" x14ac:dyDescent="0.25">
      <c r="A95" s="259"/>
      <c r="B95" s="76" t="s">
        <v>30</v>
      </c>
      <c r="C95" s="181"/>
      <c r="D95" s="55"/>
      <c r="E95" s="55"/>
      <c r="F95" s="173" t="s">
        <v>18</v>
      </c>
      <c r="G95" s="77">
        <v>1099</v>
      </c>
      <c r="H95" s="77">
        <v>1099</v>
      </c>
      <c r="I95" s="77">
        <v>1099</v>
      </c>
      <c r="J95" s="77">
        <v>1099</v>
      </c>
      <c r="K95" s="78"/>
      <c r="L95" s="78"/>
      <c r="M95" s="78"/>
      <c r="N95" s="78"/>
      <c r="O95" s="78"/>
      <c r="P95" s="78"/>
      <c r="Q95" s="184"/>
      <c r="W95" s="8"/>
      <c r="X95" s="8"/>
      <c r="Y95" s="8"/>
      <c r="Z95" s="8"/>
      <c r="AA95" s="8"/>
      <c r="AB95" s="8"/>
    </row>
    <row r="96" spans="1:28" ht="30" x14ac:dyDescent="0.25">
      <c r="A96" s="259"/>
      <c r="B96" s="76" t="s">
        <v>31</v>
      </c>
      <c r="C96" s="181"/>
      <c r="D96" s="55"/>
      <c r="E96" s="55"/>
      <c r="F96" s="174"/>
      <c r="G96" s="77">
        <v>1099</v>
      </c>
      <c r="H96" s="77">
        <v>1099</v>
      </c>
      <c r="I96" s="77">
        <v>1099</v>
      </c>
      <c r="J96" s="77">
        <v>1099</v>
      </c>
      <c r="K96" s="78"/>
      <c r="L96" s="78"/>
      <c r="M96" s="78"/>
      <c r="N96" s="78"/>
      <c r="O96" s="78"/>
      <c r="P96" s="78"/>
      <c r="Q96" s="184"/>
      <c r="W96" s="8"/>
      <c r="X96" s="8"/>
      <c r="Y96" s="8"/>
      <c r="Z96" s="8"/>
      <c r="AA96" s="8"/>
      <c r="AB96" s="8"/>
    </row>
    <row r="97" spans="1:28" ht="30" x14ac:dyDescent="0.25">
      <c r="A97" s="259"/>
      <c r="B97" s="76" t="s">
        <v>32</v>
      </c>
      <c r="C97" s="181"/>
      <c r="D97" s="55"/>
      <c r="E97" s="55"/>
      <c r="F97" s="174"/>
      <c r="G97" s="77">
        <v>560</v>
      </c>
      <c r="H97" s="77">
        <v>560</v>
      </c>
      <c r="I97" s="77">
        <v>560</v>
      </c>
      <c r="J97" s="77">
        <v>560</v>
      </c>
      <c r="K97" s="78"/>
      <c r="L97" s="78"/>
      <c r="M97" s="78"/>
      <c r="N97" s="78"/>
      <c r="O97" s="78"/>
      <c r="P97" s="78"/>
      <c r="Q97" s="184"/>
      <c r="W97" s="8"/>
      <c r="X97" s="8"/>
      <c r="Y97" s="8"/>
      <c r="Z97" s="8"/>
      <c r="AA97" s="8"/>
      <c r="AB97" s="8"/>
    </row>
    <row r="98" spans="1:28" ht="30" x14ac:dyDescent="0.25">
      <c r="A98" s="259"/>
      <c r="B98" s="76" t="s">
        <v>33</v>
      </c>
      <c r="C98" s="181"/>
      <c r="D98" s="55"/>
      <c r="E98" s="55"/>
      <c r="F98" s="174"/>
      <c r="G98" s="77">
        <v>1197</v>
      </c>
      <c r="H98" s="77">
        <v>1197</v>
      </c>
      <c r="I98" s="77">
        <v>1197</v>
      </c>
      <c r="J98" s="77">
        <v>1197</v>
      </c>
      <c r="K98" s="78"/>
      <c r="L98" s="78"/>
      <c r="M98" s="78"/>
      <c r="N98" s="78"/>
      <c r="O98" s="78"/>
      <c r="P98" s="78"/>
      <c r="Q98" s="184"/>
      <c r="W98" s="8"/>
      <c r="X98" s="8"/>
      <c r="Y98" s="8"/>
      <c r="Z98" s="8"/>
      <c r="AA98" s="8"/>
      <c r="AB98" s="8"/>
    </row>
    <row r="99" spans="1:28" ht="30" x14ac:dyDescent="0.25">
      <c r="A99" s="259"/>
      <c r="B99" s="76" t="s">
        <v>30</v>
      </c>
      <c r="C99" s="181"/>
      <c r="D99" s="55"/>
      <c r="E99" s="55"/>
      <c r="F99" s="186" t="s">
        <v>19</v>
      </c>
      <c r="G99" s="77">
        <v>210</v>
      </c>
      <c r="H99" s="77">
        <v>210</v>
      </c>
      <c r="I99" s="77">
        <v>210</v>
      </c>
      <c r="J99" s="77">
        <v>210</v>
      </c>
      <c r="K99" s="78"/>
      <c r="L99" s="78"/>
      <c r="M99" s="78"/>
      <c r="N99" s="78"/>
      <c r="O99" s="78"/>
      <c r="P99" s="78"/>
      <c r="Q99" s="184"/>
      <c r="W99" s="8"/>
      <c r="X99" s="8"/>
      <c r="Y99" s="8"/>
      <c r="Z99" s="8"/>
      <c r="AA99" s="8"/>
      <c r="AB99" s="8"/>
    </row>
    <row r="100" spans="1:28" ht="30" x14ac:dyDescent="0.25">
      <c r="A100" s="259"/>
      <c r="B100" s="76" t="s">
        <v>31</v>
      </c>
      <c r="C100" s="181"/>
      <c r="D100" s="55"/>
      <c r="E100" s="55"/>
      <c r="F100" s="186"/>
      <c r="G100" s="77">
        <v>1099</v>
      </c>
      <c r="H100" s="77">
        <v>1099</v>
      </c>
      <c r="I100" s="77">
        <v>1099</v>
      </c>
      <c r="J100" s="77">
        <v>1099</v>
      </c>
      <c r="K100" s="78"/>
      <c r="L100" s="78"/>
      <c r="M100" s="78"/>
      <c r="N100" s="78"/>
      <c r="O100" s="78"/>
      <c r="P100" s="78"/>
      <c r="Q100" s="184"/>
      <c r="W100" s="8"/>
      <c r="X100" s="8"/>
      <c r="Y100" s="8"/>
      <c r="Z100" s="8"/>
      <c r="AA100" s="8"/>
      <c r="AB100" s="8"/>
    </row>
    <row r="101" spans="1:28" ht="30" x14ac:dyDescent="0.25">
      <c r="A101" s="259"/>
      <c r="B101" s="76" t="s">
        <v>32</v>
      </c>
      <c r="C101" s="181"/>
      <c r="D101" s="55"/>
      <c r="E101" s="55"/>
      <c r="F101" s="186"/>
      <c r="G101" s="77">
        <v>280</v>
      </c>
      <c r="H101" s="77">
        <v>280</v>
      </c>
      <c r="I101" s="77">
        <v>280</v>
      </c>
      <c r="J101" s="77">
        <v>280</v>
      </c>
      <c r="K101" s="78"/>
      <c r="L101" s="78"/>
      <c r="M101" s="78"/>
      <c r="N101" s="78"/>
      <c r="O101" s="78"/>
      <c r="P101" s="78"/>
      <c r="Q101" s="184"/>
      <c r="W101" s="8"/>
      <c r="X101" s="8"/>
      <c r="Y101" s="8"/>
      <c r="Z101" s="8"/>
      <c r="AA101" s="8"/>
      <c r="AB101" s="8"/>
    </row>
    <row r="102" spans="1:28" ht="30" x14ac:dyDescent="0.25">
      <c r="A102" s="259"/>
      <c r="B102" s="76" t="s">
        <v>33</v>
      </c>
      <c r="C102" s="181"/>
      <c r="D102" s="55"/>
      <c r="E102" s="55"/>
      <c r="F102" s="186"/>
      <c r="G102" s="77">
        <v>1197</v>
      </c>
      <c r="H102" s="77">
        <v>1197</v>
      </c>
      <c r="I102" s="77">
        <v>1197</v>
      </c>
      <c r="J102" s="77">
        <v>1197</v>
      </c>
      <c r="K102" s="78"/>
      <c r="L102" s="78"/>
      <c r="M102" s="78"/>
      <c r="N102" s="78"/>
      <c r="O102" s="78"/>
      <c r="P102" s="78"/>
      <c r="Q102" s="184"/>
      <c r="W102" s="8"/>
      <c r="X102" s="8"/>
      <c r="Y102" s="8"/>
      <c r="Z102" s="8"/>
      <c r="AA102" s="8"/>
      <c r="AB102" s="8"/>
    </row>
    <row r="103" spans="1:28" ht="30" x14ac:dyDescent="0.25">
      <c r="A103" s="259"/>
      <c r="B103" s="76" t="s">
        <v>30</v>
      </c>
      <c r="C103" s="181"/>
      <c r="D103" s="55"/>
      <c r="E103" s="55"/>
      <c r="F103" s="186" t="s">
        <v>179</v>
      </c>
      <c r="G103" s="77">
        <v>609</v>
      </c>
      <c r="H103" s="77">
        <v>609</v>
      </c>
      <c r="I103" s="77">
        <v>609</v>
      </c>
      <c r="J103" s="77">
        <v>609</v>
      </c>
      <c r="K103" s="78"/>
      <c r="L103" s="78"/>
      <c r="M103" s="78"/>
      <c r="N103" s="78"/>
      <c r="O103" s="78"/>
      <c r="P103" s="78"/>
      <c r="Q103" s="184"/>
      <c r="W103" s="8"/>
      <c r="X103" s="8"/>
      <c r="Y103" s="8"/>
      <c r="Z103" s="8"/>
      <c r="AA103" s="8"/>
      <c r="AB103" s="8"/>
    </row>
    <row r="104" spans="1:28" ht="30" x14ac:dyDescent="0.25">
      <c r="A104" s="259"/>
      <c r="B104" s="76" t="s">
        <v>31</v>
      </c>
      <c r="C104" s="181"/>
      <c r="D104" s="55"/>
      <c r="E104" s="55"/>
      <c r="F104" s="186"/>
      <c r="G104" s="77">
        <v>1099</v>
      </c>
      <c r="H104" s="77">
        <v>1099</v>
      </c>
      <c r="I104" s="77">
        <v>1099</v>
      </c>
      <c r="J104" s="77">
        <v>1099</v>
      </c>
      <c r="K104" s="78"/>
      <c r="L104" s="78"/>
      <c r="M104" s="78"/>
      <c r="N104" s="78"/>
      <c r="O104" s="78"/>
      <c r="P104" s="78"/>
      <c r="Q104" s="184"/>
      <c r="W104" s="8"/>
      <c r="X104" s="8"/>
      <c r="Y104" s="8"/>
      <c r="Z104" s="8"/>
      <c r="AA104" s="8"/>
      <c r="AB104" s="8"/>
    </row>
    <row r="105" spans="1:28" ht="30" x14ac:dyDescent="0.25">
      <c r="A105" s="259"/>
      <c r="B105" s="76" t="s">
        <v>32</v>
      </c>
      <c r="C105" s="181"/>
      <c r="D105" s="55"/>
      <c r="E105" s="55"/>
      <c r="F105" s="186"/>
      <c r="G105" s="77">
        <v>280</v>
      </c>
      <c r="H105" s="77">
        <v>280</v>
      </c>
      <c r="I105" s="77">
        <v>280</v>
      </c>
      <c r="J105" s="77">
        <v>280</v>
      </c>
      <c r="K105" s="78"/>
      <c r="L105" s="78"/>
      <c r="M105" s="78"/>
      <c r="N105" s="78"/>
      <c r="O105" s="78"/>
      <c r="P105" s="78"/>
      <c r="Q105" s="184"/>
      <c r="W105" s="8"/>
      <c r="X105" s="8"/>
      <c r="Y105" s="8"/>
      <c r="Z105" s="8"/>
      <c r="AA105" s="8"/>
      <c r="AB105" s="8"/>
    </row>
    <row r="106" spans="1:28" ht="30" x14ac:dyDescent="0.25">
      <c r="A106" s="259"/>
      <c r="B106" s="76" t="s">
        <v>33</v>
      </c>
      <c r="C106" s="181"/>
      <c r="D106" s="55"/>
      <c r="E106" s="55"/>
      <c r="F106" s="186"/>
      <c r="G106" s="77">
        <v>1197</v>
      </c>
      <c r="H106" s="77">
        <v>1197</v>
      </c>
      <c r="I106" s="77">
        <v>1197</v>
      </c>
      <c r="J106" s="77">
        <v>1197</v>
      </c>
      <c r="K106" s="78"/>
      <c r="L106" s="78"/>
      <c r="M106" s="78"/>
      <c r="N106" s="78"/>
      <c r="O106" s="78"/>
      <c r="P106" s="78"/>
      <c r="Q106" s="184"/>
      <c r="W106" s="8"/>
      <c r="X106" s="8"/>
      <c r="Y106" s="8"/>
      <c r="Z106" s="8"/>
      <c r="AA106" s="8"/>
      <c r="AB106" s="8"/>
    </row>
    <row r="107" spans="1:28" ht="30" x14ac:dyDescent="0.25">
      <c r="A107" s="259"/>
      <c r="B107" s="76" t="s">
        <v>30</v>
      </c>
      <c r="C107" s="181"/>
      <c r="D107" s="55"/>
      <c r="E107" s="55"/>
      <c r="F107" s="186" t="s">
        <v>192</v>
      </c>
      <c r="G107" s="77">
        <v>609</v>
      </c>
      <c r="H107" s="77">
        <v>525</v>
      </c>
      <c r="I107" s="77">
        <v>609</v>
      </c>
      <c r="J107" s="77">
        <v>525</v>
      </c>
      <c r="K107" s="78"/>
      <c r="L107" s="78"/>
      <c r="M107" s="78"/>
      <c r="N107" s="78"/>
      <c r="O107" s="78"/>
      <c r="P107" s="78"/>
      <c r="Q107" s="184"/>
      <c r="W107" s="8"/>
      <c r="X107" s="8"/>
      <c r="Y107" s="8"/>
      <c r="Z107" s="8"/>
      <c r="AA107" s="8"/>
      <c r="AB107" s="8"/>
    </row>
    <row r="108" spans="1:28" ht="30" x14ac:dyDescent="0.25">
      <c r="A108" s="259"/>
      <c r="B108" s="76" t="s">
        <v>31</v>
      </c>
      <c r="C108" s="181"/>
      <c r="D108" s="55"/>
      <c r="E108" s="55"/>
      <c r="F108" s="186"/>
      <c r="G108" s="77">
        <v>602</v>
      </c>
      <c r="H108" s="77">
        <v>560</v>
      </c>
      <c r="I108" s="77">
        <v>602</v>
      </c>
      <c r="J108" s="77">
        <v>560</v>
      </c>
      <c r="K108" s="78"/>
      <c r="L108" s="78"/>
      <c r="M108" s="78"/>
      <c r="N108" s="78"/>
      <c r="O108" s="78"/>
      <c r="P108" s="78"/>
      <c r="Q108" s="184"/>
      <c r="W108" s="8"/>
      <c r="X108" s="8"/>
      <c r="Y108" s="8"/>
      <c r="Z108" s="8"/>
      <c r="AA108" s="8"/>
      <c r="AB108" s="8"/>
    </row>
    <row r="109" spans="1:28" ht="30" x14ac:dyDescent="0.25">
      <c r="A109" s="259"/>
      <c r="B109" s="76" t="s">
        <v>32</v>
      </c>
      <c r="C109" s="181"/>
      <c r="D109" s="55"/>
      <c r="E109" s="55"/>
      <c r="F109" s="186"/>
      <c r="G109" s="77">
        <v>280</v>
      </c>
      <c r="H109" s="77">
        <v>280</v>
      </c>
      <c r="I109" s="77">
        <v>280</v>
      </c>
      <c r="J109" s="77">
        <v>280</v>
      </c>
      <c r="K109" s="78"/>
      <c r="L109" s="78"/>
      <c r="M109" s="78"/>
      <c r="N109" s="78"/>
      <c r="O109" s="78"/>
      <c r="P109" s="78"/>
      <c r="Q109" s="184"/>
      <c r="W109" s="8"/>
      <c r="X109" s="8"/>
      <c r="Y109" s="8"/>
      <c r="Z109" s="8"/>
      <c r="AA109" s="8"/>
      <c r="AB109" s="8"/>
    </row>
    <row r="110" spans="1:28" ht="30" x14ac:dyDescent="0.25">
      <c r="A110" s="259"/>
      <c r="B110" s="76" t="s">
        <v>33</v>
      </c>
      <c r="C110" s="181"/>
      <c r="D110" s="55"/>
      <c r="E110" s="55"/>
      <c r="F110" s="186"/>
      <c r="G110" s="77">
        <v>1197</v>
      </c>
      <c r="H110" s="77">
        <v>420</v>
      </c>
      <c r="I110" s="77">
        <v>1197</v>
      </c>
      <c r="J110" s="77">
        <v>420</v>
      </c>
      <c r="K110" s="78"/>
      <c r="L110" s="78"/>
      <c r="M110" s="78"/>
      <c r="N110" s="78"/>
      <c r="O110" s="78"/>
      <c r="P110" s="78"/>
      <c r="Q110" s="184"/>
      <c r="W110" s="8"/>
      <c r="X110" s="8"/>
      <c r="Y110" s="8"/>
      <c r="Z110" s="8"/>
      <c r="AA110" s="8"/>
      <c r="AB110" s="8"/>
    </row>
    <row r="111" spans="1:28" ht="30" x14ac:dyDescent="0.25">
      <c r="A111" s="259"/>
      <c r="B111" s="76" t="s">
        <v>30</v>
      </c>
      <c r="C111" s="181"/>
      <c r="D111" s="55"/>
      <c r="E111" s="55"/>
      <c r="F111" s="186" t="s">
        <v>193</v>
      </c>
      <c r="G111" s="77">
        <v>490</v>
      </c>
      <c r="H111" s="77">
        <v>490</v>
      </c>
      <c r="I111" s="77">
        <v>490</v>
      </c>
      <c r="J111" s="77">
        <v>490</v>
      </c>
      <c r="K111" s="78"/>
      <c r="L111" s="78"/>
      <c r="M111" s="78"/>
      <c r="N111" s="78"/>
      <c r="O111" s="78"/>
      <c r="P111" s="78"/>
      <c r="Q111" s="184"/>
      <c r="W111" s="8"/>
      <c r="X111" s="8"/>
      <c r="Y111" s="8"/>
      <c r="Z111" s="8"/>
      <c r="AA111" s="8"/>
      <c r="AB111" s="8"/>
    </row>
    <row r="112" spans="1:28" ht="30" x14ac:dyDescent="0.25">
      <c r="A112" s="259"/>
      <c r="B112" s="76" t="s">
        <v>31</v>
      </c>
      <c r="C112" s="181"/>
      <c r="D112" s="55"/>
      <c r="E112" s="55"/>
      <c r="F112" s="186"/>
      <c r="G112" s="77">
        <v>1099</v>
      </c>
      <c r="H112" s="77">
        <v>350</v>
      </c>
      <c r="I112" s="77">
        <v>1099</v>
      </c>
      <c r="J112" s="77">
        <v>350</v>
      </c>
      <c r="K112" s="78"/>
      <c r="L112" s="78"/>
      <c r="M112" s="78"/>
      <c r="N112" s="78"/>
      <c r="O112" s="78"/>
      <c r="P112" s="78"/>
      <c r="Q112" s="184"/>
      <c r="W112" s="8"/>
      <c r="X112" s="8"/>
      <c r="Y112" s="8"/>
      <c r="Z112" s="8"/>
      <c r="AA112" s="8"/>
      <c r="AB112" s="8"/>
    </row>
    <row r="113" spans="1:32" ht="30" x14ac:dyDescent="0.25">
      <c r="A113" s="259"/>
      <c r="B113" s="76" t="s">
        <v>32</v>
      </c>
      <c r="C113" s="181"/>
      <c r="D113" s="55"/>
      <c r="E113" s="55"/>
      <c r="F113" s="186"/>
      <c r="G113" s="77">
        <v>280</v>
      </c>
      <c r="H113" s="77">
        <v>280</v>
      </c>
      <c r="I113" s="77">
        <v>280</v>
      </c>
      <c r="J113" s="77">
        <v>280</v>
      </c>
      <c r="K113" s="78"/>
      <c r="L113" s="78"/>
      <c r="M113" s="78"/>
      <c r="N113" s="78"/>
      <c r="O113" s="78"/>
      <c r="P113" s="78"/>
      <c r="Q113" s="184"/>
      <c r="W113" s="8"/>
      <c r="X113" s="8"/>
      <c r="Y113" s="8"/>
      <c r="Z113" s="8"/>
      <c r="AA113" s="8"/>
      <c r="AB113" s="8"/>
    </row>
    <row r="114" spans="1:32" ht="30" x14ac:dyDescent="0.25">
      <c r="A114" s="259"/>
      <c r="B114" s="76" t="s">
        <v>33</v>
      </c>
      <c r="C114" s="181"/>
      <c r="D114" s="55"/>
      <c r="E114" s="55"/>
      <c r="F114" s="186"/>
      <c r="G114" s="77">
        <v>1197</v>
      </c>
      <c r="H114" s="77">
        <v>420</v>
      </c>
      <c r="I114" s="77">
        <v>1197</v>
      </c>
      <c r="J114" s="77">
        <v>420</v>
      </c>
      <c r="K114" s="78"/>
      <c r="L114" s="78"/>
      <c r="M114" s="78"/>
      <c r="N114" s="78"/>
      <c r="O114" s="78"/>
      <c r="P114" s="78"/>
      <c r="Q114" s="184"/>
      <c r="W114" s="8"/>
      <c r="X114" s="8"/>
      <c r="Y114" s="8"/>
      <c r="Z114" s="8"/>
      <c r="AA114" s="8"/>
      <c r="AB114" s="8"/>
    </row>
    <row r="115" spans="1:32" ht="30" x14ac:dyDescent="0.25">
      <c r="A115" s="259"/>
      <c r="B115" s="76" t="s">
        <v>30</v>
      </c>
      <c r="C115" s="181"/>
      <c r="D115" s="55"/>
      <c r="E115" s="55"/>
      <c r="F115" s="186" t="s">
        <v>194</v>
      </c>
      <c r="G115" s="77">
        <v>490</v>
      </c>
      <c r="H115" s="77">
        <v>280</v>
      </c>
      <c r="I115" s="77">
        <v>490</v>
      </c>
      <c r="J115" s="77">
        <v>280</v>
      </c>
      <c r="K115" s="78"/>
      <c r="L115" s="78"/>
      <c r="M115" s="78"/>
      <c r="N115" s="78"/>
      <c r="O115" s="78"/>
      <c r="P115" s="78"/>
      <c r="Q115" s="184"/>
      <c r="W115" s="8"/>
      <c r="X115" s="8"/>
      <c r="Y115" s="8"/>
      <c r="Z115" s="8"/>
      <c r="AA115" s="8"/>
      <c r="AB115" s="8"/>
    </row>
    <row r="116" spans="1:32" ht="30" x14ac:dyDescent="0.25">
      <c r="A116" s="259"/>
      <c r="B116" s="76" t="s">
        <v>31</v>
      </c>
      <c r="C116" s="181"/>
      <c r="D116" s="55"/>
      <c r="E116" s="55"/>
      <c r="F116" s="186"/>
      <c r="G116" s="77">
        <v>350</v>
      </c>
      <c r="H116" s="77">
        <v>350</v>
      </c>
      <c r="I116" s="77">
        <v>350</v>
      </c>
      <c r="J116" s="77">
        <v>350</v>
      </c>
      <c r="K116" s="78"/>
      <c r="L116" s="78"/>
      <c r="M116" s="78"/>
      <c r="N116" s="78"/>
      <c r="O116" s="78"/>
      <c r="P116" s="78"/>
      <c r="Q116" s="184"/>
      <c r="W116" s="8"/>
      <c r="X116" s="8"/>
      <c r="Y116" s="8"/>
      <c r="Z116" s="8"/>
      <c r="AA116" s="8"/>
      <c r="AB116" s="8"/>
    </row>
    <row r="117" spans="1:32" ht="30" x14ac:dyDescent="0.25">
      <c r="A117" s="259"/>
      <c r="B117" s="76" t="s">
        <v>32</v>
      </c>
      <c r="C117" s="181"/>
      <c r="D117" s="55"/>
      <c r="E117" s="55"/>
      <c r="F117" s="186"/>
      <c r="G117" s="77">
        <v>280</v>
      </c>
      <c r="H117" s="77">
        <v>280</v>
      </c>
      <c r="I117" s="77">
        <v>280</v>
      </c>
      <c r="J117" s="77">
        <v>280</v>
      </c>
      <c r="K117" s="78"/>
      <c r="L117" s="78"/>
      <c r="M117" s="78"/>
      <c r="N117" s="78"/>
      <c r="O117" s="78"/>
      <c r="P117" s="78"/>
      <c r="Q117" s="184"/>
      <c r="W117" s="8"/>
      <c r="X117" s="8"/>
      <c r="Y117" s="8"/>
      <c r="Z117" s="8"/>
      <c r="AA117" s="8"/>
      <c r="AB117" s="8"/>
    </row>
    <row r="118" spans="1:32" ht="30" x14ac:dyDescent="0.25">
      <c r="A118" s="259"/>
      <c r="B118" s="76" t="s">
        <v>33</v>
      </c>
      <c r="C118" s="181"/>
      <c r="D118" s="55"/>
      <c r="E118" s="55"/>
      <c r="F118" s="186"/>
      <c r="G118" s="77">
        <v>420</v>
      </c>
      <c r="H118" s="77">
        <v>420</v>
      </c>
      <c r="I118" s="77">
        <v>420</v>
      </c>
      <c r="J118" s="77">
        <v>420</v>
      </c>
      <c r="K118" s="78"/>
      <c r="L118" s="78"/>
      <c r="M118" s="78"/>
      <c r="N118" s="78"/>
      <c r="O118" s="78"/>
      <c r="P118" s="78"/>
      <c r="Q118" s="184"/>
      <c r="W118" s="8"/>
      <c r="X118" s="8"/>
      <c r="Y118" s="8"/>
      <c r="Z118" s="8"/>
      <c r="AA118" s="8"/>
      <c r="AB118" s="8"/>
    </row>
    <row r="119" spans="1:32" ht="30" x14ac:dyDescent="0.25">
      <c r="A119" s="259"/>
      <c r="B119" s="76" t="s">
        <v>30</v>
      </c>
      <c r="C119" s="181"/>
      <c r="D119" s="55"/>
      <c r="E119" s="55"/>
      <c r="F119" s="186" t="s">
        <v>195</v>
      </c>
      <c r="G119" s="77">
        <v>490</v>
      </c>
      <c r="H119" s="77">
        <v>280</v>
      </c>
      <c r="I119" s="77">
        <v>490</v>
      </c>
      <c r="J119" s="77">
        <v>280</v>
      </c>
      <c r="K119" s="78"/>
      <c r="L119" s="78"/>
      <c r="M119" s="78"/>
      <c r="N119" s="78"/>
      <c r="O119" s="78"/>
      <c r="P119" s="78"/>
      <c r="Q119" s="184"/>
      <c r="W119" s="8"/>
      <c r="X119" s="8"/>
      <c r="Y119" s="8"/>
      <c r="Z119" s="8"/>
      <c r="AA119" s="8"/>
      <c r="AB119" s="8"/>
    </row>
    <row r="120" spans="1:32" ht="30" x14ac:dyDescent="0.25">
      <c r="A120" s="259"/>
      <c r="B120" s="76" t="s">
        <v>31</v>
      </c>
      <c r="C120" s="181"/>
      <c r="D120" s="55"/>
      <c r="E120" s="55"/>
      <c r="F120" s="186"/>
      <c r="G120" s="77">
        <v>350</v>
      </c>
      <c r="H120" s="77">
        <v>350</v>
      </c>
      <c r="I120" s="77">
        <v>350</v>
      </c>
      <c r="J120" s="77">
        <v>350</v>
      </c>
      <c r="K120" s="78"/>
      <c r="L120" s="78"/>
      <c r="M120" s="78"/>
      <c r="N120" s="78"/>
      <c r="O120" s="78"/>
      <c r="P120" s="78"/>
      <c r="Q120" s="184"/>
      <c r="W120" s="8"/>
      <c r="X120" s="8"/>
      <c r="Y120" s="8"/>
      <c r="Z120" s="8"/>
      <c r="AA120" s="8"/>
      <c r="AB120" s="8"/>
      <c r="AC120" s="10"/>
      <c r="AD120" s="10"/>
      <c r="AE120" s="10"/>
      <c r="AF120" s="10"/>
    </row>
    <row r="121" spans="1:32" ht="30" x14ac:dyDescent="0.25">
      <c r="A121" s="259"/>
      <c r="B121" s="76" t="s">
        <v>32</v>
      </c>
      <c r="C121" s="181"/>
      <c r="D121" s="55"/>
      <c r="E121" s="55"/>
      <c r="F121" s="186"/>
      <c r="G121" s="77">
        <v>280</v>
      </c>
      <c r="H121" s="77">
        <v>280</v>
      </c>
      <c r="I121" s="77">
        <v>280</v>
      </c>
      <c r="J121" s="77">
        <v>280</v>
      </c>
      <c r="K121" s="78"/>
      <c r="L121" s="78"/>
      <c r="M121" s="78"/>
      <c r="N121" s="78"/>
      <c r="O121" s="78"/>
      <c r="P121" s="78"/>
      <c r="Q121" s="184"/>
      <c r="W121" s="8"/>
      <c r="X121" s="8"/>
      <c r="Y121" s="8"/>
      <c r="Z121" s="8"/>
      <c r="AA121" s="8"/>
      <c r="AB121" s="8"/>
    </row>
    <row r="122" spans="1:32" ht="30" x14ac:dyDescent="0.25">
      <c r="A122" s="259"/>
      <c r="B122" s="76" t="s">
        <v>33</v>
      </c>
      <c r="C122" s="181"/>
      <c r="D122" s="55"/>
      <c r="E122" s="55"/>
      <c r="F122" s="186"/>
      <c r="G122" s="77">
        <v>420</v>
      </c>
      <c r="H122" s="77">
        <v>420</v>
      </c>
      <c r="I122" s="77">
        <v>420</v>
      </c>
      <c r="J122" s="77">
        <v>420</v>
      </c>
      <c r="K122" s="78"/>
      <c r="L122" s="78"/>
      <c r="M122" s="78"/>
      <c r="N122" s="78"/>
      <c r="O122" s="78"/>
      <c r="P122" s="78"/>
      <c r="Q122" s="184"/>
      <c r="W122" s="8"/>
      <c r="X122" s="8"/>
      <c r="Y122" s="8"/>
      <c r="Z122" s="8"/>
      <c r="AA122" s="8"/>
      <c r="AB122" s="8"/>
    </row>
    <row r="123" spans="1:32" ht="30" x14ac:dyDescent="0.25">
      <c r="A123" s="259"/>
      <c r="B123" s="76" t="s">
        <v>30</v>
      </c>
      <c r="C123" s="181"/>
      <c r="D123" s="55"/>
      <c r="E123" s="55"/>
      <c r="F123" s="186" t="s">
        <v>196</v>
      </c>
      <c r="G123" s="77">
        <v>646.4</v>
      </c>
      <c r="H123" s="77">
        <v>280</v>
      </c>
      <c r="I123" s="77">
        <v>646.4</v>
      </c>
      <c r="J123" s="77">
        <v>280</v>
      </c>
      <c r="K123" s="78"/>
      <c r="L123" s="78"/>
      <c r="M123" s="78"/>
      <c r="N123" s="78"/>
      <c r="O123" s="78"/>
      <c r="P123" s="78"/>
      <c r="Q123" s="184"/>
      <c r="W123" s="8"/>
      <c r="X123" s="8"/>
      <c r="Y123" s="8"/>
      <c r="Z123" s="8"/>
      <c r="AA123" s="8"/>
      <c r="AB123" s="8"/>
    </row>
    <row r="124" spans="1:32" ht="30" x14ac:dyDescent="0.25">
      <c r="A124" s="259"/>
      <c r="B124" s="76" t="s">
        <v>31</v>
      </c>
      <c r="C124" s="181"/>
      <c r="D124" s="55"/>
      <c r="E124" s="55"/>
      <c r="F124" s="186"/>
      <c r="G124" s="77">
        <v>1109.5</v>
      </c>
      <c r="H124" s="77">
        <v>350</v>
      </c>
      <c r="I124" s="77">
        <v>1109.5</v>
      </c>
      <c r="J124" s="77">
        <v>350</v>
      </c>
      <c r="K124" s="78"/>
      <c r="L124" s="78"/>
      <c r="M124" s="78"/>
      <c r="N124" s="78"/>
      <c r="O124" s="78"/>
      <c r="P124" s="78"/>
      <c r="Q124" s="184"/>
      <c r="W124" s="8"/>
      <c r="X124" s="8"/>
      <c r="Y124" s="8"/>
      <c r="Z124" s="8"/>
      <c r="AA124" s="8"/>
      <c r="AB124" s="8"/>
    </row>
    <row r="125" spans="1:32" ht="30" x14ac:dyDescent="0.25">
      <c r="A125" s="259"/>
      <c r="B125" s="76" t="s">
        <v>32</v>
      </c>
      <c r="C125" s="181"/>
      <c r="D125" s="55"/>
      <c r="E125" s="55"/>
      <c r="F125" s="186"/>
      <c r="G125" s="77">
        <v>282.7</v>
      </c>
      <c r="H125" s="77">
        <v>280</v>
      </c>
      <c r="I125" s="77">
        <v>282.7</v>
      </c>
      <c r="J125" s="77">
        <v>280</v>
      </c>
      <c r="K125" s="78"/>
      <c r="L125" s="78"/>
      <c r="M125" s="78"/>
      <c r="N125" s="78"/>
      <c r="O125" s="78"/>
      <c r="P125" s="78"/>
      <c r="Q125" s="184"/>
      <c r="W125" s="8"/>
      <c r="X125" s="8"/>
      <c r="Y125" s="8"/>
      <c r="Z125" s="8"/>
      <c r="AA125" s="8"/>
      <c r="AB125" s="8"/>
    </row>
    <row r="126" spans="1:32" ht="30" x14ac:dyDescent="0.25">
      <c r="A126" s="259"/>
      <c r="B126" s="76" t="s">
        <v>33</v>
      </c>
      <c r="C126" s="182"/>
      <c r="D126" s="56"/>
      <c r="E126" s="56"/>
      <c r="F126" s="186"/>
      <c r="G126" s="77">
        <v>1208.5</v>
      </c>
      <c r="H126" s="77">
        <v>420</v>
      </c>
      <c r="I126" s="77">
        <v>1208.5</v>
      </c>
      <c r="J126" s="77">
        <v>420</v>
      </c>
      <c r="K126" s="78"/>
      <c r="L126" s="78"/>
      <c r="M126" s="78"/>
      <c r="N126" s="78"/>
      <c r="O126" s="78"/>
      <c r="P126" s="78"/>
      <c r="Q126" s="185"/>
      <c r="V126" s="8"/>
      <c r="W126" s="8"/>
      <c r="X126" s="8"/>
      <c r="Y126" s="8"/>
      <c r="Z126" s="8"/>
      <c r="AA126" s="8"/>
      <c r="AB126" s="8"/>
    </row>
    <row r="127" spans="1:32" ht="351" customHeight="1" x14ac:dyDescent="0.25">
      <c r="A127" s="259"/>
      <c r="B127" s="74" t="s">
        <v>248</v>
      </c>
      <c r="C127" s="180" t="s">
        <v>155</v>
      </c>
      <c r="D127" s="55" t="s">
        <v>302</v>
      </c>
      <c r="E127" s="55" t="s">
        <v>306</v>
      </c>
      <c r="F127" s="102" t="s">
        <v>283</v>
      </c>
      <c r="G127" s="71">
        <f>SUM(I127+M127)</f>
        <v>181135.59999999998</v>
      </c>
      <c r="H127" s="80">
        <f>J127+N127</f>
        <v>159073.59999999998</v>
      </c>
      <c r="I127" s="80">
        <f>SUM(I128+I131+I134+I137+I140+I143+I146+I149+I152+I155+I158++I161+I164+I165+I166+I167+I168+I169+I170+I171+I172+I173+I174+I175+I176+I177+I178+I179+I180+I181+I182+I183+I184+I185+I186+I187+I188+I189+I190+I191+I192+I193+I194+I195)</f>
        <v>148095.59999999998</v>
      </c>
      <c r="J127" s="80">
        <f>SUM(J128+J131+J134+J137+J140+J143+J146+J149+J152+J155+J158++J161+J164+J165+J166+J167+J168+J169+J170+J171+J172+J173+J174+J175+J176+J177+J178+J179+J180+J181+J182+J183+J184+J185+J186+J187+J188+J189+J190+J191+J192+J193+J194+J195)</f>
        <v>128973.59999999998</v>
      </c>
      <c r="K127" s="79"/>
      <c r="L127" s="79"/>
      <c r="M127" s="27">
        <f>SUM(M128+M131+M134+M137+M140+M143+M146+M149+M152+M155+M158+M161+M164+M165+M166+M167+M168+M169+M170+M171+M172+M173+M174+M175+M176+M177+M178+M179+M180+M181+M182+M183+M184+M185+M186+M187+M188+M189+M190+M191+M192+M193+M194+M195)</f>
        <v>33040</v>
      </c>
      <c r="N127" s="27">
        <f>SUM(N128+N131+N134+N137+N140+N143+N146+N149+N152+N155+N158+N161+N164+N165+N166+N167+N168+N169+N170+N171+N172+N173+N174+N175+N176+N177+N178+N179+N180+N181+N182+N183+N184+N185+N186+N187+N188+N189+N190+N191+N192+N193+N194+N195)</f>
        <v>30100</v>
      </c>
      <c r="O127" s="79"/>
      <c r="P127" s="79"/>
      <c r="Q127" s="183" t="s">
        <v>36</v>
      </c>
      <c r="W127" s="8"/>
      <c r="X127" s="8"/>
      <c r="Y127" s="8"/>
      <c r="Z127" s="8"/>
      <c r="AA127" s="8"/>
      <c r="AB127" s="8"/>
    </row>
    <row r="128" spans="1:32" ht="30" x14ac:dyDescent="0.25">
      <c r="A128" s="259"/>
      <c r="B128" s="76" t="s">
        <v>89</v>
      </c>
      <c r="C128" s="181"/>
      <c r="D128" s="55"/>
      <c r="E128" s="55"/>
      <c r="F128" s="173" t="s">
        <v>15</v>
      </c>
      <c r="G128" s="71">
        <f>SUM(G129:G130)</f>
        <v>9809</v>
      </c>
      <c r="H128" s="80">
        <f>SUM(H129:H130)</f>
        <v>4100</v>
      </c>
      <c r="I128" s="80">
        <f>SUM(I129:I130)</f>
        <v>8209</v>
      </c>
      <c r="J128" s="80">
        <f>SUM(J129:J130)</f>
        <v>2500</v>
      </c>
      <c r="K128" s="78"/>
      <c r="L128" s="78"/>
      <c r="M128" s="27">
        <v>1600</v>
      </c>
      <c r="N128" s="27">
        <v>1600</v>
      </c>
      <c r="O128" s="78"/>
      <c r="P128" s="78"/>
      <c r="Q128" s="184"/>
      <c r="W128" s="8"/>
      <c r="X128" s="8"/>
      <c r="Y128" s="8"/>
      <c r="Z128" s="8"/>
      <c r="AA128" s="8"/>
      <c r="AB128" s="8"/>
    </row>
    <row r="129" spans="1:28" ht="15" x14ac:dyDescent="0.25">
      <c r="A129" s="259"/>
      <c r="B129" s="81" t="s">
        <v>90</v>
      </c>
      <c r="C129" s="181"/>
      <c r="D129" s="55"/>
      <c r="E129" s="55"/>
      <c r="F129" s="174"/>
      <c r="G129" s="69">
        <f>SUM(I129+M129)</f>
        <v>8909</v>
      </c>
      <c r="H129" s="82">
        <f>SUM(J129+N129)</f>
        <v>3200</v>
      </c>
      <c r="I129" s="82">
        <v>7309</v>
      </c>
      <c r="J129" s="82">
        <v>1600</v>
      </c>
      <c r="K129" s="83"/>
      <c r="L129" s="83"/>
      <c r="M129" s="64">
        <v>1600</v>
      </c>
      <c r="N129" s="64">
        <v>1600</v>
      </c>
      <c r="O129" s="78"/>
      <c r="P129" s="78"/>
      <c r="Q129" s="184"/>
      <c r="W129" s="8"/>
      <c r="X129" s="8"/>
      <c r="Y129" s="8"/>
      <c r="Z129" s="8"/>
      <c r="AA129" s="8"/>
      <c r="AB129" s="8"/>
    </row>
    <row r="130" spans="1:28" ht="15" x14ac:dyDescent="0.25">
      <c r="A130" s="259"/>
      <c r="B130" s="81" t="s">
        <v>91</v>
      </c>
      <c r="C130" s="181"/>
      <c r="D130" s="55"/>
      <c r="E130" s="55"/>
      <c r="F130" s="174"/>
      <c r="G130" s="69">
        <f>SUM(I130+M130)</f>
        <v>900</v>
      </c>
      <c r="H130" s="82">
        <v>900</v>
      </c>
      <c r="I130" s="82">
        <v>900</v>
      </c>
      <c r="J130" s="82">
        <v>900</v>
      </c>
      <c r="K130" s="83"/>
      <c r="L130" s="83"/>
      <c r="M130" s="64"/>
      <c r="N130" s="64"/>
      <c r="O130" s="78"/>
      <c r="P130" s="78"/>
      <c r="Q130" s="184"/>
      <c r="S130" s="9"/>
      <c r="W130" s="8"/>
      <c r="X130" s="8"/>
      <c r="Y130" s="8"/>
      <c r="Z130" s="8"/>
      <c r="AA130" s="8"/>
      <c r="AB130" s="8"/>
    </row>
    <row r="131" spans="1:28" ht="30" x14ac:dyDescent="0.25">
      <c r="A131" s="259"/>
      <c r="B131" s="76" t="s">
        <v>92</v>
      </c>
      <c r="C131" s="181"/>
      <c r="D131" s="55"/>
      <c r="E131" s="55"/>
      <c r="F131" s="174"/>
      <c r="G131" s="71">
        <f>SUM(G132:G133)</f>
        <v>10019.5</v>
      </c>
      <c r="H131" s="80">
        <f>SUM(H132:H133)</f>
        <v>3506.9</v>
      </c>
      <c r="I131" s="80">
        <f>SUM(I132:I133)</f>
        <v>9019.5</v>
      </c>
      <c r="J131" s="80">
        <f>SUM(J132:J133)</f>
        <v>2506.9</v>
      </c>
      <c r="K131" s="83"/>
      <c r="L131" s="83"/>
      <c r="M131" s="27">
        <v>1000</v>
      </c>
      <c r="N131" s="27">
        <v>1000</v>
      </c>
      <c r="O131" s="78"/>
      <c r="P131" s="78"/>
      <c r="Q131" s="184"/>
      <c r="W131" s="8"/>
      <c r="X131" s="8"/>
      <c r="Y131" s="8"/>
      <c r="Z131" s="8"/>
      <c r="AA131" s="8"/>
      <c r="AB131" s="8"/>
    </row>
    <row r="132" spans="1:28" ht="15" x14ac:dyDescent="0.25">
      <c r="A132" s="259"/>
      <c r="B132" s="81" t="s">
        <v>90</v>
      </c>
      <c r="C132" s="181"/>
      <c r="D132" s="55"/>
      <c r="E132" s="55"/>
      <c r="F132" s="174"/>
      <c r="G132" s="69">
        <f>SUM(I132+M132)</f>
        <v>8500</v>
      </c>
      <c r="H132" s="82">
        <f>SUM(J132+N132)</f>
        <v>2000</v>
      </c>
      <c r="I132" s="82">
        <v>7500</v>
      </c>
      <c r="J132" s="82">
        <v>1000</v>
      </c>
      <c r="K132" s="83"/>
      <c r="L132" s="83"/>
      <c r="M132" s="64">
        <v>1000</v>
      </c>
      <c r="N132" s="64">
        <v>1000</v>
      </c>
      <c r="O132" s="78"/>
      <c r="P132" s="78"/>
      <c r="Q132" s="184"/>
      <c r="S132" s="9"/>
      <c r="W132" s="8"/>
      <c r="X132" s="8"/>
      <c r="Y132" s="8"/>
      <c r="Z132" s="8"/>
      <c r="AA132" s="8"/>
      <c r="AB132" s="8"/>
    </row>
    <row r="133" spans="1:28" ht="15" x14ac:dyDescent="0.25">
      <c r="A133" s="259"/>
      <c r="B133" s="81" t="s">
        <v>91</v>
      </c>
      <c r="C133" s="181"/>
      <c r="D133" s="55"/>
      <c r="E133" s="55"/>
      <c r="F133" s="174"/>
      <c r="G133" s="69">
        <f>SUM(I133+M133)</f>
        <v>1519.5</v>
      </c>
      <c r="H133" s="82">
        <v>1506.9</v>
      </c>
      <c r="I133" s="82">
        <v>1519.5</v>
      </c>
      <c r="J133" s="82">
        <v>1506.9</v>
      </c>
      <c r="K133" s="83"/>
      <c r="L133" s="83"/>
      <c r="M133" s="64"/>
      <c r="N133" s="64"/>
      <c r="O133" s="78"/>
      <c r="P133" s="78"/>
      <c r="Q133" s="184"/>
      <c r="W133" s="8"/>
      <c r="X133" s="8"/>
      <c r="Y133" s="8"/>
      <c r="Z133" s="8"/>
      <c r="AA133" s="8"/>
      <c r="AB133" s="8"/>
    </row>
    <row r="134" spans="1:28" ht="30" x14ac:dyDescent="0.25">
      <c r="A134" s="259"/>
      <c r="B134" s="76" t="s">
        <v>93</v>
      </c>
      <c r="C134" s="181"/>
      <c r="D134" s="55"/>
      <c r="E134" s="55"/>
      <c r="F134" s="174"/>
      <c r="G134" s="71">
        <f>SUM(G135:G136)</f>
        <v>8539</v>
      </c>
      <c r="H134" s="80">
        <f>SUM(H135:H136)</f>
        <v>3719.5</v>
      </c>
      <c r="I134" s="80">
        <f>SUM(I135:I136)</f>
        <v>7339</v>
      </c>
      <c r="J134" s="80">
        <f>SUM(J135:J136)</f>
        <v>2519.5</v>
      </c>
      <c r="K134" s="83"/>
      <c r="L134" s="83"/>
      <c r="M134" s="27">
        <v>1200</v>
      </c>
      <c r="N134" s="27">
        <v>1200</v>
      </c>
      <c r="O134" s="78"/>
      <c r="P134" s="78"/>
      <c r="Q134" s="184"/>
      <c r="S134" s="9"/>
      <c r="W134" s="8"/>
      <c r="X134" s="8"/>
      <c r="Y134" s="8"/>
      <c r="Z134" s="8"/>
      <c r="AA134" s="8"/>
      <c r="AB134" s="8"/>
    </row>
    <row r="135" spans="1:28" ht="15" x14ac:dyDescent="0.25">
      <c r="A135" s="259"/>
      <c r="B135" s="81" t="s">
        <v>90</v>
      </c>
      <c r="C135" s="181"/>
      <c r="D135" s="55"/>
      <c r="E135" s="55"/>
      <c r="F135" s="174"/>
      <c r="G135" s="69">
        <f>SUM(I135+M135)</f>
        <v>7219.5</v>
      </c>
      <c r="H135" s="82">
        <f>SUM(J135+N135)</f>
        <v>2400</v>
      </c>
      <c r="I135" s="82">
        <v>6019.5</v>
      </c>
      <c r="J135" s="82">
        <v>1200</v>
      </c>
      <c r="K135" s="83"/>
      <c r="L135" s="83"/>
      <c r="M135" s="64">
        <v>1200</v>
      </c>
      <c r="N135" s="64">
        <v>1200</v>
      </c>
      <c r="O135" s="78"/>
      <c r="P135" s="78"/>
      <c r="Q135" s="184"/>
      <c r="W135" s="8"/>
      <c r="X135" s="8"/>
      <c r="Y135" s="8"/>
      <c r="Z135" s="8"/>
      <c r="AA135" s="8"/>
      <c r="AB135" s="8"/>
    </row>
    <row r="136" spans="1:28" ht="15" x14ac:dyDescent="0.25">
      <c r="A136" s="259"/>
      <c r="B136" s="81" t="s">
        <v>91</v>
      </c>
      <c r="C136" s="181"/>
      <c r="D136" s="55"/>
      <c r="E136" s="55"/>
      <c r="F136" s="174"/>
      <c r="G136" s="69">
        <f>SUM(I136+M136)</f>
        <v>1319.5</v>
      </c>
      <c r="H136" s="82">
        <v>1319.5</v>
      </c>
      <c r="I136" s="82">
        <v>1319.5</v>
      </c>
      <c r="J136" s="82">
        <v>1319.5</v>
      </c>
      <c r="K136" s="83"/>
      <c r="L136" s="83"/>
      <c r="M136" s="84"/>
      <c r="N136" s="84"/>
      <c r="O136" s="78"/>
      <c r="P136" s="78"/>
      <c r="Q136" s="184"/>
      <c r="W136" s="8"/>
      <c r="X136" s="8"/>
      <c r="Y136" s="8"/>
      <c r="Z136" s="8"/>
      <c r="AA136" s="8"/>
      <c r="AB136" s="8"/>
    </row>
    <row r="137" spans="1:28" ht="30" x14ac:dyDescent="0.25">
      <c r="A137" s="259"/>
      <c r="B137" s="76" t="s">
        <v>94</v>
      </c>
      <c r="C137" s="181"/>
      <c r="D137" s="55"/>
      <c r="E137" s="55"/>
      <c r="F137" s="174"/>
      <c r="G137" s="71">
        <f>SUM(G138:G139)</f>
        <v>5978.5</v>
      </c>
      <c r="H137" s="80">
        <f>SUM(H138:H139)</f>
        <v>4478.5</v>
      </c>
      <c r="I137" s="80">
        <f>SUM(I138:I139)</f>
        <v>4078.5</v>
      </c>
      <c r="J137" s="80">
        <f>SUM(J138:J139)</f>
        <v>2578.5</v>
      </c>
      <c r="K137" s="83"/>
      <c r="L137" s="83"/>
      <c r="M137" s="27">
        <v>1900</v>
      </c>
      <c r="N137" s="27">
        <v>1900</v>
      </c>
      <c r="O137" s="78"/>
      <c r="P137" s="78"/>
      <c r="Q137" s="184"/>
      <c r="W137" s="8"/>
      <c r="X137" s="8"/>
      <c r="Y137" s="8"/>
      <c r="Z137" s="8"/>
      <c r="AA137" s="8"/>
      <c r="AB137" s="8"/>
    </row>
    <row r="138" spans="1:28" ht="15" x14ac:dyDescent="0.25">
      <c r="A138" s="259"/>
      <c r="B138" s="81" t="s">
        <v>90</v>
      </c>
      <c r="C138" s="181"/>
      <c r="D138" s="55"/>
      <c r="E138" s="55"/>
      <c r="F138" s="174"/>
      <c r="G138" s="69">
        <f>SUM(I138+M138)</f>
        <v>5300</v>
      </c>
      <c r="H138" s="64">
        <f>SUM(J138+N138)</f>
        <v>3800</v>
      </c>
      <c r="I138" s="64">
        <v>3400</v>
      </c>
      <c r="J138" s="64">
        <v>1900</v>
      </c>
      <c r="K138" s="83"/>
      <c r="L138" s="83"/>
      <c r="M138" s="64">
        <v>1900</v>
      </c>
      <c r="N138" s="64">
        <v>1900</v>
      </c>
      <c r="O138" s="78"/>
      <c r="P138" s="78"/>
      <c r="Q138" s="184"/>
      <c r="W138" s="8"/>
      <c r="X138" s="8"/>
      <c r="Y138" s="8"/>
      <c r="Z138" s="8"/>
      <c r="AA138" s="8"/>
      <c r="AB138" s="8"/>
    </row>
    <row r="139" spans="1:28" ht="15" x14ac:dyDescent="0.25">
      <c r="A139" s="259"/>
      <c r="B139" s="81" t="s">
        <v>91</v>
      </c>
      <c r="C139" s="181"/>
      <c r="D139" s="55"/>
      <c r="E139" s="55"/>
      <c r="F139" s="175"/>
      <c r="G139" s="69">
        <f>SUM(I139+M139)</f>
        <v>678.5</v>
      </c>
      <c r="H139" s="64">
        <v>678.5</v>
      </c>
      <c r="I139" s="64">
        <v>678.5</v>
      </c>
      <c r="J139" s="64">
        <v>678.5</v>
      </c>
      <c r="K139" s="83"/>
      <c r="L139" s="83"/>
      <c r="M139" s="85"/>
      <c r="N139" s="85"/>
      <c r="O139" s="78"/>
      <c r="P139" s="78"/>
      <c r="Q139" s="184"/>
      <c r="W139" s="8"/>
      <c r="X139" s="8"/>
      <c r="Y139" s="8"/>
      <c r="Z139" s="8"/>
      <c r="AA139" s="8"/>
      <c r="AB139" s="8"/>
    </row>
    <row r="140" spans="1:28" ht="30" x14ac:dyDescent="0.25">
      <c r="A140" s="259"/>
      <c r="B140" s="76" t="s">
        <v>30</v>
      </c>
      <c r="C140" s="181"/>
      <c r="D140" s="55"/>
      <c r="E140" s="55"/>
      <c r="F140" s="173" t="s">
        <v>16</v>
      </c>
      <c r="G140" s="71">
        <f>SUM(G141:G142)</f>
        <v>4119.5</v>
      </c>
      <c r="H140" s="27">
        <f t="shared" ref="H140:H151" si="9">SUM(J140+N140)</f>
        <v>4086.7</v>
      </c>
      <c r="I140" s="27">
        <v>2519.5</v>
      </c>
      <c r="J140" s="27">
        <f>SUM(J141:J142)</f>
        <v>2486.6999999999998</v>
      </c>
      <c r="K140" s="86"/>
      <c r="L140" s="87"/>
      <c r="M140" s="27">
        <v>1600</v>
      </c>
      <c r="N140" s="27">
        <f>SUM(N141:N142)</f>
        <v>1600</v>
      </c>
      <c r="O140" s="78"/>
      <c r="P140" s="78"/>
      <c r="Q140" s="184"/>
      <c r="W140" s="8"/>
      <c r="X140" s="8"/>
      <c r="Y140" s="8"/>
      <c r="Z140" s="8"/>
      <c r="AA140" s="8"/>
      <c r="AB140" s="8"/>
    </row>
    <row r="141" spans="1:28" ht="15" x14ac:dyDescent="0.25">
      <c r="A141" s="259"/>
      <c r="B141" s="81" t="s">
        <v>90</v>
      </c>
      <c r="C141" s="181"/>
      <c r="D141" s="55"/>
      <c r="E141" s="55"/>
      <c r="F141" s="174"/>
      <c r="G141" s="69">
        <f>SUM(I141+M141)</f>
        <v>3200</v>
      </c>
      <c r="H141" s="64">
        <f t="shared" si="9"/>
        <v>3200</v>
      </c>
      <c r="I141" s="64">
        <v>1600</v>
      </c>
      <c r="J141" s="64">
        <v>1600</v>
      </c>
      <c r="K141" s="83"/>
      <c r="L141" s="78"/>
      <c r="M141" s="64">
        <v>1600</v>
      </c>
      <c r="N141" s="64">
        <v>1600</v>
      </c>
      <c r="O141" s="78"/>
      <c r="P141" s="78"/>
      <c r="Q141" s="184"/>
      <c r="W141" s="8"/>
      <c r="X141" s="8"/>
      <c r="Y141" s="8"/>
      <c r="Z141" s="8"/>
      <c r="AA141" s="8"/>
      <c r="AB141" s="8"/>
    </row>
    <row r="142" spans="1:28" ht="15" x14ac:dyDescent="0.25">
      <c r="A142" s="259"/>
      <c r="B142" s="81" t="s">
        <v>91</v>
      </c>
      <c r="C142" s="181"/>
      <c r="D142" s="55"/>
      <c r="E142" s="55"/>
      <c r="F142" s="174"/>
      <c r="G142" s="69">
        <f>SUM(I142+M142)</f>
        <v>919.5</v>
      </c>
      <c r="H142" s="64">
        <f t="shared" si="9"/>
        <v>886.7</v>
      </c>
      <c r="I142" s="64">
        <v>919.5</v>
      </c>
      <c r="J142" s="64">
        <v>886.7</v>
      </c>
      <c r="K142" s="83"/>
      <c r="L142" s="78"/>
      <c r="M142" s="64">
        <v>0</v>
      </c>
      <c r="N142" s="64">
        <v>0</v>
      </c>
      <c r="O142" s="78"/>
      <c r="P142" s="78"/>
      <c r="Q142" s="184"/>
      <c r="W142" s="8"/>
      <c r="X142" s="8"/>
      <c r="Y142" s="8"/>
      <c r="Z142" s="8"/>
      <c r="AA142" s="8"/>
      <c r="AB142" s="8"/>
    </row>
    <row r="143" spans="1:28" ht="30" x14ac:dyDescent="0.25">
      <c r="A143" s="259"/>
      <c r="B143" s="76" t="s">
        <v>31</v>
      </c>
      <c r="C143" s="181"/>
      <c r="D143" s="55"/>
      <c r="E143" s="55"/>
      <c r="F143" s="174"/>
      <c r="G143" s="71">
        <f>SUM(G144:G145)</f>
        <v>3519.5</v>
      </c>
      <c r="H143" s="27">
        <f t="shared" si="9"/>
        <v>3506.9</v>
      </c>
      <c r="I143" s="27">
        <v>2519.5</v>
      </c>
      <c r="J143" s="27">
        <f>SUM(J144:J145)</f>
        <v>2506.9</v>
      </c>
      <c r="K143" s="86"/>
      <c r="L143" s="87"/>
      <c r="M143" s="27">
        <v>1000</v>
      </c>
      <c r="N143" s="27">
        <v>1000</v>
      </c>
      <c r="O143" s="78"/>
      <c r="P143" s="78"/>
      <c r="Q143" s="184"/>
      <c r="W143" s="8"/>
      <c r="X143" s="8"/>
      <c r="Y143" s="8"/>
      <c r="Z143" s="8"/>
      <c r="AA143" s="8"/>
      <c r="AB143" s="8"/>
    </row>
    <row r="144" spans="1:28" ht="15" x14ac:dyDescent="0.25">
      <c r="A144" s="259"/>
      <c r="B144" s="81" t="s">
        <v>90</v>
      </c>
      <c r="C144" s="181"/>
      <c r="D144" s="55"/>
      <c r="E144" s="55"/>
      <c r="F144" s="174"/>
      <c r="G144" s="69">
        <f>SUM(I144+M144)</f>
        <v>2000</v>
      </c>
      <c r="H144" s="64">
        <f t="shared" si="9"/>
        <v>2000</v>
      </c>
      <c r="I144" s="64">
        <v>1000</v>
      </c>
      <c r="J144" s="64">
        <v>1000</v>
      </c>
      <c r="K144" s="83"/>
      <c r="L144" s="78"/>
      <c r="M144" s="64">
        <v>1000</v>
      </c>
      <c r="N144" s="64">
        <v>1000</v>
      </c>
      <c r="O144" s="78"/>
      <c r="P144" s="78"/>
      <c r="Q144" s="184"/>
      <c r="W144" s="8"/>
      <c r="X144" s="8"/>
      <c r="Y144" s="8"/>
      <c r="Z144" s="8"/>
      <c r="AA144" s="8"/>
      <c r="AB144" s="8"/>
    </row>
    <row r="145" spans="1:28" ht="15" x14ac:dyDescent="0.25">
      <c r="A145" s="259"/>
      <c r="B145" s="81" t="s">
        <v>91</v>
      </c>
      <c r="C145" s="181"/>
      <c r="D145" s="55"/>
      <c r="E145" s="55"/>
      <c r="F145" s="174"/>
      <c r="G145" s="69">
        <f>SUM(I145+M145)</f>
        <v>1519.5</v>
      </c>
      <c r="H145" s="64">
        <f t="shared" si="9"/>
        <v>1506.9</v>
      </c>
      <c r="I145" s="64">
        <v>1519.5</v>
      </c>
      <c r="J145" s="64">
        <v>1506.9</v>
      </c>
      <c r="K145" s="83"/>
      <c r="L145" s="78"/>
      <c r="M145" s="64"/>
      <c r="N145" s="64"/>
      <c r="O145" s="78"/>
      <c r="P145" s="78"/>
      <c r="Q145" s="184"/>
      <c r="W145" s="8"/>
      <c r="X145" s="8"/>
      <c r="Y145" s="8"/>
      <c r="Z145" s="8"/>
      <c r="AA145" s="8"/>
      <c r="AB145" s="8"/>
    </row>
    <row r="146" spans="1:28" ht="30" x14ac:dyDescent="0.25">
      <c r="A146" s="259"/>
      <c r="B146" s="76" t="s">
        <v>32</v>
      </c>
      <c r="C146" s="181"/>
      <c r="D146" s="55"/>
      <c r="E146" s="55"/>
      <c r="F146" s="174"/>
      <c r="G146" s="71">
        <f>SUM(G147:G148)</f>
        <v>3719.5</v>
      </c>
      <c r="H146" s="27">
        <f t="shared" si="9"/>
        <v>3719.5</v>
      </c>
      <c r="I146" s="27">
        <v>2519.5</v>
      </c>
      <c r="J146" s="27">
        <v>2519.5</v>
      </c>
      <c r="K146" s="86"/>
      <c r="L146" s="87"/>
      <c r="M146" s="27">
        <v>1200</v>
      </c>
      <c r="N146" s="27">
        <v>1200</v>
      </c>
      <c r="O146" s="78"/>
      <c r="P146" s="78"/>
      <c r="Q146" s="184"/>
      <c r="W146" s="8"/>
      <c r="X146" s="8"/>
      <c r="Y146" s="8"/>
      <c r="Z146" s="8"/>
      <c r="AA146" s="8"/>
      <c r="AB146" s="8"/>
    </row>
    <row r="147" spans="1:28" ht="15" x14ac:dyDescent="0.25">
      <c r="A147" s="259"/>
      <c r="B147" s="81" t="s">
        <v>90</v>
      </c>
      <c r="C147" s="181"/>
      <c r="D147" s="55"/>
      <c r="E147" s="55"/>
      <c r="F147" s="174"/>
      <c r="G147" s="69">
        <f>SUM(I147+M147)</f>
        <v>2400</v>
      </c>
      <c r="H147" s="64">
        <f t="shared" si="9"/>
        <v>2400</v>
      </c>
      <c r="I147" s="64">
        <v>1200</v>
      </c>
      <c r="J147" s="64">
        <v>1200</v>
      </c>
      <c r="K147" s="88"/>
      <c r="L147" s="89"/>
      <c r="M147" s="90">
        <v>1200</v>
      </c>
      <c r="N147" s="90">
        <v>1200</v>
      </c>
      <c r="O147" s="89"/>
      <c r="P147" s="89"/>
      <c r="Q147" s="184"/>
      <c r="W147" s="8"/>
      <c r="X147" s="8"/>
      <c r="Y147" s="8"/>
      <c r="Z147" s="8"/>
      <c r="AA147" s="8"/>
      <c r="AB147" s="8"/>
    </row>
    <row r="148" spans="1:28" ht="15" x14ac:dyDescent="0.25">
      <c r="A148" s="259"/>
      <c r="B148" s="81" t="s">
        <v>91</v>
      </c>
      <c r="C148" s="181"/>
      <c r="D148" s="55"/>
      <c r="E148" s="55"/>
      <c r="F148" s="174"/>
      <c r="G148" s="69">
        <f>SUM(I148+M148)</f>
        <v>1319.5</v>
      </c>
      <c r="H148" s="64">
        <f t="shared" si="9"/>
        <v>1319.5</v>
      </c>
      <c r="I148" s="64">
        <v>1319.5</v>
      </c>
      <c r="J148" s="64">
        <v>1319.5</v>
      </c>
      <c r="K148" s="88"/>
      <c r="L148" s="89"/>
      <c r="M148" s="90">
        <v>0</v>
      </c>
      <c r="N148" s="90">
        <v>0</v>
      </c>
      <c r="O148" s="89"/>
      <c r="P148" s="89"/>
      <c r="Q148" s="184"/>
      <c r="W148" s="8"/>
      <c r="X148" s="8"/>
      <c r="Y148" s="8"/>
      <c r="Z148" s="8"/>
      <c r="AA148" s="8"/>
      <c r="AB148" s="8"/>
    </row>
    <row r="149" spans="1:28" ht="30" x14ac:dyDescent="0.25">
      <c r="A149" s="259"/>
      <c r="B149" s="76" t="s">
        <v>33</v>
      </c>
      <c r="C149" s="181"/>
      <c r="D149" s="55"/>
      <c r="E149" s="55"/>
      <c r="F149" s="174"/>
      <c r="G149" s="71">
        <f>SUM(G150:G151)</f>
        <v>4478.5</v>
      </c>
      <c r="H149" s="27">
        <f t="shared" si="9"/>
        <v>4478.5</v>
      </c>
      <c r="I149" s="27">
        <f>SUM(I150:I151)</f>
        <v>2578.5</v>
      </c>
      <c r="J149" s="27">
        <v>2578.5</v>
      </c>
      <c r="K149" s="91"/>
      <c r="L149" s="92"/>
      <c r="M149" s="28">
        <v>1900</v>
      </c>
      <c r="N149" s="28">
        <v>1900</v>
      </c>
      <c r="O149" s="89"/>
      <c r="P149" s="89"/>
      <c r="Q149" s="184"/>
      <c r="W149" s="8"/>
      <c r="X149" s="8"/>
      <c r="Y149" s="8"/>
      <c r="Z149" s="8"/>
      <c r="AA149" s="8"/>
      <c r="AB149" s="8"/>
    </row>
    <row r="150" spans="1:28" ht="15" x14ac:dyDescent="0.25">
      <c r="A150" s="259"/>
      <c r="B150" s="81" t="s">
        <v>90</v>
      </c>
      <c r="C150" s="181"/>
      <c r="D150" s="55"/>
      <c r="E150" s="55"/>
      <c r="F150" s="174"/>
      <c r="G150" s="69">
        <f>SUM(I150+M150)</f>
        <v>3800</v>
      </c>
      <c r="H150" s="64">
        <f t="shared" si="9"/>
        <v>3800</v>
      </c>
      <c r="I150" s="64">
        <v>1900</v>
      </c>
      <c r="J150" s="64">
        <v>1900</v>
      </c>
      <c r="K150" s="88"/>
      <c r="L150" s="89"/>
      <c r="M150" s="90">
        <v>1900</v>
      </c>
      <c r="N150" s="90">
        <v>1900</v>
      </c>
      <c r="O150" s="89"/>
      <c r="P150" s="89"/>
      <c r="Q150" s="184"/>
      <c r="W150" s="8"/>
      <c r="X150" s="8"/>
      <c r="Y150" s="8"/>
      <c r="Z150" s="8"/>
      <c r="AA150" s="8"/>
      <c r="AB150" s="8"/>
    </row>
    <row r="151" spans="1:28" ht="15" x14ac:dyDescent="0.25">
      <c r="A151" s="259"/>
      <c r="B151" s="81" t="s">
        <v>91</v>
      </c>
      <c r="C151" s="181"/>
      <c r="D151" s="55"/>
      <c r="E151" s="55"/>
      <c r="F151" s="175"/>
      <c r="G151" s="69">
        <f>SUM(I151+M151)</f>
        <v>678.5</v>
      </c>
      <c r="H151" s="64">
        <f t="shared" si="9"/>
        <v>678.5</v>
      </c>
      <c r="I151" s="64">
        <v>678.5</v>
      </c>
      <c r="J151" s="64">
        <v>678.5</v>
      </c>
      <c r="K151" s="88"/>
      <c r="L151" s="89"/>
      <c r="M151" s="90">
        <v>0</v>
      </c>
      <c r="N151" s="90">
        <v>0</v>
      </c>
      <c r="O151" s="89"/>
      <c r="P151" s="89"/>
      <c r="Q151" s="184"/>
      <c r="W151" s="8"/>
      <c r="X151" s="8"/>
      <c r="Y151" s="8"/>
      <c r="Z151" s="8"/>
      <c r="AA151" s="8"/>
      <c r="AB151" s="8"/>
    </row>
    <row r="152" spans="1:28" ht="34.5" customHeight="1" x14ac:dyDescent="0.25">
      <c r="A152" s="259"/>
      <c r="B152" s="76" t="s">
        <v>30</v>
      </c>
      <c r="C152" s="181"/>
      <c r="D152" s="55"/>
      <c r="E152" s="55"/>
      <c r="F152" s="180" t="s">
        <v>17</v>
      </c>
      <c r="G152" s="27">
        <f>SUM(I152+M152)</f>
        <v>4119.5</v>
      </c>
      <c r="H152" s="27">
        <f>SUM(J152+N152)</f>
        <v>3232</v>
      </c>
      <c r="I152" s="27">
        <v>2519.5</v>
      </c>
      <c r="J152" s="27">
        <f>SUM(J153:J154)</f>
        <v>2432</v>
      </c>
      <c r="K152" s="93"/>
      <c r="L152" s="94"/>
      <c r="M152" s="27">
        <v>1600</v>
      </c>
      <c r="N152" s="27">
        <f>SUM(N153:N154)</f>
        <v>800</v>
      </c>
      <c r="O152" s="94"/>
      <c r="P152" s="94"/>
      <c r="Q152" s="184"/>
      <c r="W152" s="8"/>
      <c r="X152" s="8"/>
      <c r="Y152" s="8"/>
      <c r="Z152" s="8"/>
      <c r="AA152" s="8"/>
      <c r="AB152" s="8"/>
    </row>
    <row r="153" spans="1:28" ht="17.25" customHeight="1" x14ac:dyDescent="0.25">
      <c r="A153" s="259"/>
      <c r="B153" s="81" t="s">
        <v>90</v>
      </c>
      <c r="C153" s="181"/>
      <c r="D153" s="55"/>
      <c r="E153" s="55"/>
      <c r="F153" s="181"/>
      <c r="G153" s="64">
        <f>SUM(I153+M153)</f>
        <v>3200</v>
      </c>
      <c r="H153" s="64">
        <f>SUM(J153+N153)</f>
        <v>1600</v>
      </c>
      <c r="I153" s="64">
        <v>1600</v>
      </c>
      <c r="J153" s="64">
        <v>800</v>
      </c>
      <c r="K153" s="93"/>
      <c r="L153" s="94"/>
      <c r="M153" s="64">
        <v>1600</v>
      </c>
      <c r="N153" s="64">
        <v>800</v>
      </c>
      <c r="O153" s="94"/>
      <c r="P153" s="94"/>
      <c r="Q153" s="184"/>
      <c r="W153" s="8"/>
      <c r="X153" s="8"/>
      <c r="Y153" s="8"/>
      <c r="Z153" s="8"/>
      <c r="AA153" s="8"/>
      <c r="AB153" s="8"/>
    </row>
    <row r="154" spans="1:28" ht="16.5" customHeight="1" x14ac:dyDescent="0.25">
      <c r="A154" s="259"/>
      <c r="B154" s="81" t="s">
        <v>91</v>
      </c>
      <c r="C154" s="181"/>
      <c r="D154" s="55"/>
      <c r="E154" s="55"/>
      <c r="F154" s="181"/>
      <c r="G154" s="64">
        <f>SUM(I154+M154)</f>
        <v>919.5</v>
      </c>
      <c r="H154" s="64">
        <f>SUM(J154+N154)</f>
        <v>1632</v>
      </c>
      <c r="I154" s="64">
        <v>919.5</v>
      </c>
      <c r="J154" s="64">
        <v>1632</v>
      </c>
      <c r="K154" s="93"/>
      <c r="L154" s="94"/>
      <c r="M154" s="64">
        <v>0</v>
      </c>
      <c r="N154" s="64">
        <v>0</v>
      </c>
      <c r="O154" s="94"/>
      <c r="P154" s="94"/>
      <c r="Q154" s="184"/>
      <c r="W154" s="8"/>
      <c r="X154" s="8"/>
      <c r="Y154" s="8"/>
      <c r="Z154" s="8"/>
      <c r="AA154" s="8"/>
      <c r="AB154" s="8"/>
    </row>
    <row r="155" spans="1:28" ht="30.75" customHeight="1" x14ac:dyDescent="0.25">
      <c r="A155" s="259"/>
      <c r="B155" s="76" t="s">
        <v>31</v>
      </c>
      <c r="C155" s="181"/>
      <c r="D155" s="55"/>
      <c r="E155" s="55"/>
      <c r="F155" s="181"/>
      <c r="G155" s="27">
        <f t="shared" ref="G155:H171" si="10">SUM(I155+M155)</f>
        <v>3519.5</v>
      </c>
      <c r="H155" s="27">
        <f t="shared" si="10"/>
        <v>3506.9</v>
      </c>
      <c r="I155" s="27">
        <v>2519.5</v>
      </c>
      <c r="J155" s="27">
        <v>2506.9</v>
      </c>
      <c r="K155" s="95"/>
      <c r="L155" s="87"/>
      <c r="M155" s="27">
        <v>1000</v>
      </c>
      <c r="N155" s="27">
        <v>1000</v>
      </c>
      <c r="O155" s="78"/>
      <c r="P155" s="78"/>
      <c r="Q155" s="184"/>
      <c r="W155" s="8"/>
      <c r="X155" s="8"/>
      <c r="Y155" s="8"/>
      <c r="Z155" s="8"/>
      <c r="AA155" s="8"/>
      <c r="AB155" s="8"/>
    </row>
    <row r="156" spans="1:28" ht="16.5" customHeight="1" x14ac:dyDescent="0.25">
      <c r="A156" s="259"/>
      <c r="B156" s="81" t="s">
        <v>90</v>
      </c>
      <c r="C156" s="181"/>
      <c r="D156" s="55"/>
      <c r="E156" s="55"/>
      <c r="F156" s="181"/>
      <c r="G156" s="64">
        <f>SUM(I156+M156)</f>
        <v>2000</v>
      </c>
      <c r="H156" s="64">
        <f>SUM(J156+N156)</f>
        <v>2000</v>
      </c>
      <c r="I156" s="64">
        <v>1000</v>
      </c>
      <c r="J156" s="64">
        <v>1000</v>
      </c>
      <c r="K156" s="96"/>
      <c r="L156" s="78"/>
      <c r="M156" s="64">
        <v>1000</v>
      </c>
      <c r="N156" s="64">
        <v>1000</v>
      </c>
      <c r="O156" s="78"/>
      <c r="P156" s="78"/>
      <c r="Q156" s="184"/>
      <c r="W156" s="8"/>
      <c r="X156" s="8"/>
      <c r="Y156" s="8"/>
      <c r="Z156" s="8"/>
      <c r="AA156" s="8"/>
      <c r="AB156" s="8"/>
    </row>
    <row r="157" spans="1:28" ht="15" customHeight="1" x14ac:dyDescent="0.25">
      <c r="A157" s="259"/>
      <c r="B157" s="81" t="s">
        <v>91</v>
      </c>
      <c r="C157" s="181"/>
      <c r="D157" s="55"/>
      <c r="E157" s="55"/>
      <c r="F157" s="181"/>
      <c r="G157" s="64">
        <f>SUM(I157+M157)</f>
        <v>1506.9</v>
      </c>
      <c r="H157" s="64">
        <f>SUM(J157+N157)</f>
        <v>1506.9</v>
      </c>
      <c r="I157" s="64">
        <v>1506.9</v>
      </c>
      <c r="J157" s="64">
        <v>1506.9</v>
      </c>
      <c r="K157" s="96"/>
      <c r="L157" s="78"/>
      <c r="M157" s="64">
        <v>0</v>
      </c>
      <c r="N157" s="64">
        <v>0</v>
      </c>
      <c r="O157" s="78"/>
      <c r="P157" s="78"/>
      <c r="Q157" s="184"/>
      <c r="S157" s="8"/>
      <c r="W157" s="8"/>
      <c r="X157" s="8"/>
      <c r="Y157" s="8"/>
      <c r="Z157" s="8"/>
      <c r="AA157" s="8"/>
      <c r="AB157" s="8"/>
    </row>
    <row r="158" spans="1:28" ht="30" x14ac:dyDescent="0.25">
      <c r="A158" s="259"/>
      <c r="B158" s="76" t="s">
        <v>32</v>
      </c>
      <c r="C158" s="181"/>
      <c r="D158" s="55"/>
      <c r="E158" s="55"/>
      <c r="F158" s="181"/>
      <c r="G158" s="27">
        <f t="shared" si="10"/>
        <v>3719.5</v>
      </c>
      <c r="H158" s="27">
        <f t="shared" si="10"/>
        <v>3719.5</v>
      </c>
      <c r="I158" s="27">
        <v>2519.5</v>
      </c>
      <c r="J158" s="27">
        <v>2519.5</v>
      </c>
      <c r="K158" s="95"/>
      <c r="L158" s="87"/>
      <c r="M158" s="27">
        <v>1200</v>
      </c>
      <c r="N158" s="27">
        <v>1200</v>
      </c>
      <c r="O158" s="78"/>
      <c r="P158" s="78"/>
      <c r="Q158" s="184"/>
      <c r="W158" s="8"/>
      <c r="X158" s="8"/>
      <c r="Y158" s="8"/>
      <c r="Z158" s="8"/>
      <c r="AA158" s="8"/>
      <c r="AB158" s="8"/>
    </row>
    <row r="159" spans="1:28" ht="15" x14ac:dyDescent="0.25">
      <c r="A159" s="259"/>
      <c r="B159" s="81" t="s">
        <v>90</v>
      </c>
      <c r="C159" s="181"/>
      <c r="D159" s="55"/>
      <c r="E159" s="55"/>
      <c r="F159" s="181"/>
      <c r="G159" s="64">
        <f>SUM(I159+M159)</f>
        <v>2400</v>
      </c>
      <c r="H159" s="64">
        <f>SUM(J159+N159)</f>
        <v>2400</v>
      </c>
      <c r="I159" s="64">
        <v>1200</v>
      </c>
      <c r="J159" s="64">
        <v>1200</v>
      </c>
      <c r="K159" s="96"/>
      <c r="L159" s="78"/>
      <c r="M159" s="90">
        <v>1200</v>
      </c>
      <c r="N159" s="90">
        <v>1200</v>
      </c>
      <c r="O159" s="78"/>
      <c r="P159" s="78"/>
      <c r="Q159" s="184"/>
      <c r="W159" s="8"/>
      <c r="X159" s="8"/>
      <c r="Y159" s="8"/>
      <c r="Z159" s="8"/>
      <c r="AA159" s="8"/>
      <c r="AB159" s="8"/>
    </row>
    <row r="160" spans="1:28" ht="15" x14ac:dyDescent="0.25">
      <c r="A160" s="259"/>
      <c r="B160" s="81" t="s">
        <v>91</v>
      </c>
      <c r="C160" s="181"/>
      <c r="D160" s="55"/>
      <c r="E160" s="55"/>
      <c r="F160" s="181"/>
      <c r="G160" s="64">
        <f>SUM(I160+M160)</f>
        <v>1319.5</v>
      </c>
      <c r="H160" s="64">
        <f>SUM(J160+N160)</f>
        <v>1319.5</v>
      </c>
      <c r="I160" s="64">
        <v>1319.5</v>
      </c>
      <c r="J160" s="64">
        <v>1319.5</v>
      </c>
      <c r="K160" s="96"/>
      <c r="L160" s="78"/>
      <c r="M160" s="90">
        <v>0</v>
      </c>
      <c r="N160" s="90">
        <v>0</v>
      </c>
      <c r="O160" s="78"/>
      <c r="P160" s="78"/>
      <c r="Q160" s="184"/>
      <c r="W160" s="8"/>
      <c r="X160" s="8"/>
      <c r="Y160" s="8"/>
      <c r="Z160" s="8"/>
      <c r="AA160" s="8"/>
      <c r="AB160" s="8"/>
    </row>
    <row r="161" spans="1:31" ht="30" x14ac:dyDescent="0.25">
      <c r="A161" s="259"/>
      <c r="B161" s="76" t="s">
        <v>33</v>
      </c>
      <c r="C161" s="181"/>
      <c r="D161" s="55"/>
      <c r="E161" s="55"/>
      <c r="F161" s="181"/>
      <c r="G161" s="27">
        <f t="shared" si="10"/>
        <v>4478.5</v>
      </c>
      <c r="H161" s="27">
        <f t="shared" si="10"/>
        <v>4478.5</v>
      </c>
      <c r="I161" s="27">
        <v>2578.5</v>
      </c>
      <c r="J161" s="27">
        <v>2578.5</v>
      </c>
      <c r="K161" s="95"/>
      <c r="L161" s="87"/>
      <c r="M161" s="28">
        <v>1900</v>
      </c>
      <c r="N161" s="28">
        <v>1900</v>
      </c>
      <c r="O161" s="78"/>
      <c r="P161" s="78"/>
      <c r="Q161" s="184"/>
      <c r="W161" s="8"/>
      <c r="X161" s="8"/>
      <c r="Y161" s="8"/>
      <c r="Z161" s="8"/>
      <c r="AA161" s="8"/>
      <c r="AB161" s="8"/>
    </row>
    <row r="162" spans="1:31" ht="15" x14ac:dyDescent="0.25">
      <c r="A162" s="259"/>
      <c r="B162" s="81" t="s">
        <v>90</v>
      </c>
      <c r="C162" s="181"/>
      <c r="D162" s="55"/>
      <c r="E162" s="55"/>
      <c r="F162" s="181"/>
      <c r="G162" s="64">
        <f t="shared" si="10"/>
        <v>3800</v>
      </c>
      <c r="H162" s="64">
        <f>SUM(J162+N162)</f>
        <v>3800</v>
      </c>
      <c r="I162" s="64">
        <v>1900</v>
      </c>
      <c r="J162" s="64">
        <v>1900</v>
      </c>
      <c r="K162" s="96"/>
      <c r="L162" s="78"/>
      <c r="M162" s="90">
        <v>1900</v>
      </c>
      <c r="N162" s="90">
        <v>1900</v>
      </c>
      <c r="O162" s="78"/>
      <c r="P162" s="78"/>
      <c r="Q162" s="184"/>
      <c r="W162" s="8"/>
      <c r="X162" s="8"/>
      <c r="Y162" s="8"/>
      <c r="Z162" s="8"/>
      <c r="AA162" s="8"/>
      <c r="AB162" s="8"/>
    </row>
    <row r="163" spans="1:31" ht="15" x14ac:dyDescent="0.25">
      <c r="A163" s="259"/>
      <c r="B163" s="81" t="s">
        <v>91</v>
      </c>
      <c r="C163" s="181"/>
      <c r="D163" s="55"/>
      <c r="E163" s="55"/>
      <c r="F163" s="182"/>
      <c r="G163" s="64">
        <f t="shared" si="10"/>
        <v>678.5</v>
      </c>
      <c r="H163" s="64">
        <f>SUM(J163+N163)</f>
        <v>678.5</v>
      </c>
      <c r="I163" s="64">
        <v>678.5</v>
      </c>
      <c r="J163" s="64">
        <v>678.5</v>
      </c>
      <c r="K163" s="96"/>
      <c r="L163" s="78"/>
      <c r="M163" s="90">
        <v>0</v>
      </c>
      <c r="N163" s="90">
        <v>0</v>
      </c>
      <c r="O163" s="78"/>
      <c r="P163" s="78"/>
      <c r="Q163" s="184"/>
      <c r="W163" s="8"/>
      <c r="X163" s="8"/>
      <c r="Y163" s="8"/>
      <c r="Z163" s="8"/>
      <c r="AA163" s="8"/>
      <c r="AB163" s="8"/>
    </row>
    <row r="164" spans="1:31" ht="30" x14ac:dyDescent="0.25">
      <c r="A164" s="259"/>
      <c r="B164" s="76" t="s">
        <v>30</v>
      </c>
      <c r="C164" s="181"/>
      <c r="D164" s="55"/>
      <c r="E164" s="55"/>
      <c r="F164" s="173" t="s">
        <v>18</v>
      </c>
      <c r="G164" s="64">
        <f t="shared" si="10"/>
        <v>3300</v>
      </c>
      <c r="H164" s="64">
        <f t="shared" si="10"/>
        <v>3300</v>
      </c>
      <c r="I164" s="64">
        <v>2500</v>
      </c>
      <c r="J164" s="64">
        <v>2500</v>
      </c>
      <c r="K164" s="96"/>
      <c r="L164" s="78"/>
      <c r="M164" s="64">
        <v>800</v>
      </c>
      <c r="N164" s="64">
        <v>800</v>
      </c>
      <c r="O164" s="78"/>
      <c r="P164" s="78"/>
      <c r="Q164" s="184"/>
      <c r="W164" s="8"/>
      <c r="X164" s="8"/>
      <c r="Y164" s="8"/>
      <c r="Z164" s="8"/>
      <c r="AA164" s="8"/>
      <c r="AB164" s="8"/>
    </row>
    <row r="165" spans="1:31" ht="30" x14ac:dyDescent="0.25">
      <c r="A165" s="259"/>
      <c r="B165" s="76" t="s">
        <v>31</v>
      </c>
      <c r="C165" s="181"/>
      <c r="D165" s="55"/>
      <c r="E165" s="55"/>
      <c r="F165" s="174"/>
      <c r="G165" s="64">
        <f t="shared" si="10"/>
        <v>3506.9</v>
      </c>
      <c r="H165" s="64">
        <f t="shared" si="10"/>
        <v>3506.9</v>
      </c>
      <c r="I165" s="64">
        <v>2506.9</v>
      </c>
      <c r="J165" s="64">
        <v>2506.9</v>
      </c>
      <c r="K165" s="96"/>
      <c r="L165" s="78"/>
      <c r="M165" s="64">
        <v>1000</v>
      </c>
      <c r="N165" s="64">
        <v>1000</v>
      </c>
      <c r="O165" s="78"/>
      <c r="P165" s="78"/>
      <c r="Q165" s="184"/>
      <c r="W165" s="8"/>
      <c r="X165" s="8"/>
      <c r="Y165" s="8"/>
      <c r="Z165" s="8"/>
      <c r="AA165" s="8"/>
      <c r="AB165" s="8"/>
    </row>
    <row r="166" spans="1:31" ht="30" x14ac:dyDescent="0.25">
      <c r="A166" s="259"/>
      <c r="B166" s="76" t="s">
        <v>32</v>
      </c>
      <c r="C166" s="181"/>
      <c r="D166" s="55"/>
      <c r="E166" s="55"/>
      <c r="F166" s="174"/>
      <c r="G166" s="64">
        <f t="shared" si="10"/>
        <v>3858.5</v>
      </c>
      <c r="H166" s="64">
        <f t="shared" si="10"/>
        <v>3858.5</v>
      </c>
      <c r="I166" s="64">
        <v>3058.5</v>
      </c>
      <c r="J166" s="64">
        <v>3058.5</v>
      </c>
      <c r="K166" s="96"/>
      <c r="L166" s="78"/>
      <c r="M166" s="64">
        <v>800</v>
      </c>
      <c r="N166" s="64">
        <v>800</v>
      </c>
      <c r="O166" s="78"/>
      <c r="P166" s="78"/>
      <c r="Q166" s="184"/>
      <c r="W166" s="8"/>
      <c r="X166" s="8"/>
      <c r="Y166" s="8"/>
      <c r="Z166" s="8"/>
      <c r="AA166" s="8"/>
      <c r="AB166" s="8"/>
    </row>
    <row r="167" spans="1:31" ht="30" x14ac:dyDescent="0.25">
      <c r="A167" s="259"/>
      <c r="B167" s="76" t="s">
        <v>33</v>
      </c>
      <c r="C167" s="181"/>
      <c r="D167" s="55"/>
      <c r="E167" s="55"/>
      <c r="F167" s="175"/>
      <c r="G167" s="64">
        <f t="shared" si="10"/>
        <v>3578.5</v>
      </c>
      <c r="H167" s="64">
        <f t="shared" si="10"/>
        <v>3578.5</v>
      </c>
      <c r="I167" s="64">
        <v>2578.5</v>
      </c>
      <c r="J167" s="64">
        <v>2578.5</v>
      </c>
      <c r="K167" s="96"/>
      <c r="L167" s="78"/>
      <c r="M167" s="90">
        <v>1000</v>
      </c>
      <c r="N167" s="90">
        <v>1000</v>
      </c>
      <c r="O167" s="78"/>
      <c r="P167" s="78"/>
      <c r="Q167" s="184"/>
      <c r="W167" s="8"/>
      <c r="X167" s="8"/>
      <c r="Y167" s="8"/>
      <c r="Z167" s="8"/>
      <c r="AA167" s="8"/>
      <c r="AB167" s="8"/>
    </row>
    <row r="168" spans="1:31" ht="30" x14ac:dyDescent="0.25">
      <c r="A168" s="259"/>
      <c r="B168" s="76" t="s">
        <v>30</v>
      </c>
      <c r="C168" s="181"/>
      <c r="D168" s="55"/>
      <c r="E168" s="55"/>
      <c r="F168" s="173" t="s">
        <v>19</v>
      </c>
      <c r="G168" s="64">
        <f t="shared" si="10"/>
        <v>3480</v>
      </c>
      <c r="H168" s="64">
        <f>SUM(J168+N168)</f>
        <v>3480</v>
      </c>
      <c r="I168" s="64">
        <v>3280</v>
      </c>
      <c r="J168" s="64">
        <v>3280</v>
      </c>
      <c r="K168" s="96"/>
      <c r="L168" s="78"/>
      <c r="M168" s="90">
        <v>200</v>
      </c>
      <c r="N168" s="90">
        <v>200</v>
      </c>
      <c r="O168" s="78"/>
      <c r="P168" s="78"/>
      <c r="Q168" s="184"/>
      <c r="W168" s="8"/>
      <c r="X168" s="8"/>
      <c r="Y168" s="8"/>
      <c r="Z168" s="8"/>
      <c r="AA168" s="8"/>
      <c r="AB168" s="8"/>
    </row>
    <row r="169" spans="1:31" ht="30" x14ac:dyDescent="0.25">
      <c r="A169" s="259"/>
      <c r="B169" s="76" t="s">
        <v>31</v>
      </c>
      <c r="C169" s="181"/>
      <c r="D169" s="55"/>
      <c r="E169" s="55"/>
      <c r="F169" s="174"/>
      <c r="G169" s="64">
        <f t="shared" si="10"/>
        <v>3406.9</v>
      </c>
      <c r="H169" s="64">
        <f t="shared" ref="H169:H175" si="11">SUM(J169+N169)</f>
        <v>3406.9</v>
      </c>
      <c r="I169" s="64">
        <v>2506.9</v>
      </c>
      <c r="J169" s="64">
        <v>2506.9</v>
      </c>
      <c r="K169" s="96"/>
      <c r="L169" s="78"/>
      <c r="M169" s="90">
        <v>900</v>
      </c>
      <c r="N169" s="90">
        <v>900</v>
      </c>
      <c r="O169" s="78"/>
      <c r="P169" s="78"/>
      <c r="Q169" s="184"/>
      <c r="W169" s="8"/>
      <c r="X169" s="8"/>
      <c r="Y169" s="8"/>
      <c r="Z169" s="8"/>
      <c r="AA169" s="8"/>
      <c r="AB169" s="8"/>
    </row>
    <row r="170" spans="1:31" ht="30" x14ac:dyDescent="0.25">
      <c r="A170" s="259"/>
      <c r="B170" s="76" t="s">
        <v>32</v>
      </c>
      <c r="C170" s="181"/>
      <c r="D170" s="55"/>
      <c r="E170" s="55"/>
      <c r="F170" s="174"/>
      <c r="G170" s="64">
        <f t="shared" si="10"/>
        <v>3438.5</v>
      </c>
      <c r="H170" s="64">
        <f t="shared" si="11"/>
        <v>3438.5</v>
      </c>
      <c r="I170" s="64">
        <v>3338.5</v>
      </c>
      <c r="J170" s="64">
        <v>3338.5</v>
      </c>
      <c r="K170" s="96"/>
      <c r="L170" s="78"/>
      <c r="M170" s="90">
        <v>100</v>
      </c>
      <c r="N170" s="90">
        <v>100</v>
      </c>
      <c r="O170" s="78"/>
      <c r="P170" s="78"/>
      <c r="Q170" s="184"/>
      <c r="W170" s="8"/>
      <c r="X170" s="8"/>
      <c r="Y170" s="8"/>
      <c r="Z170" s="8"/>
      <c r="AA170" s="8"/>
      <c r="AB170" s="8"/>
    </row>
    <row r="171" spans="1:31" ht="30" x14ac:dyDescent="0.25">
      <c r="A171" s="259"/>
      <c r="B171" s="97" t="s">
        <v>33</v>
      </c>
      <c r="C171" s="181"/>
      <c r="D171" s="55"/>
      <c r="E171" s="55"/>
      <c r="F171" s="174"/>
      <c r="G171" s="64">
        <f t="shared" si="10"/>
        <v>3478.5</v>
      </c>
      <c r="H171" s="64">
        <f t="shared" si="11"/>
        <v>3478.5</v>
      </c>
      <c r="I171" s="90">
        <v>2578.5</v>
      </c>
      <c r="J171" s="64">
        <v>2578.5</v>
      </c>
      <c r="K171" s="98"/>
      <c r="L171" s="89"/>
      <c r="M171" s="90">
        <v>900</v>
      </c>
      <c r="N171" s="90">
        <v>900</v>
      </c>
      <c r="O171" s="89"/>
      <c r="P171" s="89"/>
      <c r="Q171" s="184"/>
      <c r="W171" s="8"/>
      <c r="X171" s="8"/>
      <c r="Y171" s="8"/>
      <c r="Z171" s="8"/>
      <c r="AA171" s="8"/>
      <c r="AB171" s="8"/>
    </row>
    <row r="172" spans="1:31" ht="30" x14ac:dyDescent="0.25">
      <c r="A172" s="259"/>
      <c r="B172" s="76" t="s">
        <v>30</v>
      </c>
      <c r="C172" s="181"/>
      <c r="D172" s="55"/>
      <c r="E172" s="55"/>
      <c r="F172" s="173" t="s">
        <v>179</v>
      </c>
      <c r="G172" s="64">
        <f t="shared" ref="G172:G195" si="12">SUM(I172+M172)</f>
        <v>3321</v>
      </c>
      <c r="H172" s="64">
        <f t="shared" si="11"/>
        <v>3321</v>
      </c>
      <c r="I172" s="64">
        <v>2881</v>
      </c>
      <c r="J172" s="64">
        <v>2881</v>
      </c>
      <c r="K172" s="96"/>
      <c r="L172" s="78"/>
      <c r="M172" s="90">
        <v>440</v>
      </c>
      <c r="N172" s="90">
        <v>440</v>
      </c>
      <c r="O172" s="78"/>
      <c r="P172" s="78"/>
      <c r="Q172" s="184"/>
      <c r="W172" s="8"/>
      <c r="X172" s="8"/>
      <c r="Y172" s="8"/>
      <c r="Z172" s="8"/>
      <c r="AA172" s="8"/>
      <c r="AB172" s="8"/>
    </row>
    <row r="173" spans="1:31" ht="30" x14ac:dyDescent="0.25">
      <c r="A173" s="259"/>
      <c r="B173" s="76" t="s">
        <v>31</v>
      </c>
      <c r="C173" s="181"/>
      <c r="D173" s="55"/>
      <c r="E173" s="55"/>
      <c r="F173" s="174"/>
      <c r="G173" s="64">
        <f t="shared" si="12"/>
        <v>3256.9</v>
      </c>
      <c r="H173" s="64">
        <f t="shared" si="11"/>
        <v>3256.9</v>
      </c>
      <c r="I173" s="64">
        <v>2506.9</v>
      </c>
      <c r="J173" s="64">
        <v>2506.9</v>
      </c>
      <c r="K173" s="96"/>
      <c r="L173" s="78"/>
      <c r="M173" s="90">
        <v>750</v>
      </c>
      <c r="N173" s="90">
        <v>750</v>
      </c>
      <c r="O173" s="78"/>
      <c r="P173" s="78"/>
      <c r="Q173" s="184"/>
      <c r="W173" s="8"/>
      <c r="X173" s="8"/>
      <c r="Y173" s="8"/>
      <c r="Z173" s="8"/>
      <c r="AA173" s="8"/>
      <c r="AB173" s="8"/>
    </row>
    <row r="174" spans="1:31" ht="30" x14ac:dyDescent="0.25">
      <c r="A174" s="259"/>
      <c r="B174" s="76" t="s">
        <v>32</v>
      </c>
      <c r="C174" s="181"/>
      <c r="D174" s="55"/>
      <c r="E174" s="55"/>
      <c r="F174" s="174"/>
      <c r="G174" s="64">
        <f t="shared" si="12"/>
        <v>3688.5</v>
      </c>
      <c r="H174" s="64">
        <f t="shared" si="11"/>
        <v>3688.5</v>
      </c>
      <c r="I174" s="64">
        <v>3338.5</v>
      </c>
      <c r="J174" s="64">
        <v>3338.5</v>
      </c>
      <c r="K174" s="96"/>
      <c r="L174" s="78"/>
      <c r="M174" s="90">
        <v>350</v>
      </c>
      <c r="N174" s="90">
        <v>350</v>
      </c>
      <c r="O174" s="78"/>
      <c r="P174" s="78"/>
      <c r="Q174" s="184"/>
      <c r="W174" s="8"/>
      <c r="X174" s="8"/>
      <c r="Y174" s="8"/>
      <c r="Z174" s="8"/>
      <c r="AA174" s="8"/>
      <c r="AB174" s="8"/>
    </row>
    <row r="175" spans="1:31" ht="30" x14ac:dyDescent="0.25">
      <c r="A175" s="259"/>
      <c r="B175" s="97" t="s">
        <v>33</v>
      </c>
      <c r="C175" s="181"/>
      <c r="D175" s="55"/>
      <c r="E175" s="55"/>
      <c r="F175" s="174"/>
      <c r="G175" s="64">
        <f t="shared" si="12"/>
        <v>3778.5</v>
      </c>
      <c r="H175" s="64">
        <f t="shared" si="11"/>
        <v>3778.5</v>
      </c>
      <c r="I175" s="90">
        <v>2578.5</v>
      </c>
      <c r="J175" s="64">
        <v>2578.5</v>
      </c>
      <c r="K175" s="98"/>
      <c r="L175" s="89"/>
      <c r="M175" s="90">
        <v>1200</v>
      </c>
      <c r="N175" s="90">
        <v>1200</v>
      </c>
      <c r="O175" s="89"/>
      <c r="P175" s="89"/>
      <c r="Q175" s="184"/>
      <c r="W175" s="8"/>
      <c r="X175" s="8"/>
      <c r="Y175" s="8"/>
      <c r="Z175" s="8"/>
      <c r="AA175" s="8"/>
      <c r="AB175" s="8"/>
    </row>
    <row r="176" spans="1:31" ht="30" x14ac:dyDescent="0.25">
      <c r="A176" s="259"/>
      <c r="B176" s="76" t="s">
        <v>30</v>
      </c>
      <c r="C176" s="181"/>
      <c r="D176" s="55"/>
      <c r="E176" s="55"/>
      <c r="F176" s="173" t="s">
        <v>192</v>
      </c>
      <c r="G176" s="64">
        <f t="shared" si="12"/>
        <v>3161</v>
      </c>
      <c r="H176" s="64">
        <f>J176+N176</f>
        <v>3080</v>
      </c>
      <c r="I176" s="64">
        <v>2961</v>
      </c>
      <c r="J176" s="64">
        <v>2960</v>
      </c>
      <c r="K176" s="96"/>
      <c r="L176" s="78"/>
      <c r="M176" s="90">
        <v>200</v>
      </c>
      <c r="N176" s="90">
        <v>120</v>
      </c>
      <c r="O176" s="78"/>
      <c r="P176" s="78"/>
      <c r="Q176" s="184"/>
      <c r="W176" s="8"/>
      <c r="X176" s="8"/>
      <c r="Y176" s="8"/>
      <c r="Z176" s="8"/>
      <c r="AA176" s="8"/>
      <c r="AB176" s="8"/>
      <c r="AE176" s="8"/>
    </row>
    <row r="177" spans="1:31" ht="30" x14ac:dyDescent="0.25">
      <c r="A177" s="259"/>
      <c r="B177" s="76" t="s">
        <v>31</v>
      </c>
      <c r="C177" s="181"/>
      <c r="D177" s="55"/>
      <c r="E177" s="55"/>
      <c r="F177" s="174"/>
      <c r="G177" s="64">
        <f t="shared" si="12"/>
        <v>3753.9</v>
      </c>
      <c r="H177" s="64">
        <f>J177+N177</f>
        <v>3503.9</v>
      </c>
      <c r="I177" s="64">
        <v>3003.9</v>
      </c>
      <c r="J177" s="64">
        <v>3003.9</v>
      </c>
      <c r="K177" s="96"/>
      <c r="L177" s="78"/>
      <c r="M177" s="90">
        <v>750</v>
      </c>
      <c r="N177" s="90">
        <v>500</v>
      </c>
      <c r="O177" s="78"/>
      <c r="P177" s="78"/>
      <c r="Q177" s="184"/>
      <c r="W177" s="8"/>
      <c r="X177" s="8"/>
      <c r="Y177" s="8"/>
      <c r="Z177" s="8"/>
      <c r="AA177" s="8"/>
      <c r="AB177" s="8"/>
    </row>
    <row r="178" spans="1:31" ht="30" x14ac:dyDescent="0.25">
      <c r="A178" s="259"/>
      <c r="B178" s="76" t="s">
        <v>32</v>
      </c>
      <c r="C178" s="181"/>
      <c r="D178" s="55"/>
      <c r="E178" s="55"/>
      <c r="F178" s="174"/>
      <c r="G178" s="64">
        <f t="shared" si="12"/>
        <v>3438.5</v>
      </c>
      <c r="H178" s="64">
        <f>J178+N178</f>
        <v>3438.5</v>
      </c>
      <c r="I178" s="64">
        <v>3338.5</v>
      </c>
      <c r="J178" s="64">
        <v>3338.5</v>
      </c>
      <c r="K178" s="96"/>
      <c r="L178" s="78"/>
      <c r="M178" s="90">
        <v>100</v>
      </c>
      <c r="N178" s="90">
        <v>100</v>
      </c>
      <c r="O178" s="78"/>
      <c r="P178" s="78"/>
      <c r="Q178" s="184"/>
      <c r="W178" s="8"/>
      <c r="X178" s="8"/>
      <c r="Y178" s="8"/>
      <c r="Z178" s="8"/>
      <c r="AA178" s="8"/>
      <c r="AB178" s="8"/>
    </row>
    <row r="179" spans="1:31" ht="30" x14ac:dyDescent="0.25">
      <c r="A179" s="259"/>
      <c r="B179" s="97" t="s">
        <v>33</v>
      </c>
      <c r="C179" s="181"/>
      <c r="D179" s="55"/>
      <c r="E179" s="55"/>
      <c r="F179" s="174"/>
      <c r="G179" s="64">
        <f t="shared" si="12"/>
        <v>4055.5</v>
      </c>
      <c r="H179" s="64">
        <f>J179+N179</f>
        <v>4055.5</v>
      </c>
      <c r="I179" s="90">
        <v>3355.5</v>
      </c>
      <c r="J179" s="64">
        <f>2655.5+700</f>
        <v>3355.5</v>
      </c>
      <c r="K179" s="98"/>
      <c r="L179" s="89"/>
      <c r="M179" s="90">
        <v>700</v>
      </c>
      <c r="N179" s="90">
        <v>700</v>
      </c>
      <c r="O179" s="89"/>
      <c r="P179" s="89"/>
      <c r="Q179" s="184"/>
      <c r="W179" s="8"/>
      <c r="X179" s="8"/>
      <c r="Y179" s="8"/>
      <c r="Z179" s="8"/>
      <c r="AA179" s="8"/>
      <c r="AB179" s="8"/>
    </row>
    <row r="180" spans="1:31" ht="30" x14ac:dyDescent="0.25">
      <c r="A180" s="259"/>
      <c r="B180" s="76" t="s">
        <v>30</v>
      </c>
      <c r="C180" s="181"/>
      <c r="D180" s="55"/>
      <c r="E180" s="55"/>
      <c r="F180" s="173" t="s">
        <v>193</v>
      </c>
      <c r="G180" s="64">
        <f t="shared" si="12"/>
        <v>3200</v>
      </c>
      <c r="H180" s="64">
        <f>SUM(J180+N180)</f>
        <v>3040</v>
      </c>
      <c r="I180" s="64">
        <v>3000</v>
      </c>
      <c r="J180" s="64">
        <v>3000</v>
      </c>
      <c r="K180" s="96"/>
      <c r="L180" s="78"/>
      <c r="M180" s="90">
        <v>200</v>
      </c>
      <c r="N180" s="90">
        <v>40</v>
      </c>
      <c r="O180" s="78"/>
      <c r="P180" s="78"/>
      <c r="Q180" s="184"/>
      <c r="W180" s="8"/>
      <c r="X180" s="8"/>
      <c r="Y180" s="8"/>
      <c r="Z180" s="8"/>
      <c r="AA180" s="8"/>
      <c r="AB180" s="8"/>
      <c r="AE180" s="8"/>
    </row>
    <row r="181" spans="1:31" ht="30" x14ac:dyDescent="0.25">
      <c r="A181" s="259"/>
      <c r="B181" s="76" t="s">
        <v>31</v>
      </c>
      <c r="C181" s="181"/>
      <c r="D181" s="55"/>
      <c r="E181" s="55"/>
      <c r="F181" s="174"/>
      <c r="G181" s="64">
        <f t="shared" si="12"/>
        <v>4005.9</v>
      </c>
      <c r="H181" s="64">
        <f>SUM(J181+N181)</f>
        <v>3655.9</v>
      </c>
      <c r="I181" s="64">
        <v>3255.9</v>
      </c>
      <c r="J181" s="64">
        <v>3255.9</v>
      </c>
      <c r="K181" s="96"/>
      <c r="L181" s="78"/>
      <c r="M181" s="90">
        <v>750</v>
      </c>
      <c r="N181" s="90">
        <v>400</v>
      </c>
      <c r="O181" s="78"/>
      <c r="P181" s="78"/>
      <c r="Q181" s="184"/>
      <c r="W181" s="8"/>
      <c r="X181" s="8"/>
      <c r="Y181" s="8"/>
      <c r="Z181" s="8"/>
      <c r="AA181" s="8"/>
      <c r="AB181" s="8"/>
    </row>
    <row r="182" spans="1:31" ht="30" x14ac:dyDescent="0.25">
      <c r="A182" s="259"/>
      <c r="B182" s="76" t="s">
        <v>32</v>
      </c>
      <c r="C182" s="181"/>
      <c r="D182" s="55"/>
      <c r="E182" s="55"/>
      <c r="F182" s="174"/>
      <c r="G182" s="64">
        <f t="shared" si="12"/>
        <v>3538.5</v>
      </c>
      <c r="H182" s="64">
        <f>SUM(J182+N182)</f>
        <v>3538.5</v>
      </c>
      <c r="I182" s="64">
        <v>3338.5</v>
      </c>
      <c r="J182" s="64">
        <v>3338.5</v>
      </c>
      <c r="K182" s="96"/>
      <c r="L182" s="78"/>
      <c r="M182" s="90">
        <v>200</v>
      </c>
      <c r="N182" s="90">
        <v>200</v>
      </c>
      <c r="O182" s="78"/>
      <c r="P182" s="78"/>
      <c r="Q182" s="184"/>
      <c r="W182" s="8"/>
      <c r="X182" s="8"/>
      <c r="Y182" s="8"/>
      <c r="Z182" s="8"/>
      <c r="AA182" s="8"/>
      <c r="AB182" s="8"/>
    </row>
    <row r="183" spans="1:31" ht="30" x14ac:dyDescent="0.25">
      <c r="A183" s="259"/>
      <c r="B183" s="97" t="s">
        <v>33</v>
      </c>
      <c r="C183" s="181"/>
      <c r="D183" s="55"/>
      <c r="E183" s="55"/>
      <c r="F183" s="174"/>
      <c r="G183" s="64">
        <f t="shared" si="12"/>
        <v>3955.5</v>
      </c>
      <c r="H183" s="64">
        <f>SUM(J183+N183)</f>
        <v>3955.5</v>
      </c>
      <c r="I183" s="64">
        <v>3355.5</v>
      </c>
      <c r="J183" s="64">
        <v>3355.5</v>
      </c>
      <c r="K183" s="98"/>
      <c r="L183" s="89"/>
      <c r="M183" s="90">
        <v>600</v>
      </c>
      <c r="N183" s="90">
        <v>600</v>
      </c>
      <c r="O183" s="89"/>
      <c r="P183" s="89"/>
      <c r="Q183" s="184"/>
      <c r="W183" s="8"/>
      <c r="X183" s="8"/>
      <c r="Y183" s="8"/>
      <c r="Z183" s="8"/>
      <c r="AA183" s="8"/>
      <c r="AB183" s="8"/>
    </row>
    <row r="184" spans="1:31" ht="30" x14ac:dyDescent="0.25">
      <c r="A184" s="259"/>
      <c r="B184" s="76" t="s">
        <v>30</v>
      </c>
      <c r="C184" s="181"/>
      <c r="D184" s="55"/>
      <c r="E184" s="55"/>
      <c r="F184" s="173" t="s">
        <v>194</v>
      </c>
      <c r="G184" s="64">
        <f t="shared" si="12"/>
        <v>3360</v>
      </c>
      <c r="H184" s="160">
        <f>J184+N184</f>
        <v>3360</v>
      </c>
      <c r="I184" s="64">
        <v>3210</v>
      </c>
      <c r="J184" s="64">
        <v>3210</v>
      </c>
      <c r="K184" s="96"/>
      <c r="L184" s="78"/>
      <c r="M184" s="90">
        <v>150</v>
      </c>
      <c r="N184" s="90">
        <v>150</v>
      </c>
      <c r="O184" s="78"/>
      <c r="P184" s="78"/>
      <c r="Q184" s="184"/>
      <c r="W184" s="8"/>
      <c r="X184" s="8"/>
      <c r="Y184" s="8"/>
      <c r="Z184" s="8"/>
      <c r="AA184" s="8"/>
      <c r="AB184" s="8"/>
    </row>
    <row r="185" spans="1:31" ht="30" x14ac:dyDescent="0.25">
      <c r="A185" s="259"/>
      <c r="B185" s="76" t="s">
        <v>31</v>
      </c>
      <c r="C185" s="181"/>
      <c r="D185" s="55"/>
      <c r="E185" s="55"/>
      <c r="F185" s="174"/>
      <c r="G185" s="64">
        <f t="shared" si="12"/>
        <v>3855.9</v>
      </c>
      <c r="H185" s="160">
        <f>J185+N185</f>
        <v>3505.9</v>
      </c>
      <c r="I185" s="64">
        <v>3455.9</v>
      </c>
      <c r="J185" s="160">
        <v>3255.9</v>
      </c>
      <c r="K185" s="96"/>
      <c r="L185" s="78"/>
      <c r="M185" s="90">
        <v>400</v>
      </c>
      <c r="N185" s="90">
        <v>250</v>
      </c>
      <c r="O185" s="78"/>
      <c r="P185" s="78"/>
      <c r="Q185" s="184"/>
      <c r="W185" s="8"/>
      <c r="X185" s="8"/>
      <c r="Y185" s="8"/>
      <c r="Z185" s="8"/>
      <c r="AA185" s="8"/>
      <c r="AB185" s="8"/>
    </row>
    <row r="186" spans="1:31" ht="30" x14ac:dyDescent="0.25">
      <c r="A186" s="259"/>
      <c r="B186" s="76" t="s">
        <v>32</v>
      </c>
      <c r="C186" s="181"/>
      <c r="D186" s="55"/>
      <c r="E186" s="55"/>
      <c r="F186" s="174"/>
      <c r="G186" s="64">
        <f t="shared" si="12"/>
        <v>3538.5</v>
      </c>
      <c r="H186" s="160">
        <f>J186+N186</f>
        <v>3438.5</v>
      </c>
      <c r="I186" s="64">
        <v>3338.5</v>
      </c>
      <c r="J186" s="64">
        <v>3338.5</v>
      </c>
      <c r="K186" s="96"/>
      <c r="L186" s="78"/>
      <c r="M186" s="90">
        <v>200</v>
      </c>
      <c r="N186" s="162">
        <v>100</v>
      </c>
      <c r="O186" s="78"/>
      <c r="P186" s="78"/>
      <c r="Q186" s="184"/>
      <c r="W186" s="8"/>
      <c r="X186" s="8"/>
      <c r="Y186" s="8"/>
      <c r="Z186" s="8"/>
      <c r="AA186" s="8"/>
      <c r="AB186" s="8"/>
    </row>
    <row r="187" spans="1:31" ht="30" x14ac:dyDescent="0.25">
      <c r="A187" s="259"/>
      <c r="B187" s="97" t="s">
        <v>33</v>
      </c>
      <c r="C187" s="181"/>
      <c r="D187" s="55"/>
      <c r="E187" s="55"/>
      <c r="F187" s="174"/>
      <c r="G187" s="64">
        <f t="shared" si="12"/>
        <v>3855.5</v>
      </c>
      <c r="H187" s="64">
        <f t="shared" ref="H187:H195" si="13">J187+N187</f>
        <v>3855.5</v>
      </c>
      <c r="I187" s="64">
        <v>3355.5</v>
      </c>
      <c r="J187" s="64">
        <v>3355.5</v>
      </c>
      <c r="K187" s="98"/>
      <c r="L187" s="89"/>
      <c r="M187" s="90">
        <v>500</v>
      </c>
      <c r="N187" s="90">
        <v>500</v>
      </c>
      <c r="O187" s="89"/>
      <c r="P187" s="89"/>
      <c r="Q187" s="184"/>
      <c r="W187" s="8"/>
      <c r="X187" s="8"/>
      <c r="Y187" s="8"/>
      <c r="Z187" s="8"/>
      <c r="AA187" s="8"/>
      <c r="AB187" s="8"/>
    </row>
    <row r="188" spans="1:31" ht="30" x14ac:dyDescent="0.25">
      <c r="A188" s="259"/>
      <c r="B188" s="76" t="s">
        <v>30</v>
      </c>
      <c r="C188" s="181"/>
      <c r="D188" s="55"/>
      <c r="E188" s="55"/>
      <c r="F188" s="173" t="s">
        <v>195</v>
      </c>
      <c r="G188" s="64">
        <f t="shared" si="12"/>
        <v>3360</v>
      </c>
      <c r="H188" s="64">
        <f t="shared" si="13"/>
        <v>3360</v>
      </c>
      <c r="I188" s="64">
        <v>3210</v>
      </c>
      <c r="J188" s="64">
        <v>3210</v>
      </c>
      <c r="K188" s="96"/>
      <c r="L188" s="78"/>
      <c r="M188" s="90">
        <v>150</v>
      </c>
      <c r="N188" s="90">
        <v>150</v>
      </c>
      <c r="O188" s="78"/>
      <c r="P188" s="78"/>
      <c r="Q188" s="184"/>
      <c r="W188" s="8"/>
      <c r="X188" s="8"/>
      <c r="Y188" s="8"/>
      <c r="Z188" s="8"/>
      <c r="AA188" s="8"/>
      <c r="AB188" s="8"/>
    </row>
    <row r="189" spans="1:31" ht="30" x14ac:dyDescent="0.25">
      <c r="A189" s="259"/>
      <c r="B189" s="76" t="s">
        <v>31</v>
      </c>
      <c r="C189" s="181"/>
      <c r="D189" s="55"/>
      <c r="E189" s="55"/>
      <c r="F189" s="174"/>
      <c r="G189" s="64">
        <f t="shared" si="12"/>
        <v>3655.9</v>
      </c>
      <c r="H189" s="64">
        <f t="shared" si="13"/>
        <v>3505.9</v>
      </c>
      <c r="I189" s="64">
        <v>3255.9</v>
      </c>
      <c r="J189" s="64">
        <v>3255.9</v>
      </c>
      <c r="K189" s="96"/>
      <c r="L189" s="78"/>
      <c r="M189" s="90">
        <v>400</v>
      </c>
      <c r="N189" s="90">
        <v>250</v>
      </c>
      <c r="O189" s="78"/>
      <c r="P189" s="78"/>
      <c r="Q189" s="184"/>
      <c r="W189" s="8"/>
      <c r="X189" s="8"/>
      <c r="Y189" s="8"/>
      <c r="Z189" s="8"/>
      <c r="AA189" s="8"/>
      <c r="AB189" s="8"/>
    </row>
    <row r="190" spans="1:31" ht="30" x14ac:dyDescent="0.25">
      <c r="A190" s="259"/>
      <c r="B190" s="76" t="s">
        <v>32</v>
      </c>
      <c r="C190" s="181"/>
      <c r="D190" s="55"/>
      <c r="E190" s="55"/>
      <c r="F190" s="174"/>
      <c r="G190" s="64">
        <f t="shared" si="12"/>
        <v>3568</v>
      </c>
      <c r="H190" s="64">
        <f t="shared" si="13"/>
        <v>3438.5</v>
      </c>
      <c r="I190" s="64">
        <v>3368</v>
      </c>
      <c r="J190" s="64">
        <v>3338.5</v>
      </c>
      <c r="K190" s="96"/>
      <c r="L190" s="78"/>
      <c r="M190" s="90">
        <v>200</v>
      </c>
      <c r="N190" s="90">
        <v>100</v>
      </c>
      <c r="O190" s="78"/>
      <c r="P190" s="78"/>
      <c r="Q190" s="184"/>
      <c r="W190" s="8"/>
      <c r="X190" s="8"/>
      <c r="Y190" s="8"/>
      <c r="Z190" s="8"/>
      <c r="AA190" s="8"/>
      <c r="AB190" s="8"/>
    </row>
    <row r="191" spans="1:31" ht="30" x14ac:dyDescent="0.25">
      <c r="A191" s="259"/>
      <c r="B191" s="97" t="s">
        <v>33</v>
      </c>
      <c r="C191" s="181"/>
      <c r="D191" s="55"/>
      <c r="E191" s="55"/>
      <c r="F191" s="174"/>
      <c r="G191" s="64">
        <f t="shared" si="12"/>
        <v>3755.5</v>
      </c>
      <c r="H191" s="64">
        <f t="shared" si="13"/>
        <v>3755.5</v>
      </c>
      <c r="I191" s="64">
        <v>3355.5</v>
      </c>
      <c r="J191" s="64">
        <v>3355.5</v>
      </c>
      <c r="K191" s="98"/>
      <c r="L191" s="89"/>
      <c r="M191" s="90">
        <v>400</v>
      </c>
      <c r="N191" s="90">
        <v>400</v>
      </c>
      <c r="O191" s="89"/>
      <c r="P191" s="89"/>
      <c r="Q191" s="184"/>
      <c r="W191" s="8"/>
      <c r="X191" s="8"/>
      <c r="Y191" s="8"/>
      <c r="Z191" s="8"/>
      <c r="AA191" s="8"/>
      <c r="AB191" s="8"/>
    </row>
    <row r="192" spans="1:31" ht="30" x14ac:dyDescent="0.25">
      <c r="A192" s="259"/>
      <c r="B192" s="76" t="s">
        <v>30</v>
      </c>
      <c r="C192" s="181"/>
      <c r="D192" s="55"/>
      <c r="E192" s="55"/>
      <c r="F192" s="173" t="s">
        <v>196</v>
      </c>
      <c r="G192" s="64">
        <f t="shared" si="12"/>
        <v>3360</v>
      </c>
      <c r="H192" s="64">
        <f t="shared" si="13"/>
        <v>3360</v>
      </c>
      <c r="I192" s="64">
        <v>3210</v>
      </c>
      <c r="J192" s="64">
        <v>3210</v>
      </c>
      <c r="K192" s="96"/>
      <c r="L192" s="78"/>
      <c r="M192" s="90">
        <v>150</v>
      </c>
      <c r="N192" s="90">
        <v>150</v>
      </c>
      <c r="O192" s="78"/>
      <c r="P192" s="78"/>
      <c r="Q192" s="184"/>
      <c r="W192" s="8"/>
      <c r="X192" s="8"/>
      <c r="Y192" s="8"/>
      <c r="Z192" s="8"/>
      <c r="AA192" s="8"/>
      <c r="AB192" s="8"/>
    </row>
    <row r="193" spans="1:28" ht="30" x14ac:dyDescent="0.25">
      <c r="A193" s="259"/>
      <c r="B193" s="76" t="s">
        <v>31</v>
      </c>
      <c r="C193" s="181"/>
      <c r="D193" s="55"/>
      <c r="E193" s="55"/>
      <c r="F193" s="174"/>
      <c r="G193" s="64">
        <f t="shared" si="12"/>
        <v>4005.9</v>
      </c>
      <c r="H193" s="64">
        <f t="shared" si="13"/>
        <v>3505.9</v>
      </c>
      <c r="I193" s="64">
        <v>3255.9</v>
      </c>
      <c r="J193" s="64">
        <v>3255.9</v>
      </c>
      <c r="K193" s="96"/>
      <c r="L193" s="78"/>
      <c r="M193" s="90">
        <v>750</v>
      </c>
      <c r="N193" s="90">
        <v>250</v>
      </c>
      <c r="O193" s="78"/>
      <c r="P193" s="78"/>
      <c r="Q193" s="184"/>
      <c r="W193" s="8"/>
      <c r="X193" s="8"/>
      <c r="Y193" s="8"/>
      <c r="Z193" s="8"/>
      <c r="AA193" s="8"/>
      <c r="AB193" s="8"/>
    </row>
    <row r="194" spans="1:28" ht="30" x14ac:dyDescent="0.25">
      <c r="A194" s="259"/>
      <c r="B194" s="76" t="s">
        <v>32</v>
      </c>
      <c r="C194" s="181"/>
      <c r="D194" s="55"/>
      <c r="E194" s="55"/>
      <c r="F194" s="174"/>
      <c r="G194" s="64">
        <f t="shared" si="12"/>
        <v>3643.4</v>
      </c>
      <c r="H194" s="64">
        <f t="shared" si="13"/>
        <v>3438.5</v>
      </c>
      <c r="I194" s="64">
        <v>3543.4</v>
      </c>
      <c r="J194" s="64">
        <v>3338.5</v>
      </c>
      <c r="K194" s="96"/>
      <c r="L194" s="78"/>
      <c r="M194" s="90">
        <v>100</v>
      </c>
      <c r="N194" s="90">
        <v>100</v>
      </c>
      <c r="O194" s="78"/>
      <c r="P194" s="78"/>
      <c r="Q194" s="184"/>
      <c r="W194" s="8"/>
      <c r="X194" s="8"/>
      <c r="Y194" s="8"/>
      <c r="Z194" s="8"/>
      <c r="AA194" s="8"/>
      <c r="AB194" s="8"/>
    </row>
    <row r="195" spans="1:28" ht="30" x14ac:dyDescent="0.25">
      <c r="A195" s="259"/>
      <c r="B195" s="97" t="s">
        <v>33</v>
      </c>
      <c r="C195" s="182"/>
      <c r="D195" s="55"/>
      <c r="E195" s="55"/>
      <c r="F195" s="174"/>
      <c r="G195" s="64">
        <f t="shared" si="12"/>
        <v>3955.5</v>
      </c>
      <c r="H195" s="64">
        <f t="shared" si="13"/>
        <v>3655.5</v>
      </c>
      <c r="I195" s="64">
        <v>3355.5</v>
      </c>
      <c r="J195" s="64">
        <v>3355.5</v>
      </c>
      <c r="K195" s="98"/>
      <c r="L195" s="89"/>
      <c r="M195" s="90">
        <v>600</v>
      </c>
      <c r="N195" s="90">
        <v>300</v>
      </c>
      <c r="O195" s="89"/>
      <c r="P195" s="89"/>
      <c r="Q195" s="185"/>
      <c r="W195" s="8"/>
      <c r="X195" s="8"/>
      <c r="Y195" s="8"/>
      <c r="Z195" s="8"/>
      <c r="AA195" s="8"/>
      <c r="AB195" s="8"/>
    </row>
    <row r="196" spans="1:28" ht="15" x14ac:dyDescent="0.25">
      <c r="A196" s="259"/>
      <c r="B196" s="183" t="s">
        <v>294</v>
      </c>
      <c r="C196" s="180" t="s">
        <v>188</v>
      </c>
      <c r="D196" s="54"/>
      <c r="E196" s="54"/>
      <c r="F196" s="53" t="s">
        <v>15</v>
      </c>
      <c r="G196" s="32" t="s">
        <v>102</v>
      </c>
      <c r="H196" s="32" t="s">
        <v>102</v>
      </c>
      <c r="I196" s="32" t="s">
        <v>102</v>
      </c>
      <c r="J196" s="32" t="s">
        <v>102</v>
      </c>
      <c r="K196" s="110"/>
      <c r="L196" s="110"/>
      <c r="M196" s="110"/>
      <c r="N196" s="110"/>
      <c r="O196" s="110"/>
      <c r="P196" s="110"/>
      <c r="Q196" s="183" t="s">
        <v>2</v>
      </c>
      <c r="W196" s="8"/>
      <c r="X196" s="8"/>
      <c r="Y196" s="8"/>
      <c r="Z196" s="8"/>
      <c r="AA196" s="8"/>
      <c r="AB196" s="8"/>
    </row>
    <row r="197" spans="1:28" ht="15" x14ac:dyDescent="0.25">
      <c r="A197" s="259"/>
      <c r="B197" s="184"/>
      <c r="C197" s="181"/>
      <c r="D197" s="55"/>
      <c r="E197" s="55"/>
      <c r="F197" s="53" t="s">
        <v>16</v>
      </c>
      <c r="G197" s="32" t="s">
        <v>102</v>
      </c>
      <c r="H197" s="32" t="s">
        <v>102</v>
      </c>
      <c r="I197" s="32" t="s">
        <v>102</v>
      </c>
      <c r="J197" s="32" t="s">
        <v>102</v>
      </c>
      <c r="K197" s="110"/>
      <c r="L197" s="110"/>
      <c r="M197" s="110"/>
      <c r="N197" s="110"/>
      <c r="O197" s="110"/>
      <c r="P197" s="110"/>
      <c r="Q197" s="184"/>
      <c r="W197" s="8"/>
      <c r="X197" s="8"/>
      <c r="Y197" s="8"/>
      <c r="Z197" s="8"/>
      <c r="AA197" s="8"/>
      <c r="AB197" s="8"/>
    </row>
    <row r="198" spans="1:28" ht="15" x14ac:dyDescent="0.25">
      <c r="A198" s="259"/>
      <c r="B198" s="184"/>
      <c r="C198" s="181"/>
      <c r="D198" s="55"/>
      <c r="E198" s="55"/>
      <c r="F198" s="53" t="s">
        <v>17</v>
      </c>
      <c r="G198" s="32">
        <v>341.9</v>
      </c>
      <c r="H198" s="32">
        <v>293.2</v>
      </c>
      <c r="I198" s="32">
        <v>341.9</v>
      </c>
      <c r="J198" s="32">
        <v>293.2</v>
      </c>
      <c r="K198" s="110"/>
      <c r="L198" s="110"/>
      <c r="M198" s="110"/>
      <c r="N198" s="110"/>
      <c r="O198" s="110"/>
      <c r="P198" s="110"/>
      <c r="Q198" s="184"/>
      <c r="W198" s="8"/>
      <c r="X198" s="8"/>
      <c r="Y198" s="8"/>
      <c r="Z198" s="8"/>
      <c r="AA198" s="8"/>
      <c r="AB198" s="8"/>
    </row>
    <row r="199" spans="1:28" ht="15" x14ac:dyDescent="0.25">
      <c r="A199" s="259"/>
      <c r="B199" s="184"/>
      <c r="C199" s="181"/>
      <c r="D199" s="55"/>
      <c r="E199" s="55"/>
      <c r="F199" s="53" t="s">
        <v>18</v>
      </c>
      <c r="G199" s="32">
        <v>324.3</v>
      </c>
      <c r="H199" s="32">
        <v>154</v>
      </c>
      <c r="I199" s="32">
        <v>324.3</v>
      </c>
      <c r="J199" s="32">
        <v>154</v>
      </c>
      <c r="K199" s="110"/>
      <c r="L199" s="110"/>
      <c r="M199" s="110"/>
      <c r="N199" s="110"/>
      <c r="O199" s="110"/>
      <c r="P199" s="110"/>
      <c r="Q199" s="184"/>
      <c r="R199" s="237"/>
      <c r="S199" s="238"/>
      <c r="T199" s="238"/>
      <c r="U199" s="238"/>
      <c r="V199" s="238"/>
      <c r="W199" s="8"/>
      <c r="X199" s="8"/>
      <c r="Y199" s="8"/>
      <c r="Z199" s="8"/>
      <c r="AA199" s="8"/>
      <c r="AB199" s="8"/>
    </row>
    <row r="200" spans="1:28" ht="15" x14ac:dyDescent="0.25">
      <c r="A200" s="259"/>
      <c r="B200" s="184"/>
      <c r="C200" s="181"/>
      <c r="D200" s="55"/>
      <c r="E200" s="55"/>
      <c r="F200" s="54" t="s">
        <v>19</v>
      </c>
      <c r="G200" s="32">
        <v>189.2</v>
      </c>
      <c r="H200" s="32">
        <v>124.2</v>
      </c>
      <c r="I200" s="32">
        <v>189.2</v>
      </c>
      <c r="J200" s="32">
        <v>124.2</v>
      </c>
      <c r="K200" s="110"/>
      <c r="L200" s="110"/>
      <c r="M200" s="110"/>
      <c r="N200" s="110"/>
      <c r="O200" s="110"/>
      <c r="P200" s="110"/>
      <c r="Q200" s="184"/>
      <c r="R200" s="237"/>
      <c r="S200" s="238"/>
      <c r="T200" s="238"/>
      <c r="U200" s="238"/>
      <c r="V200" s="238"/>
      <c r="W200" s="8"/>
      <c r="X200" s="8"/>
      <c r="Y200" s="8"/>
      <c r="Z200" s="8"/>
      <c r="AA200" s="8"/>
      <c r="AB200" s="8"/>
    </row>
    <row r="201" spans="1:28" ht="15" x14ac:dyDescent="0.25">
      <c r="A201" s="259"/>
      <c r="B201" s="184"/>
      <c r="C201" s="181"/>
      <c r="D201" s="55" t="s">
        <v>302</v>
      </c>
      <c r="E201" s="55" t="s">
        <v>306</v>
      </c>
      <c r="F201" s="54" t="s">
        <v>179</v>
      </c>
      <c r="G201" s="32">
        <v>70.3</v>
      </c>
      <c r="H201" s="32">
        <v>37.799999999999997</v>
      </c>
      <c r="I201" s="32">
        <v>70.3</v>
      </c>
      <c r="J201" s="32">
        <v>37.799999999999997</v>
      </c>
      <c r="K201" s="110"/>
      <c r="L201" s="110"/>
      <c r="M201" s="110"/>
      <c r="N201" s="110"/>
      <c r="O201" s="110"/>
      <c r="P201" s="110"/>
      <c r="Q201" s="184"/>
      <c r="W201" s="8"/>
      <c r="X201" s="8"/>
      <c r="Y201" s="8"/>
      <c r="Z201" s="8"/>
      <c r="AA201" s="8"/>
      <c r="AB201" s="8"/>
    </row>
    <row r="202" spans="1:28" ht="15" x14ac:dyDescent="0.25">
      <c r="A202" s="259"/>
      <c r="B202" s="184"/>
      <c r="C202" s="181"/>
      <c r="D202" s="55"/>
      <c r="E202" s="55"/>
      <c r="F202" s="54" t="s">
        <v>192</v>
      </c>
      <c r="G202" s="32">
        <v>182.4</v>
      </c>
      <c r="H202" s="32">
        <v>143.5</v>
      </c>
      <c r="I202" s="32">
        <v>182.4</v>
      </c>
      <c r="J202" s="32">
        <v>143.5</v>
      </c>
      <c r="K202" s="110"/>
      <c r="L202" s="110"/>
      <c r="M202" s="110"/>
      <c r="N202" s="110"/>
      <c r="O202" s="110"/>
      <c r="P202" s="110"/>
      <c r="Q202" s="184"/>
      <c r="W202" s="8"/>
      <c r="X202" s="8"/>
      <c r="Y202" s="8"/>
      <c r="Z202" s="8"/>
      <c r="AA202" s="8"/>
      <c r="AB202" s="8"/>
    </row>
    <row r="203" spans="1:28" ht="15" x14ac:dyDescent="0.25">
      <c r="A203" s="259"/>
      <c r="B203" s="184"/>
      <c r="C203" s="181"/>
      <c r="D203" s="55"/>
      <c r="E203" s="55"/>
      <c r="F203" s="54" t="s">
        <v>193</v>
      </c>
      <c r="G203" s="32">
        <v>178.8</v>
      </c>
      <c r="H203" s="32">
        <v>38.1</v>
      </c>
      <c r="I203" s="32">
        <v>178.8</v>
      </c>
      <c r="J203" s="32">
        <v>38.1</v>
      </c>
      <c r="K203" s="110"/>
      <c r="L203" s="110"/>
      <c r="M203" s="110"/>
      <c r="N203" s="110"/>
      <c r="O203" s="110"/>
      <c r="P203" s="110"/>
      <c r="Q203" s="184"/>
      <c r="W203" s="8"/>
      <c r="X203" s="8"/>
      <c r="Y203" s="8"/>
      <c r="Z203" s="8"/>
      <c r="AA203" s="8"/>
      <c r="AB203" s="8"/>
    </row>
    <row r="204" spans="1:28" ht="15" x14ac:dyDescent="0.25">
      <c r="A204" s="259"/>
      <c r="B204" s="184"/>
      <c r="C204" s="181"/>
      <c r="D204" s="55"/>
      <c r="E204" s="55"/>
      <c r="F204" s="54" t="s">
        <v>194</v>
      </c>
      <c r="G204" s="32">
        <f>I204</f>
        <v>160</v>
      </c>
      <c r="H204" s="32">
        <f>J204</f>
        <v>147.36699999999999</v>
      </c>
      <c r="I204" s="32">
        <v>160</v>
      </c>
      <c r="J204" s="32">
        <v>147.36699999999999</v>
      </c>
      <c r="K204" s="110"/>
      <c r="L204" s="110"/>
      <c r="M204" s="110"/>
      <c r="N204" s="110"/>
      <c r="O204" s="110"/>
      <c r="P204" s="110"/>
      <c r="Q204" s="184"/>
      <c r="W204" s="8"/>
      <c r="X204" s="8"/>
      <c r="Y204" s="8"/>
      <c r="Z204" s="8"/>
      <c r="AA204" s="8"/>
      <c r="AB204" s="8"/>
    </row>
    <row r="205" spans="1:28" ht="15" x14ac:dyDescent="0.25">
      <c r="A205" s="259"/>
      <c r="B205" s="184"/>
      <c r="C205" s="181"/>
      <c r="D205" s="55"/>
      <c r="E205" s="55"/>
      <c r="F205" s="54" t="s">
        <v>195</v>
      </c>
      <c r="G205" s="32">
        <f>H205</f>
        <v>160</v>
      </c>
      <c r="H205" s="32">
        <v>160</v>
      </c>
      <c r="I205" s="32">
        <f>J205</f>
        <v>160</v>
      </c>
      <c r="J205" s="32">
        <v>160</v>
      </c>
      <c r="K205" s="110"/>
      <c r="L205" s="110"/>
      <c r="M205" s="110"/>
      <c r="N205" s="110"/>
      <c r="O205" s="110"/>
      <c r="P205" s="110"/>
      <c r="Q205" s="184"/>
      <c r="W205" s="8"/>
      <c r="X205" s="8"/>
      <c r="Y205" s="8"/>
      <c r="Z205" s="8"/>
      <c r="AA205" s="8"/>
      <c r="AB205" s="8"/>
    </row>
    <row r="206" spans="1:28" ht="15" x14ac:dyDescent="0.25">
      <c r="A206" s="260"/>
      <c r="B206" s="185"/>
      <c r="C206" s="182"/>
      <c r="D206" s="55"/>
      <c r="E206" s="55"/>
      <c r="F206" s="54" t="s">
        <v>196</v>
      </c>
      <c r="G206" s="32">
        <v>193.7</v>
      </c>
      <c r="H206" s="32">
        <f>J206</f>
        <v>160</v>
      </c>
      <c r="I206" s="32">
        <f>G206</f>
        <v>193.7</v>
      </c>
      <c r="J206" s="32">
        <v>160</v>
      </c>
      <c r="K206" s="110"/>
      <c r="L206" s="110"/>
      <c r="M206" s="110"/>
      <c r="N206" s="110"/>
      <c r="O206" s="110"/>
      <c r="P206" s="110"/>
      <c r="Q206" s="185"/>
      <c r="W206" s="8"/>
      <c r="X206" s="8"/>
      <c r="Y206" s="8"/>
      <c r="Z206" s="8"/>
      <c r="AA206" s="8"/>
      <c r="AB206" s="8"/>
    </row>
    <row r="207" spans="1:28" ht="15" x14ac:dyDescent="0.25">
      <c r="A207" s="173" t="s">
        <v>269</v>
      </c>
      <c r="B207" s="183" t="s">
        <v>295</v>
      </c>
      <c r="C207" s="180" t="s">
        <v>296</v>
      </c>
      <c r="D207" s="54"/>
      <c r="E207" s="54"/>
      <c r="F207" s="103" t="s">
        <v>85</v>
      </c>
      <c r="G207" s="71">
        <f>SUM(G208:G218)</f>
        <v>53138.799999999988</v>
      </c>
      <c r="H207" s="71">
        <f>SUM(H208:H218)</f>
        <v>49216.238999999987</v>
      </c>
      <c r="I207" s="71">
        <f>SUM(I208:I218)</f>
        <v>53138.799999999988</v>
      </c>
      <c r="J207" s="71">
        <f>SUM(J208:J218)</f>
        <v>49216.238999999987</v>
      </c>
      <c r="K207" s="114"/>
      <c r="L207" s="114"/>
      <c r="M207" s="114"/>
      <c r="N207" s="114"/>
      <c r="O207" s="114"/>
      <c r="P207" s="114"/>
      <c r="Q207" s="183" t="s">
        <v>2</v>
      </c>
      <c r="W207" s="8"/>
      <c r="X207" s="8"/>
      <c r="Y207" s="8"/>
      <c r="Z207" s="8"/>
      <c r="AA207" s="8"/>
      <c r="AB207" s="8"/>
    </row>
    <row r="208" spans="1:28" ht="15" x14ac:dyDescent="0.25">
      <c r="A208" s="174"/>
      <c r="B208" s="184"/>
      <c r="C208" s="181"/>
      <c r="D208" s="55"/>
      <c r="E208" s="55"/>
      <c r="F208" s="53" t="s">
        <v>15</v>
      </c>
      <c r="G208" s="32">
        <v>12755</v>
      </c>
      <c r="H208" s="32">
        <v>12755</v>
      </c>
      <c r="I208" s="32">
        <v>12755</v>
      </c>
      <c r="J208" s="32">
        <v>12755</v>
      </c>
      <c r="K208" s="114"/>
      <c r="L208" s="114"/>
      <c r="M208" s="114"/>
      <c r="N208" s="114"/>
      <c r="O208" s="114"/>
      <c r="P208" s="114"/>
      <c r="Q208" s="184"/>
      <c r="W208" s="8"/>
      <c r="X208" s="8"/>
      <c r="Y208" s="8"/>
      <c r="Z208" s="8"/>
      <c r="AA208" s="8"/>
      <c r="AB208" s="8"/>
    </row>
    <row r="209" spans="1:28" ht="15" x14ac:dyDescent="0.25">
      <c r="A209" s="174"/>
      <c r="B209" s="184"/>
      <c r="C209" s="181"/>
      <c r="D209" s="55"/>
      <c r="E209" s="55"/>
      <c r="F209" s="53" t="s">
        <v>16</v>
      </c>
      <c r="G209" s="32">
        <v>11006.4</v>
      </c>
      <c r="H209" s="32">
        <v>10055.1</v>
      </c>
      <c r="I209" s="32">
        <v>11006.4</v>
      </c>
      <c r="J209" s="32">
        <v>10055.1</v>
      </c>
      <c r="K209" s="114"/>
      <c r="L209" s="114"/>
      <c r="M209" s="114"/>
      <c r="N209" s="114"/>
      <c r="O209" s="114"/>
      <c r="P209" s="114"/>
      <c r="Q209" s="184"/>
      <c r="W209" s="8"/>
      <c r="X209" s="8"/>
      <c r="Y209" s="8"/>
      <c r="Z209" s="8"/>
      <c r="AA209" s="8"/>
      <c r="AB209" s="8"/>
    </row>
    <row r="210" spans="1:28" ht="15" x14ac:dyDescent="0.25">
      <c r="A210" s="174"/>
      <c r="B210" s="184"/>
      <c r="C210" s="181"/>
      <c r="D210" s="55"/>
      <c r="E210" s="55"/>
      <c r="F210" s="53" t="s">
        <v>17</v>
      </c>
      <c r="G210" s="32">
        <v>7390.6</v>
      </c>
      <c r="H210" s="32">
        <v>6482.6</v>
      </c>
      <c r="I210" s="32">
        <v>7390.6</v>
      </c>
      <c r="J210" s="32">
        <v>6482.6</v>
      </c>
      <c r="K210" s="114"/>
      <c r="L210" s="114"/>
      <c r="M210" s="114"/>
      <c r="N210" s="114"/>
      <c r="O210" s="114"/>
      <c r="P210" s="114"/>
      <c r="Q210" s="184"/>
      <c r="W210" s="8"/>
      <c r="X210" s="8"/>
      <c r="Y210" s="8"/>
      <c r="Z210" s="8"/>
      <c r="AA210" s="8"/>
      <c r="AB210" s="8"/>
    </row>
    <row r="211" spans="1:28" ht="15" x14ac:dyDescent="0.25">
      <c r="A211" s="174"/>
      <c r="B211" s="184"/>
      <c r="C211" s="181"/>
      <c r="D211" s="55"/>
      <c r="E211" s="55"/>
      <c r="F211" s="53" t="s">
        <v>18</v>
      </c>
      <c r="G211" s="32">
        <v>5465.6</v>
      </c>
      <c r="H211" s="32">
        <v>5465.6</v>
      </c>
      <c r="I211" s="32">
        <v>5465.6</v>
      </c>
      <c r="J211" s="32">
        <v>5465.6</v>
      </c>
      <c r="K211" s="114"/>
      <c r="L211" s="114"/>
      <c r="M211" s="114"/>
      <c r="N211" s="114"/>
      <c r="O211" s="114"/>
      <c r="P211" s="114"/>
      <c r="Q211" s="184"/>
      <c r="R211" s="11"/>
      <c r="S211" s="12"/>
      <c r="T211" s="12"/>
      <c r="U211" s="12"/>
      <c r="V211" s="12"/>
      <c r="W211" s="8"/>
      <c r="X211" s="8"/>
      <c r="Y211" s="8"/>
      <c r="Z211" s="8"/>
      <c r="AA211" s="8"/>
      <c r="AB211" s="8"/>
    </row>
    <row r="212" spans="1:28" ht="15" x14ac:dyDescent="0.25">
      <c r="A212" s="174"/>
      <c r="B212" s="184"/>
      <c r="C212" s="181"/>
      <c r="D212" s="55" t="s">
        <v>302</v>
      </c>
      <c r="E212" s="55" t="s">
        <v>306</v>
      </c>
      <c r="F212" s="54" t="s">
        <v>19</v>
      </c>
      <c r="G212" s="32">
        <v>4656.2</v>
      </c>
      <c r="H212" s="32">
        <v>4656.2</v>
      </c>
      <c r="I212" s="32">
        <v>4656.2</v>
      </c>
      <c r="J212" s="32">
        <v>4656.2</v>
      </c>
      <c r="K212" s="110"/>
      <c r="L212" s="110"/>
      <c r="M212" s="110"/>
      <c r="N212" s="110"/>
      <c r="O212" s="110"/>
      <c r="P212" s="110"/>
      <c r="Q212" s="184"/>
      <c r="R212" s="11"/>
      <c r="S212" s="12"/>
      <c r="T212" s="12"/>
      <c r="U212" s="12"/>
      <c r="V212" s="12"/>
      <c r="W212" s="8"/>
      <c r="X212" s="8"/>
      <c r="Y212" s="8"/>
      <c r="Z212" s="8"/>
      <c r="AA212" s="8"/>
      <c r="AB212" s="8"/>
    </row>
    <row r="213" spans="1:28" ht="22.5" customHeight="1" x14ac:dyDescent="0.25">
      <c r="A213" s="174"/>
      <c r="B213" s="184"/>
      <c r="C213" s="181"/>
      <c r="D213" s="55"/>
      <c r="E213" s="55"/>
      <c r="F213" s="54" t="s">
        <v>179</v>
      </c>
      <c r="G213" s="32">
        <f>4052.19999999999+14</f>
        <v>4066.1999999999898</v>
      </c>
      <c r="H213" s="32">
        <v>3801.7</v>
      </c>
      <c r="I213" s="32">
        <f>G213</f>
        <v>4066.1999999999898</v>
      </c>
      <c r="J213" s="32">
        <f>H213</f>
        <v>3801.7</v>
      </c>
      <c r="K213" s="99"/>
      <c r="L213" s="110"/>
      <c r="M213" s="110"/>
      <c r="N213" s="110"/>
      <c r="O213" s="110"/>
      <c r="P213" s="110"/>
      <c r="Q213" s="184"/>
      <c r="R213" s="246"/>
      <c r="S213" s="247"/>
      <c r="T213" s="247"/>
      <c r="U213" s="247"/>
      <c r="V213" s="247"/>
      <c r="W213" s="8"/>
      <c r="X213" s="8"/>
      <c r="Y213" s="8"/>
      <c r="Z213" s="8"/>
      <c r="AA213" s="8"/>
      <c r="AB213" s="8"/>
    </row>
    <row r="214" spans="1:28" ht="15" x14ac:dyDescent="0.25">
      <c r="A214" s="174"/>
      <c r="B214" s="184"/>
      <c r="C214" s="181"/>
      <c r="D214" s="55"/>
      <c r="E214" s="55"/>
      <c r="F214" s="54" t="s">
        <v>192</v>
      </c>
      <c r="G214" s="32">
        <f>I214</f>
        <v>3899.4</v>
      </c>
      <c r="H214" s="32">
        <f>2774.8+23.8999999999999</f>
        <v>2798.7000000000003</v>
      </c>
      <c r="I214" s="32">
        <f>3899.4</f>
        <v>3899.4</v>
      </c>
      <c r="J214" s="32">
        <f>2774.8+23.8999999999999</f>
        <v>2798.7000000000003</v>
      </c>
      <c r="K214" s="99"/>
      <c r="L214" s="110"/>
      <c r="M214" s="110"/>
      <c r="N214" s="110"/>
      <c r="O214" s="110"/>
      <c r="P214" s="110"/>
      <c r="Q214" s="184"/>
      <c r="R214" s="11"/>
      <c r="S214" s="12"/>
      <c r="T214" s="12"/>
      <c r="U214" s="12"/>
      <c r="V214" s="12"/>
      <c r="W214" s="8"/>
      <c r="X214" s="8"/>
      <c r="Y214" s="8"/>
      <c r="Z214" s="8"/>
      <c r="AA214" s="8"/>
      <c r="AB214" s="8"/>
    </row>
    <row r="215" spans="1:28" ht="15" x14ac:dyDescent="0.25">
      <c r="A215" s="174"/>
      <c r="B215" s="184"/>
      <c r="C215" s="181"/>
      <c r="D215" s="55"/>
      <c r="E215" s="55"/>
      <c r="F215" s="54" t="s">
        <v>193</v>
      </c>
      <c r="G215" s="32">
        <f>I215</f>
        <v>2460.9</v>
      </c>
      <c r="H215" s="32">
        <f>1823.2+15.8</f>
        <v>1839</v>
      </c>
      <c r="I215" s="32">
        <f>2453.8+7.09999999999999</f>
        <v>2460.9</v>
      </c>
      <c r="J215" s="32">
        <f>1823.2+15.8</f>
        <v>1839</v>
      </c>
      <c r="K215" s="99"/>
      <c r="L215" s="110"/>
      <c r="M215" s="110"/>
      <c r="N215" s="110"/>
      <c r="O215" s="110"/>
      <c r="P215" s="110"/>
      <c r="Q215" s="184"/>
      <c r="R215" s="11"/>
      <c r="S215" s="12"/>
      <c r="T215" s="12"/>
      <c r="U215" s="12"/>
      <c r="V215" s="12"/>
      <c r="W215" s="8"/>
      <c r="X215" s="8"/>
      <c r="Y215" s="8"/>
      <c r="Z215" s="8"/>
      <c r="AA215" s="8"/>
      <c r="AB215" s="8"/>
    </row>
    <row r="216" spans="1:28" ht="15" x14ac:dyDescent="0.25">
      <c r="A216" s="174"/>
      <c r="B216" s="184"/>
      <c r="C216" s="181"/>
      <c r="D216" s="55"/>
      <c r="E216" s="55"/>
      <c r="F216" s="54" t="s">
        <v>194</v>
      </c>
      <c r="G216" s="32">
        <f>I216</f>
        <v>1060.7</v>
      </c>
      <c r="H216" s="32">
        <f>J216</f>
        <v>984.53899999999999</v>
      </c>
      <c r="I216" s="32">
        <v>1060.7</v>
      </c>
      <c r="J216" s="32">
        <v>984.53899999999999</v>
      </c>
      <c r="K216" s="99"/>
      <c r="L216" s="99"/>
      <c r="M216" s="110"/>
      <c r="N216" s="110"/>
      <c r="O216" s="110"/>
      <c r="P216" s="110"/>
      <c r="Q216" s="184"/>
      <c r="R216" s="11"/>
      <c r="S216" s="12"/>
      <c r="T216" s="12"/>
      <c r="U216" s="12"/>
      <c r="V216" s="12"/>
      <c r="W216" s="8"/>
      <c r="X216" s="8"/>
      <c r="Y216" s="8"/>
      <c r="Z216" s="8"/>
      <c r="AA216" s="8"/>
      <c r="AB216" s="8"/>
    </row>
    <row r="217" spans="1:28" ht="15" x14ac:dyDescent="0.25">
      <c r="A217" s="174"/>
      <c r="B217" s="184"/>
      <c r="C217" s="181"/>
      <c r="D217" s="55"/>
      <c r="E217" s="55"/>
      <c r="F217" s="54" t="s">
        <v>195</v>
      </c>
      <c r="G217" s="32">
        <f>I217</f>
        <v>377.8</v>
      </c>
      <c r="H217" s="32">
        <f>J217</f>
        <v>377.8</v>
      </c>
      <c r="I217" s="32">
        <v>377.8</v>
      </c>
      <c r="J217" s="32">
        <v>377.8</v>
      </c>
      <c r="K217" s="110"/>
      <c r="L217" s="110"/>
      <c r="M217" s="110"/>
      <c r="N217" s="110"/>
      <c r="O217" s="110"/>
      <c r="P217" s="110"/>
      <c r="Q217" s="184"/>
      <c r="R217" s="11"/>
      <c r="S217" s="12"/>
      <c r="T217" s="12"/>
      <c r="U217" s="12"/>
      <c r="V217" s="12"/>
      <c r="W217" s="8"/>
      <c r="X217" s="8"/>
      <c r="Y217" s="8"/>
      <c r="Z217" s="8"/>
      <c r="AA217" s="8"/>
      <c r="AB217" s="8"/>
    </row>
    <row r="218" spans="1:28" ht="15" x14ac:dyDescent="0.25">
      <c r="A218" s="175"/>
      <c r="B218" s="185"/>
      <c r="C218" s="182"/>
      <c r="D218" s="55"/>
      <c r="E218" s="55"/>
      <c r="F218" s="54" t="s">
        <v>196</v>
      </c>
      <c r="G218" s="32">
        <f>I218</f>
        <v>0</v>
      </c>
      <c r="H218" s="73">
        <v>0</v>
      </c>
      <c r="I218" s="73">
        <v>0</v>
      </c>
      <c r="J218" s="73">
        <v>0</v>
      </c>
      <c r="K218" s="110"/>
      <c r="L218" s="110"/>
      <c r="M218" s="110"/>
      <c r="N218" s="110"/>
      <c r="O218" s="110"/>
      <c r="P218" s="110"/>
      <c r="Q218" s="185"/>
      <c r="W218" s="8"/>
      <c r="X218" s="8"/>
      <c r="Y218" s="8"/>
      <c r="Z218" s="8"/>
      <c r="AA218" s="8"/>
      <c r="AB218" s="8"/>
    </row>
    <row r="219" spans="1:28" ht="15" x14ac:dyDescent="0.25">
      <c r="A219" s="173" t="s">
        <v>270</v>
      </c>
      <c r="B219" s="183" t="s">
        <v>95</v>
      </c>
      <c r="C219" s="180"/>
      <c r="D219" s="54"/>
      <c r="E219" s="54"/>
      <c r="F219" s="127" t="s">
        <v>85</v>
      </c>
      <c r="G219" s="100">
        <f>SUM(G220:G230)</f>
        <v>1260</v>
      </c>
      <c r="H219" s="100">
        <f>SUM(H220:H230)</f>
        <v>1080</v>
      </c>
      <c r="I219" s="100">
        <f>SUM(I220:I230)</f>
        <v>1260</v>
      </c>
      <c r="J219" s="100">
        <f>SUM(J220:J230)</f>
        <v>1080</v>
      </c>
      <c r="K219" s="114"/>
      <c r="L219" s="114"/>
      <c r="M219" s="114"/>
      <c r="N219" s="114"/>
      <c r="O219" s="114"/>
      <c r="P219" s="114"/>
      <c r="Q219" s="183" t="s">
        <v>2</v>
      </c>
      <c r="W219" s="8"/>
      <c r="X219" s="8"/>
      <c r="Y219" s="8"/>
      <c r="Z219" s="8"/>
      <c r="AA219" s="8"/>
      <c r="AB219" s="8"/>
    </row>
    <row r="220" spans="1:28" ht="15" x14ac:dyDescent="0.25">
      <c r="A220" s="174"/>
      <c r="B220" s="184"/>
      <c r="C220" s="181"/>
      <c r="D220" s="55"/>
      <c r="E220" s="55"/>
      <c r="F220" s="101" t="s">
        <v>15</v>
      </c>
      <c r="G220" s="73">
        <v>180</v>
      </c>
      <c r="H220" s="73">
        <v>180</v>
      </c>
      <c r="I220" s="73">
        <v>180</v>
      </c>
      <c r="J220" s="73">
        <v>180</v>
      </c>
      <c r="K220" s="114"/>
      <c r="L220" s="114"/>
      <c r="M220" s="114"/>
      <c r="N220" s="114"/>
      <c r="O220" s="114"/>
      <c r="P220" s="114"/>
      <c r="Q220" s="184"/>
      <c r="W220" s="8"/>
      <c r="X220" s="8"/>
      <c r="Y220" s="8"/>
      <c r="Z220" s="8"/>
      <c r="AA220" s="8"/>
      <c r="AB220" s="8"/>
    </row>
    <row r="221" spans="1:28" ht="15" x14ac:dyDescent="0.25">
      <c r="A221" s="174"/>
      <c r="B221" s="184"/>
      <c r="C221" s="181"/>
      <c r="D221" s="55"/>
      <c r="E221" s="55"/>
      <c r="F221" s="101" t="s">
        <v>16</v>
      </c>
      <c r="G221" s="73">
        <v>180</v>
      </c>
      <c r="H221" s="73">
        <v>180</v>
      </c>
      <c r="I221" s="73">
        <v>180</v>
      </c>
      <c r="J221" s="73">
        <v>180</v>
      </c>
      <c r="K221" s="114"/>
      <c r="L221" s="114"/>
      <c r="M221" s="114"/>
      <c r="N221" s="114"/>
      <c r="O221" s="114"/>
      <c r="P221" s="114"/>
      <c r="Q221" s="184"/>
      <c r="W221" s="8"/>
      <c r="X221" s="8"/>
      <c r="Y221" s="8"/>
      <c r="Z221" s="8"/>
      <c r="AA221" s="8"/>
      <c r="AB221" s="8"/>
    </row>
    <row r="222" spans="1:28" ht="15" x14ac:dyDescent="0.25">
      <c r="A222" s="174"/>
      <c r="B222" s="184"/>
      <c r="C222" s="181"/>
      <c r="D222" s="55"/>
      <c r="E222" s="55"/>
      <c r="F222" s="101" t="s">
        <v>17</v>
      </c>
      <c r="G222" s="73">
        <v>180</v>
      </c>
      <c r="H222" s="73">
        <v>180</v>
      </c>
      <c r="I222" s="73">
        <v>180</v>
      </c>
      <c r="J222" s="73">
        <v>180</v>
      </c>
      <c r="K222" s="114"/>
      <c r="L222" s="114"/>
      <c r="M222" s="114"/>
      <c r="N222" s="114"/>
      <c r="O222" s="114"/>
      <c r="P222" s="114"/>
      <c r="Q222" s="184"/>
      <c r="W222" s="8"/>
      <c r="X222" s="8"/>
      <c r="Y222" s="8"/>
      <c r="Z222" s="8"/>
      <c r="AA222" s="8"/>
      <c r="AB222" s="8"/>
    </row>
    <row r="223" spans="1:28" ht="15" x14ac:dyDescent="0.25">
      <c r="A223" s="174"/>
      <c r="B223" s="184"/>
      <c r="C223" s="181"/>
      <c r="D223" s="55"/>
      <c r="E223" s="55"/>
      <c r="F223" s="101" t="s">
        <v>18</v>
      </c>
      <c r="G223" s="73">
        <v>180</v>
      </c>
      <c r="H223" s="73">
        <v>180</v>
      </c>
      <c r="I223" s="73">
        <v>180</v>
      </c>
      <c r="J223" s="69">
        <v>180</v>
      </c>
      <c r="K223" s="114"/>
      <c r="L223" s="114"/>
      <c r="M223" s="114"/>
      <c r="N223" s="114"/>
      <c r="O223" s="114"/>
      <c r="P223" s="114"/>
      <c r="Q223" s="184"/>
      <c r="W223" s="8"/>
      <c r="X223" s="8"/>
      <c r="Y223" s="8"/>
      <c r="Z223" s="8"/>
      <c r="AA223" s="8"/>
      <c r="AB223" s="8"/>
    </row>
    <row r="224" spans="1:28" ht="15" x14ac:dyDescent="0.25">
      <c r="A224" s="174"/>
      <c r="B224" s="184"/>
      <c r="C224" s="181"/>
      <c r="D224" s="55" t="s">
        <v>302</v>
      </c>
      <c r="E224" s="55" t="s">
        <v>306</v>
      </c>
      <c r="F224" s="101" t="s">
        <v>19</v>
      </c>
      <c r="G224" s="73">
        <v>180</v>
      </c>
      <c r="H224" s="73">
        <v>180</v>
      </c>
      <c r="I224" s="73">
        <v>180</v>
      </c>
      <c r="J224" s="69">
        <v>180</v>
      </c>
      <c r="K224" s="114"/>
      <c r="L224" s="114"/>
      <c r="M224" s="114"/>
      <c r="N224" s="114"/>
      <c r="O224" s="114"/>
      <c r="P224" s="114"/>
      <c r="Q224" s="184"/>
      <c r="T224" s="8"/>
      <c r="W224" s="8"/>
      <c r="X224" s="8"/>
      <c r="Y224" s="8"/>
      <c r="Z224" s="8"/>
      <c r="AA224" s="8"/>
      <c r="AB224" s="8"/>
    </row>
    <row r="225" spans="1:28" ht="15" x14ac:dyDescent="0.25">
      <c r="A225" s="174"/>
      <c r="B225" s="184"/>
      <c r="C225" s="181"/>
      <c r="D225" s="55"/>
      <c r="E225" s="55"/>
      <c r="F225" s="101" t="s">
        <v>179</v>
      </c>
      <c r="G225" s="73">
        <v>180</v>
      </c>
      <c r="H225" s="73">
        <v>180</v>
      </c>
      <c r="I225" s="73">
        <v>180</v>
      </c>
      <c r="J225" s="69">
        <v>180</v>
      </c>
      <c r="K225" s="114"/>
      <c r="L225" s="114"/>
      <c r="M225" s="114"/>
      <c r="N225" s="114"/>
      <c r="O225" s="114"/>
      <c r="P225" s="114"/>
      <c r="Q225" s="184"/>
      <c r="W225" s="8"/>
      <c r="X225" s="8"/>
      <c r="Y225" s="8"/>
      <c r="Z225" s="8"/>
      <c r="AA225" s="8"/>
      <c r="AB225" s="8"/>
    </row>
    <row r="226" spans="1:28" ht="15" x14ac:dyDescent="0.25">
      <c r="A226" s="174"/>
      <c r="B226" s="184"/>
      <c r="C226" s="181"/>
      <c r="D226" s="55"/>
      <c r="E226" s="55"/>
      <c r="F226" s="54" t="s">
        <v>192</v>
      </c>
      <c r="G226" s="73">
        <v>180</v>
      </c>
      <c r="H226" s="73">
        <v>0</v>
      </c>
      <c r="I226" s="73">
        <v>180</v>
      </c>
      <c r="J226" s="73">
        <v>0</v>
      </c>
      <c r="K226" s="114"/>
      <c r="L226" s="114"/>
      <c r="M226" s="114"/>
      <c r="N226" s="114"/>
      <c r="O226" s="114"/>
      <c r="P226" s="114"/>
      <c r="Q226" s="184"/>
      <c r="W226" s="8"/>
      <c r="X226" s="8"/>
      <c r="Y226" s="8"/>
      <c r="Z226" s="8"/>
      <c r="AA226" s="8"/>
      <c r="AB226" s="8"/>
    </row>
    <row r="227" spans="1:28" ht="15" x14ac:dyDescent="0.25">
      <c r="A227" s="174"/>
      <c r="B227" s="184"/>
      <c r="C227" s="181"/>
      <c r="D227" s="55"/>
      <c r="E227" s="55"/>
      <c r="F227" s="54" t="s">
        <v>193</v>
      </c>
      <c r="G227" s="73">
        <v>0</v>
      </c>
      <c r="H227" s="73">
        <v>0</v>
      </c>
      <c r="I227" s="73">
        <v>0</v>
      </c>
      <c r="J227" s="73">
        <v>0</v>
      </c>
      <c r="K227" s="114"/>
      <c r="L227" s="114"/>
      <c r="M227" s="114"/>
      <c r="N227" s="114"/>
      <c r="O227" s="114"/>
      <c r="P227" s="114"/>
      <c r="Q227" s="184"/>
      <c r="W227" s="8"/>
      <c r="X227" s="8"/>
      <c r="Y227" s="8"/>
      <c r="Z227" s="8"/>
      <c r="AA227" s="8"/>
      <c r="AB227" s="8"/>
    </row>
    <row r="228" spans="1:28" ht="15" x14ac:dyDescent="0.25">
      <c r="A228" s="174"/>
      <c r="B228" s="184"/>
      <c r="C228" s="181"/>
      <c r="D228" s="55"/>
      <c r="E228" s="55"/>
      <c r="F228" s="54" t="s">
        <v>194</v>
      </c>
      <c r="G228" s="73">
        <v>0</v>
      </c>
      <c r="H228" s="73">
        <v>0</v>
      </c>
      <c r="I228" s="73">
        <v>0</v>
      </c>
      <c r="J228" s="73">
        <v>0</v>
      </c>
      <c r="K228" s="114"/>
      <c r="L228" s="114"/>
      <c r="M228" s="114"/>
      <c r="N228" s="114"/>
      <c r="O228" s="114"/>
      <c r="P228" s="114"/>
      <c r="Q228" s="184"/>
      <c r="W228" s="8"/>
      <c r="X228" s="8"/>
      <c r="Y228" s="8"/>
      <c r="Z228" s="8"/>
      <c r="AA228" s="8"/>
      <c r="AB228" s="8"/>
    </row>
    <row r="229" spans="1:28" ht="15" x14ac:dyDescent="0.25">
      <c r="A229" s="174"/>
      <c r="B229" s="184"/>
      <c r="C229" s="181"/>
      <c r="D229" s="55"/>
      <c r="E229" s="55"/>
      <c r="F229" s="54" t="s">
        <v>195</v>
      </c>
      <c r="G229" s="73">
        <v>0</v>
      </c>
      <c r="H229" s="73">
        <v>0</v>
      </c>
      <c r="I229" s="73">
        <v>0</v>
      </c>
      <c r="J229" s="73">
        <v>0</v>
      </c>
      <c r="K229" s="114"/>
      <c r="L229" s="114"/>
      <c r="M229" s="114"/>
      <c r="N229" s="114"/>
      <c r="O229" s="114"/>
      <c r="P229" s="114"/>
      <c r="Q229" s="184"/>
      <c r="W229" s="8"/>
      <c r="X229" s="8"/>
      <c r="Y229" s="8"/>
      <c r="Z229" s="8"/>
      <c r="AA229" s="8"/>
      <c r="AB229" s="8"/>
    </row>
    <row r="230" spans="1:28" s="19" customFormat="1" ht="15" x14ac:dyDescent="0.25">
      <c r="A230" s="175"/>
      <c r="B230" s="185"/>
      <c r="C230" s="182"/>
      <c r="D230" s="55"/>
      <c r="E230" s="55"/>
      <c r="F230" s="54" t="s">
        <v>196</v>
      </c>
      <c r="G230" s="73">
        <v>0</v>
      </c>
      <c r="H230" s="73">
        <v>0</v>
      </c>
      <c r="I230" s="73">
        <v>0</v>
      </c>
      <c r="J230" s="73">
        <v>0</v>
      </c>
      <c r="K230" s="114"/>
      <c r="L230" s="114"/>
      <c r="M230" s="114"/>
      <c r="N230" s="114"/>
      <c r="O230" s="114"/>
      <c r="P230" s="114"/>
      <c r="Q230" s="185"/>
      <c r="W230" s="21"/>
      <c r="X230" s="21"/>
      <c r="Y230" s="21"/>
      <c r="Z230" s="21"/>
      <c r="AA230" s="21"/>
      <c r="AB230" s="21"/>
    </row>
    <row r="231" spans="1:28" s="19" customFormat="1" ht="15" x14ac:dyDescent="0.25">
      <c r="A231" s="173"/>
      <c r="B231" s="191" t="s">
        <v>96</v>
      </c>
      <c r="C231" s="253"/>
      <c r="D231" s="63"/>
      <c r="E231" s="63"/>
      <c r="F231" s="103" t="s">
        <v>85</v>
      </c>
      <c r="G231" s="68">
        <f>SUM(G232:G242)</f>
        <v>428455.08000000007</v>
      </c>
      <c r="H231" s="68">
        <f>SUM(H232:H242)</f>
        <v>383148.78200000001</v>
      </c>
      <c r="I231" s="68">
        <f>SUM(I232:I242)</f>
        <v>395415.08</v>
      </c>
      <c r="J231" s="68">
        <f>SUM(J232:J242)</f>
        <v>353048.78199999995</v>
      </c>
      <c r="K231" s="53"/>
      <c r="L231" s="53"/>
      <c r="M231" s="71">
        <f>SUM(M232:M242)</f>
        <v>33040</v>
      </c>
      <c r="N231" s="71">
        <f>SUM(N232:N242)</f>
        <v>30100</v>
      </c>
      <c r="O231" s="53"/>
      <c r="P231" s="53"/>
      <c r="Q231" s="180"/>
      <c r="W231" s="21"/>
      <c r="X231" s="21"/>
      <c r="Y231" s="21"/>
      <c r="Z231" s="21"/>
      <c r="AA231" s="21"/>
      <c r="AB231" s="21"/>
    </row>
    <row r="232" spans="1:28" s="19" customFormat="1" ht="15" x14ac:dyDescent="0.25">
      <c r="A232" s="174"/>
      <c r="B232" s="192"/>
      <c r="C232" s="254"/>
      <c r="D232" s="65"/>
      <c r="E232" s="65"/>
      <c r="F232" s="53" t="s">
        <v>15</v>
      </c>
      <c r="G232" s="69">
        <f>SUM(I232+M232)</f>
        <v>63917.380000000005</v>
      </c>
      <c r="H232" s="32">
        <f t="shared" ref="G232:H234" si="14">SUM(J232+N232)</f>
        <v>44947.06</v>
      </c>
      <c r="I232" s="32">
        <f>SUM(I26+I49+I60+I71+I83+I84+I85+I86+I128+I131+I134+I137+I208+I220)</f>
        <v>58217.380000000005</v>
      </c>
      <c r="J232" s="32">
        <f>SUM(J26+J49+J60+J71+J83+J84+J85+J86+J128+J131+J134+J137+J208+J220)</f>
        <v>39247.06</v>
      </c>
      <c r="K232" s="53"/>
      <c r="L232" s="53"/>
      <c r="M232" s="32">
        <f>SUM(M129+M132+M135+M138)</f>
        <v>5700</v>
      </c>
      <c r="N232" s="32">
        <f>SUM(N129+N132+N135+N138)</f>
        <v>5700</v>
      </c>
      <c r="O232" s="53"/>
      <c r="P232" s="53"/>
      <c r="Q232" s="181"/>
      <c r="R232" s="22"/>
      <c r="W232" s="21"/>
      <c r="X232" s="21"/>
      <c r="Y232" s="21"/>
      <c r="Z232" s="21"/>
      <c r="AA232" s="21"/>
      <c r="AB232" s="21"/>
    </row>
    <row r="233" spans="1:28" s="19" customFormat="1" ht="15" x14ac:dyDescent="0.25">
      <c r="A233" s="174"/>
      <c r="B233" s="192"/>
      <c r="C233" s="254"/>
      <c r="D233" s="65"/>
      <c r="E233" s="65"/>
      <c r="F233" s="53" t="s">
        <v>16</v>
      </c>
      <c r="G233" s="69">
        <f t="shared" si="14"/>
        <v>45324.800000000003</v>
      </c>
      <c r="H233" s="32">
        <f t="shared" si="14"/>
        <v>43699.4</v>
      </c>
      <c r="I233" s="32">
        <f>SUM(I27+I50+I61+I72+I87+I88+I89+I90+I140+I143+I146+I149+I209+I221)</f>
        <v>39624.800000000003</v>
      </c>
      <c r="J233" s="32">
        <f>SUM(J27+J50+J61+J72+J87+J88+J89+J90+J140+J143+J146+J149+J209+J221)</f>
        <v>37999.4</v>
      </c>
      <c r="K233" s="53"/>
      <c r="L233" s="53"/>
      <c r="M233" s="32">
        <f>SUM(M140+M143+M146+M149)</f>
        <v>5700</v>
      </c>
      <c r="N233" s="32">
        <f>SUM(N140+N143+N146+N149)</f>
        <v>5700</v>
      </c>
      <c r="O233" s="53"/>
      <c r="P233" s="53"/>
      <c r="Q233" s="181"/>
      <c r="R233" s="22"/>
      <c r="W233" s="21"/>
      <c r="X233" s="21"/>
      <c r="Y233" s="21"/>
      <c r="Z233" s="21"/>
      <c r="AA233" s="21"/>
      <c r="AB233" s="21"/>
    </row>
    <row r="234" spans="1:28" s="19" customFormat="1" ht="15" x14ac:dyDescent="0.25">
      <c r="A234" s="174"/>
      <c r="B234" s="192"/>
      <c r="C234" s="254"/>
      <c r="D234" s="65"/>
      <c r="E234" s="65"/>
      <c r="F234" s="53" t="s">
        <v>97</v>
      </c>
      <c r="G234" s="69">
        <v>42384.4</v>
      </c>
      <c r="H234" s="32">
        <f t="shared" si="14"/>
        <v>40037.199999999997</v>
      </c>
      <c r="I234" s="32">
        <v>36684.400000000001</v>
      </c>
      <c r="J234" s="32">
        <f>SUM(J28+J51+J62+J73+J91+J92+J93+J94+J152+J155+J158+J161+J210+J222+J198)</f>
        <v>35137.199999999997</v>
      </c>
      <c r="K234" s="53"/>
      <c r="L234" s="53"/>
      <c r="M234" s="32">
        <f>SUM(M143+M146+M149+M152)</f>
        <v>5700</v>
      </c>
      <c r="N234" s="32">
        <f>SUM(N143+N146+N149+N152)</f>
        <v>4900</v>
      </c>
      <c r="O234" s="53"/>
      <c r="P234" s="53"/>
      <c r="Q234" s="181"/>
      <c r="R234" s="22"/>
      <c r="W234" s="21"/>
      <c r="X234" s="21"/>
      <c r="Y234" s="21"/>
      <c r="Z234" s="21"/>
      <c r="AA234" s="21"/>
      <c r="AB234" s="21"/>
    </row>
    <row r="235" spans="1:28" s="19" customFormat="1" ht="15" x14ac:dyDescent="0.25">
      <c r="A235" s="174"/>
      <c r="B235" s="192"/>
      <c r="C235" s="254"/>
      <c r="D235" s="65"/>
      <c r="E235" s="65"/>
      <c r="F235" s="53" t="s">
        <v>18</v>
      </c>
      <c r="G235" s="69">
        <f t="shared" ref="G235:G242" si="15">SUM(I235+M235)</f>
        <v>39764.9</v>
      </c>
      <c r="H235" s="32">
        <f t="shared" ref="H235:H242" si="16">SUM(J235+N235)</f>
        <v>36921.800000000003</v>
      </c>
      <c r="I235" s="32">
        <f>SUM(I29+I52+I63+I74+I95+I96+I97+I98+I164+I165+I166+I167+I199+I211+I223)</f>
        <v>36164.9</v>
      </c>
      <c r="J235" s="32">
        <f>SUM(J29+J52+J63+J74+J96+J97+J98+J95+J165+J166+J167+J164+J211+J223+J199)</f>
        <v>33321.800000000003</v>
      </c>
      <c r="K235" s="53"/>
      <c r="L235" s="53"/>
      <c r="M235" s="32">
        <f>SUM(M164+M165+M166+M167)</f>
        <v>3600</v>
      </c>
      <c r="N235" s="32">
        <f>SUM(N164+N165+N166+N167)</f>
        <v>3600</v>
      </c>
      <c r="O235" s="53"/>
      <c r="P235" s="53"/>
      <c r="Q235" s="181"/>
      <c r="R235" s="22"/>
      <c r="W235" s="21"/>
      <c r="X235" s="21"/>
      <c r="Y235" s="21"/>
      <c r="Z235" s="21"/>
      <c r="AA235" s="21"/>
      <c r="AB235" s="21"/>
    </row>
    <row r="236" spans="1:28" s="19" customFormat="1" ht="15" x14ac:dyDescent="0.25">
      <c r="A236" s="174"/>
      <c r="B236" s="192"/>
      <c r="C236" s="254"/>
      <c r="D236" s="65"/>
      <c r="E236" s="65"/>
      <c r="F236" s="53" t="s">
        <v>86</v>
      </c>
      <c r="G236" s="69">
        <f t="shared" si="15"/>
        <v>35435.9</v>
      </c>
      <c r="H236" s="32">
        <f t="shared" si="16"/>
        <v>34963.300000000003</v>
      </c>
      <c r="I236" s="32">
        <f>SUM(I30+I53+I64+I75+I99+I100+I101+I102+I168+I169+I170+I171+I200+I212+I224)</f>
        <v>33335.9</v>
      </c>
      <c r="J236" s="32">
        <f>SUM(J30+J53+J64+J75+J99+J100+J101+J102+J168+J169+J170+J171+J212+J224+J200)</f>
        <v>32863.300000000003</v>
      </c>
      <c r="K236" s="53"/>
      <c r="L236" s="53"/>
      <c r="M236" s="32">
        <f>SUM(M168+M169+M170+M171)</f>
        <v>2100</v>
      </c>
      <c r="N236" s="32">
        <f>SUM(N168+N169+N170+N171)</f>
        <v>2100</v>
      </c>
      <c r="O236" s="53"/>
      <c r="P236" s="53"/>
      <c r="Q236" s="181"/>
      <c r="R236" s="22"/>
      <c r="W236" s="21"/>
      <c r="X236" s="21"/>
      <c r="Y236" s="21"/>
      <c r="Z236" s="21"/>
      <c r="AA236" s="21"/>
      <c r="AB236" s="21"/>
    </row>
    <row r="237" spans="1:28" s="19" customFormat="1" ht="15" x14ac:dyDescent="0.25">
      <c r="A237" s="174"/>
      <c r="B237" s="192"/>
      <c r="C237" s="254"/>
      <c r="D237" s="65"/>
      <c r="E237" s="65"/>
      <c r="F237" s="53" t="s">
        <v>179</v>
      </c>
      <c r="G237" s="69">
        <f>SUM(I237+M237)</f>
        <v>35789.69999999999</v>
      </c>
      <c r="H237" s="32">
        <f>SUM(J237+N237)</f>
        <v>33425.100000000006</v>
      </c>
      <c r="I237" s="32">
        <f>SUM(I31+I54+I65+I76+I103+I104+I105+I106+I172+I173+I174+I175+I201+I213+I225)</f>
        <v>33049.69999999999</v>
      </c>
      <c r="J237" s="32">
        <f>SUM(J31+J54+J65+J76+J103+J104+J105+J106+J172+J173+J174+J175+J213+J225+J201)</f>
        <v>30685.100000000002</v>
      </c>
      <c r="K237" s="53"/>
      <c r="L237" s="53"/>
      <c r="M237" s="32">
        <f>M172+M173+M174+M175</f>
        <v>2740</v>
      </c>
      <c r="N237" s="32">
        <f>N172+N173+N174+N175</f>
        <v>2740</v>
      </c>
      <c r="O237" s="53"/>
      <c r="P237" s="53"/>
      <c r="Q237" s="181"/>
      <c r="R237" s="22"/>
      <c r="W237" s="21"/>
      <c r="X237" s="21"/>
      <c r="Y237" s="21"/>
      <c r="Z237" s="21"/>
      <c r="AA237" s="21"/>
      <c r="AB237" s="21"/>
    </row>
    <row r="238" spans="1:28" s="19" customFormat="1" ht="15" x14ac:dyDescent="0.25">
      <c r="A238" s="174"/>
      <c r="B238" s="192"/>
      <c r="C238" s="254"/>
      <c r="D238" s="65"/>
      <c r="E238" s="65"/>
      <c r="F238" s="54" t="s">
        <v>192</v>
      </c>
      <c r="G238" s="69">
        <f t="shared" si="15"/>
        <v>35073.600000000006</v>
      </c>
      <c r="H238" s="32">
        <f>SUM(J238+N238)</f>
        <v>30861.250000000004</v>
      </c>
      <c r="I238" s="32">
        <f>SUM(I32+I55+I66+I77+I107+I108+I109+I110+I176+I177+I178+I179+I202+I214+I226)</f>
        <v>33323.600000000006</v>
      </c>
      <c r="J238" s="32">
        <f>SUM(J32+J55+J66+J77+J107+J108+J109+J110+J176+J177+J178+J179+J202+J214+J226)</f>
        <v>29441.250000000004</v>
      </c>
      <c r="K238" s="53"/>
      <c r="L238" s="32"/>
      <c r="M238" s="32">
        <f>SUM(M176:M179)</f>
        <v>1750</v>
      </c>
      <c r="N238" s="32">
        <f>SUM(N176:N179)</f>
        <v>1420</v>
      </c>
      <c r="O238" s="53"/>
      <c r="P238" s="53"/>
      <c r="Q238" s="181"/>
      <c r="R238" s="22"/>
      <c r="W238" s="21"/>
      <c r="X238" s="21"/>
      <c r="Y238" s="21"/>
      <c r="Z238" s="21"/>
      <c r="AA238" s="21"/>
      <c r="AB238" s="21"/>
    </row>
    <row r="239" spans="1:28" s="19" customFormat="1" ht="15" x14ac:dyDescent="0.25">
      <c r="A239" s="174"/>
      <c r="B239" s="192"/>
      <c r="C239" s="254"/>
      <c r="D239" s="65"/>
      <c r="E239" s="65"/>
      <c r="F239" s="54" t="s">
        <v>193</v>
      </c>
      <c r="G239" s="69">
        <f>SUM(I239+M239)</f>
        <v>34320.5</v>
      </c>
      <c r="H239" s="32">
        <f t="shared" si="16"/>
        <v>29849.88</v>
      </c>
      <c r="I239" s="32">
        <f>SUM(I33+I56+I67+I78+I111+I112+I113+I114+I180+I181+I182+I183+I203+I215+I227)</f>
        <v>32570.500000000004</v>
      </c>
      <c r="J239" s="32">
        <f>SUM(J33+J56+J67+J78+J111+J112+J113+J114+J180+J181+J182+J183+J203+J215+J227)</f>
        <v>28609.88</v>
      </c>
      <c r="K239" s="53"/>
      <c r="L239" s="32"/>
      <c r="M239" s="32">
        <f>SUM(M180:M183)</f>
        <v>1750</v>
      </c>
      <c r="N239" s="32">
        <f>SUM(N180:N183)</f>
        <v>1240</v>
      </c>
      <c r="O239" s="53"/>
      <c r="P239" s="53"/>
      <c r="Q239" s="181"/>
      <c r="R239" s="22"/>
      <c r="W239" s="21"/>
      <c r="X239" s="21"/>
      <c r="Y239" s="21"/>
      <c r="Z239" s="21"/>
      <c r="AA239" s="21"/>
      <c r="AB239" s="21"/>
    </row>
    <row r="240" spans="1:28" ht="15" x14ac:dyDescent="0.25">
      <c r="A240" s="174"/>
      <c r="B240" s="192"/>
      <c r="C240" s="254"/>
      <c r="D240" s="65"/>
      <c r="E240" s="65"/>
      <c r="F240" s="54" t="s">
        <v>194</v>
      </c>
      <c r="G240" s="164">
        <f>SUM(I240+M240)</f>
        <v>31085.800000000003</v>
      </c>
      <c r="H240" s="32">
        <f>SUM(J240+N240)</f>
        <v>29636.392</v>
      </c>
      <c r="I240" s="32">
        <f>SUM(I34+I57+I68+I79+I115+I116+I117+I118+I184+I185+I186+I187+I204+I216+I228)</f>
        <v>29835.800000000003</v>
      </c>
      <c r="J240" s="32">
        <f>SUM(J34+J57+J68+J79+J115+J116+J117+J118+J184+J185+J186+J187+J204+J216+J228)</f>
        <v>28636.392</v>
      </c>
      <c r="K240" s="53"/>
      <c r="L240" s="32"/>
      <c r="M240" s="32">
        <f>SUM(M184:M187)</f>
        <v>1250</v>
      </c>
      <c r="N240" s="32">
        <f>SUM(N184:N187)</f>
        <v>1000</v>
      </c>
      <c r="O240" s="53"/>
      <c r="P240" s="53"/>
      <c r="Q240" s="181"/>
      <c r="R240" s="9"/>
      <c r="W240" s="8"/>
      <c r="X240" s="8"/>
      <c r="Y240" s="8"/>
      <c r="Z240" s="8"/>
      <c r="AA240" s="8"/>
      <c r="AB240" s="8"/>
    </row>
    <row r="241" spans="1:28" ht="15" x14ac:dyDescent="0.25">
      <c r="A241" s="174"/>
      <c r="B241" s="192"/>
      <c r="C241" s="254"/>
      <c r="D241" s="65"/>
      <c r="E241" s="65"/>
      <c r="F241" s="54" t="s">
        <v>195</v>
      </c>
      <c r="G241" s="69">
        <f t="shared" si="15"/>
        <v>31088.400000000001</v>
      </c>
      <c r="H241" s="32">
        <f t="shared" si="16"/>
        <v>29642.600000000002</v>
      </c>
      <c r="I241" s="32">
        <f>SUM(I35+I58+I69+I80+I119+I120+I121+I122+I188+I189+I190+I191+I205+I217+I229)</f>
        <v>29938.400000000001</v>
      </c>
      <c r="J241" s="32">
        <f>SUM(J35+J58+J69+J80+J119+J120+J121+J122+J188+J189+J190+J191+J205+J217+J229)</f>
        <v>28742.600000000002</v>
      </c>
      <c r="K241" s="53"/>
      <c r="L241" s="53"/>
      <c r="M241" s="32">
        <f>SUM(M188:M191)</f>
        <v>1150</v>
      </c>
      <c r="N241" s="32">
        <f>SUM(N188:N191)</f>
        <v>900</v>
      </c>
      <c r="O241" s="53"/>
      <c r="P241" s="53"/>
      <c r="Q241" s="181"/>
      <c r="R241" s="9"/>
      <c r="W241" s="8"/>
      <c r="X241" s="8"/>
      <c r="Y241" s="8"/>
      <c r="Z241" s="8"/>
      <c r="AA241" s="8"/>
      <c r="AB241" s="8"/>
    </row>
    <row r="242" spans="1:28" ht="15" x14ac:dyDescent="0.25">
      <c r="A242" s="175"/>
      <c r="B242" s="193"/>
      <c r="C242" s="255"/>
      <c r="D242" s="65"/>
      <c r="E242" s="65"/>
      <c r="F242" s="54" t="s">
        <v>196</v>
      </c>
      <c r="G242" s="69">
        <f t="shared" si="15"/>
        <v>34269.700000000004</v>
      </c>
      <c r="H242" s="32">
        <f t="shared" si="16"/>
        <v>29164.800000000003</v>
      </c>
      <c r="I242" s="32">
        <f>SUM(I36+I59+I70+I81+I123+I124+I125+I126+I192+I193+I194+I195+I206+I218+I230)</f>
        <v>32669.700000000004</v>
      </c>
      <c r="J242" s="32">
        <f>SUM(J36+J59+J70+J81+J123+J124+J125+J126+J192+J193+J194+J195+J206+J218+J230)</f>
        <v>28364.800000000003</v>
      </c>
      <c r="K242" s="53"/>
      <c r="L242" s="53"/>
      <c r="M242" s="32">
        <f>SUM(M192:M195)</f>
        <v>1600</v>
      </c>
      <c r="N242" s="32">
        <f>SUM(N192:N195)</f>
        <v>800</v>
      </c>
      <c r="O242" s="53"/>
      <c r="P242" s="53"/>
      <c r="Q242" s="182"/>
      <c r="R242" s="9"/>
      <c r="W242" s="8"/>
      <c r="X242" s="8"/>
      <c r="Y242" s="8"/>
      <c r="Z242" s="8"/>
      <c r="AA242" s="8"/>
      <c r="AB242" s="8"/>
    </row>
    <row r="243" spans="1:28" s="19" customFormat="1" ht="15" x14ac:dyDescent="0.25">
      <c r="A243" s="229" t="s">
        <v>21</v>
      </c>
      <c r="B243" s="283" t="s">
        <v>38</v>
      </c>
      <c r="C243" s="283"/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W243" s="21"/>
      <c r="X243" s="21"/>
      <c r="Y243" s="21"/>
      <c r="Z243" s="21"/>
      <c r="AA243" s="21"/>
      <c r="AB243" s="21"/>
    </row>
    <row r="244" spans="1:28" ht="56.25" customHeight="1" x14ac:dyDescent="0.25">
      <c r="A244" s="257"/>
      <c r="B244" s="191" t="s">
        <v>326</v>
      </c>
      <c r="C244" s="253" t="s">
        <v>163</v>
      </c>
      <c r="D244" s="63"/>
      <c r="E244" s="63"/>
      <c r="F244" s="103" t="s">
        <v>85</v>
      </c>
      <c r="G244" s="104">
        <f>SUM(G245:G255)</f>
        <v>118766.35</v>
      </c>
      <c r="H244" s="104">
        <f>J244</f>
        <v>88836.181999999972</v>
      </c>
      <c r="I244" s="104">
        <f>SUM(I245:I255)</f>
        <v>118766.35</v>
      </c>
      <c r="J244" s="104">
        <f>SUM(J245:J255)</f>
        <v>88836.181999999972</v>
      </c>
      <c r="K244" s="56"/>
      <c r="L244" s="56"/>
      <c r="M244" s="56"/>
      <c r="N244" s="56"/>
      <c r="O244" s="56"/>
      <c r="P244" s="56"/>
      <c r="Q244" s="191" t="s">
        <v>281</v>
      </c>
      <c r="W244" s="8"/>
      <c r="X244" s="8"/>
      <c r="Y244" s="8"/>
      <c r="Z244" s="8"/>
      <c r="AA244" s="8"/>
      <c r="AB244" s="8"/>
    </row>
    <row r="245" spans="1:28" ht="27" customHeight="1" x14ac:dyDescent="0.25">
      <c r="A245" s="257"/>
      <c r="B245" s="192"/>
      <c r="C245" s="254"/>
      <c r="D245" s="65"/>
      <c r="E245" s="65"/>
      <c r="F245" s="53" t="s">
        <v>15</v>
      </c>
      <c r="G245" s="125">
        <f>SUM(G257+G258+G259+G260+G261+G314+G315+G316+G317+G359+G360+G361+G362+G363+G415+G416+G417+G418+G419+G471+G472+G473+G474+G475+G476+G528+G529+G530+G531+G573+G574+G575+G576+G577+G629+G641+G653+G665+G666+G667+G668+G669+G721+G733+G745)</f>
        <v>9968.4699999999993</v>
      </c>
      <c r="H245" s="125">
        <f>SUM(H257+H258+H259+H260+H261+H314+H315+H316+H317+H359+H360+H361+H362+H363+H415+H416+H417+H418+H419+H471+H472+H473+H474+H475+H476+H528+H529+H530+H531+H573+H574+H575+H576+H577+H629+H641+H653+H665+H666+H667+H668+H669+H721+H733+H745)</f>
        <v>9083.82</v>
      </c>
      <c r="I245" s="125">
        <f>SUM(I257+I258+I259+I260+I261+I314+I315+I316+I317+I359+I360+I361+I362+I363+I415+I416+I417+I418+I419+I471+I472+I473+I474+I475+I476+I528+I529+I530+I531+I573+I574+I575+I576+I577+I629+I641+I653+I665+I666+I667+I668+I669+I721+I733+I745)</f>
        <v>9968.4699999999993</v>
      </c>
      <c r="J245" s="125">
        <f>SUM(J257+J258+J259+J260+J261+J314+J315+J316+J317+J359+J360+J361+J362+J363+J415+J416+J417+J418+J419+J471+J472+J473+J474+J475+J476+J528+J529+J530+J531+J573+J574+J575+J576+J577+J629+J641+J653+J665+J666+J667+J668+J669+J721+J733+J745)</f>
        <v>9083.82</v>
      </c>
      <c r="K245" s="56"/>
      <c r="L245" s="56"/>
      <c r="M245" s="56"/>
      <c r="N245" s="56"/>
      <c r="O245" s="56"/>
      <c r="P245" s="56"/>
      <c r="Q245" s="192"/>
      <c r="W245" s="8"/>
      <c r="X245" s="8"/>
      <c r="Y245" s="8"/>
      <c r="Z245" s="8"/>
      <c r="AA245" s="8"/>
      <c r="AB245" s="8"/>
    </row>
    <row r="246" spans="1:28" ht="27" customHeight="1" x14ac:dyDescent="0.25">
      <c r="A246" s="257"/>
      <c r="B246" s="192"/>
      <c r="C246" s="254"/>
      <c r="D246" s="65"/>
      <c r="E246" s="65"/>
      <c r="F246" s="53" t="s">
        <v>16</v>
      </c>
      <c r="G246" s="125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246" s="125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246" s="125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246" s="125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246" s="56"/>
      <c r="L246" s="56"/>
      <c r="M246" s="56"/>
      <c r="N246" s="56"/>
      <c r="O246" s="56"/>
      <c r="P246" s="56"/>
      <c r="Q246" s="192"/>
      <c r="W246" s="8"/>
      <c r="X246" s="8"/>
      <c r="Y246" s="8"/>
      <c r="Z246" s="8"/>
      <c r="AA246" s="8"/>
      <c r="AB246" s="8"/>
    </row>
    <row r="247" spans="1:28" ht="24.75" customHeight="1" x14ac:dyDescent="0.25">
      <c r="A247" s="257"/>
      <c r="B247" s="192"/>
      <c r="C247" s="254"/>
      <c r="D247" s="65"/>
      <c r="E247" s="65"/>
      <c r="F247" s="53" t="s">
        <v>97</v>
      </c>
      <c r="G247" s="125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247" s="125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247" s="125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247" s="125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247" s="56"/>
      <c r="L247" s="56"/>
      <c r="M247" s="56"/>
      <c r="N247" s="56"/>
      <c r="O247" s="56"/>
      <c r="P247" s="56"/>
      <c r="Q247" s="192"/>
      <c r="W247" s="8"/>
      <c r="X247" s="8"/>
      <c r="Y247" s="8"/>
      <c r="Z247" s="8"/>
      <c r="AA247" s="8"/>
      <c r="AB247" s="8"/>
    </row>
    <row r="248" spans="1:28" ht="24" customHeight="1" x14ac:dyDescent="0.25">
      <c r="A248" s="257"/>
      <c r="B248" s="192"/>
      <c r="C248" s="254"/>
      <c r="D248" s="65"/>
      <c r="E248" s="65"/>
      <c r="F248" s="53" t="s">
        <v>18</v>
      </c>
      <c r="G248" s="125">
        <f>SUM(G272+G273+G274+G275+G276+G326+G327+G328+G329+G374+G375+G376+G377+G378+G430+G431+G432+G433+G434+G487+G488+G489+G490+G491+G540+G541+G542+G543+G588+G589+G590+G591+G592+G632+G644+G656+G680+G681+G682+G683+G684+G724+G736+G748)</f>
        <v>11713.8</v>
      </c>
      <c r="H248" s="125">
        <f>SUM(H272+H273+H274+H275+H276+H326+H327+H328+H329+H374+H375+H376+H377+H378+H430+H431+H432+H433+H434+H487+H488+H489+H490+H491+H540+H541+H542+H543+H588+H589+H590+H591+H592+H632+H644+H656+H680+H681+H682+H683+H684+H724+H736+H748)</f>
        <v>7423.7000000000007</v>
      </c>
      <c r="I248" s="125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248" s="125">
        <f>SUM(J272+J273+J274+J275+J276+J326+J327+J328+J329+J374+J375+J376+J377+J378+J430+J431+J432+J433+J434+J487+J488+J489+J490+J491+J540+J541+J542+J543+J588+J589+J590+J591+J592+J632+J644+J656+J680+J681+J682+J683+J684+J724+J736+J748)</f>
        <v>7423.7000000000007</v>
      </c>
      <c r="K248" s="56"/>
      <c r="L248" s="56"/>
      <c r="M248" s="56"/>
      <c r="N248" s="56"/>
      <c r="O248" s="56"/>
      <c r="P248" s="56"/>
      <c r="Q248" s="192"/>
      <c r="W248" s="8"/>
      <c r="X248" s="8"/>
      <c r="Y248" s="8"/>
      <c r="Z248" s="8"/>
      <c r="AA248" s="8"/>
      <c r="AB248" s="8"/>
    </row>
    <row r="249" spans="1:28" ht="24.75" customHeight="1" x14ac:dyDescent="0.25">
      <c r="A249" s="257"/>
      <c r="B249" s="192"/>
      <c r="C249" s="254"/>
      <c r="D249" s="65"/>
      <c r="E249" s="65"/>
      <c r="F249" s="53" t="s">
        <v>86</v>
      </c>
      <c r="G249" s="125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249" s="125">
        <f>SUM(H277+H278+H279+H280+H281+H330+H331+H332+H333+H379+H380+H381+H382+H383+H435+H436+H437+H438+H439+H492+H493+H494+H495+H496+H544+H545+H546+H547+H593+H594+H595+H596+H597+H633+H645+H657+H685+H686+H687+H688+H689+H725+H737+H749+H758+H759)</f>
        <v>9906.2999999999993</v>
      </c>
      <c r="I249" s="125">
        <f>I277+I278+I279+I280+I281+I330+I331+I332+I333+I379+I380+I381+I382+I383+I435+I436+I437+I438+I439+I492+I493+I494+I495+I496+I544+I545+I546+I547+I593+I594+I595+I596+I597+I633+I645+I657+I685+I686+I687+I688+I689+I725+I737+I749+I758+I759</f>
        <v>14141.599999999999</v>
      </c>
      <c r="J249" s="125">
        <f>SUM(J277+J278+J279+J280+J281+J330+J331+J332+J333+J379+J380+J381+J382+J383+J435+J436+J437+J438+J439+J492+J493+J494+J495+J496+J544+J545+J546+J547+J593+J594+J595+J596+J597+J633+J645+J657+J685+J686+J687+J688+J689+J725+J737+J749+J758+J759)</f>
        <v>9906.2999999999993</v>
      </c>
      <c r="K249" s="56"/>
      <c r="L249" s="56"/>
      <c r="M249" s="56"/>
      <c r="N249" s="56"/>
      <c r="O249" s="56"/>
      <c r="P249" s="56"/>
      <c r="Q249" s="192"/>
      <c r="W249" s="8"/>
      <c r="X249" s="8"/>
      <c r="Y249" s="8"/>
      <c r="Z249" s="8"/>
      <c r="AA249" s="8"/>
      <c r="AB249" s="8"/>
    </row>
    <row r="250" spans="1:28" ht="23.25" customHeight="1" x14ac:dyDescent="0.25">
      <c r="A250" s="257"/>
      <c r="B250" s="192"/>
      <c r="C250" s="254"/>
      <c r="D250" s="65"/>
      <c r="E250" s="65"/>
      <c r="F250" s="53" t="s">
        <v>179</v>
      </c>
      <c r="G250" s="125">
        <f>G282+G283+G284+G285+G286+G334+G335+G336+G337+G384+G385+G386+G387+G388+G440+G441+G442+G443+G444+G497+G498+G499+G500+G501+G548+G549+G550+G551+G598+G599+G600+G601+G602+G634+G646+G658+G690+G691+G692+G693+G694+G726+G738+G751</f>
        <v>8266</v>
      </c>
      <c r="H250" s="125">
        <f>H282+H283+H284+H285+H286+H334+H335+H336+H337+H384+H385+H386+H387+H388+H440+H441+H442+H443+H444+H497+H498+H499+H500+H501+H548+H549+H550+H551+H598+H599+H600+H601+H602+H634+H646+H658+H690+H691+H692+H693+H694+H726+H738+H751</f>
        <v>6243.7</v>
      </c>
      <c r="I250" s="125">
        <f>I282+I283+I284+I285+I286+I334+I335+I336+I337+I384+I385+I386+I387+I388+I440+I441+I442+I443+I444+I497+I498+I499+I500+I501+I548+I549+I550+I551+I598+I599+I600+I601+I602+I634+I646+I658+I690+I691+I692+I693+I694+I726+I738+I751</f>
        <v>8266</v>
      </c>
      <c r="J250" s="125">
        <f>J282+J283+J284+J285+J286+J334+J335+J336+J337+J384+J385+J386+J387+J388+J440+J441+J442+J443+J444+J497+J498+J499+J500+J501+J548+J549+J550+J551+J598+J599+J600+J601+J602+J634+J646+J658+J690+J691+J692+J693+J694+J726+J738+J751</f>
        <v>6243.7</v>
      </c>
      <c r="K250" s="56"/>
      <c r="L250" s="56"/>
      <c r="M250" s="56"/>
      <c r="N250" s="56"/>
      <c r="O250" s="56"/>
      <c r="P250" s="56"/>
      <c r="Q250" s="192"/>
      <c r="W250" s="8"/>
      <c r="X250" s="8"/>
      <c r="Y250" s="8"/>
      <c r="Z250" s="8"/>
      <c r="AA250" s="8"/>
      <c r="AB250" s="8"/>
    </row>
    <row r="251" spans="1:28" ht="25.5" customHeight="1" x14ac:dyDescent="0.25">
      <c r="A251" s="257"/>
      <c r="B251" s="192"/>
      <c r="C251" s="254"/>
      <c r="D251" s="65"/>
      <c r="E251" s="65"/>
      <c r="F251" s="53" t="s">
        <v>192</v>
      </c>
      <c r="G251" s="125">
        <f>SUM(G767)</f>
        <v>9421.9</v>
      </c>
      <c r="H251" s="125">
        <f>SUM(H767)</f>
        <v>7455.54</v>
      </c>
      <c r="I251" s="125">
        <f>SUM(I767)</f>
        <v>9421.9</v>
      </c>
      <c r="J251" s="125">
        <f>SUM(J767)</f>
        <v>7455.54</v>
      </c>
      <c r="K251" s="56"/>
      <c r="L251" s="56"/>
      <c r="M251" s="56"/>
      <c r="N251" s="56"/>
      <c r="O251" s="56"/>
      <c r="P251" s="56"/>
      <c r="Q251" s="192"/>
      <c r="W251" s="8"/>
      <c r="X251" s="8"/>
      <c r="Y251" s="8"/>
      <c r="Z251" s="8"/>
      <c r="AA251" s="8"/>
      <c r="AB251" s="8"/>
    </row>
    <row r="252" spans="1:28" ht="24.75" customHeight="1" x14ac:dyDescent="0.25">
      <c r="A252" s="257"/>
      <c r="B252" s="192"/>
      <c r="C252" s="254"/>
      <c r="D252" s="65"/>
      <c r="E252" s="65"/>
      <c r="F252" s="53" t="s">
        <v>193</v>
      </c>
      <c r="G252" s="125">
        <f t="shared" ref="G252:J255" si="17">SUM(G768)</f>
        <v>8301.7999999999993</v>
      </c>
      <c r="H252" s="125">
        <f>SUM(H768)</f>
        <v>7862.7999999999993</v>
      </c>
      <c r="I252" s="125">
        <f t="shared" si="17"/>
        <v>8301.7999999999993</v>
      </c>
      <c r="J252" s="125">
        <f t="shared" si="17"/>
        <v>7862.7999999999993</v>
      </c>
      <c r="K252" s="56"/>
      <c r="L252" s="56"/>
      <c r="M252" s="56"/>
      <c r="N252" s="56"/>
      <c r="O252" s="56"/>
      <c r="P252" s="56"/>
      <c r="Q252" s="192"/>
      <c r="W252" s="8"/>
      <c r="X252" s="8"/>
      <c r="Y252" s="8"/>
      <c r="Z252" s="8"/>
      <c r="AA252" s="8"/>
      <c r="AB252" s="8"/>
    </row>
    <row r="253" spans="1:28" ht="25.5" customHeight="1" x14ac:dyDescent="0.25">
      <c r="A253" s="257"/>
      <c r="B253" s="192"/>
      <c r="C253" s="254"/>
      <c r="D253" s="65"/>
      <c r="E253" s="65"/>
      <c r="F253" s="53" t="s">
        <v>194</v>
      </c>
      <c r="G253" s="125">
        <f>SUM(G769)</f>
        <v>11611.08</v>
      </c>
      <c r="H253" s="125">
        <f>SUM(H769)</f>
        <v>8321.2219999999998</v>
      </c>
      <c r="I253" s="125">
        <f>SUM(I769)</f>
        <v>11611.08</v>
      </c>
      <c r="J253" s="125">
        <f>SUM(J769)</f>
        <v>8321.2219999999998</v>
      </c>
      <c r="K253" s="56"/>
      <c r="L253" s="125"/>
      <c r="M253" s="56"/>
      <c r="N253" s="56"/>
      <c r="O253" s="56"/>
      <c r="P253" s="56"/>
      <c r="Q253" s="192"/>
      <c r="W253" s="8"/>
      <c r="X253" s="8"/>
      <c r="Y253" s="8"/>
      <c r="Z253" s="8"/>
      <c r="AA253" s="8"/>
      <c r="AB253" s="8"/>
    </row>
    <row r="254" spans="1:28" ht="24.75" customHeight="1" x14ac:dyDescent="0.25">
      <c r="A254" s="257"/>
      <c r="B254" s="192"/>
      <c r="C254" s="254"/>
      <c r="D254" s="65"/>
      <c r="E254" s="65"/>
      <c r="F254" s="53" t="s">
        <v>195</v>
      </c>
      <c r="G254" s="125">
        <f>SUM(G770)</f>
        <v>11091.199999999999</v>
      </c>
      <c r="H254" s="125">
        <f t="shared" si="17"/>
        <v>9121.4</v>
      </c>
      <c r="I254" s="125">
        <f t="shared" si="17"/>
        <v>11091.199999999999</v>
      </c>
      <c r="J254" s="125">
        <f t="shared" si="17"/>
        <v>9121.4</v>
      </c>
      <c r="K254" s="105"/>
      <c r="L254" s="105"/>
      <c r="M254" s="105"/>
      <c r="N254" s="105"/>
      <c r="O254" s="105"/>
      <c r="P254" s="105"/>
      <c r="Q254" s="192"/>
      <c r="W254" s="8"/>
      <c r="X254" s="8"/>
      <c r="Y254" s="8"/>
      <c r="Z254" s="8"/>
      <c r="AA254" s="8"/>
      <c r="AB254" s="8"/>
    </row>
    <row r="255" spans="1:28" ht="28.5" customHeight="1" x14ac:dyDescent="0.25">
      <c r="A255" s="230"/>
      <c r="B255" s="193"/>
      <c r="C255" s="255"/>
      <c r="D255" s="66"/>
      <c r="E255" s="66"/>
      <c r="F255" s="53" t="s">
        <v>196</v>
      </c>
      <c r="G255" s="125">
        <f t="shared" si="17"/>
        <v>13562.8</v>
      </c>
      <c r="H255" s="125">
        <f t="shared" si="17"/>
        <v>9121.4</v>
      </c>
      <c r="I255" s="125">
        <f t="shared" si="17"/>
        <v>13562.8</v>
      </c>
      <c r="J255" s="125">
        <f t="shared" si="17"/>
        <v>9121.4</v>
      </c>
      <c r="K255" s="105"/>
      <c r="L255" s="105"/>
      <c r="M255" s="105"/>
      <c r="N255" s="105"/>
      <c r="O255" s="105"/>
      <c r="P255" s="105"/>
      <c r="Q255" s="193"/>
      <c r="W255" s="8"/>
      <c r="X255" s="8"/>
      <c r="Y255" s="8"/>
      <c r="Z255" s="8"/>
      <c r="AA255" s="8"/>
      <c r="AB255" s="8"/>
    </row>
    <row r="256" spans="1:28" ht="69.75" customHeight="1" x14ac:dyDescent="0.25">
      <c r="A256" s="173" t="s">
        <v>271</v>
      </c>
      <c r="B256" s="97" t="s">
        <v>39</v>
      </c>
      <c r="C256" s="180" t="s">
        <v>158</v>
      </c>
      <c r="D256" s="54" t="s">
        <v>304</v>
      </c>
      <c r="E256" s="54" t="s">
        <v>303</v>
      </c>
      <c r="F256" s="103" t="s">
        <v>85</v>
      </c>
      <c r="G256" s="104">
        <f>SUM(G257:G311)</f>
        <v>2750.6000000000004</v>
      </c>
      <c r="H256" s="104">
        <f>SUM(H257:H311)</f>
        <v>2315.9639999999999</v>
      </c>
      <c r="I256" s="104">
        <f>SUM(I257:I311)</f>
        <v>2750.6000000000004</v>
      </c>
      <c r="J256" s="104">
        <f>SUM(J257:J311)</f>
        <v>2315.9340000000002</v>
      </c>
      <c r="K256" s="66"/>
      <c r="L256" s="66"/>
      <c r="M256" s="66"/>
      <c r="N256" s="66"/>
      <c r="O256" s="66"/>
      <c r="P256" s="66"/>
      <c r="Q256" s="183" t="s">
        <v>256</v>
      </c>
      <c r="W256" s="8"/>
      <c r="X256" s="8"/>
      <c r="Y256" s="8"/>
      <c r="Z256" s="8"/>
      <c r="AA256" s="8"/>
      <c r="AB256" s="8"/>
    </row>
    <row r="257" spans="1:28" ht="48" customHeight="1" x14ac:dyDescent="0.25">
      <c r="A257" s="174"/>
      <c r="B257" s="76" t="s">
        <v>40</v>
      </c>
      <c r="C257" s="181"/>
      <c r="D257" s="55"/>
      <c r="E257" s="55"/>
      <c r="F257" s="173" t="s">
        <v>15</v>
      </c>
      <c r="G257" s="64">
        <v>108.5</v>
      </c>
      <c r="H257" s="64">
        <v>108.5</v>
      </c>
      <c r="I257" s="64">
        <v>108.5</v>
      </c>
      <c r="J257" s="64">
        <v>108.5</v>
      </c>
      <c r="K257" s="106"/>
      <c r="L257" s="75"/>
      <c r="M257" s="75"/>
      <c r="N257" s="75"/>
      <c r="O257" s="75"/>
      <c r="P257" s="75"/>
      <c r="Q257" s="184"/>
      <c r="W257" s="8"/>
      <c r="X257" s="8"/>
      <c r="Y257" s="8"/>
      <c r="Z257" s="8"/>
      <c r="AA257" s="8"/>
      <c r="AB257" s="8"/>
    </row>
    <row r="258" spans="1:28" ht="41.25" customHeight="1" x14ac:dyDescent="0.25">
      <c r="A258" s="174"/>
      <c r="B258" s="76" t="s">
        <v>30</v>
      </c>
      <c r="C258" s="181"/>
      <c r="D258" s="55"/>
      <c r="E258" s="55"/>
      <c r="F258" s="174"/>
      <c r="G258" s="64">
        <v>40</v>
      </c>
      <c r="H258" s="64">
        <v>32</v>
      </c>
      <c r="I258" s="64">
        <v>40</v>
      </c>
      <c r="J258" s="64">
        <v>32</v>
      </c>
      <c r="K258" s="107"/>
      <c r="L258" s="78"/>
      <c r="M258" s="78"/>
      <c r="N258" s="78"/>
      <c r="O258" s="78"/>
      <c r="P258" s="78"/>
      <c r="Q258" s="184"/>
      <c r="W258" s="8"/>
      <c r="X258" s="8"/>
      <c r="Y258" s="8"/>
      <c r="Z258" s="8"/>
      <c r="AA258" s="8"/>
      <c r="AB258" s="8"/>
    </row>
    <row r="259" spans="1:28" ht="30" x14ac:dyDescent="0.25">
      <c r="A259" s="174"/>
      <c r="B259" s="76" t="s">
        <v>31</v>
      </c>
      <c r="C259" s="181"/>
      <c r="D259" s="55"/>
      <c r="E259" s="55"/>
      <c r="F259" s="174"/>
      <c r="G259" s="64">
        <v>40</v>
      </c>
      <c r="H259" s="64">
        <v>40</v>
      </c>
      <c r="I259" s="64">
        <v>40</v>
      </c>
      <c r="J259" s="64">
        <v>40</v>
      </c>
      <c r="K259" s="107"/>
      <c r="L259" s="78"/>
      <c r="M259" s="78"/>
      <c r="N259" s="78"/>
      <c r="O259" s="78"/>
      <c r="P259" s="78"/>
      <c r="Q259" s="184"/>
      <c r="W259" s="8"/>
      <c r="X259" s="8"/>
      <c r="Y259" s="8"/>
      <c r="Z259" s="8"/>
      <c r="AA259" s="8"/>
      <c r="AB259" s="8"/>
    </row>
    <row r="260" spans="1:28" ht="30" x14ac:dyDescent="0.25">
      <c r="A260" s="174"/>
      <c r="B260" s="76" t="s">
        <v>32</v>
      </c>
      <c r="C260" s="181"/>
      <c r="D260" s="55"/>
      <c r="E260" s="55"/>
      <c r="F260" s="174"/>
      <c r="G260" s="64">
        <v>40</v>
      </c>
      <c r="H260" s="64">
        <v>37</v>
      </c>
      <c r="I260" s="64">
        <v>40</v>
      </c>
      <c r="J260" s="64">
        <v>37</v>
      </c>
      <c r="K260" s="107"/>
      <c r="L260" s="78"/>
      <c r="M260" s="78"/>
      <c r="N260" s="78"/>
      <c r="O260" s="78"/>
      <c r="P260" s="78"/>
      <c r="Q260" s="184"/>
      <c r="S260" s="9"/>
      <c r="W260" s="8"/>
      <c r="X260" s="8"/>
      <c r="Y260" s="8"/>
      <c r="Z260" s="8"/>
      <c r="AA260" s="8"/>
      <c r="AB260" s="8"/>
    </row>
    <row r="261" spans="1:28" ht="30" x14ac:dyDescent="0.25">
      <c r="A261" s="174"/>
      <c r="B261" s="76" t="s">
        <v>33</v>
      </c>
      <c r="C261" s="181"/>
      <c r="D261" s="55"/>
      <c r="E261" s="55"/>
      <c r="F261" s="175"/>
      <c r="G261" s="64">
        <v>40</v>
      </c>
      <c r="H261" s="64">
        <v>40</v>
      </c>
      <c r="I261" s="64">
        <v>40</v>
      </c>
      <c r="J261" s="64">
        <v>40</v>
      </c>
      <c r="K261" s="107"/>
      <c r="L261" s="78"/>
      <c r="M261" s="78"/>
      <c r="N261" s="78"/>
      <c r="O261" s="78"/>
      <c r="P261" s="78"/>
      <c r="Q261" s="184"/>
      <c r="S261" s="9"/>
      <c r="W261" s="8"/>
      <c r="X261" s="8"/>
      <c r="Y261" s="8"/>
      <c r="Z261" s="8"/>
      <c r="AA261" s="8"/>
      <c r="AB261" s="8"/>
    </row>
    <row r="262" spans="1:28" ht="46.5" customHeight="1" x14ac:dyDescent="0.25">
      <c r="A262" s="174"/>
      <c r="B262" s="76" t="s">
        <v>40</v>
      </c>
      <c r="C262" s="181"/>
      <c r="D262" s="55"/>
      <c r="E262" s="55"/>
      <c r="F262" s="173" t="s">
        <v>16</v>
      </c>
      <c r="G262" s="64">
        <v>108.5</v>
      </c>
      <c r="H262" s="64">
        <v>108.5</v>
      </c>
      <c r="I262" s="64">
        <v>108.5</v>
      </c>
      <c r="J262" s="64">
        <v>108.5</v>
      </c>
      <c r="K262" s="107"/>
      <c r="L262" s="78"/>
      <c r="M262" s="78"/>
      <c r="N262" s="78"/>
      <c r="O262" s="78"/>
      <c r="P262" s="78"/>
      <c r="Q262" s="184"/>
      <c r="W262" s="8"/>
      <c r="X262" s="8"/>
      <c r="Y262" s="8"/>
      <c r="Z262" s="8"/>
      <c r="AA262" s="8"/>
      <c r="AB262" s="8"/>
    </row>
    <row r="263" spans="1:28" ht="27.75" customHeight="1" x14ac:dyDescent="0.25">
      <c r="A263" s="174"/>
      <c r="B263" s="76" t="s">
        <v>30</v>
      </c>
      <c r="C263" s="181"/>
      <c r="D263" s="55"/>
      <c r="E263" s="55"/>
      <c r="F263" s="174"/>
      <c r="G263" s="64">
        <v>40</v>
      </c>
      <c r="H263" s="64">
        <v>27.9</v>
      </c>
      <c r="I263" s="64">
        <v>40</v>
      </c>
      <c r="J263" s="64">
        <v>27.9</v>
      </c>
      <c r="K263" s="107"/>
      <c r="L263" s="78"/>
      <c r="M263" s="78"/>
      <c r="N263" s="78"/>
      <c r="O263" s="78"/>
      <c r="P263" s="78"/>
      <c r="Q263" s="184"/>
      <c r="W263" s="8"/>
      <c r="X263" s="8"/>
      <c r="Y263" s="8"/>
      <c r="Z263" s="8"/>
      <c r="AA263" s="8"/>
      <c r="AB263" s="8"/>
    </row>
    <row r="264" spans="1:28" ht="30" x14ac:dyDescent="0.25">
      <c r="A264" s="174"/>
      <c r="B264" s="76" t="s">
        <v>31</v>
      </c>
      <c r="C264" s="181"/>
      <c r="D264" s="55"/>
      <c r="E264" s="55"/>
      <c r="F264" s="174"/>
      <c r="G264" s="64">
        <v>40</v>
      </c>
      <c r="H264" s="64">
        <v>36.299999999999997</v>
      </c>
      <c r="I264" s="64">
        <v>40</v>
      </c>
      <c r="J264" s="64">
        <v>36.299999999999997</v>
      </c>
      <c r="K264" s="107"/>
      <c r="L264" s="78"/>
      <c r="M264" s="78"/>
      <c r="N264" s="78"/>
      <c r="O264" s="78"/>
      <c r="P264" s="78"/>
      <c r="Q264" s="184"/>
      <c r="W264" s="8"/>
      <c r="X264" s="8"/>
      <c r="Y264" s="8"/>
      <c r="Z264" s="8"/>
      <c r="AA264" s="8"/>
      <c r="AB264" s="8"/>
    </row>
    <row r="265" spans="1:28" ht="30" x14ac:dyDescent="0.25">
      <c r="A265" s="174"/>
      <c r="B265" s="76" t="s">
        <v>32</v>
      </c>
      <c r="C265" s="181"/>
      <c r="D265" s="55"/>
      <c r="E265" s="55"/>
      <c r="F265" s="174"/>
      <c r="G265" s="64">
        <v>40</v>
      </c>
      <c r="H265" s="64">
        <v>39.9</v>
      </c>
      <c r="I265" s="64">
        <v>40</v>
      </c>
      <c r="J265" s="64">
        <v>39.9</v>
      </c>
      <c r="K265" s="107"/>
      <c r="L265" s="78"/>
      <c r="M265" s="78"/>
      <c r="N265" s="78"/>
      <c r="O265" s="78"/>
      <c r="P265" s="78"/>
      <c r="Q265" s="184"/>
      <c r="W265" s="8"/>
      <c r="X265" s="8"/>
      <c r="Y265" s="8"/>
      <c r="Z265" s="8"/>
      <c r="AA265" s="8"/>
      <c r="AB265" s="8"/>
    </row>
    <row r="266" spans="1:28" ht="30" x14ac:dyDescent="0.25">
      <c r="A266" s="174"/>
      <c r="B266" s="76" t="s">
        <v>33</v>
      </c>
      <c r="C266" s="181"/>
      <c r="D266" s="55"/>
      <c r="E266" s="55"/>
      <c r="F266" s="175"/>
      <c r="G266" s="64">
        <v>40</v>
      </c>
      <c r="H266" s="64">
        <v>40</v>
      </c>
      <c r="I266" s="64">
        <v>40</v>
      </c>
      <c r="J266" s="64">
        <v>40</v>
      </c>
      <c r="K266" s="107"/>
      <c r="L266" s="78"/>
      <c r="M266" s="78"/>
      <c r="N266" s="78"/>
      <c r="O266" s="78"/>
      <c r="P266" s="78"/>
      <c r="Q266" s="184"/>
      <c r="W266" s="8"/>
      <c r="X266" s="8"/>
      <c r="Y266" s="8"/>
      <c r="Z266" s="8"/>
      <c r="AA266" s="8"/>
      <c r="AB266" s="8"/>
    </row>
    <row r="267" spans="1:28" ht="52.5" customHeight="1" x14ac:dyDescent="0.25">
      <c r="A267" s="174"/>
      <c r="B267" s="76" t="s">
        <v>40</v>
      </c>
      <c r="C267" s="181"/>
      <c r="D267" s="55"/>
      <c r="E267" s="55"/>
      <c r="F267" s="173" t="s">
        <v>17</v>
      </c>
      <c r="G267" s="64">
        <v>108.5</v>
      </c>
      <c r="H267" s="64">
        <v>108.5</v>
      </c>
      <c r="I267" s="64">
        <v>108.5</v>
      </c>
      <c r="J267" s="64">
        <v>108.5</v>
      </c>
      <c r="K267" s="107"/>
      <c r="L267" s="78"/>
      <c r="M267" s="78"/>
      <c r="N267" s="78"/>
      <c r="O267" s="78"/>
      <c r="P267" s="78"/>
      <c r="Q267" s="184"/>
      <c r="W267" s="8"/>
      <c r="X267" s="8"/>
      <c r="Y267" s="8"/>
      <c r="Z267" s="8"/>
      <c r="AA267" s="8"/>
      <c r="AB267" s="8"/>
    </row>
    <row r="268" spans="1:28" ht="30" x14ac:dyDescent="0.25">
      <c r="A268" s="174"/>
      <c r="B268" s="76" t="s">
        <v>30</v>
      </c>
      <c r="C268" s="181"/>
      <c r="D268" s="55"/>
      <c r="E268" s="55"/>
      <c r="F268" s="174"/>
      <c r="G268" s="64">
        <v>40</v>
      </c>
      <c r="H268" s="64">
        <v>4.9000000000000004</v>
      </c>
      <c r="I268" s="64">
        <v>40</v>
      </c>
      <c r="J268" s="64">
        <v>4.9000000000000004</v>
      </c>
      <c r="K268" s="107"/>
      <c r="L268" s="78"/>
      <c r="M268" s="78"/>
      <c r="N268" s="78"/>
      <c r="O268" s="78"/>
      <c r="P268" s="78"/>
      <c r="Q268" s="184"/>
      <c r="W268" s="8"/>
      <c r="X268" s="8"/>
      <c r="Y268" s="8"/>
      <c r="Z268" s="8"/>
      <c r="AA268" s="8"/>
      <c r="AB268" s="8"/>
    </row>
    <row r="269" spans="1:28" ht="27.75" customHeight="1" x14ac:dyDescent="0.25">
      <c r="A269" s="174"/>
      <c r="B269" s="76" t="s">
        <v>31</v>
      </c>
      <c r="C269" s="181"/>
      <c r="D269" s="55"/>
      <c r="E269" s="55"/>
      <c r="F269" s="174"/>
      <c r="G269" s="64">
        <v>40</v>
      </c>
      <c r="H269" s="64">
        <v>25.73</v>
      </c>
      <c r="I269" s="64">
        <v>40</v>
      </c>
      <c r="J269" s="64">
        <v>25.7</v>
      </c>
      <c r="K269" s="107"/>
      <c r="L269" s="78"/>
      <c r="M269" s="78"/>
      <c r="N269" s="78"/>
      <c r="O269" s="78"/>
      <c r="P269" s="78"/>
      <c r="Q269" s="184"/>
      <c r="W269" s="8"/>
      <c r="X269" s="8"/>
      <c r="Y269" s="8"/>
      <c r="Z269" s="8"/>
      <c r="AA269" s="8"/>
      <c r="AB269" s="8"/>
    </row>
    <row r="270" spans="1:28" ht="30" x14ac:dyDescent="0.25">
      <c r="A270" s="174"/>
      <c r="B270" s="76" t="s">
        <v>32</v>
      </c>
      <c r="C270" s="181"/>
      <c r="D270" s="55"/>
      <c r="E270" s="55"/>
      <c r="F270" s="174"/>
      <c r="G270" s="64">
        <v>44</v>
      </c>
      <c r="H270" s="64">
        <v>43.9</v>
      </c>
      <c r="I270" s="64">
        <v>44</v>
      </c>
      <c r="J270" s="64">
        <v>43.9</v>
      </c>
      <c r="K270" s="107"/>
      <c r="L270" s="78"/>
      <c r="M270" s="78"/>
      <c r="N270" s="78"/>
      <c r="O270" s="78"/>
      <c r="P270" s="78"/>
      <c r="Q270" s="184"/>
      <c r="W270" s="8"/>
      <c r="X270" s="8"/>
      <c r="Y270" s="8"/>
      <c r="Z270" s="8"/>
      <c r="AA270" s="8"/>
      <c r="AB270" s="8"/>
    </row>
    <row r="271" spans="1:28" ht="30" x14ac:dyDescent="0.25">
      <c r="A271" s="174"/>
      <c r="B271" s="76" t="s">
        <v>33</v>
      </c>
      <c r="C271" s="181"/>
      <c r="D271" s="55"/>
      <c r="E271" s="55"/>
      <c r="F271" s="175"/>
      <c r="G271" s="64">
        <v>40</v>
      </c>
      <c r="H271" s="64">
        <v>40</v>
      </c>
      <c r="I271" s="64">
        <v>40</v>
      </c>
      <c r="J271" s="64">
        <v>40</v>
      </c>
      <c r="K271" s="107"/>
      <c r="L271" s="78"/>
      <c r="M271" s="78"/>
      <c r="N271" s="78"/>
      <c r="O271" s="78"/>
      <c r="P271" s="78"/>
      <c r="Q271" s="184"/>
      <c r="W271" s="8"/>
      <c r="X271" s="8"/>
      <c r="Y271" s="8"/>
      <c r="Z271" s="8"/>
      <c r="AA271" s="8"/>
      <c r="AB271" s="8"/>
    </row>
    <row r="272" spans="1:28" ht="55.5" customHeight="1" x14ac:dyDescent="0.25">
      <c r="A272" s="174"/>
      <c r="B272" s="76" t="s">
        <v>40</v>
      </c>
      <c r="C272" s="181"/>
      <c r="D272" s="55"/>
      <c r="E272" s="55"/>
      <c r="F272" s="173" t="s">
        <v>18</v>
      </c>
      <c r="G272" s="64">
        <v>108.5</v>
      </c>
      <c r="H272" s="64">
        <v>108.5</v>
      </c>
      <c r="I272" s="64">
        <v>108.5</v>
      </c>
      <c r="J272" s="64">
        <v>108.5</v>
      </c>
      <c r="K272" s="107"/>
      <c r="L272" s="78"/>
      <c r="M272" s="78"/>
      <c r="N272" s="78"/>
      <c r="O272" s="78"/>
      <c r="P272" s="78"/>
      <c r="Q272" s="184"/>
      <c r="W272" s="8"/>
      <c r="X272" s="8"/>
      <c r="Y272" s="8"/>
      <c r="Z272" s="8"/>
      <c r="AA272" s="8"/>
      <c r="AB272" s="8"/>
    </row>
    <row r="273" spans="1:28" ht="30" x14ac:dyDescent="0.25">
      <c r="A273" s="174"/>
      <c r="B273" s="76" t="s">
        <v>30</v>
      </c>
      <c r="C273" s="181"/>
      <c r="D273" s="55"/>
      <c r="E273" s="55"/>
      <c r="F273" s="174"/>
      <c r="G273" s="64">
        <v>4.5999999999999996</v>
      </c>
      <c r="H273" s="64">
        <v>4.5999999999999996</v>
      </c>
      <c r="I273" s="64">
        <v>4.5999999999999996</v>
      </c>
      <c r="J273" s="64">
        <v>4.5999999999999996</v>
      </c>
      <c r="K273" s="107"/>
      <c r="L273" s="78"/>
      <c r="M273" s="78"/>
      <c r="N273" s="78"/>
      <c r="O273" s="78"/>
      <c r="P273" s="78"/>
      <c r="Q273" s="184"/>
      <c r="W273" s="8"/>
      <c r="X273" s="8"/>
      <c r="Y273" s="8"/>
      <c r="Z273" s="8"/>
      <c r="AA273" s="8"/>
      <c r="AB273" s="8"/>
    </row>
    <row r="274" spans="1:28" ht="27" customHeight="1" x14ac:dyDescent="0.25">
      <c r="A274" s="174"/>
      <c r="B274" s="76" t="s">
        <v>31</v>
      </c>
      <c r="C274" s="181"/>
      <c r="D274" s="55"/>
      <c r="E274" s="55"/>
      <c r="F274" s="174"/>
      <c r="G274" s="64">
        <v>38</v>
      </c>
      <c r="H274" s="64">
        <v>38</v>
      </c>
      <c r="I274" s="64">
        <v>38</v>
      </c>
      <c r="J274" s="64">
        <v>38</v>
      </c>
      <c r="K274" s="107"/>
      <c r="L274" s="78"/>
      <c r="M274" s="78"/>
      <c r="N274" s="78"/>
      <c r="O274" s="78"/>
      <c r="P274" s="78"/>
      <c r="Q274" s="184"/>
      <c r="W274" s="8"/>
      <c r="X274" s="8"/>
      <c r="Y274" s="8"/>
      <c r="Z274" s="8"/>
      <c r="AA274" s="8"/>
      <c r="AB274" s="8"/>
    </row>
    <row r="275" spans="1:28" ht="30.75" customHeight="1" x14ac:dyDescent="0.25">
      <c r="A275" s="174"/>
      <c r="B275" s="76" t="s">
        <v>32</v>
      </c>
      <c r="C275" s="181"/>
      <c r="D275" s="55"/>
      <c r="E275" s="55"/>
      <c r="F275" s="174"/>
      <c r="G275" s="64">
        <v>40</v>
      </c>
      <c r="H275" s="64">
        <v>40</v>
      </c>
      <c r="I275" s="64">
        <v>40</v>
      </c>
      <c r="J275" s="64">
        <v>40</v>
      </c>
      <c r="K275" s="107"/>
      <c r="L275" s="78"/>
      <c r="M275" s="78"/>
      <c r="N275" s="78"/>
      <c r="O275" s="78"/>
      <c r="P275" s="78"/>
      <c r="Q275" s="184"/>
      <c r="W275" s="8"/>
      <c r="X275" s="8"/>
      <c r="Y275" s="8"/>
      <c r="Z275" s="8"/>
      <c r="AA275" s="8"/>
      <c r="AB275" s="8"/>
    </row>
    <row r="276" spans="1:28" ht="30" x14ac:dyDescent="0.25">
      <c r="A276" s="174"/>
      <c r="B276" s="76" t="s">
        <v>33</v>
      </c>
      <c r="C276" s="181"/>
      <c r="D276" s="55"/>
      <c r="E276" s="55"/>
      <c r="F276" s="175"/>
      <c r="G276" s="64">
        <v>40</v>
      </c>
      <c r="H276" s="64">
        <v>40</v>
      </c>
      <c r="I276" s="64">
        <v>40</v>
      </c>
      <c r="J276" s="64">
        <v>40</v>
      </c>
      <c r="K276" s="107"/>
      <c r="L276" s="78"/>
      <c r="M276" s="78"/>
      <c r="N276" s="78"/>
      <c r="O276" s="78"/>
      <c r="P276" s="78"/>
      <c r="Q276" s="184"/>
      <c r="W276" s="8"/>
      <c r="X276" s="8"/>
      <c r="Y276" s="8"/>
      <c r="Z276" s="8"/>
      <c r="AA276" s="8"/>
      <c r="AB276" s="8"/>
    </row>
    <row r="277" spans="1:28" ht="50.25" customHeight="1" x14ac:dyDescent="0.25">
      <c r="A277" s="174"/>
      <c r="B277" s="76" t="s">
        <v>40</v>
      </c>
      <c r="C277" s="181"/>
      <c r="D277" s="55"/>
      <c r="E277" s="55"/>
      <c r="F277" s="173" t="s">
        <v>19</v>
      </c>
      <c r="G277" s="64">
        <v>108.5</v>
      </c>
      <c r="H277" s="77">
        <v>108.5</v>
      </c>
      <c r="I277" s="64">
        <v>108.5</v>
      </c>
      <c r="J277" s="64">
        <v>108.5</v>
      </c>
      <c r="K277" s="107"/>
      <c r="L277" s="78"/>
      <c r="M277" s="78"/>
      <c r="N277" s="78"/>
      <c r="O277" s="78"/>
      <c r="P277" s="78"/>
      <c r="Q277" s="184"/>
      <c r="W277" s="8"/>
      <c r="X277" s="8"/>
      <c r="Y277" s="8"/>
      <c r="Z277" s="8"/>
      <c r="AA277" s="8"/>
      <c r="AB277" s="8"/>
    </row>
    <row r="278" spans="1:28" ht="30" x14ac:dyDescent="0.25">
      <c r="A278" s="174"/>
      <c r="B278" s="76" t="s">
        <v>30</v>
      </c>
      <c r="C278" s="181"/>
      <c r="D278" s="55"/>
      <c r="E278" s="55"/>
      <c r="F278" s="174"/>
      <c r="G278" s="77">
        <v>21.4</v>
      </c>
      <c r="H278" s="77">
        <v>21.4</v>
      </c>
      <c r="I278" s="77">
        <v>21.4</v>
      </c>
      <c r="J278" s="77">
        <v>21.4</v>
      </c>
      <c r="K278" s="107"/>
      <c r="L278" s="78"/>
      <c r="M278" s="78"/>
      <c r="N278" s="78"/>
      <c r="O278" s="78"/>
      <c r="P278" s="78"/>
      <c r="Q278" s="184"/>
      <c r="W278" s="8"/>
      <c r="X278" s="8"/>
      <c r="Y278" s="8"/>
      <c r="Z278" s="8"/>
      <c r="AA278" s="8"/>
      <c r="AB278" s="8"/>
    </row>
    <row r="279" spans="1:28" ht="30" x14ac:dyDescent="0.25">
      <c r="A279" s="174"/>
      <c r="B279" s="76" t="s">
        <v>31</v>
      </c>
      <c r="C279" s="181"/>
      <c r="D279" s="55"/>
      <c r="E279" s="55"/>
      <c r="F279" s="174"/>
      <c r="G279" s="64">
        <v>40</v>
      </c>
      <c r="H279" s="64">
        <v>40</v>
      </c>
      <c r="I279" s="64">
        <v>40</v>
      </c>
      <c r="J279" s="64">
        <v>40</v>
      </c>
      <c r="K279" s="107"/>
      <c r="L279" s="78"/>
      <c r="M279" s="78"/>
      <c r="N279" s="78"/>
      <c r="O279" s="78"/>
      <c r="P279" s="78"/>
      <c r="Q279" s="184"/>
      <c r="W279" s="8"/>
      <c r="X279" s="8"/>
      <c r="Y279" s="8"/>
      <c r="Z279" s="8"/>
      <c r="AA279" s="8"/>
      <c r="AB279" s="8"/>
    </row>
    <row r="280" spans="1:28" ht="30" x14ac:dyDescent="0.25">
      <c r="A280" s="174"/>
      <c r="B280" s="76" t="s">
        <v>32</v>
      </c>
      <c r="C280" s="181"/>
      <c r="D280" s="55"/>
      <c r="E280" s="55"/>
      <c r="F280" s="174"/>
      <c r="G280" s="64">
        <v>14.4</v>
      </c>
      <c r="H280" s="64">
        <v>14.4</v>
      </c>
      <c r="I280" s="64">
        <v>14.4</v>
      </c>
      <c r="J280" s="64">
        <v>14.4</v>
      </c>
      <c r="K280" s="107"/>
      <c r="L280" s="78"/>
      <c r="M280" s="78"/>
      <c r="N280" s="78"/>
      <c r="O280" s="78"/>
      <c r="P280" s="78"/>
      <c r="Q280" s="184"/>
      <c r="W280" s="8"/>
      <c r="X280" s="8"/>
      <c r="Y280" s="8"/>
      <c r="Z280" s="8"/>
      <c r="AA280" s="8"/>
      <c r="AB280" s="8"/>
    </row>
    <row r="281" spans="1:28" ht="30" x14ac:dyDescent="0.25">
      <c r="A281" s="174"/>
      <c r="B281" s="76" t="s">
        <v>33</v>
      </c>
      <c r="C281" s="181"/>
      <c r="D281" s="55"/>
      <c r="E281" s="55"/>
      <c r="F281" s="175"/>
      <c r="G281" s="64">
        <v>40</v>
      </c>
      <c r="H281" s="64">
        <v>40</v>
      </c>
      <c r="I281" s="64">
        <v>40</v>
      </c>
      <c r="J281" s="64">
        <v>40</v>
      </c>
      <c r="K281" s="107"/>
      <c r="L281" s="78"/>
      <c r="M281" s="78"/>
      <c r="N281" s="78"/>
      <c r="O281" s="78"/>
      <c r="P281" s="78"/>
      <c r="Q281" s="184"/>
      <c r="W281" s="8"/>
      <c r="X281" s="8"/>
      <c r="Y281" s="8"/>
      <c r="Z281" s="8"/>
      <c r="AA281" s="8"/>
      <c r="AB281" s="8"/>
    </row>
    <row r="282" spans="1:28" ht="46.5" customHeight="1" x14ac:dyDescent="0.25">
      <c r="A282" s="174"/>
      <c r="B282" s="76" t="s">
        <v>40</v>
      </c>
      <c r="C282" s="181"/>
      <c r="D282" s="55"/>
      <c r="E282" s="55"/>
      <c r="F282" s="173" t="s">
        <v>179</v>
      </c>
      <c r="G282" s="64">
        <v>108.5</v>
      </c>
      <c r="H282" s="77">
        <v>0</v>
      </c>
      <c r="I282" s="64">
        <v>108.5</v>
      </c>
      <c r="J282" s="77">
        <v>0</v>
      </c>
      <c r="K282" s="107"/>
      <c r="L282" s="78"/>
      <c r="M282" s="78"/>
      <c r="N282" s="78"/>
      <c r="O282" s="78"/>
      <c r="P282" s="78"/>
      <c r="Q282" s="184"/>
      <c r="W282" s="8"/>
      <c r="X282" s="8"/>
      <c r="Y282" s="8"/>
      <c r="Z282" s="8"/>
      <c r="AA282" s="8"/>
      <c r="AB282" s="8"/>
    </row>
    <row r="283" spans="1:28" ht="30" x14ac:dyDescent="0.25">
      <c r="A283" s="174"/>
      <c r="B283" s="76" t="s">
        <v>30</v>
      </c>
      <c r="C283" s="181"/>
      <c r="D283" s="55"/>
      <c r="E283" s="55"/>
      <c r="F283" s="174"/>
      <c r="G283" s="77">
        <v>22</v>
      </c>
      <c r="H283" s="77">
        <v>0</v>
      </c>
      <c r="I283" s="77">
        <v>22</v>
      </c>
      <c r="J283" s="77">
        <v>0</v>
      </c>
      <c r="K283" s="107"/>
      <c r="L283" s="78"/>
      <c r="M283" s="78"/>
      <c r="N283" s="78"/>
      <c r="O283" s="78"/>
      <c r="P283" s="78"/>
      <c r="Q283" s="184"/>
      <c r="W283" s="8"/>
      <c r="X283" s="8"/>
      <c r="Y283" s="8"/>
      <c r="Z283" s="8"/>
      <c r="AA283" s="8"/>
      <c r="AB283" s="8"/>
    </row>
    <row r="284" spans="1:28" ht="30" x14ac:dyDescent="0.25">
      <c r="A284" s="174"/>
      <c r="B284" s="76" t="s">
        <v>31</v>
      </c>
      <c r="C284" s="181"/>
      <c r="D284" s="55"/>
      <c r="E284" s="55"/>
      <c r="F284" s="174"/>
      <c r="G284" s="64">
        <v>40</v>
      </c>
      <c r="H284" s="64">
        <v>15</v>
      </c>
      <c r="I284" s="64">
        <v>40</v>
      </c>
      <c r="J284" s="64">
        <v>15</v>
      </c>
      <c r="K284" s="107"/>
      <c r="L284" s="78"/>
      <c r="M284" s="78"/>
      <c r="N284" s="78"/>
      <c r="O284" s="78"/>
      <c r="P284" s="78"/>
      <c r="Q284" s="184"/>
      <c r="W284" s="8"/>
      <c r="X284" s="8"/>
      <c r="Y284" s="8"/>
      <c r="Z284" s="8"/>
      <c r="AA284" s="8"/>
      <c r="AB284" s="8"/>
    </row>
    <row r="285" spans="1:28" ht="30" x14ac:dyDescent="0.25">
      <c r="A285" s="174"/>
      <c r="B285" s="76" t="s">
        <v>32</v>
      </c>
      <c r="C285" s="181"/>
      <c r="D285" s="55"/>
      <c r="E285" s="55"/>
      <c r="F285" s="174"/>
      <c r="G285" s="64">
        <v>14.4</v>
      </c>
      <c r="H285" s="64">
        <v>0</v>
      </c>
      <c r="I285" s="64">
        <v>14.4</v>
      </c>
      <c r="J285" s="64">
        <v>0</v>
      </c>
      <c r="K285" s="107"/>
      <c r="L285" s="78"/>
      <c r="M285" s="78"/>
      <c r="N285" s="78"/>
      <c r="O285" s="78"/>
      <c r="P285" s="78"/>
      <c r="Q285" s="184"/>
      <c r="W285" s="8"/>
      <c r="X285" s="8"/>
      <c r="Y285" s="8"/>
      <c r="Z285" s="8"/>
      <c r="AA285" s="8"/>
      <c r="AB285" s="8"/>
    </row>
    <row r="286" spans="1:28" ht="30" x14ac:dyDescent="0.25">
      <c r="A286" s="174"/>
      <c r="B286" s="76" t="s">
        <v>33</v>
      </c>
      <c r="C286" s="181"/>
      <c r="D286" s="55"/>
      <c r="E286" s="55"/>
      <c r="F286" s="175"/>
      <c r="G286" s="64">
        <v>40</v>
      </c>
      <c r="H286" s="64">
        <v>0</v>
      </c>
      <c r="I286" s="64">
        <v>40</v>
      </c>
      <c r="J286" s="64">
        <v>0</v>
      </c>
      <c r="K286" s="107"/>
      <c r="L286" s="78"/>
      <c r="M286" s="78"/>
      <c r="N286" s="78"/>
      <c r="O286" s="78"/>
      <c r="P286" s="78"/>
      <c r="Q286" s="184"/>
      <c r="W286" s="8"/>
      <c r="X286" s="8"/>
      <c r="Y286" s="8"/>
      <c r="Z286" s="8"/>
      <c r="AA286" s="8"/>
      <c r="AB286" s="8"/>
    </row>
    <row r="287" spans="1:28" ht="54" customHeight="1" x14ac:dyDescent="0.25">
      <c r="A287" s="174"/>
      <c r="B287" s="76" t="s">
        <v>40</v>
      </c>
      <c r="C287" s="181"/>
      <c r="D287" s="55"/>
      <c r="E287" s="55"/>
      <c r="F287" s="173" t="s">
        <v>192</v>
      </c>
      <c r="G287" s="64">
        <v>108.5</v>
      </c>
      <c r="H287" s="77">
        <v>108.5</v>
      </c>
      <c r="I287" s="64">
        <v>108.5</v>
      </c>
      <c r="J287" s="77">
        <v>108.5</v>
      </c>
      <c r="K287" s="107"/>
      <c r="L287" s="78"/>
      <c r="M287" s="78"/>
      <c r="N287" s="78"/>
      <c r="O287" s="78"/>
      <c r="P287" s="78"/>
      <c r="Q287" s="184"/>
      <c r="W287" s="8"/>
      <c r="X287" s="8"/>
      <c r="Y287" s="8"/>
      <c r="Z287" s="8"/>
      <c r="AA287" s="8"/>
      <c r="AB287" s="8"/>
    </row>
    <row r="288" spans="1:28" ht="30" x14ac:dyDescent="0.25">
      <c r="A288" s="174"/>
      <c r="B288" s="76" t="s">
        <v>30</v>
      </c>
      <c r="C288" s="181"/>
      <c r="D288" s="55"/>
      <c r="E288" s="55"/>
      <c r="F288" s="174"/>
      <c r="G288" s="77">
        <v>22</v>
      </c>
      <c r="H288" s="77">
        <v>10.8</v>
      </c>
      <c r="I288" s="77">
        <v>22</v>
      </c>
      <c r="J288" s="77">
        <v>10.8</v>
      </c>
      <c r="K288" s="107"/>
      <c r="L288" s="78"/>
      <c r="M288" s="78"/>
      <c r="N288" s="78"/>
      <c r="O288" s="78"/>
      <c r="P288" s="78"/>
      <c r="Q288" s="184"/>
      <c r="W288" s="8"/>
      <c r="X288" s="8"/>
      <c r="Y288" s="8"/>
      <c r="Z288" s="8"/>
      <c r="AA288" s="8"/>
      <c r="AB288" s="8"/>
    </row>
    <row r="289" spans="1:39" ht="30" x14ac:dyDescent="0.25">
      <c r="A289" s="174"/>
      <c r="B289" s="76" t="s">
        <v>31</v>
      </c>
      <c r="C289" s="181"/>
      <c r="D289" s="55"/>
      <c r="E289" s="55"/>
      <c r="F289" s="174"/>
      <c r="G289" s="64">
        <v>40</v>
      </c>
      <c r="H289" s="64">
        <v>40</v>
      </c>
      <c r="I289" s="64">
        <v>40</v>
      </c>
      <c r="J289" s="64">
        <v>40</v>
      </c>
      <c r="K289" s="107"/>
      <c r="L289" s="78"/>
      <c r="M289" s="78"/>
      <c r="N289" s="78"/>
      <c r="O289" s="78"/>
      <c r="P289" s="78"/>
      <c r="Q289" s="184"/>
      <c r="W289" s="8"/>
      <c r="X289" s="8"/>
      <c r="Y289" s="8"/>
      <c r="Z289" s="8"/>
      <c r="AA289" s="8"/>
      <c r="AB289" s="8"/>
      <c r="AF289" s="8"/>
      <c r="AH289" s="8"/>
    </row>
    <row r="290" spans="1:39" ht="30" x14ac:dyDescent="0.25">
      <c r="A290" s="174"/>
      <c r="B290" s="76" t="s">
        <v>32</v>
      </c>
      <c r="C290" s="181"/>
      <c r="D290" s="55"/>
      <c r="E290" s="55"/>
      <c r="F290" s="174"/>
      <c r="G290" s="64">
        <v>48</v>
      </c>
      <c r="H290" s="64">
        <v>20.9</v>
      </c>
      <c r="I290" s="64">
        <v>48</v>
      </c>
      <c r="J290" s="64">
        <v>20.9</v>
      </c>
      <c r="K290" s="107"/>
      <c r="L290" s="78"/>
      <c r="M290" s="78"/>
      <c r="N290" s="78"/>
      <c r="O290" s="78"/>
      <c r="P290" s="78"/>
      <c r="Q290" s="184"/>
      <c r="W290" s="8"/>
      <c r="X290" s="8"/>
      <c r="Y290" s="8"/>
      <c r="Z290" s="8"/>
      <c r="AA290" s="8"/>
      <c r="AB290" s="8"/>
      <c r="AF290" s="8"/>
      <c r="AH290" s="8"/>
    </row>
    <row r="291" spans="1:39" ht="30" x14ac:dyDescent="0.25">
      <c r="A291" s="174"/>
      <c r="B291" s="76" t="s">
        <v>33</v>
      </c>
      <c r="C291" s="181"/>
      <c r="D291" s="55"/>
      <c r="E291" s="55"/>
      <c r="F291" s="175"/>
      <c r="G291" s="64">
        <v>50.9</v>
      </c>
      <c r="H291" s="64">
        <v>40</v>
      </c>
      <c r="I291" s="64">
        <v>50.9</v>
      </c>
      <c r="J291" s="64">
        <v>40</v>
      </c>
      <c r="K291" s="107"/>
      <c r="L291" s="78"/>
      <c r="M291" s="78"/>
      <c r="N291" s="78"/>
      <c r="O291" s="78"/>
      <c r="P291" s="78"/>
      <c r="Q291" s="184"/>
      <c r="W291" s="8"/>
      <c r="X291" s="8"/>
      <c r="Y291" s="8"/>
      <c r="Z291" s="8"/>
      <c r="AA291" s="8"/>
      <c r="AB291" s="8"/>
      <c r="AF291" s="8"/>
      <c r="AH291" s="8"/>
    </row>
    <row r="292" spans="1:39" ht="31.5" customHeight="1" x14ac:dyDescent="0.25">
      <c r="A292" s="174"/>
      <c r="B292" s="76" t="s">
        <v>40</v>
      </c>
      <c r="C292" s="181"/>
      <c r="D292" s="55"/>
      <c r="E292" s="55"/>
      <c r="F292" s="173" t="s">
        <v>193</v>
      </c>
      <c r="G292" s="64">
        <v>108.5</v>
      </c>
      <c r="H292" s="64">
        <v>108</v>
      </c>
      <c r="I292" s="64">
        <v>108.5</v>
      </c>
      <c r="J292" s="64">
        <v>108</v>
      </c>
      <c r="K292" s="107"/>
      <c r="L292" s="78"/>
      <c r="M292" s="78"/>
      <c r="N292" s="78"/>
      <c r="O292" s="78"/>
      <c r="P292" s="78"/>
      <c r="Q292" s="184"/>
      <c r="R292" s="8">
        <f>H292</f>
        <v>108</v>
      </c>
      <c r="W292" s="8"/>
      <c r="X292" s="8"/>
      <c r="Y292" s="8"/>
      <c r="Z292" s="8"/>
      <c r="AA292" s="8"/>
      <c r="AB292" s="8"/>
      <c r="AF292" s="8"/>
      <c r="AH292" s="8"/>
      <c r="AM292" s="8"/>
    </row>
    <row r="293" spans="1:39" ht="30" x14ac:dyDescent="0.25">
      <c r="A293" s="174"/>
      <c r="B293" s="76" t="s">
        <v>30</v>
      </c>
      <c r="C293" s="181"/>
      <c r="D293" s="55"/>
      <c r="E293" s="55"/>
      <c r="F293" s="174"/>
      <c r="G293" s="77">
        <v>22</v>
      </c>
      <c r="H293" s="77">
        <v>21</v>
      </c>
      <c r="I293" s="77">
        <v>22</v>
      </c>
      <c r="J293" s="77">
        <v>21</v>
      </c>
      <c r="K293" s="107"/>
      <c r="L293" s="78"/>
      <c r="M293" s="78"/>
      <c r="N293" s="78"/>
      <c r="O293" s="78"/>
      <c r="P293" s="78"/>
      <c r="Q293" s="184"/>
      <c r="R293" s="8">
        <f>H293+H342+H395+H451+H508+H556+H609+H701</f>
        <v>305.64999999999998</v>
      </c>
      <c r="S293" s="1" t="s">
        <v>316</v>
      </c>
      <c r="W293" s="8"/>
      <c r="X293" s="8"/>
      <c r="Y293" s="8"/>
      <c r="Z293" s="8"/>
      <c r="AA293" s="8"/>
      <c r="AB293" s="8"/>
      <c r="AE293" s="8"/>
      <c r="AF293" s="8"/>
      <c r="AG293" s="8"/>
      <c r="AM293" s="8"/>
    </row>
    <row r="294" spans="1:39" ht="30" x14ac:dyDescent="0.25">
      <c r="A294" s="174"/>
      <c r="B294" s="76" t="s">
        <v>31</v>
      </c>
      <c r="C294" s="181"/>
      <c r="D294" s="55"/>
      <c r="E294" s="55"/>
      <c r="F294" s="174"/>
      <c r="G294" s="64">
        <v>40</v>
      </c>
      <c r="H294" s="64">
        <v>40</v>
      </c>
      <c r="I294" s="64">
        <v>40</v>
      </c>
      <c r="J294" s="64">
        <v>40</v>
      </c>
      <c r="K294" s="107"/>
      <c r="L294" s="78"/>
      <c r="M294" s="78"/>
      <c r="N294" s="78"/>
      <c r="O294" s="78"/>
      <c r="P294" s="78"/>
      <c r="Q294" s="184"/>
      <c r="R294" s="8">
        <f>H294+H343+H396+H452+H509+H557+H610+H702</f>
        <v>263.64999999999998</v>
      </c>
      <c r="S294" s="1">
        <v>263.7</v>
      </c>
      <c r="T294" s="8">
        <f>S294-R294</f>
        <v>5.0000000000011369E-2</v>
      </c>
      <c r="W294" s="8"/>
      <c r="X294" s="8"/>
      <c r="Y294" s="8"/>
      <c r="Z294" s="8"/>
      <c r="AA294" s="8"/>
      <c r="AB294" s="8"/>
      <c r="AE294" s="8"/>
      <c r="AG294" s="8"/>
      <c r="AM294" s="8"/>
    </row>
    <row r="295" spans="1:39" ht="30" x14ac:dyDescent="0.25">
      <c r="A295" s="174"/>
      <c r="B295" s="76" t="s">
        <v>32</v>
      </c>
      <c r="C295" s="181"/>
      <c r="D295" s="55"/>
      <c r="E295" s="55"/>
      <c r="F295" s="174"/>
      <c r="G295" s="64">
        <v>48</v>
      </c>
      <c r="H295" s="64">
        <v>30</v>
      </c>
      <c r="I295" s="64">
        <v>48</v>
      </c>
      <c r="J295" s="64">
        <v>30</v>
      </c>
      <c r="K295" s="107"/>
      <c r="L295" s="78"/>
      <c r="M295" s="78"/>
      <c r="N295" s="78"/>
      <c r="O295" s="78"/>
      <c r="P295" s="78"/>
      <c r="Q295" s="184"/>
      <c r="R295" s="8">
        <f>H295+H344+H397+H453+H510+H558+H611+H703</f>
        <v>322.8</v>
      </c>
      <c r="S295" s="1">
        <v>322.8</v>
      </c>
      <c r="T295" s="8">
        <f>R295-S295</f>
        <v>0</v>
      </c>
      <c r="W295" s="8"/>
      <c r="X295" s="8"/>
      <c r="Y295" s="8"/>
      <c r="Z295" s="8"/>
      <c r="AA295" s="8"/>
      <c r="AB295" s="8"/>
      <c r="AE295" s="8"/>
      <c r="AG295" s="8"/>
      <c r="AM295" s="8"/>
    </row>
    <row r="296" spans="1:39" ht="30" x14ac:dyDescent="0.25">
      <c r="A296" s="174"/>
      <c r="B296" s="76" t="s">
        <v>33</v>
      </c>
      <c r="C296" s="181"/>
      <c r="D296" s="55"/>
      <c r="E296" s="55"/>
      <c r="F296" s="175"/>
      <c r="G296" s="64">
        <v>40</v>
      </c>
      <c r="H296" s="64">
        <v>40</v>
      </c>
      <c r="I296" s="64">
        <v>40</v>
      </c>
      <c r="J296" s="64">
        <v>40</v>
      </c>
      <c r="K296" s="107"/>
      <c r="L296" s="78"/>
      <c r="M296" s="78"/>
      <c r="N296" s="78"/>
      <c r="O296" s="78"/>
      <c r="P296" s="78"/>
      <c r="Q296" s="184"/>
      <c r="R296" s="8">
        <f>H296+H345+H398+H454+H511+H559+H612+H704</f>
        <v>300</v>
      </c>
      <c r="W296" s="8"/>
      <c r="X296" s="8"/>
      <c r="Y296" s="8"/>
      <c r="Z296" s="8"/>
      <c r="AA296" s="8"/>
      <c r="AB296" s="8"/>
      <c r="AE296" s="8"/>
      <c r="AM296" s="8"/>
    </row>
    <row r="297" spans="1:39" ht="45.75" customHeight="1" x14ac:dyDescent="0.25">
      <c r="A297" s="174"/>
      <c r="B297" s="76" t="s">
        <v>40</v>
      </c>
      <c r="C297" s="181"/>
      <c r="D297" s="55"/>
      <c r="E297" s="55"/>
      <c r="F297" s="173" t="s">
        <v>194</v>
      </c>
      <c r="G297" s="64">
        <v>108.5</v>
      </c>
      <c r="H297" s="64">
        <v>108.5</v>
      </c>
      <c r="I297" s="64">
        <v>108.5</v>
      </c>
      <c r="J297" s="64">
        <v>108.5</v>
      </c>
      <c r="K297" s="107"/>
      <c r="L297" s="78"/>
      <c r="M297" s="78"/>
      <c r="N297" s="78"/>
      <c r="O297" s="78"/>
      <c r="P297" s="78"/>
      <c r="Q297" s="184"/>
      <c r="W297" s="8"/>
      <c r="X297" s="8"/>
      <c r="Y297" s="8"/>
      <c r="Z297" s="8"/>
      <c r="AA297" s="8"/>
      <c r="AB297" s="8"/>
      <c r="AM297" s="8"/>
    </row>
    <row r="298" spans="1:39" ht="30" x14ac:dyDescent="0.25">
      <c r="A298" s="174"/>
      <c r="B298" s="76" t="s">
        <v>30</v>
      </c>
      <c r="C298" s="181"/>
      <c r="D298" s="55"/>
      <c r="E298" s="55"/>
      <c r="F298" s="174"/>
      <c r="G298" s="77">
        <v>22</v>
      </c>
      <c r="H298" s="159">
        <v>19.422000000000001</v>
      </c>
      <c r="I298" s="77">
        <v>22</v>
      </c>
      <c r="J298" s="159">
        <v>19.422000000000001</v>
      </c>
      <c r="K298" s="107"/>
      <c r="L298" s="78"/>
      <c r="M298" s="78"/>
      <c r="N298" s="78"/>
      <c r="O298" s="78"/>
      <c r="P298" s="78"/>
      <c r="Q298" s="184"/>
      <c r="W298" s="8"/>
      <c r="X298" s="8"/>
      <c r="Y298" s="8"/>
      <c r="Z298" s="8"/>
      <c r="AA298" s="8"/>
      <c r="AB298" s="8"/>
      <c r="AE298" s="8"/>
      <c r="AM298" s="8"/>
    </row>
    <row r="299" spans="1:39" ht="30" x14ac:dyDescent="0.25">
      <c r="A299" s="174"/>
      <c r="B299" s="76" t="s">
        <v>31</v>
      </c>
      <c r="C299" s="181"/>
      <c r="D299" s="55"/>
      <c r="E299" s="55"/>
      <c r="F299" s="174"/>
      <c r="G299" s="64">
        <v>40</v>
      </c>
      <c r="H299" s="160">
        <v>28.312000000000001</v>
      </c>
      <c r="I299" s="64">
        <v>40</v>
      </c>
      <c r="J299" s="160">
        <v>28.312000000000001</v>
      </c>
      <c r="K299" s="107"/>
      <c r="L299" s="78"/>
      <c r="M299" s="78"/>
      <c r="N299" s="78"/>
      <c r="O299" s="78"/>
      <c r="P299" s="78"/>
      <c r="Q299" s="184"/>
      <c r="W299" s="8"/>
      <c r="X299" s="8"/>
      <c r="Y299" s="8"/>
      <c r="Z299" s="8"/>
      <c r="AA299" s="8"/>
      <c r="AB299" s="8"/>
      <c r="AE299" s="8"/>
      <c r="AM299" s="8"/>
    </row>
    <row r="300" spans="1:39" ht="30" x14ac:dyDescent="0.25">
      <c r="A300" s="174"/>
      <c r="B300" s="76" t="s">
        <v>32</v>
      </c>
      <c r="C300" s="181"/>
      <c r="D300" s="55"/>
      <c r="E300" s="55"/>
      <c r="F300" s="174"/>
      <c r="G300" s="64">
        <v>48</v>
      </c>
      <c r="H300" s="160">
        <v>0</v>
      </c>
      <c r="I300" s="64">
        <v>48</v>
      </c>
      <c r="J300" s="160">
        <v>0</v>
      </c>
      <c r="K300" s="107"/>
      <c r="L300" s="78"/>
      <c r="M300" s="78"/>
      <c r="N300" s="78"/>
      <c r="O300" s="78"/>
      <c r="P300" s="78"/>
      <c r="Q300" s="184"/>
      <c r="W300" s="8"/>
      <c r="X300" s="8"/>
      <c r="Y300" s="8"/>
      <c r="Z300" s="8"/>
      <c r="AA300" s="8"/>
      <c r="AB300" s="8"/>
      <c r="AE300" s="8"/>
      <c r="AM300" s="8"/>
    </row>
    <row r="301" spans="1:39" ht="30" x14ac:dyDescent="0.25">
      <c r="A301" s="174"/>
      <c r="B301" s="76" t="s">
        <v>33</v>
      </c>
      <c r="C301" s="181"/>
      <c r="D301" s="55"/>
      <c r="E301" s="55"/>
      <c r="F301" s="175"/>
      <c r="G301" s="64">
        <v>40</v>
      </c>
      <c r="H301" s="64">
        <v>40</v>
      </c>
      <c r="I301" s="64">
        <v>40</v>
      </c>
      <c r="J301" s="64">
        <v>40</v>
      </c>
      <c r="K301" s="107"/>
      <c r="L301" s="78"/>
      <c r="M301" s="78"/>
      <c r="N301" s="78"/>
      <c r="O301" s="78"/>
      <c r="P301" s="78"/>
      <c r="Q301" s="184"/>
      <c r="W301" s="8"/>
      <c r="X301" s="8"/>
      <c r="Y301" s="8"/>
      <c r="Z301" s="8"/>
      <c r="AA301" s="8"/>
      <c r="AB301" s="8"/>
      <c r="AE301" s="8"/>
      <c r="AM301" s="8"/>
    </row>
    <row r="302" spans="1:39" ht="60" customHeight="1" x14ac:dyDescent="0.25">
      <c r="A302" s="174"/>
      <c r="B302" s="76" t="s">
        <v>40</v>
      </c>
      <c r="C302" s="181"/>
      <c r="D302" s="55"/>
      <c r="E302" s="55"/>
      <c r="F302" s="173" t="s">
        <v>195</v>
      </c>
      <c r="G302" s="64">
        <v>108.5</v>
      </c>
      <c r="H302" s="64">
        <v>108.5</v>
      </c>
      <c r="I302" s="64">
        <v>108.5</v>
      </c>
      <c r="J302" s="64">
        <v>108.5</v>
      </c>
      <c r="K302" s="107"/>
      <c r="L302" s="78"/>
      <c r="M302" s="78"/>
      <c r="N302" s="78"/>
      <c r="O302" s="78"/>
      <c r="P302" s="78"/>
      <c r="Q302" s="184"/>
      <c r="W302" s="8"/>
      <c r="X302" s="8"/>
      <c r="Y302" s="8"/>
      <c r="Z302" s="8"/>
      <c r="AA302" s="8"/>
      <c r="AB302" s="8"/>
      <c r="AE302" s="8"/>
      <c r="AM302" s="8"/>
    </row>
    <row r="303" spans="1:39" ht="30" x14ac:dyDescent="0.25">
      <c r="A303" s="174"/>
      <c r="B303" s="76" t="s">
        <v>30</v>
      </c>
      <c r="C303" s="181"/>
      <c r="D303" s="55"/>
      <c r="E303" s="55"/>
      <c r="F303" s="174"/>
      <c r="G303" s="77">
        <v>22</v>
      </c>
      <c r="H303" s="77">
        <v>22</v>
      </c>
      <c r="I303" s="77">
        <v>22</v>
      </c>
      <c r="J303" s="77">
        <v>22</v>
      </c>
      <c r="K303" s="107"/>
      <c r="L303" s="78"/>
      <c r="M303" s="78"/>
      <c r="N303" s="78"/>
      <c r="O303" s="78"/>
      <c r="P303" s="78"/>
      <c r="Q303" s="184"/>
      <c r="W303" s="8"/>
      <c r="X303" s="8"/>
      <c r="Y303" s="8"/>
      <c r="Z303" s="8"/>
      <c r="AA303" s="8"/>
      <c r="AB303" s="8"/>
      <c r="AE303" s="8"/>
      <c r="AF303" s="8"/>
      <c r="AM303" s="8"/>
    </row>
    <row r="304" spans="1:39" ht="30" x14ac:dyDescent="0.25">
      <c r="A304" s="174"/>
      <c r="B304" s="76" t="s">
        <v>31</v>
      </c>
      <c r="C304" s="181"/>
      <c r="D304" s="55"/>
      <c r="E304" s="55"/>
      <c r="F304" s="174"/>
      <c r="G304" s="64">
        <v>40.4</v>
      </c>
      <c r="H304" s="64">
        <v>40</v>
      </c>
      <c r="I304" s="64">
        <v>40.4</v>
      </c>
      <c r="J304" s="64">
        <v>40</v>
      </c>
      <c r="K304" s="107"/>
      <c r="L304" s="78"/>
      <c r="M304" s="78"/>
      <c r="N304" s="78"/>
      <c r="O304" s="78"/>
      <c r="P304" s="78"/>
      <c r="Q304" s="184"/>
      <c r="W304" s="8"/>
      <c r="X304" s="8"/>
      <c r="Y304" s="8"/>
      <c r="Z304" s="8"/>
      <c r="AA304" s="8"/>
      <c r="AB304" s="8"/>
      <c r="AE304" s="8"/>
      <c r="AF304" s="8"/>
      <c r="AM304" s="8"/>
    </row>
    <row r="305" spans="1:39" ht="30" x14ac:dyDescent="0.25">
      <c r="A305" s="174"/>
      <c r="B305" s="76" t="s">
        <v>32</v>
      </c>
      <c r="C305" s="181"/>
      <c r="D305" s="55"/>
      <c r="E305" s="55"/>
      <c r="F305" s="174"/>
      <c r="G305" s="64">
        <v>20</v>
      </c>
      <c r="H305" s="64">
        <v>18</v>
      </c>
      <c r="I305" s="64">
        <v>20</v>
      </c>
      <c r="J305" s="64">
        <v>18</v>
      </c>
      <c r="K305" s="107"/>
      <c r="L305" s="78"/>
      <c r="M305" s="78"/>
      <c r="N305" s="78"/>
      <c r="O305" s="78"/>
      <c r="P305" s="78"/>
      <c r="Q305" s="184"/>
      <c r="W305" s="8"/>
      <c r="X305" s="8"/>
      <c r="Y305" s="8"/>
      <c r="Z305" s="8"/>
      <c r="AA305" s="8"/>
      <c r="AB305" s="8"/>
      <c r="AE305" s="8"/>
      <c r="AF305" s="8"/>
      <c r="AM305" s="8"/>
    </row>
    <row r="306" spans="1:39" ht="40.5" customHeight="1" x14ac:dyDescent="0.25">
      <c r="A306" s="174"/>
      <c r="B306" s="76" t="s">
        <v>33</v>
      </c>
      <c r="C306" s="181"/>
      <c r="D306" s="55"/>
      <c r="E306" s="55"/>
      <c r="F306" s="175"/>
      <c r="G306" s="64">
        <v>40</v>
      </c>
      <c r="H306" s="64">
        <v>40</v>
      </c>
      <c r="I306" s="64">
        <v>40</v>
      </c>
      <c r="J306" s="64">
        <v>40</v>
      </c>
      <c r="K306" s="107"/>
      <c r="L306" s="78"/>
      <c r="M306" s="78"/>
      <c r="N306" s="78"/>
      <c r="O306" s="78"/>
      <c r="P306" s="78"/>
      <c r="Q306" s="184"/>
      <c r="W306" s="8"/>
      <c r="X306" s="8"/>
      <c r="Y306" s="8"/>
      <c r="Z306" s="8"/>
      <c r="AA306" s="8"/>
      <c r="AB306" s="8"/>
      <c r="AE306" s="8"/>
      <c r="AF306" s="8"/>
      <c r="AM306" s="8"/>
    </row>
    <row r="307" spans="1:39" ht="54" customHeight="1" x14ac:dyDescent="0.25">
      <c r="A307" s="174"/>
      <c r="B307" s="76" t="s">
        <v>40</v>
      </c>
      <c r="C307" s="181"/>
      <c r="D307" s="55"/>
      <c r="E307" s="55"/>
      <c r="F307" s="173" t="s">
        <v>196</v>
      </c>
      <c r="G307" s="64">
        <v>115.1</v>
      </c>
      <c r="H307" s="64">
        <v>108.5</v>
      </c>
      <c r="I307" s="64">
        <v>115.1</v>
      </c>
      <c r="J307" s="64">
        <v>108.5</v>
      </c>
      <c r="K307" s="107"/>
      <c r="L307" s="78"/>
      <c r="M307" s="78"/>
      <c r="N307" s="78"/>
      <c r="O307" s="78"/>
      <c r="P307" s="78"/>
      <c r="Q307" s="184"/>
      <c r="W307" s="8"/>
      <c r="X307" s="8"/>
      <c r="Y307" s="8"/>
      <c r="Z307" s="8"/>
      <c r="AA307" s="8"/>
      <c r="AB307" s="8"/>
      <c r="AF307" s="8"/>
      <c r="AM307" s="8"/>
    </row>
    <row r="308" spans="1:39" ht="30" x14ac:dyDescent="0.25">
      <c r="A308" s="174"/>
      <c r="B308" s="76" t="s">
        <v>30</v>
      </c>
      <c r="C308" s="181"/>
      <c r="D308" s="55"/>
      <c r="E308" s="55"/>
      <c r="F308" s="174"/>
      <c r="G308" s="77">
        <v>23.4</v>
      </c>
      <c r="H308" s="77">
        <v>22</v>
      </c>
      <c r="I308" s="77">
        <v>23.4</v>
      </c>
      <c r="J308" s="77">
        <v>22</v>
      </c>
      <c r="K308" s="107"/>
      <c r="L308" s="78"/>
      <c r="M308" s="78"/>
      <c r="N308" s="78"/>
      <c r="O308" s="78"/>
      <c r="P308" s="78"/>
      <c r="Q308" s="184"/>
      <c r="W308" s="8"/>
      <c r="X308" s="8"/>
      <c r="Y308" s="8"/>
      <c r="Z308" s="8"/>
      <c r="AA308" s="8"/>
      <c r="AB308" s="8"/>
      <c r="AF308" s="8"/>
    </row>
    <row r="309" spans="1:39" ht="30" x14ac:dyDescent="0.25">
      <c r="A309" s="174"/>
      <c r="B309" s="76" t="s">
        <v>31</v>
      </c>
      <c r="C309" s="181"/>
      <c r="D309" s="55"/>
      <c r="E309" s="55"/>
      <c r="F309" s="174"/>
      <c r="G309" s="64">
        <v>42.5</v>
      </c>
      <c r="H309" s="64">
        <v>40</v>
      </c>
      <c r="I309" s="64">
        <v>42.5</v>
      </c>
      <c r="J309" s="64">
        <v>40</v>
      </c>
      <c r="K309" s="107"/>
      <c r="L309" s="78"/>
      <c r="M309" s="78"/>
      <c r="N309" s="78"/>
      <c r="O309" s="78"/>
      <c r="P309" s="78"/>
      <c r="Q309" s="184"/>
      <c r="W309" s="8"/>
      <c r="X309" s="8"/>
      <c r="Y309" s="8"/>
      <c r="Z309" s="8"/>
      <c r="AA309" s="8"/>
      <c r="AB309" s="8"/>
      <c r="AF309" s="8"/>
    </row>
    <row r="310" spans="1:39" ht="30" x14ac:dyDescent="0.25">
      <c r="A310" s="174"/>
      <c r="B310" s="76" t="s">
        <v>32</v>
      </c>
      <c r="C310" s="181"/>
      <c r="D310" s="55"/>
      <c r="E310" s="55"/>
      <c r="F310" s="174"/>
      <c r="G310" s="64">
        <v>20</v>
      </c>
      <c r="H310" s="64">
        <v>18</v>
      </c>
      <c r="I310" s="64">
        <v>20</v>
      </c>
      <c r="J310" s="64">
        <v>18</v>
      </c>
      <c r="K310" s="107"/>
      <c r="L310" s="78"/>
      <c r="M310" s="78"/>
      <c r="N310" s="78"/>
      <c r="O310" s="78"/>
      <c r="P310" s="78"/>
      <c r="Q310" s="184"/>
      <c r="W310" s="8"/>
      <c r="X310" s="8"/>
      <c r="Y310" s="8"/>
      <c r="Z310" s="8"/>
      <c r="AA310" s="8"/>
      <c r="AB310" s="8"/>
      <c r="AF310" s="8"/>
    </row>
    <row r="311" spans="1:39" ht="30" x14ac:dyDescent="0.25">
      <c r="A311" s="175"/>
      <c r="B311" s="76" t="s">
        <v>33</v>
      </c>
      <c r="C311" s="182"/>
      <c r="D311" s="56"/>
      <c r="E311" s="56"/>
      <c r="F311" s="175"/>
      <c r="G311" s="64">
        <v>42.5</v>
      </c>
      <c r="H311" s="64">
        <v>40</v>
      </c>
      <c r="I311" s="64">
        <v>42.5</v>
      </c>
      <c r="J311" s="64">
        <v>40</v>
      </c>
      <c r="K311" s="107"/>
      <c r="L311" s="78"/>
      <c r="M311" s="78"/>
      <c r="N311" s="78"/>
      <c r="O311" s="78"/>
      <c r="P311" s="78"/>
      <c r="Q311" s="185"/>
      <c r="W311" s="8"/>
      <c r="X311" s="8"/>
      <c r="Y311" s="8"/>
      <c r="Z311" s="8"/>
      <c r="AA311" s="8"/>
      <c r="AB311" s="8"/>
      <c r="AF311" s="8"/>
    </row>
    <row r="312" spans="1:39" ht="231" customHeight="1" x14ac:dyDescent="0.25">
      <c r="A312" s="173" t="s">
        <v>272</v>
      </c>
      <c r="B312" s="74" t="s">
        <v>42</v>
      </c>
      <c r="C312" s="54" t="s">
        <v>159</v>
      </c>
      <c r="D312" s="54" t="s">
        <v>304</v>
      </c>
      <c r="E312" s="54" t="s">
        <v>303</v>
      </c>
      <c r="F312" s="108" t="s">
        <v>85</v>
      </c>
      <c r="G312" s="27">
        <f>SUM(G313+G358+G414+G470+G527+G572)</f>
        <v>44051.149999999987</v>
      </c>
      <c r="H312" s="27">
        <f>SUM(H313+H358+H414+H470+H527+H572)</f>
        <v>18603.722000000002</v>
      </c>
      <c r="I312" s="27">
        <f>SUM(I313+I358+I414+I470+I527+I572)</f>
        <v>44051.149999999987</v>
      </c>
      <c r="J312" s="80">
        <f>SUM(J313+J358+J414+J470+J527+J572)</f>
        <v>18603.722000000002</v>
      </c>
      <c r="K312" s="107"/>
      <c r="L312" s="78"/>
      <c r="M312" s="78"/>
      <c r="N312" s="78"/>
      <c r="O312" s="78"/>
      <c r="P312" s="78"/>
      <c r="Q312" s="109" t="s">
        <v>261</v>
      </c>
      <c r="W312" s="8"/>
      <c r="X312" s="8"/>
      <c r="Y312" s="8"/>
      <c r="Z312" s="8"/>
      <c r="AA312" s="8"/>
      <c r="AB312" s="8"/>
    </row>
    <row r="313" spans="1:39" ht="15" x14ac:dyDescent="0.25">
      <c r="A313" s="174"/>
      <c r="B313" s="239" t="s">
        <v>147</v>
      </c>
      <c r="C313" s="240"/>
      <c r="D313" s="240"/>
      <c r="E313" s="240"/>
      <c r="F313" s="241"/>
      <c r="G313" s="80">
        <f>SUM(G314:G357)</f>
        <v>1056.9699999999998</v>
      </c>
      <c r="H313" s="80">
        <f>SUM(H314:H357)</f>
        <v>896.8119999999999</v>
      </c>
      <c r="I313" s="80">
        <f>SUM(I314:I357)</f>
        <v>1056.9699999999998</v>
      </c>
      <c r="J313" s="80">
        <f>SUM(J314:J357)</f>
        <v>896.8119999999999</v>
      </c>
      <c r="K313" s="107"/>
      <c r="L313" s="78"/>
      <c r="M313" s="78"/>
      <c r="N313" s="78"/>
      <c r="O313" s="78"/>
      <c r="P313" s="78"/>
      <c r="Q313" s="183" t="s">
        <v>36</v>
      </c>
      <c r="W313" s="8"/>
      <c r="X313" s="8"/>
      <c r="Y313" s="8"/>
      <c r="Z313" s="8"/>
      <c r="AA313" s="8"/>
      <c r="AB313" s="8"/>
    </row>
    <row r="314" spans="1:39" ht="30" x14ac:dyDescent="0.25">
      <c r="A314" s="174"/>
      <c r="B314" s="76" t="s">
        <v>30</v>
      </c>
      <c r="C314" s="242"/>
      <c r="D314" s="110"/>
      <c r="E314" s="110"/>
      <c r="F314" s="173" t="s">
        <v>15</v>
      </c>
      <c r="G314" s="77">
        <v>20</v>
      </c>
      <c r="H314" s="77">
        <v>18.399999999999999</v>
      </c>
      <c r="I314" s="77">
        <v>20</v>
      </c>
      <c r="J314" s="77">
        <v>18.399999999999999</v>
      </c>
      <c r="K314" s="107"/>
      <c r="L314" s="78"/>
      <c r="M314" s="78"/>
      <c r="N314" s="78"/>
      <c r="O314" s="78"/>
      <c r="P314" s="78"/>
      <c r="Q314" s="184"/>
      <c r="W314" s="8"/>
      <c r="X314" s="8"/>
      <c r="Y314" s="8"/>
      <c r="Z314" s="8"/>
      <c r="AA314" s="8"/>
      <c r="AB314" s="8"/>
    </row>
    <row r="315" spans="1:39" ht="30" x14ac:dyDescent="0.25">
      <c r="A315" s="174"/>
      <c r="B315" s="76" t="s">
        <v>31</v>
      </c>
      <c r="C315" s="243"/>
      <c r="D315" s="111"/>
      <c r="E315" s="111"/>
      <c r="F315" s="174"/>
      <c r="G315" s="77">
        <v>51.37</v>
      </c>
      <c r="H315" s="77">
        <v>41.9</v>
      </c>
      <c r="I315" s="77">
        <v>51.37</v>
      </c>
      <c r="J315" s="77">
        <v>41.9</v>
      </c>
      <c r="K315" s="107"/>
      <c r="L315" s="78"/>
      <c r="M315" s="78"/>
      <c r="N315" s="78"/>
      <c r="O315" s="78"/>
      <c r="P315" s="78"/>
      <c r="Q315" s="184"/>
      <c r="W315" s="8"/>
      <c r="X315" s="8"/>
      <c r="Y315" s="8"/>
      <c r="Z315" s="8"/>
      <c r="AA315" s="8"/>
      <c r="AB315" s="8"/>
    </row>
    <row r="316" spans="1:39" ht="30" x14ac:dyDescent="0.25">
      <c r="A316" s="174"/>
      <c r="B316" s="76" t="s">
        <v>32</v>
      </c>
      <c r="C316" s="243"/>
      <c r="D316" s="111"/>
      <c r="E316" s="111"/>
      <c r="F316" s="174"/>
      <c r="G316" s="77">
        <v>20</v>
      </c>
      <c r="H316" s="77">
        <v>20</v>
      </c>
      <c r="I316" s="77">
        <v>20</v>
      </c>
      <c r="J316" s="77">
        <v>20</v>
      </c>
      <c r="K316" s="107"/>
      <c r="L316" s="78"/>
      <c r="M316" s="78"/>
      <c r="N316" s="78"/>
      <c r="O316" s="78"/>
      <c r="P316" s="78"/>
      <c r="Q316" s="184"/>
      <c r="W316" s="8"/>
      <c r="X316" s="8"/>
      <c r="Y316" s="8"/>
      <c r="Z316" s="8"/>
      <c r="AA316" s="8"/>
      <c r="AB316" s="8"/>
    </row>
    <row r="317" spans="1:39" ht="30" x14ac:dyDescent="0.25">
      <c r="A317" s="174"/>
      <c r="B317" s="76" t="s">
        <v>33</v>
      </c>
      <c r="C317" s="243"/>
      <c r="D317" s="111"/>
      <c r="E317" s="111"/>
      <c r="F317" s="175"/>
      <c r="G317" s="77">
        <v>20</v>
      </c>
      <c r="H317" s="77">
        <v>20</v>
      </c>
      <c r="I317" s="77">
        <v>20</v>
      </c>
      <c r="J317" s="77">
        <v>20</v>
      </c>
      <c r="K317" s="107"/>
      <c r="L317" s="85"/>
      <c r="M317" s="78"/>
      <c r="N317" s="78"/>
      <c r="O317" s="78"/>
      <c r="P317" s="78"/>
      <c r="Q317" s="184"/>
      <c r="W317" s="8"/>
      <c r="X317" s="8"/>
      <c r="Y317" s="8"/>
      <c r="Z317" s="8"/>
      <c r="AA317" s="8"/>
      <c r="AB317" s="8"/>
    </row>
    <row r="318" spans="1:39" ht="45" customHeight="1" x14ac:dyDescent="0.25">
      <c r="A318" s="174"/>
      <c r="B318" s="76" t="s">
        <v>30</v>
      </c>
      <c r="C318" s="243"/>
      <c r="D318" s="111"/>
      <c r="E318" s="111"/>
      <c r="F318" s="173" t="s">
        <v>16</v>
      </c>
      <c r="G318" s="77">
        <v>20</v>
      </c>
      <c r="H318" s="77">
        <v>20</v>
      </c>
      <c r="I318" s="77">
        <v>20</v>
      </c>
      <c r="J318" s="77">
        <v>20</v>
      </c>
      <c r="K318" s="107"/>
      <c r="L318" s="78"/>
      <c r="M318" s="78"/>
      <c r="N318" s="78"/>
      <c r="O318" s="78"/>
      <c r="P318" s="78"/>
      <c r="Q318" s="184"/>
      <c r="W318" s="8"/>
      <c r="X318" s="8"/>
      <c r="Y318" s="8"/>
      <c r="Z318" s="8"/>
      <c r="AA318" s="8"/>
      <c r="AB318" s="8"/>
    </row>
    <row r="319" spans="1:39" ht="30" x14ac:dyDescent="0.25">
      <c r="A319" s="174"/>
      <c r="B319" s="76" t="s">
        <v>31</v>
      </c>
      <c r="C319" s="243"/>
      <c r="D319" s="111"/>
      <c r="E319" s="111"/>
      <c r="F319" s="174"/>
      <c r="G319" s="77">
        <v>20</v>
      </c>
      <c r="H319" s="77">
        <v>20</v>
      </c>
      <c r="I319" s="77">
        <v>20</v>
      </c>
      <c r="J319" s="77">
        <v>20</v>
      </c>
      <c r="K319" s="107"/>
      <c r="L319" s="78"/>
      <c r="M319" s="78"/>
      <c r="N319" s="78"/>
      <c r="O319" s="78"/>
      <c r="P319" s="78"/>
      <c r="Q319" s="184"/>
      <c r="W319" s="8"/>
      <c r="X319" s="8"/>
      <c r="Y319" s="8"/>
      <c r="Z319" s="8"/>
      <c r="AA319" s="8"/>
      <c r="AB319" s="8"/>
    </row>
    <row r="320" spans="1:39" ht="30" x14ac:dyDescent="0.25">
      <c r="A320" s="174"/>
      <c r="B320" s="76" t="s">
        <v>32</v>
      </c>
      <c r="C320" s="243"/>
      <c r="D320" s="111"/>
      <c r="E320" s="111"/>
      <c r="F320" s="174"/>
      <c r="G320" s="77">
        <v>20</v>
      </c>
      <c r="H320" s="77">
        <v>20</v>
      </c>
      <c r="I320" s="77">
        <v>20</v>
      </c>
      <c r="J320" s="77">
        <v>20</v>
      </c>
      <c r="K320" s="107"/>
      <c r="L320" s="78"/>
      <c r="M320" s="78"/>
      <c r="N320" s="78"/>
      <c r="O320" s="78"/>
      <c r="P320" s="78"/>
      <c r="Q320" s="184"/>
      <c r="W320" s="8"/>
      <c r="X320" s="8"/>
      <c r="Y320" s="8"/>
      <c r="Z320" s="8"/>
      <c r="AA320" s="8"/>
      <c r="AB320" s="8"/>
    </row>
    <row r="321" spans="1:28" ht="30" x14ac:dyDescent="0.25">
      <c r="A321" s="174"/>
      <c r="B321" s="76" t="s">
        <v>33</v>
      </c>
      <c r="C321" s="243"/>
      <c r="D321" s="111"/>
      <c r="E321" s="111"/>
      <c r="F321" s="175"/>
      <c r="G321" s="77">
        <v>20</v>
      </c>
      <c r="H321" s="77">
        <v>20</v>
      </c>
      <c r="I321" s="77">
        <v>20</v>
      </c>
      <c r="J321" s="77">
        <v>20</v>
      </c>
      <c r="K321" s="107"/>
      <c r="L321" s="78"/>
      <c r="M321" s="78"/>
      <c r="N321" s="78"/>
      <c r="O321" s="78"/>
      <c r="P321" s="78"/>
      <c r="Q321" s="184"/>
      <c r="W321" s="8"/>
      <c r="X321" s="8"/>
      <c r="Y321" s="8"/>
      <c r="Z321" s="8"/>
      <c r="AA321" s="8"/>
      <c r="AB321" s="8"/>
    </row>
    <row r="322" spans="1:28" ht="28.5" customHeight="1" x14ac:dyDescent="0.25">
      <c r="A322" s="174"/>
      <c r="B322" s="76" t="s">
        <v>30</v>
      </c>
      <c r="C322" s="243"/>
      <c r="D322" s="111"/>
      <c r="E322" s="111"/>
      <c r="F322" s="173" t="s">
        <v>17</v>
      </c>
      <c r="G322" s="77">
        <v>20</v>
      </c>
      <c r="H322" s="77">
        <v>7.2</v>
      </c>
      <c r="I322" s="77">
        <v>20</v>
      </c>
      <c r="J322" s="77">
        <v>7.2</v>
      </c>
      <c r="K322" s="107"/>
      <c r="L322" s="78"/>
      <c r="M322" s="78"/>
      <c r="N322" s="78"/>
      <c r="O322" s="78"/>
      <c r="P322" s="78"/>
      <c r="Q322" s="184"/>
      <c r="W322" s="8"/>
      <c r="X322" s="8"/>
      <c r="Y322" s="8"/>
      <c r="Z322" s="8"/>
      <c r="AA322" s="8"/>
      <c r="AB322" s="8"/>
    </row>
    <row r="323" spans="1:28" ht="30" x14ac:dyDescent="0.25">
      <c r="A323" s="174"/>
      <c r="B323" s="76" t="s">
        <v>31</v>
      </c>
      <c r="C323" s="243"/>
      <c r="D323" s="111"/>
      <c r="E323" s="111"/>
      <c r="F323" s="174"/>
      <c r="G323" s="77">
        <v>20</v>
      </c>
      <c r="H323" s="77">
        <v>19.600000000000001</v>
      </c>
      <c r="I323" s="77">
        <v>20</v>
      </c>
      <c r="J323" s="77">
        <v>19.600000000000001</v>
      </c>
      <c r="K323" s="107"/>
      <c r="L323" s="78"/>
      <c r="M323" s="78"/>
      <c r="N323" s="78"/>
      <c r="O323" s="78"/>
      <c r="P323" s="78"/>
      <c r="Q323" s="184"/>
      <c r="W323" s="8"/>
      <c r="X323" s="8"/>
      <c r="Y323" s="8"/>
      <c r="Z323" s="8"/>
      <c r="AA323" s="8"/>
      <c r="AB323" s="8"/>
    </row>
    <row r="324" spans="1:28" ht="31.5" customHeight="1" x14ac:dyDescent="0.25">
      <c r="A324" s="174"/>
      <c r="B324" s="76" t="s">
        <v>32</v>
      </c>
      <c r="C324" s="243"/>
      <c r="D324" s="111"/>
      <c r="E324" s="111"/>
      <c r="F324" s="174"/>
      <c r="G324" s="77">
        <v>69</v>
      </c>
      <c r="H324" s="77">
        <v>69</v>
      </c>
      <c r="I324" s="77">
        <v>69</v>
      </c>
      <c r="J324" s="77">
        <v>69</v>
      </c>
      <c r="K324" s="107"/>
      <c r="L324" s="78"/>
      <c r="M324" s="78"/>
      <c r="N324" s="78"/>
      <c r="O324" s="78"/>
      <c r="P324" s="78"/>
      <c r="Q324" s="184"/>
      <c r="W324" s="8"/>
      <c r="X324" s="8"/>
      <c r="Y324" s="8"/>
      <c r="Z324" s="8"/>
      <c r="AA324" s="8"/>
      <c r="AB324" s="8"/>
    </row>
    <row r="325" spans="1:28" ht="30" x14ac:dyDescent="0.25">
      <c r="A325" s="174"/>
      <c r="B325" s="76" t="s">
        <v>33</v>
      </c>
      <c r="C325" s="243"/>
      <c r="D325" s="111"/>
      <c r="E325" s="111"/>
      <c r="F325" s="175"/>
      <c r="G325" s="77">
        <v>20</v>
      </c>
      <c r="H325" s="77">
        <v>20</v>
      </c>
      <c r="I325" s="77">
        <v>20</v>
      </c>
      <c r="J325" s="77">
        <v>20</v>
      </c>
      <c r="K325" s="107"/>
      <c r="L325" s="78"/>
      <c r="M325" s="78"/>
      <c r="N325" s="78"/>
      <c r="O325" s="78"/>
      <c r="P325" s="78"/>
      <c r="Q325" s="184"/>
      <c r="W325" s="8"/>
      <c r="X325" s="8"/>
      <c r="Y325" s="8"/>
      <c r="Z325" s="8"/>
      <c r="AA325" s="8"/>
      <c r="AB325" s="8"/>
    </row>
    <row r="326" spans="1:28" ht="28.5" customHeight="1" x14ac:dyDescent="0.25">
      <c r="A326" s="174"/>
      <c r="B326" s="76" t="s">
        <v>30</v>
      </c>
      <c r="C326" s="243"/>
      <c r="D326" s="111"/>
      <c r="E326" s="111"/>
      <c r="F326" s="173" t="s">
        <v>18</v>
      </c>
      <c r="G326" s="77">
        <v>7.2</v>
      </c>
      <c r="H326" s="77">
        <v>7.2</v>
      </c>
      <c r="I326" s="77">
        <v>7.2</v>
      </c>
      <c r="J326" s="77">
        <v>7.2</v>
      </c>
      <c r="K326" s="107"/>
      <c r="L326" s="78"/>
      <c r="M326" s="78"/>
      <c r="N326" s="78"/>
      <c r="O326" s="78"/>
      <c r="P326" s="78"/>
      <c r="Q326" s="184"/>
      <c r="W326" s="8"/>
      <c r="X326" s="8"/>
      <c r="Y326" s="8"/>
      <c r="Z326" s="8"/>
      <c r="AA326" s="8"/>
      <c r="AB326" s="8"/>
    </row>
    <row r="327" spans="1:28" ht="30" x14ac:dyDescent="0.25">
      <c r="A327" s="174"/>
      <c r="B327" s="76" t="s">
        <v>31</v>
      </c>
      <c r="C327" s="243"/>
      <c r="D327" s="111"/>
      <c r="E327" s="111"/>
      <c r="F327" s="174"/>
      <c r="G327" s="77">
        <v>20</v>
      </c>
      <c r="H327" s="77">
        <v>20</v>
      </c>
      <c r="I327" s="77">
        <v>20</v>
      </c>
      <c r="J327" s="77">
        <v>20</v>
      </c>
      <c r="K327" s="107"/>
      <c r="L327" s="78"/>
      <c r="M327" s="78"/>
      <c r="N327" s="78"/>
      <c r="O327" s="78"/>
      <c r="P327" s="78"/>
      <c r="Q327" s="184"/>
      <c r="W327" s="8"/>
      <c r="X327" s="8"/>
      <c r="Y327" s="8"/>
      <c r="Z327" s="8"/>
      <c r="AA327" s="8"/>
      <c r="AB327" s="8"/>
    </row>
    <row r="328" spans="1:28" ht="30" x14ac:dyDescent="0.25">
      <c r="A328" s="174"/>
      <c r="B328" s="76" t="s">
        <v>32</v>
      </c>
      <c r="C328" s="243"/>
      <c r="D328" s="111"/>
      <c r="E328" s="111"/>
      <c r="F328" s="174"/>
      <c r="G328" s="77">
        <v>61.6</v>
      </c>
      <c r="H328" s="77">
        <v>61.6</v>
      </c>
      <c r="I328" s="77">
        <v>61.6</v>
      </c>
      <c r="J328" s="77">
        <v>61.6</v>
      </c>
      <c r="K328" s="107"/>
      <c r="L328" s="78"/>
      <c r="M328" s="78"/>
      <c r="N328" s="78"/>
      <c r="O328" s="78"/>
      <c r="P328" s="78"/>
      <c r="Q328" s="184"/>
      <c r="W328" s="8"/>
      <c r="X328" s="8"/>
      <c r="Y328" s="8"/>
      <c r="Z328" s="8"/>
      <c r="AA328" s="8"/>
      <c r="AB328" s="8"/>
    </row>
    <row r="329" spans="1:28" ht="30" x14ac:dyDescent="0.25">
      <c r="A329" s="174"/>
      <c r="B329" s="76" t="s">
        <v>33</v>
      </c>
      <c r="C329" s="243"/>
      <c r="D329" s="111"/>
      <c r="E329" s="111"/>
      <c r="F329" s="175"/>
      <c r="G329" s="77">
        <v>20</v>
      </c>
      <c r="H329" s="77">
        <v>20</v>
      </c>
      <c r="I329" s="77">
        <v>20</v>
      </c>
      <c r="J329" s="77">
        <v>20</v>
      </c>
      <c r="K329" s="107"/>
      <c r="L329" s="78"/>
      <c r="M329" s="78"/>
      <c r="N329" s="78"/>
      <c r="O329" s="78"/>
      <c r="P329" s="78"/>
      <c r="Q329" s="184"/>
      <c r="W329" s="8"/>
      <c r="X329" s="8"/>
      <c r="Y329" s="8"/>
      <c r="Z329" s="8"/>
      <c r="AA329" s="8"/>
      <c r="AB329" s="8"/>
    </row>
    <row r="330" spans="1:28" ht="30.75" customHeight="1" x14ac:dyDescent="0.25">
      <c r="A330" s="174"/>
      <c r="B330" s="76" t="s">
        <v>30</v>
      </c>
      <c r="C330" s="243"/>
      <c r="D330" s="111"/>
      <c r="E330" s="111"/>
      <c r="F330" s="173" t="s">
        <v>19</v>
      </c>
      <c r="G330" s="77">
        <v>18.7</v>
      </c>
      <c r="H330" s="77">
        <v>18.7</v>
      </c>
      <c r="I330" s="77">
        <v>18.7</v>
      </c>
      <c r="J330" s="77">
        <v>18.7</v>
      </c>
      <c r="K330" s="107"/>
      <c r="L330" s="78"/>
      <c r="M330" s="78"/>
      <c r="N330" s="78"/>
      <c r="O330" s="78"/>
      <c r="P330" s="78"/>
      <c r="Q330" s="184"/>
      <c r="W330" s="8"/>
      <c r="X330" s="8"/>
      <c r="Y330" s="8"/>
      <c r="Z330" s="8"/>
      <c r="AA330" s="8"/>
      <c r="AB330" s="8"/>
    </row>
    <row r="331" spans="1:28" ht="29.25" customHeight="1" x14ac:dyDescent="0.25">
      <c r="A331" s="174"/>
      <c r="B331" s="76" t="s">
        <v>31</v>
      </c>
      <c r="C331" s="243"/>
      <c r="D331" s="111"/>
      <c r="E331" s="111"/>
      <c r="F331" s="174"/>
      <c r="G331" s="77">
        <v>20</v>
      </c>
      <c r="H331" s="77">
        <v>20</v>
      </c>
      <c r="I331" s="77">
        <v>20</v>
      </c>
      <c r="J331" s="77">
        <v>20</v>
      </c>
      <c r="K331" s="107"/>
      <c r="L331" s="78"/>
      <c r="M331" s="78"/>
      <c r="N331" s="78"/>
      <c r="O331" s="78"/>
      <c r="P331" s="78"/>
      <c r="Q331" s="184"/>
      <c r="W331" s="8"/>
      <c r="X331" s="8"/>
      <c r="Y331" s="8"/>
      <c r="Z331" s="8"/>
      <c r="AA331" s="8"/>
      <c r="AB331" s="8"/>
    </row>
    <row r="332" spans="1:28" ht="30.75" customHeight="1" x14ac:dyDescent="0.25">
      <c r="A332" s="174"/>
      <c r="B332" s="76" t="s">
        <v>32</v>
      </c>
      <c r="C332" s="243"/>
      <c r="D332" s="111"/>
      <c r="E332" s="111"/>
      <c r="F332" s="174"/>
      <c r="G332" s="77">
        <v>20.7</v>
      </c>
      <c r="H332" s="77">
        <v>20.7</v>
      </c>
      <c r="I332" s="77">
        <v>20.7</v>
      </c>
      <c r="J332" s="77">
        <v>20.7</v>
      </c>
      <c r="K332" s="107"/>
      <c r="L332" s="78"/>
      <c r="M332" s="78"/>
      <c r="N332" s="78"/>
      <c r="O332" s="78"/>
      <c r="P332" s="78"/>
      <c r="Q332" s="184"/>
      <c r="W332" s="8"/>
      <c r="X332" s="8"/>
      <c r="Y332" s="8"/>
      <c r="Z332" s="8"/>
      <c r="AA332" s="8"/>
      <c r="AB332" s="8"/>
    </row>
    <row r="333" spans="1:28" ht="30" customHeight="1" x14ac:dyDescent="0.25">
      <c r="A333" s="174"/>
      <c r="B333" s="76" t="s">
        <v>33</v>
      </c>
      <c r="C333" s="243"/>
      <c r="D333" s="111"/>
      <c r="E333" s="111"/>
      <c r="F333" s="175"/>
      <c r="G333" s="77">
        <v>20</v>
      </c>
      <c r="H333" s="77">
        <v>20</v>
      </c>
      <c r="I333" s="77">
        <v>20</v>
      </c>
      <c r="J333" s="77">
        <v>20</v>
      </c>
      <c r="K333" s="107"/>
      <c r="L333" s="78"/>
      <c r="M333" s="78"/>
      <c r="N333" s="78"/>
      <c r="O333" s="78"/>
      <c r="P333" s="78"/>
      <c r="Q333" s="184"/>
      <c r="W333" s="8"/>
      <c r="X333" s="8"/>
      <c r="Y333" s="8"/>
      <c r="Z333" s="8"/>
      <c r="AA333" s="8"/>
      <c r="AB333" s="8"/>
    </row>
    <row r="334" spans="1:28" ht="30.75" customHeight="1" x14ac:dyDescent="0.25">
      <c r="A334" s="174"/>
      <c r="B334" s="76" t="s">
        <v>30</v>
      </c>
      <c r="C334" s="243"/>
      <c r="D334" s="111"/>
      <c r="E334" s="111"/>
      <c r="F334" s="173" t="s">
        <v>179</v>
      </c>
      <c r="G334" s="77">
        <v>20</v>
      </c>
      <c r="H334" s="77">
        <v>0</v>
      </c>
      <c r="I334" s="77">
        <v>20</v>
      </c>
      <c r="J334" s="77">
        <v>0</v>
      </c>
      <c r="K334" s="107"/>
      <c r="L334" s="78"/>
      <c r="M334" s="78"/>
      <c r="N334" s="78"/>
      <c r="O334" s="78"/>
      <c r="P334" s="78"/>
      <c r="Q334" s="184"/>
      <c r="W334" s="8"/>
      <c r="X334" s="8"/>
      <c r="Y334" s="8"/>
      <c r="Z334" s="8"/>
      <c r="AA334" s="8"/>
      <c r="AB334" s="8"/>
    </row>
    <row r="335" spans="1:28" ht="29.25" customHeight="1" x14ac:dyDescent="0.25">
      <c r="A335" s="174"/>
      <c r="B335" s="76" t="s">
        <v>31</v>
      </c>
      <c r="C335" s="243"/>
      <c r="D335" s="111"/>
      <c r="E335" s="111"/>
      <c r="F335" s="174"/>
      <c r="G335" s="77">
        <v>20</v>
      </c>
      <c r="H335" s="77">
        <v>10</v>
      </c>
      <c r="I335" s="77">
        <v>20</v>
      </c>
      <c r="J335" s="77">
        <v>10</v>
      </c>
      <c r="K335" s="107"/>
      <c r="L335" s="78"/>
      <c r="M335" s="78"/>
      <c r="N335" s="78"/>
      <c r="O335" s="78"/>
      <c r="P335" s="78"/>
      <c r="Q335" s="184"/>
      <c r="W335" s="8"/>
      <c r="X335" s="8"/>
      <c r="Y335" s="8"/>
      <c r="Z335" s="8"/>
      <c r="AA335" s="8"/>
      <c r="AB335" s="8"/>
    </row>
    <row r="336" spans="1:28" ht="30.75" customHeight="1" x14ac:dyDescent="0.25">
      <c r="A336" s="174"/>
      <c r="B336" s="76" t="s">
        <v>32</v>
      </c>
      <c r="C336" s="243"/>
      <c r="D336" s="111"/>
      <c r="E336" s="111"/>
      <c r="F336" s="174"/>
      <c r="G336" s="77">
        <v>24.7</v>
      </c>
      <c r="H336" s="77">
        <v>24.7</v>
      </c>
      <c r="I336" s="77">
        <v>24.7</v>
      </c>
      <c r="J336" s="77">
        <v>24.7</v>
      </c>
      <c r="K336" s="107"/>
      <c r="L336" s="78"/>
      <c r="M336" s="78"/>
      <c r="N336" s="78"/>
      <c r="O336" s="78"/>
      <c r="P336" s="78"/>
      <c r="Q336" s="184"/>
      <c r="W336" s="8"/>
      <c r="X336" s="8"/>
      <c r="Y336" s="8"/>
      <c r="Z336" s="8"/>
      <c r="AA336" s="8"/>
      <c r="AB336" s="8"/>
    </row>
    <row r="337" spans="1:28" ht="30" customHeight="1" x14ac:dyDescent="0.25">
      <c r="A337" s="174"/>
      <c r="B337" s="76" t="s">
        <v>33</v>
      </c>
      <c r="C337" s="243"/>
      <c r="D337" s="111"/>
      <c r="E337" s="111"/>
      <c r="F337" s="175"/>
      <c r="G337" s="77">
        <v>20</v>
      </c>
      <c r="H337" s="77">
        <v>0</v>
      </c>
      <c r="I337" s="77">
        <v>20</v>
      </c>
      <c r="J337" s="77">
        <v>0</v>
      </c>
      <c r="K337" s="107"/>
      <c r="L337" s="78"/>
      <c r="M337" s="78"/>
      <c r="N337" s="78"/>
      <c r="O337" s="78"/>
      <c r="P337" s="78"/>
      <c r="Q337" s="184"/>
      <c r="W337" s="8"/>
      <c r="X337" s="8"/>
      <c r="Y337" s="8"/>
      <c r="Z337" s="8"/>
      <c r="AA337" s="8"/>
      <c r="AB337" s="8"/>
    </row>
    <row r="338" spans="1:28" ht="30.75" customHeight="1" x14ac:dyDescent="0.25">
      <c r="A338" s="174"/>
      <c r="B338" s="76" t="s">
        <v>30</v>
      </c>
      <c r="C338" s="243"/>
      <c r="D338" s="111"/>
      <c r="E338" s="111"/>
      <c r="F338" s="173" t="s">
        <v>192</v>
      </c>
      <c r="G338" s="77">
        <v>20</v>
      </c>
      <c r="H338" s="77">
        <v>0</v>
      </c>
      <c r="I338" s="77">
        <v>20</v>
      </c>
      <c r="J338" s="77">
        <v>0</v>
      </c>
      <c r="K338" s="107"/>
      <c r="L338" s="78"/>
      <c r="M338" s="78"/>
      <c r="N338" s="78"/>
      <c r="O338" s="78"/>
      <c r="P338" s="78"/>
      <c r="Q338" s="184"/>
      <c r="W338" s="8"/>
      <c r="X338" s="8"/>
      <c r="Y338" s="8"/>
      <c r="Z338" s="8"/>
      <c r="AA338" s="8"/>
      <c r="AB338" s="8"/>
    </row>
    <row r="339" spans="1:28" ht="29.25" customHeight="1" x14ac:dyDescent="0.25">
      <c r="A339" s="174"/>
      <c r="B339" s="76" t="s">
        <v>31</v>
      </c>
      <c r="C339" s="243"/>
      <c r="D339" s="111"/>
      <c r="E339" s="111"/>
      <c r="F339" s="174"/>
      <c r="G339" s="77">
        <v>20</v>
      </c>
      <c r="H339" s="77">
        <v>20</v>
      </c>
      <c r="I339" s="77">
        <v>20</v>
      </c>
      <c r="J339" s="77">
        <v>20</v>
      </c>
      <c r="K339" s="107"/>
      <c r="L339" s="78"/>
      <c r="M339" s="78"/>
      <c r="N339" s="78"/>
      <c r="O339" s="78"/>
      <c r="P339" s="78"/>
      <c r="Q339" s="184"/>
      <c r="W339" s="8"/>
      <c r="X339" s="8"/>
      <c r="Y339" s="8"/>
      <c r="Z339" s="8"/>
      <c r="AA339" s="8"/>
      <c r="AB339" s="8"/>
    </row>
    <row r="340" spans="1:28" ht="30.75" customHeight="1" x14ac:dyDescent="0.25">
      <c r="A340" s="174"/>
      <c r="B340" s="76" t="s">
        <v>32</v>
      </c>
      <c r="C340" s="243"/>
      <c r="D340" s="111"/>
      <c r="E340" s="111"/>
      <c r="F340" s="174"/>
      <c r="G340" s="77">
        <v>21</v>
      </c>
      <c r="H340" s="77">
        <v>21</v>
      </c>
      <c r="I340" s="77">
        <v>21</v>
      </c>
      <c r="J340" s="77">
        <v>21</v>
      </c>
      <c r="K340" s="107"/>
      <c r="L340" s="78"/>
      <c r="M340" s="78"/>
      <c r="N340" s="78"/>
      <c r="O340" s="78"/>
      <c r="P340" s="78"/>
      <c r="Q340" s="184"/>
      <c r="W340" s="8"/>
      <c r="X340" s="8"/>
      <c r="Y340" s="8"/>
      <c r="Z340" s="8"/>
      <c r="AA340" s="8"/>
      <c r="AB340" s="8"/>
    </row>
    <row r="341" spans="1:28" ht="30" customHeight="1" x14ac:dyDescent="0.25">
      <c r="A341" s="174"/>
      <c r="B341" s="76" t="s">
        <v>33</v>
      </c>
      <c r="C341" s="243"/>
      <c r="D341" s="111"/>
      <c r="E341" s="111"/>
      <c r="F341" s="175"/>
      <c r="G341" s="77">
        <v>20</v>
      </c>
      <c r="H341" s="77">
        <v>18.899999999999999</v>
      </c>
      <c r="I341" s="77">
        <v>20</v>
      </c>
      <c r="J341" s="77">
        <v>18.899999999999999</v>
      </c>
      <c r="K341" s="107"/>
      <c r="L341" s="78"/>
      <c r="M341" s="78"/>
      <c r="N341" s="78"/>
      <c r="O341" s="78"/>
      <c r="P341" s="78"/>
      <c r="Q341" s="184"/>
      <c r="W341" s="8"/>
      <c r="X341" s="8"/>
      <c r="Y341" s="8"/>
      <c r="Z341" s="8"/>
      <c r="AA341" s="8"/>
      <c r="AB341" s="8"/>
    </row>
    <row r="342" spans="1:28" ht="30.75" customHeight="1" x14ac:dyDescent="0.25">
      <c r="A342" s="174"/>
      <c r="B342" s="76" t="s">
        <v>30</v>
      </c>
      <c r="C342" s="243"/>
      <c r="D342" s="111"/>
      <c r="E342" s="111"/>
      <c r="F342" s="173" t="s">
        <v>193</v>
      </c>
      <c r="G342" s="77">
        <v>20</v>
      </c>
      <c r="H342" s="77">
        <v>17.399999999999999</v>
      </c>
      <c r="I342" s="77">
        <v>20</v>
      </c>
      <c r="J342" s="77">
        <v>17.399999999999999</v>
      </c>
      <c r="K342" s="107"/>
      <c r="L342" s="78"/>
      <c r="M342" s="78"/>
      <c r="N342" s="78"/>
      <c r="O342" s="78"/>
      <c r="P342" s="78"/>
      <c r="Q342" s="184"/>
      <c r="W342" s="8"/>
      <c r="X342" s="8"/>
      <c r="Y342" s="8"/>
      <c r="Z342" s="8"/>
      <c r="AA342" s="8"/>
      <c r="AB342" s="8"/>
    </row>
    <row r="343" spans="1:28" ht="29.25" customHeight="1" x14ac:dyDescent="0.25">
      <c r="A343" s="174"/>
      <c r="B343" s="76" t="s">
        <v>31</v>
      </c>
      <c r="C343" s="243"/>
      <c r="D343" s="111"/>
      <c r="E343" s="111"/>
      <c r="F343" s="174"/>
      <c r="G343" s="77">
        <v>20</v>
      </c>
      <c r="H343" s="77">
        <v>20</v>
      </c>
      <c r="I343" s="77">
        <v>20</v>
      </c>
      <c r="J343" s="77">
        <v>20</v>
      </c>
      <c r="K343" s="107"/>
      <c r="L343" s="78"/>
      <c r="M343" s="78"/>
      <c r="N343" s="78"/>
      <c r="O343" s="78"/>
      <c r="P343" s="78"/>
      <c r="Q343" s="184"/>
      <c r="W343" s="8"/>
      <c r="X343" s="8"/>
      <c r="Y343" s="8"/>
      <c r="Z343" s="8"/>
      <c r="AA343" s="8"/>
      <c r="AB343" s="8"/>
    </row>
    <row r="344" spans="1:28" ht="30.75" customHeight="1" x14ac:dyDescent="0.25">
      <c r="A344" s="174"/>
      <c r="B344" s="76" t="s">
        <v>32</v>
      </c>
      <c r="C344" s="243"/>
      <c r="D344" s="111"/>
      <c r="E344" s="111"/>
      <c r="F344" s="174"/>
      <c r="G344" s="77">
        <v>21</v>
      </c>
      <c r="H344" s="77">
        <v>21</v>
      </c>
      <c r="I344" s="77">
        <v>21</v>
      </c>
      <c r="J344" s="77">
        <v>21</v>
      </c>
      <c r="K344" s="107"/>
      <c r="L344" s="78"/>
      <c r="M344" s="78"/>
      <c r="N344" s="78"/>
      <c r="O344" s="78"/>
      <c r="P344" s="78"/>
      <c r="Q344" s="184"/>
      <c r="W344" s="8"/>
      <c r="X344" s="8"/>
      <c r="Y344" s="8"/>
      <c r="Z344" s="8"/>
      <c r="AA344" s="8"/>
      <c r="AB344" s="8"/>
    </row>
    <row r="345" spans="1:28" ht="30" customHeight="1" x14ac:dyDescent="0.25">
      <c r="A345" s="174"/>
      <c r="B345" s="76" t="s">
        <v>33</v>
      </c>
      <c r="C345" s="243"/>
      <c r="D345" s="111"/>
      <c r="E345" s="111"/>
      <c r="F345" s="175"/>
      <c r="G345" s="77">
        <v>20</v>
      </c>
      <c r="H345" s="77">
        <v>20</v>
      </c>
      <c r="I345" s="77">
        <v>20</v>
      </c>
      <c r="J345" s="77">
        <v>20</v>
      </c>
      <c r="K345" s="107"/>
      <c r="L345" s="78"/>
      <c r="M345" s="78"/>
      <c r="N345" s="78"/>
      <c r="O345" s="78"/>
      <c r="P345" s="78"/>
      <c r="Q345" s="184"/>
      <c r="W345" s="8"/>
      <c r="X345" s="8"/>
      <c r="Y345" s="8"/>
      <c r="Z345" s="8"/>
      <c r="AA345" s="8"/>
      <c r="AB345" s="8"/>
    </row>
    <row r="346" spans="1:28" ht="30.75" customHeight="1" x14ac:dyDescent="0.25">
      <c r="A346" s="174"/>
      <c r="B346" s="76" t="s">
        <v>30</v>
      </c>
      <c r="C346" s="243"/>
      <c r="D346" s="111"/>
      <c r="E346" s="111"/>
      <c r="F346" s="173" t="s">
        <v>194</v>
      </c>
      <c r="G346" s="77">
        <v>20</v>
      </c>
      <c r="H346" s="159">
        <v>17.135000000000002</v>
      </c>
      <c r="I346" s="77">
        <v>20</v>
      </c>
      <c r="J346" s="159">
        <v>17.135000000000002</v>
      </c>
      <c r="K346" s="107"/>
      <c r="L346" s="78"/>
      <c r="M346" s="78"/>
      <c r="N346" s="78"/>
      <c r="O346" s="78"/>
      <c r="P346" s="78"/>
      <c r="Q346" s="184"/>
      <c r="W346" s="8"/>
      <c r="X346" s="8"/>
      <c r="Y346" s="8"/>
      <c r="Z346" s="8"/>
      <c r="AA346" s="8"/>
      <c r="AB346" s="8"/>
    </row>
    <row r="347" spans="1:28" ht="29.25" customHeight="1" x14ac:dyDescent="0.25">
      <c r="A347" s="174"/>
      <c r="B347" s="76" t="s">
        <v>31</v>
      </c>
      <c r="C347" s="243"/>
      <c r="D347" s="111"/>
      <c r="E347" s="111"/>
      <c r="F347" s="174"/>
      <c r="G347" s="77">
        <v>20</v>
      </c>
      <c r="H347" s="159">
        <v>19.908999999999999</v>
      </c>
      <c r="I347" s="77">
        <v>20</v>
      </c>
      <c r="J347" s="159">
        <v>19.908999999999999</v>
      </c>
      <c r="K347" s="107"/>
      <c r="L347" s="78"/>
      <c r="M347" s="78"/>
      <c r="N347" s="78"/>
      <c r="O347" s="78"/>
      <c r="P347" s="78"/>
      <c r="Q347" s="184"/>
      <c r="W347" s="8"/>
      <c r="X347" s="8"/>
      <c r="Y347" s="8"/>
      <c r="Z347" s="8"/>
      <c r="AA347" s="8"/>
      <c r="AB347" s="8"/>
    </row>
    <row r="348" spans="1:28" ht="30.75" customHeight="1" x14ac:dyDescent="0.25">
      <c r="A348" s="174"/>
      <c r="B348" s="76" t="s">
        <v>32</v>
      </c>
      <c r="C348" s="243"/>
      <c r="D348" s="111"/>
      <c r="E348" s="111"/>
      <c r="F348" s="174"/>
      <c r="G348" s="77">
        <v>74.5</v>
      </c>
      <c r="H348" s="159">
        <v>20.488</v>
      </c>
      <c r="I348" s="77">
        <v>74.5</v>
      </c>
      <c r="J348" s="159">
        <v>20.488</v>
      </c>
      <c r="K348" s="107"/>
      <c r="L348" s="78"/>
      <c r="M348" s="78"/>
      <c r="N348" s="78"/>
      <c r="O348" s="78"/>
      <c r="P348" s="78"/>
      <c r="Q348" s="184"/>
      <c r="W348" s="8"/>
      <c r="X348" s="8"/>
      <c r="Y348" s="8"/>
      <c r="Z348" s="8"/>
      <c r="AA348" s="8"/>
      <c r="AB348" s="8"/>
    </row>
    <row r="349" spans="1:28" ht="30" customHeight="1" x14ac:dyDescent="0.25">
      <c r="A349" s="174"/>
      <c r="B349" s="76" t="s">
        <v>33</v>
      </c>
      <c r="C349" s="243"/>
      <c r="D349" s="111"/>
      <c r="E349" s="111"/>
      <c r="F349" s="175"/>
      <c r="G349" s="77">
        <v>20</v>
      </c>
      <c r="H349" s="77">
        <v>19.98</v>
      </c>
      <c r="I349" s="77">
        <v>20</v>
      </c>
      <c r="J349" s="77">
        <v>19.98</v>
      </c>
      <c r="K349" s="107"/>
      <c r="L349" s="78"/>
      <c r="M349" s="78"/>
      <c r="N349" s="78"/>
      <c r="O349" s="78"/>
      <c r="P349" s="78"/>
      <c r="Q349" s="184"/>
      <c r="W349" s="8"/>
      <c r="X349" s="8"/>
      <c r="Y349" s="8"/>
      <c r="Z349" s="8"/>
      <c r="AA349" s="8"/>
      <c r="AB349" s="8"/>
    </row>
    <row r="350" spans="1:28" ht="30.75" customHeight="1" x14ac:dyDescent="0.25">
      <c r="A350" s="174"/>
      <c r="B350" s="76" t="s">
        <v>30</v>
      </c>
      <c r="C350" s="243"/>
      <c r="D350" s="111"/>
      <c r="E350" s="111"/>
      <c r="F350" s="173" t="s">
        <v>195</v>
      </c>
      <c r="G350" s="77">
        <v>20</v>
      </c>
      <c r="H350" s="77">
        <v>20</v>
      </c>
      <c r="I350" s="77">
        <v>20</v>
      </c>
      <c r="J350" s="77">
        <v>20</v>
      </c>
      <c r="K350" s="107"/>
      <c r="L350" s="78"/>
      <c r="M350" s="78"/>
      <c r="N350" s="78"/>
      <c r="O350" s="78"/>
      <c r="P350" s="78"/>
      <c r="Q350" s="184"/>
      <c r="W350" s="8"/>
      <c r="X350" s="8"/>
      <c r="Y350" s="8"/>
      <c r="Z350" s="8"/>
      <c r="AA350" s="8"/>
      <c r="AB350" s="8"/>
    </row>
    <row r="351" spans="1:28" ht="29.25" customHeight="1" x14ac:dyDescent="0.25">
      <c r="A351" s="174"/>
      <c r="B351" s="76" t="s">
        <v>31</v>
      </c>
      <c r="C351" s="243"/>
      <c r="D351" s="111"/>
      <c r="E351" s="111"/>
      <c r="F351" s="174"/>
      <c r="G351" s="77">
        <v>20.2</v>
      </c>
      <c r="H351" s="77">
        <v>20</v>
      </c>
      <c r="I351" s="77">
        <v>20.2</v>
      </c>
      <c r="J351" s="77">
        <v>20</v>
      </c>
      <c r="K351" s="107"/>
      <c r="L351" s="78"/>
      <c r="M351" s="78"/>
      <c r="N351" s="78"/>
      <c r="O351" s="78"/>
      <c r="P351" s="78"/>
      <c r="Q351" s="184"/>
      <c r="W351" s="8"/>
      <c r="X351" s="8"/>
      <c r="Y351" s="8"/>
      <c r="Z351" s="8"/>
      <c r="AA351" s="8"/>
      <c r="AB351" s="8"/>
    </row>
    <row r="352" spans="1:28" ht="30.75" customHeight="1" x14ac:dyDescent="0.25">
      <c r="A352" s="174"/>
      <c r="B352" s="76" t="s">
        <v>32</v>
      </c>
      <c r="C352" s="243"/>
      <c r="D352" s="111"/>
      <c r="E352" s="111"/>
      <c r="F352" s="174"/>
      <c r="G352" s="77">
        <v>21</v>
      </c>
      <c r="H352" s="77">
        <v>21</v>
      </c>
      <c r="I352" s="77">
        <v>21</v>
      </c>
      <c r="J352" s="77">
        <v>21</v>
      </c>
      <c r="K352" s="107"/>
      <c r="L352" s="78"/>
      <c r="M352" s="78"/>
      <c r="N352" s="78"/>
      <c r="O352" s="78"/>
      <c r="P352" s="78"/>
      <c r="Q352" s="184"/>
      <c r="W352" s="8"/>
      <c r="X352" s="8"/>
      <c r="Y352" s="8"/>
      <c r="Z352" s="8"/>
      <c r="AA352" s="8"/>
      <c r="AB352" s="8"/>
    </row>
    <row r="353" spans="1:33" ht="30" customHeight="1" x14ac:dyDescent="0.25">
      <c r="A353" s="174"/>
      <c r="B353" s="76" t="s">
        <v>33</v>
      </c>
      <c r="C353" s="243"/>
      <c r="D353" s="111"/>
      <c r="E353" s="111"/>
      <c r="F353" s="175"/>
      <c r="G353" s="77">
        <v>20</v>
      </c>
      <c r="H353" s="77">
        <v>20</v>
      </c>
      <c r="I353" s="77">
        <v>20</v>
      </c>
      <c r="J353" s="77">
        <v>20</v>
      </c>
      <c r="K353" s="107"/>
      <c r="L353" s="78"/>
      <c r="M353" s="78"/>
      <c r="N353" s="78"/>
      <c r="O353" s="78"/>
      <c r="P353" s="78"/>
      <c r="Q353" s="184"/>
      <c r="W353" s="8"/>
      <c r="X353" s="8"/>
      <c r="Y353" s="8"/>
      <c r="Z353" s="8"/>
      <c r="AA353" s="8"/>
      <c r="AB353" s="8"/>
    </row>
    <row r="354" spans="1:33" ht="30.75" customHeight="1" x14ac:dyDescent="0.25">
      <c r="A354" s="174"/>
      <c r="B354" s="76" t="s">
        <v>30</v>
      </c>
      <c r="C354" s="243"/>
      <c r="D354" s="111"/>
      <c r="E354" s="111"/>
      <c r="F354" s="173" t="s">
        <v>196</v>
      </c>
      <c r="G354" s="77">
        <v>21.3</v>
      </c>
      <c r="H354" s="77">
        <v>20</v>
      </c>
      <c r="I354" s="77">
        <v>21.3</v>
      </c>
      <c r="J354" s="77">
        <v>20</v>
      </c>
      <c r="K354" s="107"/>
      <c r="L354" s="78"/>
      <c r="M354" s="78"/>
      <c r="N354" s="78"/>
      <c r="O354" s="78"/>
      <c r="P354" s="78"/>
      <c r="Q354" s="184"/>
      <c r="W354" s="8"/>
      <c r="X354" s="8"/>
      <c r="Y354" s="8"/>
      <c r="Z354" s="8"/>
      <c r="AA354" s="8"/>
      <c r="AB354" s="8"/>
    </row>
    <row r="355" spans="1:33" ht="29.25" customHeight="1" x14ac:dyDescent="0.25">
      <c r="A355" s="174"/>
      <c r="B355" s="76" t="s">
        <v>31</v>
      </c>
      <c r="C355" s="243"/>
      <c r="D355" s="111"/>
      <c r="E355" s="111"/>
      <c r="F355" s="174"/>
      <c r="G355" s="77">
        <v>21.3</v>
      </c>
      <c r="H355" s="77">
        <v>20</v>
      </c>
      <c r="I355" s="77">
        <v>21.3</v>
      </c>
      <c r="J355" s="77">
        <v>20</v>
      </c>
      <c r="K355" s="107"/>
      <c r="L355" s="78"/>
      <c r="M355" s="78"/>
      <c r="N355" s="78"/>
      <c r="O355" s="78"/>
      <c r="P355" s="78"/>
      <c r="Q355" s="184"/>
      <c r="W355" s="8"/>
      <c r="X355" s="8"/>
      <c r="Y355" s="8"/>
      <c r="Z355" s="8"/>
      <c r="AA355" s="8"/>
      <c r="AB355" s="8"/>
      <c r="AC355" s="13"/>
      <c r="AD355" s="13"/>
      <c r="AE355" s="13"/>
      <c r="AF355" s="13"/>
      <c r="AG355" s="5"/>
    </row>
    <row r="356" spans="1:33" ht="30.75" customHeight="1" x14ac:dyDescent="0.25">
      <c r="A356" s="174"/>
      <c r="B356" s="76" t="s">
        <v>32</v>
      </c>
      <c r="C356" s="243"/>
      <c r="D356" s="111"/>
      <c r="E356" s="111"/>
      <c r="F356" s="174"/>
      <c r="G356" s="77">
        <v>22.1</v>
      </c>
      <c r="H356" s="77">
        <v>21</v>
      </c>
      <c r="I356" s="77">
        <v>22.1</v>
      </c>
      <c r="J356" s="77">
        <v>21</v>
      </c>
      <c r="K356" s="107"/>
      <c r="L356" s="78"/>
      <c r="M356" s="78"/>
      <c r="N356" s="78"/>
      <c r="O356" s="78"/>
      <c r="P356" s="78"/>
      <c r="Q356" s="184"/>
      <c r="W356" s="8"/>
      <c r="X356" s="8"/>
      <c r="Y356" s="8"/>
      <c r="Z356" s="8"/>
      <c r="AA356" s="8"/>
      <c r="AB356" s="8"/>
      <c r="AC356" s="5"/>
      <c r="AD356" s="5"/>
      <c r="AE356" s="5"/>
      <c r="AF356" s="5"/>
      <c r="AG356" s="5"/>
    </row>
    <row r="357" spans="1:33" ht="30" customHeight="1" x14ac:dyDescent="0.25">
      <c r="A357" s="174"/>
      <c r="B357" s="76" t="s">
        <v>33</v>
      </c>
      <c r="C357" s="244"/>
      <c r="D357" s="112"/>
      <c r="E357" s="112"/>
      <c r="F357" s="175"/>
      <c r="G357" s="77">
        <v>21.3</v>
      </c>
      <c r="H357" s="77">
        <v>20</v>
      </c>
      <c r="I357" s="77">
        <v>21.3</v>
      </c>
      <c r="J357" s="77">
        <v>20</v>
      </c>
      <c r="K357" s="107"/>
      <c r="L357" s="78"/>
      <c r="M357" s="78"/>
      <c r="N357" s="78"/>
      <c r="O357" s="78"/>
      <c r="P357" s="78"/>
      <c r="Q357" s="185"/>
      <c r="W357" s="8"/>
      <c r="X357" s="8"/>
      <c r="Y357" s="8"/>
      <c r="Z357" s="8"/>
      <c r="AA357" s="8"/>
      <c r="AB357" s="8"/>
    </row>
    <row r="358" spans="1:33" ht="15" x14ac:dyDescent="0.25">
      <c r="A358" s="174"/>
      <c r="B358" s="249" t="s">
        <v>148</v>
      </c>
      <c r="C358" s="250"/>
      <c r="D358" s="250"/>
      <c r="E358" s="250"/>
      <c r="F358" s="251"/>
      <c r="G358" s="80">
        <f>SUM(G359:G413)</f>
        <v>1064.1999999999998</v>
      </c>
      <c r="H358" s="80">
        <f>SUM(H359:H413)</f>
        <v>563.88199999999995</v>
      </c>
      <c r="I358" s="80">
        <f>SUM(I359:I413)</f>
        <v>1064.1999999999998</v>
      </c>
      <c r="J358" s="80">
        <f>SUM(J359:J413)</f>
        <v>563.88199999999995</v>
      </c>
      <c r="K358" s="107"/>
      <c r="L358" s="78"/>
      <c r="M358" s="78"/>
      <c r="N358" s="78"/>
      <c r="O358" s="78"/>
      <c r="P358" s="78"/>
      <c r="Q358" s="183" t="s">
        <v>258</v>
      </c>
      <c r="W358" s="8"/>
      <c r="X358" s="8"/>
      <c r="Y358" s="8"/>
      <c r="Z358" s="8"/>
      <c r="AA358" s="8"/>
      <c r="AB358" s="8"/>
    </row>
    <row r="359" spans="1:33" ht="27.75" customHeight="1" x14ac:dyDescent="0.25">
      <c r="A359" s="174"/>
      <c r="B359" s="76" t="s">
        <v>55</v>
      </c>
      <c r="C359" s="242"/>
      <c r="D359" s="111"/>
      <c r="E359" s="111"/>
      <c r="F359" s="174" t="s">
        <v>15</v>
      </c>
      <c r="G359" s="77">
        <v>100</v>
      </c>
      <c r="H359" s="77">
        <v>0</v>
      </c>
      <c r="I359" s="77">
        <v>100</v>
      </c>
      <c r="J359" s="77">
        <v>0</v>
      </c>
      <c r="K359" s="107"/>
      <c r="L359" s="78"/>
      <c r="M359" s="78"/>
      <c r="N359" s="78"/>
      <c r="O359" s="78"/>
      <c r="P359" s="78"/>
      <c r="Q359" s="184"/>
      <c r="W359" s="8"/>
      <c r="X359" s="8"/>
      <c r="Y359" s="8"/>
      <c r="Z359" s="8"/>
      <c r="AA359" s="8"/>
      <c r="AB359" s="8"/>
    </row>
    <row r="360" spans="1:33" ht="30" x14ac:dyDescent="0.25">
      <c r="A360" s="174"/>
      <c r="B360" s="76" t="s">
        <v>30</v>
      </c>
      <c r="C360" s="243"/>
      <c r="D360" s="111"/>
      <c r="E360" s="111"/>
      <c r="F360" s="174"/>
      <c r="G360" s="77">
        <v>20</v>
      </c>
      <c r="H360" s="77">
        <v>20</v>
      </c>
      <c r="I360" s="77">
        <v>20</v>
      </c>
      <c r="J360" s="77">
        <v>20</v>
      </c>
      <c r="K360" s="107"/>
      <c r="L360" s="78"/>
      <c r="M360" s="78"/>
      <c r="N360" s="78"/>
      <c r="O360" s="78"/>
      <c r="P360" s="78"/>
      <c r="Q360" s="184"/>
      <c r="W360" s="8"/>
      <c r="X360" s="8"/>
      <c r="Y360" s="8"/>
      <c r="Z360" s="8"/>
      <c r="AA360" s="8"/>
      <c r="AB360" s="8"/>
    </row>
    <row r="361" spans="1:33" ht="29.25" customHeight="1" x14ac:dyDescent="0.25">
      <c r="A361" s="174"/>
      <c r="B361" s="76" t="s">
        <v>31</v>
      </c>
      <c r="C361" s="243"/>
      <c r="D361" s="111"/>
      <c r="E361" s="111"/>
      <c r="F361" s="174"/>
      <c r="G361" s="77">
        <v>20</v>
      </c>
      <c r="H361" s="77">
        <v>20</v>
      </c>
      <c r="I361" s="77">
        <v>20</v>
      </c>
      <c r="J361" s="77">
        <v>20</v>
      </c>
      <c r="K361" s="107"/>
      <c r="L361" s="78"/>
      <c r="M361" s="78"/>
      <c r="N361" s="78"/>
      <c r="O361" s="78"/>
      <c r="P361" s="78"/>
      <c r="Q361" s="184"/>
      <c r="W361" s="8"/>
      <c r="X361" s="8"/>
      <c r="Y361" s="8"/>
      <c r="Z361" s="8"/>
      <c r="AA361" s="8"/>
      <c r="AB361" s="8"/>
    </row>
    <row r="362" spans="1:33" ht="30" x14ac:dyDescent="0.25">
      <c r="A362" s="174"/>
      <c r="B362" s="76" t="s">
        <v>32</v>
      </c>
      <c r="C362" s="243"/>
      <c r="D362" s="111"/>
      <c r="E362" s="111"/>
      <c r="F362" s="174"/>
      <c r="G362" s="77">
        <v>20</v>
      </c>
      <c r="H362" s="77">
        <v>19.93</v>
      </c>
      <c r="I362" s="77">
        <v>20</v>
      </c>
      <c r="J362" s="77">
        <v>19.93</v>
      </c>
      <c r="K362" s="107"/>
      <c r="L362" s="78"/>
      <c r="M362" s="78"/>
      <c r="N362" s="78"/>
      <c r="O362" s="78"/>
      <c r="P362" s="78"/>
      <c r="Q362" s="184"/>
      <c r="W362" s="8"/>
      <c r="X362" s="8"/>
      <c r="Y362" s="8"/>
      <c r="Z362" s="8"/>
      <c r="AA362" s="8"/>
      <c r="AB362" s="8"/>
    </row>
    <row r="363" spans="1:33" ht="30" x14ac:dyDescent="0.25">
      <c r="A363" s="174"/>
      <c r="B363" s="76" t="s">
        <v>33</v>
      </c>
      <c r="C363" s="243"/>
      <c r="D363" s="111"/>
      <c r="E363" s="111"/>
      <c r="F363" s="175"/>
      <c r="G363" s="77">
        <v>20</v>
      </c>
      <c r="H363" s="77">
        <v>20</v>
      </c>
      <c r="I363" s="77">
        <v>20</v>
      </c>
      <c r="J363" s="77">
        <v>20</v>
      </c>
      <c r="K363" s="107"/>
      <c r="L363" s="78"/>
      <c r="M363" s="78"/>
      <c r="N363" s="78"/>
      <c r="O363" s="78"/>
      <c r="P363" s="78"/>
      <c r="Q363" s="184"/>
      <c r="W363" s="8"/>
      <c r="X363" s="8"/>
      <c r="Y363" s="8"/>
      <c r="Z363" s="8"/>
      <c r="AA363" s="8"/>
      <c r="AB363" s="8"/>
    </row>
    <row r="364" spans="1:33" ht="30" x14ac:dyDescent="0.25">
      <c r="A364" s="174"/>
      <c r="B364" s="76" t="s">
        <v>55</v>
      </c>
      <c r="C364" s="243"/>
      <c r="D364" s="111"/>
      <c r="E364" s="111"/>
      <c r="F364" s="173" t="s">
        <v>16</v>
      </c>
      <c r="G364" s="77">
        <v>100</v>
      </c>
      <c r="H364" s="77">
        <v>0</v>
      </c>
      <c r="I364" s="77">
        <v>100</v>
      </c>
      <c r="J364" s="77">
        <v>0</v>
      </c>
      <c r="K364" s="107"/>
      <c r="L364" s="78"/>
      <c r="M364" s="78"/>
      <c r="N364" s="78"/>
      <c r="O364" s="78"/>
      <c r="P364" s="78"/>
      <c r="Q364" s="184"/>
      <c r="W364" s="8"/>
      <c r="X364" s="8"/>
      <c r="Y364" s="8"/>
      <c r="Z364" s="8"/>
      <c r="AA364" s="8"/>
      <c r="AB364" s="8"/>
    </row>
    <row r="365" spans="1:33" ht="30" x14ac:dyDescent="0.25">
      <c r="A365" s="174"/>
      <c r="B365" s="76" t="s">
        <v>30</v>
      </c>
      <c r="C365" s="243"/>
      <c r="D365" s="111"/>
      <c r="E365" s="111"/>
      <c r="F365" s="174"/>
      <c r="G365" s="77">
        <v>20</v>
      </c>
      <c r="H365" s="77">
        <v>20</v>
      </c>
      <c r="I365" s="77">
        <v>20</v>
      </c>
      <c r="J365" s="77">
        <v>20</v>
      </c>
      <c r="K365" s="107"/>
      <c r="L365" s="78"/>
      <c r="M365" s="78"/>
      <c r="N365" s="78"/>
      <c r="O365" s="78"/>
      <c r="P365" s="78"/>
      <c r="Q365" s="184"/>
      <c r="W365" s="8"/>
      <c r="X365" s="8"/>
      <c r="Y365" s="8"/>
      <c r="Z365" s="8"/>
      <c r="AA365" s="8"/>
      <c r="AB365" s="8"/>
    </row>
    <row r="366" spans="1:33" ht="30" x14ac:dyDescent="0.25">
      <c r="A366" s="174"/>
      <c r="B366" s="76" t="s">
        <v>31</v>
      </c>
      <c r="C366" s="243"/>
      <c r="D366" s="111"/>
      <c r="E366" s="111"/>
      <c r="F366" s="174"/>
      <c r="G366" s="77">
        <v>20</v>
      </c>
      <c r="H366" s="77">
        <v>20</v>
      </c>
      <c r="I366" s="77">
        <v>20</v>
      </c>
      <c r="J366" s="77">
        <v>20</v>
      </c>
      <c r="K366" s="107"/>
      <c r="L366" s="78"/>
      <c r="M366" s="78"/>
      <c r="N366" s="78"/>
      <c r="O366" s="78"/>
      <c r="P366" s="78"/>
      <c r="Q366" s="184"/>
      <c r="W366" s="8"/>
      <c r="X366" s="8"/>
      <c r="Y366" s="8"/>
      <c r="Z366" s="8"/>
      <c r="AA366" s="8"/>
      <c r="AB366" s="8"/>
    </row>
    <row r="367" spans="1:33" ht="29.25" customHeight="1" x14ac:dyDescent="0.25">
      <c r="A367" s="174"/>
      <c r="B367" s="76" t="s">
        <v>32</v>
      </c>
      <c r="C367" s="243"/>
      <c r="D367" s="111"/>
      <c r="E367" s="111"/>
      <c r="F367" s="174"/>
      <c r="G367" s="77">
        <v>20</v>
      </c>
      <c r="H367" s="77">
        <v>20</v>
      </c>
      <c r="I367" s="77">
        <v>20</v>
      </c>
      <c r="J367" s="77">
        <v>20</v>
      </c>
      <c r="K367" s="107"/>
      <c r="L367" s="78"/>
      <c r="M367" s="78"/>
      <c r="N367" s="78"/>
      <c r="O367" s="78"/>
      <c r="P367" s="78"/>
      <c r="Q367" s="184"/>
      <c r="W367" s="8"/>
      <c r="X367" s="8"/>
      <c r="Y367" s="8"/>
      <c r="Z367" s="8"/>
      <c r="AA367" s="8"/>
      <c r="AB367" s="8"/>
    </row>
    <row r="368" spans="1:33" ht="30" x14ac:dyDescent="0.25">
      <c r="A368" s="174"/>
      <c r="B368" s="76" t="s">
        <v>33</v>
      </c>
      <c r="C368" s="243"/>
      <c r="D368" s="111"/>
      <c r="E368" s="111"/>
      <c r="F368" s="175"/>
      <c r="G368" s="77">
        <v>20</v>
      </c>
      <c r="H368" s="77">
        <v>0</v>
      </c>
      <c r="I368" s="77">
        <v>20</v>
      </c>
      <c r="J368" s="77">
        <v>0</v>
      </c>
      <c r="K368" s="107"/>
      <c r="L368" s="78"/>
      <c r="M368" s="78"/>
      <c r="N368" s="78"/>
      <c r="O368" s="78"/>
      <c r="P368" s="78"/>
      <c r="Q368" s="184"/>
      <c r="W368" s="8"/>
      <c r="X368" s="8"/>
      <c r="Y368" s="8"/>
      <c r="Z368" s="8"/>
      <c r="AA368" s="8"/>
      <c r="AB368" s="8"/>
    </row>
    <row r="369" spans="1:28" ht="30" x14ac:dyDescent="0.25">
      <c r="A369" s="174"/>
      <c r="B369" s="76" t="s">
        <v>55</v>
      </c>
      <c r="C369" s="243"/>
      <c r="D369" s="111"/>
      <c r="E369" s="111"/>
      <c r="F369" s="173" t="s">
        <v>17</v>
      </c>
      <c r="G369" s="77">
        <v>100</v>
      </c>
      <c r="H369" s="77">
        <v>0</v>
      </c>
      <c r="I369" s="77">
        <v>100</v>
      </c>
      <c r="J369" s="77">
        <v>0</v>
      </c>
      <c r="K369" s="107"/>
      <c r="L369" s="78"/>
      <c r="M369" s="78"/>
      <c r="N369" s="78"/>
      <c r="O369" s="78"/>
      <c r="P369" s="78"/>
      <c r="Q369" s="184"/>
      <c r="W369" s="8"/>
      <c r="X369" s="8"/>
      <c r="Y369" s="8"/>
      <c r="Z369" s="8"/>
      <c r="AA369" s="8"/>
      <c r="AB369" s="8"/>
    </row>
    <row r="370" spans="1:28" ht="30" x14ac:dyDescent="0.25">
      <c r="A370" s="174"/>
      <c r="B370" s="76" t="s">
        <v>30</v>
      </c>
      <c r="C370" s="243"/>
      <c r="D370" s="111"/>
      <c r="E370" s="111"/>
      <c r="F370" s="174"/>
      <c r="G370" s="77">
        <v>20</v>
      </c>
      <c r="H370" s="77">
        <v>16.899999999999999</v>
      </c>
      <c r="I370" s="77">
        <v>20</v>
      </c>
      <c r="J370" s="77">
        <v>16.899999999999999</v>
      </c>
      <c r="K370" s="107"/>
      <c r="L370" s="78"/>
      <c r="M370" s="78"/>
      <c r="N370" s="78"/>
      <c r="O370" s="78"/>
      <c r="P370" s="78"/>
      <c r="Q370" s="184"/>
      <c r="W370" s="8"/>
      <c r="X370" s="8"/>
      <c r="Y370" s="8"/>
      <c r="Z370" s="8"/>
      <c r="AA370" s="8"/>
      <c r="AB370" s="8"/>
    </row>
    <row r="371" spans="1:28" ht="30" x14ac:dyDescent="0.25">
      <c r="A371" s="174"/>
      <c r="B371" s="76" t="s">
        <v>31</v>
      </c>
      <c r="C371" s="243"/>
      <c r="D371" s="111"/>
      <c r="E371" s="111"/>
      <c r="F371" s="174"/>
      <c r="G371" s="77">
        <v>20</v>
      </c>
      <c r="H371" s="77">
        <v>20</v>
      </c>
      <c r="I371" s="77">
        <v>20</v>
      </c>
      <c r="J371" s="77">
        <v>20</v>
      </c>
      <c r="K371" s="107"/>
      <c r="L371" s="78"/>
      <c r="M371" s="78"/>
      <c r="N371" s="78"/>
      <c r="O371" s="78"/>
      <c r="P371" s="78"/>
      <c r="Q371" s="184"/>
      <c r="W371" s="8"/>
      <c r="X371" s="8"/>
      <c r="Y371" s="8"/>
      <c r="Z371" s="8"/>
      <c r="AA371" s="8"/>
      <c r="AB371" s="8"/>
    </row>
    <row r="372" spans="1:28" ht="28.5" customHeight="1" x14ac:dyDescent="0.25">
      <c r="A372" s="174"/>
      <c r="B372" s="76" t="s">
        <v>32</v>
      </c>
      <c r="C372" s="243"/>
      <c r="D372" s="111"/>
      <c r="E372" s="111"/>
      <c r="F372" s="174"/>
      <c r="G372" s="77">
        <v>20</v>
      </c>
      <c r="H372" s="77">
        <v>0</v>
      </c>
      <c r="I372" s="77">
        <v>20</v>
      </c>
      <c r="J372" s="77">
        <v>0</v>
      </c>
      <c r="K372" s="107"/>
      <c r="L372" s="78"/>
      <c r="M372" s="78"/>
      <c r="N372" s="78"/>
      <c r="O372" s="78"/>
      <c r="P372" s="78"/>
      <c r="Q372" s="184"/>
      <c r="W372" s="8"/>
      <c r="X372" s="8"/>
      <c r="Y372" s="8"/>
      <c r="Z372" s="8"/>
      <c r="AA372" s="8"/>
      <c r="AB372" s="8"/>
    </row>
    <row r="373" spans="1:28" ht="26.25" customHeight="1" x14ac:dyDescent="0.25">
      <c r="A373" s="174"/>
      <c r="B373" s="76" t="s">
        <v>33</v>
      </c>
      <c r="C373" s="243"/>
      <c r="D373" s="111"/>
      <c r="E373" s="111"/>
      <c r="F373" s="175"/>
      <c r="G373" s="77">
        <v>20</v>
      </c>
      <c r="H373" s="77">
        <v>0</v>
      </c>
      <c r="I373" s="77">
        <v>20</v>
      </c>
      <c r="J373" s="77">
        <v>0</v>
      </c>
      <c r="K373" s="107"/>
      <c r="L373" s="78"/>
      <c r="M373" s="86"/>
      <c r="N373" s="86"/>
      <c r="O373" s="78"/>
      <c r="P373" s="78"/>
      <c r="Q373" s="184"/>
      <c r="W373" s="8"/>
      <c r="X373" s="8"/>
      <c r="Y373" s="8"/>
      <c r="Z373" s="8"/>
      <c r="AA373" s="8"/>
      <c r="AB373" s="8"/>
    </row>
    <row r="374" spans="1:28" ht="30" x14ac:dyDescent="0.25">
      <c r="A374" s="174"/>
      <c r="B374" s="76" t="s">
        <v>55</v>
      </c>
      <c r="C374" s="243"/>
      <c r="D374" s="111"/>
      <c r="E374" s="111"/>
      <c r="F374" s="173" t="s">
        <v>18</v>
      </c>
      <c r="G374" s="77">
        <v>100</v>
      </c>
      <c r="H374" s="77">
        <v>0</v>
      </c>
      <c r="I374" s="77">
        <v>100</v>
      </c>
      <c r="J374" s="77">
        <v>0</v>
      </c>
      <c r="K374" s="107"/>
      <c r="L374" s="78"/>
      <c r="M374" s="83"/>
      <c r="N374" s="83"/>
      <c r="O374" s="78"/>
      <c r="P374" s="78"/>
      <c r="Q374" s="184"/>
      <c r="U374" s="14"/>
      <c r="W374" s="8"/>
      <c r="X374" s="8"/>
      <c r="Y374" s="8"/>
      <c r="Z374" s="8"/>
      <c r="AA374" s="8"/>
      <c r="AB374" s="8"/>
    </row>
    <row r="375" spans="1:28" ht="30" x14ac:dyDescent="0.25">
      <c r="A375" s="174"/>
      <c r="B375" s="76" t="s">
        <v>30</v>
      </c>
      <c r="C375" s="243"/>
      <c r="D375" s="111"/>
      <c r="E375" s="111"/>
      <c r="F375" s="174"/>
      <c r="G375" s="77">
        <v>15.5</v>
      </c>
      <c r="H375" s="77">
        <v>15.5</v>
      </c>
      <c r="I375" s="77">
        <v>15.5</v>
      </c>
      <c r="J375" s="77">
        <v>15.5</v>
      </c>
      <c r="K375" s="107"/>
      <c r="L375" s="78"/>
      <c r="M375" s="83"/>
      <c r="N375" s="83"/>
      <c r="O375" s="78"/>
      <c r="P375" s="78"/>
      <c r="Q375" s="184"/>
      <c r="W375" s="8"/>
      <c r="X375" s="8"/>
      <c r="Y375" s="8"/>
      <c r="Z375" s="8"/>
      <c r="AA375" s="8"/>
      <c r="AB375" s="8"/>
    </row>
    <row r="376" spans="1:28" ht="30" x14ac:dyDescent="0.25">
      <c r="A376" s="174"/>
      <c r="B376" s="76" t="s">
        <v>31</v>
      </c>
      <c r="C376" s="243"/>
      <c r="D376" s="111"/>
      <c r="E376" s="111"/>
      <c r="F376" s="174"/>
      <c r="G376" s="77">
        <v>20</v>
      </c>
      <c r="H376" s="77">
        <v>20</v>
      </c>
      <c r="I376" s="77">
        <v>20</v>
      </c>
      <c r="J376" s="77">
        <v>20</v>
      </c>
      <c r="K376" s="107"/>
      <c r="L376" s="78"/>
      <c r="M376" s="83"/>
      <c r="N376" s="83"/>
      <c r="O376" s="78"/>
      <c r="P376" s="78"/>
      <c r="Q376" s="184"/>
      <c r="W376" s="8"/>
      <c r="X376" s="8"/>
      <c r="Y376" s="8"/>
      <c r="Z376" s="8"/>
      <c r="AA376" s="8"/>
      <c r="AB376" s="8"/>
    </row>
    <row r="377" spans="1:28" ht="30" x14ac:dyDescent="0.25">
      <c r="A377" s="174"/>
      <c r="B377" s="76" t="s">
        <v>32</v>
      </c>
      <c r="C377" s="243"/>
      <c r="D377" s="111"/>
      <c r="E377" s="111"/>
      <c r="F377" s="174"/>
      <c r="G377" s="77">
        <v>0</v>
      </c>
      <c r="H377" s="77">
        <v>0</v>
      </c>
      <c r="I377" s="77">
        <v>0</v>
      </c>
      <c r="J377" s="77">
        <v>0</v>
      </c>
      <c r="K377" s="107"/>
      <c r="L377" s="78"/>
      <c r="M377" s="83"/>
      <c r="N377" s="83"/>
      <c r="O377" s="78"/>
      <c r="P377" s="78"/>
      <c r="Q377" s="184"/>
      <c r="W377" s="8"/>
      <c r="X377" s="8"/>
      <c r="Y377" s="8"/>
      <c r="Z377" s="8"/>
      <c r="AA377" s="8"/>
      <c r="AB377" s="8"/>
    </row>
    <row r="378" spans="1:28" ht="30" x14ac:dyDescent="0.25">
      <c r="A378" s="174"/>
      <c r="B378" s="76" t="s">
        <v>33</v>
      </c>
      <c r="C378" s="243"/>
      <c r="D378" s="111"/>
      <c r="E378" s="111"/>
      <c r="F378" s="175"/>
      <c r="G378" s="77">
        <v>17.5</v>
      </c>
      <c r="H378" s="77">
        <v>17.5</v>
      </c>
      <c r="I378" s="77">
        <v>17.5</v>
      </c>
      <c r="J378" s="77">
        <v>17.5</v>
      </c>
      <c r="K378" s="107"/>
      <c r="L378" s="78"/>
      <c r="M378" s="83"/>
      <c r="N378" s="83"/>
      <c r="O378" s="78"/>
      <c r="P378" s="78"/>
      <c r="Q378" s="184"/>
      <c r="W378" s="8"/>
      <c r="X378" s="8"/>
      <c r="Y378" s="8"/>
      <c r="Z378" s="8"/>
      <c r="AA378" s="8"/>
      <c r="AB378" s="8"/>
    </row>
    <row r="379" spans="1:28" ht="27.75" customHeight="1" x14ac:dyDescent="0.25">
      <c r="A379" s="174"/>
      <c r="B379" s="76" t="s">
        <v>55</v>
      </c>
      <c r="C379" s="243"/>
      <c r="D379" s="111"/>
      <c r="E379" s="111"/>
      <c r="F379" s="173" t="s">
        <v>19</v>
      </c>
      <c r="G379" s="77">
        <v>0</v>
      </c>
      <c r="H379" s="77">
        <v>0</v>
      </c>
      <c r="I379" s="77">
        <v>0</v>
      </c>
      <c r="J379" s="77">
        <v>0</v>
      </c>
      <c r="K379" s="107"/>
      <c r="L379" s="78"/>
      <c r="M379" s="78"/>
      <c r="N379" s="78"/>
      <c r="O379" s="78"/>
      <c r="P379" s="78"/>
      <c r="Q379" s="184"/>
      <c r="W379" s="8"/>
      <c r="X379" s="8"/>
      <c r="Y379" s="8"/>
      <c r="Z379" s="8"/>
      <c r="AA379" s="8"/>
      <c r="AB379" s="8"/>
    </row>
    <row r="380" spans="1:28" ht="30" x14ac:dyDescent="0.25">
      <c r="A380" s="174"/>
      <c r="B380" s="76" t="s">
        <v>30</v>
      </c>
      <c r="C380" s="243"/>
      <c r="D380" s="111"/>
      <c r="E380" s="111"/>
      <c r="F380" s="174"/>
      <c r="G380" s="77">
        <v>16.8</v>
      </c>
      <c r="H380" s="77">
        <v>16.8</v>
      </c>
      <c r="I380" s="77">
        <v>16.8</v>
      </c>
      <c r="J380" s="77">
        <v>16.8</v>
      </c>
      <c r="K380" s="107"/>
      <c r="L380" s="78"/>
      <c r="M380" s="78"/>
      <c r="N380" s="78"/>
      <c r="O380" s="78"/>
      <c r="P380" s="78"/>
      <c r="Q380" s="184"/>
      <c r="W380" s="8"/>
      <c r="X380" s="8"/>
      <c r="Y380" s="8"/>
      <c r="Z380" s="8"/>
      <c r="AA380" s="8"/>
      <c r="AB380" s="8"/>
    </row>
    <row r="381" spans="1:28" ht="30" x14ac:dyDescent="0.25">
      <c r="A381" s="174"/>
      <c r="B381" s="76" t="s">
        <v>31</v>
      </c>
      <c r="C381" s="243"/>
      <c r="D381" s="111"/>
      <c r="E381" s="111"/>
      <c r="F381" s="174"/>
      <c r="G381" s="77">
        <v>20</v>
      </c>
      <c r="H381" s="77">
        <v>20</v>
      </c>
      <c r="I381" s="77">
        <v>20</v>
      </c>
      <c r="J381" s="77">
        <v>20</v>
      </c>
      <c r="K381" s="107"/>
      <c r="L381" s="78"/>
      <c r="M381" s="78"/>
      <c r="N381" s="78"/>
      <c r="O381" s="78"/>
      <c r="P381" s="78"/>
      <c r="Q381" s="184"/>
      <c r="W381" s="8"/>
      <c r="X381" s="8"/>
      <c r="Y381" s="8"/>
      <c r="Z381" s="8"/>
      <c r="AA381" s="8"/>
      <c r="AB381" s="8"/>
    </row>
    <row r="382" spans="1:28" ht="30" x14ac:dyDescent="0.25">
      <c r="A382" s="174"/>
      <c r="B382" s="76" t="s">
        <v>32</v>
      </c>
      <c r="C382" s="243"/>
      <c r="D382" s="111"/>
      <c r="E382" s="111"/>
      <c r="F382" s="174"/>
      <c r="G382" s="77">
        <v>0</v>
      </c>
      <c r="H382" s="77">
        <v>0</v>
      </c>
      <c r="I382" s="77">
        <v>0</v>
      </c>
      <c r="J382" s="77">
        <v>0</v>
      </c>
      <c r="K382" s="107"/>
      <c r="L382" s="78"/>
      <c r="M382" s="78"/>
      <c r="N382" s="78"/>
      <c r="O382" s="78"/>
      <c r="P382" s="78"/>
      <c r="Q382" s="184"/>
      <c r="W382" s="8"/>
      <c r="X382" s="8"/>
      <c r="Y382" s="8"/>
      <c r="Z382" s="8"/>
      <c r="AA382" s="8"/>
      <c r="AB382" s="8"/>
    </row>
    <row r="383" spans="1:28" ht="30" x14ac:dyDescent="0.25">
      <c r="A383" s="174"/>
      <c r="B383" s="76" t="s">
        <v>33</v>
      </c>
      <c r="C383" s="243"/>
      <c r="D383" s="111"/>
      <c r="E383" s="111"/>
      <c r="F383" s="175"/>
      <c r="G383" s="77">
        <v>19.2</v>
      </c>
      <c r="H383" s="77">
        <v>19.2</v>
      </c>
      <c r="I383" s="77">
        <v>19.2</v>
      </c>
      <c r="J383" s="77">
        <v>19.2</v>
      </c>
      <c r="K383" s="107"/>
      <c r="L383" s="78"/>
      <c r="M383" s="78"/>
      <c r="N383" s="78"/>
      <c r="O383" s="78"/>
      <c r="P383" s="78"/>
      <c r="Q383" s="184"/>
      <c r="W383" s="8"/>
      <c r="X383" s="8"/>
      <c r="Y383" s="8"/>
      <c r="Z383" s="8"/>
      <c r="AA383" s="8"/>
      <c r="AB383" s="8"/>
    </row>
    <row r="384" spans="1:28" ht="33.75" customHeight="1" x14ac:dyDescent="0.25">
      <c r="A384" s="174"/>
      <c r="B384" s="76" t="s">
        <v>55</v>
      </c>
      <c r="C384" s="243"/>
      <c r="D384" s="111"/>
      <c r="E384" s="111"/>
      <c r="F384" s="173" t="s">
        <v>179</v>
      </c>
      <c r="G384" s="77">
        <v>0</v>
      </c>
      <c r="H384" s="77">
        <v>0</v>
      </c>
      <c r="I384" s="77">
        <v>0</v>
      </c>
      <c r="J384" s="77">
        <v>0</v>
      </c>
      <c r="K384" s="107"/>
      <c r="L384" s="78"/>
      <c r="M384" s="78"/>
      <c r="N384" s="78"/>
      <c r="O384" s="78"/>
      <c r="P384" s="78"/>
      <c r="Q384" s="184"/>
      <c r="W384" s="8"/>
      <c r="X384" s="8"/>
      <c r="Y384" s="8"/>
      <c r="Z384" s="8"/>
      <c r="AA384" s="8"/>
      <c r="AB384" s="8"/>
    </row>
    <row r="385" spans="1:28" ht="30" x14ac:dyDescent="0.25">
      <c r="A385" s="174"/>
      <c r="B385" s="76" t="s">
        <v>30</v>
      </c>
      <c r="C385" s="243"/>
      <c r="D385" s="111"/>
      <c r="E385" s="111"/>
      <c r="F385" s="174"/>
      <c r="G385" s="77">
        <v>16.899999999999999</v>
      </c>
      <c r="H385" s="77">
        <v>12.5</v>
      </c>
      <c r="I385" s="77">
        <v>16.899999999999999</v>
      </c>
      <c r="J385" s="77">
        <v>12.5</v>
      </c>
      <c r="K385" s="107"/>
      <c r="L385" s="78"/>
      <c r="M385" s="78"/>
      <c r="N385" s="78"/>
      <c r="O385" s="78"/>
      <c r="P385" s="78"/>
      <c r="Q385" s="184"/>
      <c r="W385" s="8"/>
      <c r="X385" s="8"/>
      <c r="Y385" s="8"/>
      <c r="Z385" s="8"/>
      <c r="AA385" s="8"/>
      <c r="AB385" s="8"/>
    </row>
    <row r="386" spans="1:28" ht="30" x14ac:dyDescent="0.25">
      <c r="A386" s="174"/>
      <c r="B386" s="76" t="s">
        <v>31</v>
      </c>
      <c r="C386" s="243"/>
      <c r="D386" s="111"/>
      <c r="E386" s="111"/>
      <c r="F386" s="174"/>
      <c r="G386" s="77">
        <v>20</v>
      </c>
      <c r="H386" s="77">
        <v>10</v>
      </c>
      <c r="I386" s="77">
        <v>20</v>
      </c>
      <c r="J386" s="77">
        <v>10</v>
      </c>
      <c r="K386" s="107"/>
      <c r="L386" s="78"/>
      <c r="M386" s="78"/>
      <c r="N386" s="78"/>
      <c r="O386" s="78"/>
      <c r="P386" s="78"/>
      <c r="Q386" s="184"/>
      <c r="W386" s="8"/>
      <c r="X386" s="8"/>
      <c r="Y386" s="8"/>
      <c r="Z386" s="8"/>
      <c r="AA386" s="8"/>
      <c r="AB386" s="8"/>
    </row>
    <row r="387" spans="1:28" ht="30" x14ac:dyDescent="0.25">
      <c r="A387" s="174"/>
      <c r="B387" s="76" t="s">
        <v>32</v>
      </c>
      <c r="C387" s="243"/>
      <c r="D387" s="111"/>
      <c r="E387" s="111"/>
      <c r="F387" s="174"/>
      <c r="G387" s="77">
        <v>0</v>
      </c>
      <c r="H387" s="77">
        <v>0</v>
      </c>
      <c r="I387" s="77">
        <v>0</v>
      </c>
      <c r="J387" s="77">
        <v>0</v>
      </c>
      <c r="K387" s="107"/>
      <c r="L387" s="78"/>
      <c r="M387" s="78"/>
      <c r="N387" s="78"/>
      <c r="O387" s="78"/>
      <c r="P387" s="78"/>
      <c r="Q387" s="184"/>
      <c r="W387" s="8"/>
      <c r="X387" s="8"/>
      <c r="Y387" s="8"/>
      <c r="Z387" s="8"/>
      <c r="AA387" s="8"/>
      <c r="AB387" s="8"/>
    </row>
    <row r="388" spans="1:28" ht="30" x14ac:dyDescent="0.25">
      <c r="A388" s="174"/>
      <c r="B388" s="76" t="s">
        <v>33</v>
      </c>
      <c r="C388" s="243"/>
      <c r="D388" s="111"/>
      <c r="E388" s="111"/>
      <c r="F388" s="175"/>
      <c r="G388" s="77">
        <v>20</v>
      </c>
      <c r="H388" s="77">
        <v>19.899999999999999</v>
      </c>
      <c r="I388" s="77">
        <v>20</v>
      </c>
      <c r="J388" s="77">
        <v>19.899999999999999</v>
      </c>
      <c r="K388" s="107"/>
      <c r="L388" s="78"/>
      <c r="M388" s="78"/>
      <c r="N388" s="78"/>
      <c r="O388" s="78"/>
      <c r="P388" s="78"/>
      <c r="Q388" s="184"/>
      <c r="W388" s="8"/>
      <c r="X388" s="8"/>
      <c r="Y388" s="8"/>
      <c r="Z388" s="8"/>
      <c r="AA388" s="8"/>
      <c r="AB388" s="8"/>
    </row>
    <row r="389" spans="1:28" ht="48.75" customHeight="1" x14ac:dyDescent="0.25">
      <c r="A389" s="174"/>
      <c r="B389" s="76" t="s">
        <v>55</v>
      </c>
      <c r="C389" s="243"/>
      <c r="D389" s="111"/>
      <c r="E389" s="111"/>
      <c r="F389" s="173" t="s">
        <v>192</v>
      </c>
      <c r="G389" s="77">
        <v>0</v>
      </c>
      <c r="H389" s="77">
        <f>0*0.883399999999999</f>
        <v>0</v>
      </c>
      <c r="I389" s="77">
        <v>0</v>
      </c>
      <c r="J389" s="77">
        <f>0*0.883399999999999</f>
        <v>0</v>
      </c>
      <c r="K389" s="107"/>
      <c r="L389" s="78"/>
      <c r="M389" s="78"/>
      <c r="N389" s="78"/>
      <c r="O389" s="78"/>
      <c r="P389" s="78"/>
      <c r="Q389" s="184"/>
      <c r="W389" s="8"/>
      <c r="X389" s="8"/>
      <c r="Y389" s="8"/>
      <c r="Z389" s="8"/>
      <c r="AA389" s="8"/>
      <c r="AB389" s="8"/>
    </row>
    <row r="390" spans="1:28" ht="30" x14ac:dyDescent="0.25">
      <c r="A390" s="174"/>
      <c r="B390" s="76" t="s">
        <v>30</v>
      </c>
      <c r="C390" s="243"/>
      <c r="D390" s="111"/>
      <c r="E390" s="111"/>
      <c r="F390" s="174"/>
      <c r="G390" s="77">
        <v>16.899999999999999</v>
      </c>
      <c r="H390" s="77">
        <v>16.5</v>
      </c>
      <c r="I390" s="77">
        <v>16.899999999999999</v>
      </c>
      <c r="J390" s="77">
        <v>16.5</v>
      </c>
      <c r="K390" s="107"/>
      <c r="L390" s="78"/>
      <c r="M390" s="78"/>
      <c r="N390" s="78"/>
      <c r="O390" s="78"/>
      <c r="P390" s="78"/>
      <c r="Q390" s="184"/>
      <c r="W390" s="8"/>
      <c r="X390" s="8"/>
      <c r="Y390" s="8"/>
      <c r="Z390" s="8"/>
      <c r="AA390" s="8"/>
      <c r="AB390" s="8"/>
    </row>
    <row r="391" spans="1:28" ht="30" x14ac:dyDescent="0.25">
      <c r="A391" s="174"/>
      <c r="B391" s="76" t="s">
        <v>31</v>
      </c>
      <c r="C391" s="243"/>
      <c r="D391" s="111"/>
      <c r="E391" s="111"/>
      <c r="F391" s="174"/>
      <c r="G391" s="77">
        <v>20</v>
      </c>
      <c r="H391" s="77">
        <v>20</v>
      </c>
      <c r="I391" s="77">
        <v>20</v>
      </c>
      <c r="J391" s="77">
        <v>20</v>
      </c>
      <c r="K391" s="107"/>
      <c r="L391" s="78"/>
      <c r="M391" s="78"/>
      <c r="N391" s="78"/>
      <c r="O391" s="78"/>
      <c r="P391" s="78"/>
      <c r="Q391" s="184"/>
      <c r="W391" s="8"/>
      <c r="X391" s="8"/>
      <c r="Y391" s="8"/>
      <c r="Z391" s="8"/>
      <c r="AA391" s="8"/>
      <c r="AB391" s="8"/>
    </row>
    <row r="392" spans="1:28" ht="30" x14ac:dyDescent="0.25">
      <c r="A392" s="174"/>
      <c r="B392" s="76" t="s">
        <v>32</v>
      </c>
      <c r="C392" s="243"/>
      <c r="D392" s="111"/>
      <c r="E392" s="111"/>
      <c r="F392" s="174"/>
      <c r="G392" s="77">
        <v>0</v>
      </c>
      <c r="H392" s="77">
        <f>0*0.883399999999999</f>
        <v>0</v>
      </c>
      <c r="I392" s="77">
        <v>0</v>
      </c>
      <c r="J392" s="77">
        <f>0*0.883399999999999</f>
        <v>0</v>
      </c>
      <c r="K392" s="107"/>
      <c r="L392" s="78"/>
      <c r="M392" s="78"/>
      <c r="N392" s="78"/>
      <c r="O392" s="78"/>
      <c r="P392" s="78"/>
      <c r="Q392" s="184"/>
      <c r="W392" s="8"/>
      <c r="X392" s="8"/>
      <c r="Y392" s="8"/>
      <c r="Z392" s="8"/>
      <c r="AA392" s="8"/>
      <c r="AB392" s="8"/>
    </row>
    <row r="393" spans="1:28" ht="30" x14ac:dyDescent="0.25">
      <c r="A393" s="174"/>
      <c r="B393" s="76" t="s">
        <v>33</v>
      </c>
      <c r="C393" s="243"/>
      <c r="D393" s="111"/>
      <c r="E393" s="111"/>
      <c r="F393" s="175"/>
      <c r="G393" s="77">
        <v>20</v>
      </c>
      <c r="H393" s="77">
        <v>20</v>
      </c>
      <c r="I393" s="77">
        <v>20</v>
      </c>
      <c r="J393" s="77">
        <v>20</v>
      </c>
      <c r="K393" s="107"/>
      <c r="L393" s="78"/>
      <c r="M393" s="78"/>
      <c r="N393" s="78"/>
      <c r="O393" s="78"/>
      <c r="P393" s="78"/>
      <c r="Q393" s="184"/>
      <c r="W393" s="8"/>
      <c r="X393" s="8"/>
      <c r="Y393" s="8"/>
      <c r="Z393" s="8"/>
      <c r="AA393" s="8"/>
      <c r="AB393" s="8"/>
    </row>
    <row r="394" spans="1:28" ht="27.75" customHeight="1" x14ac:dyDescent="0.25">
      <c r="A394" s="174"/>
      <c r="B394" s="76" t="s">
        <v>55</v>
      </c>
      <c r="C394" s="243"/>
      <c r="D394" s="111"/>
      <c r="E394" s="111"/>
      <c r="F394" s="173" t="s">
        <v>193</v>
      </c>
      <c r="G394" s="77">
        <v>0</v>
      </c>
      <c r="H394" s="77">
        <v>0</v>
      </c>
      <c r="I394" s="77">
        <v>0</v>
      </c>
      <c r="J394" s="77">
        <v>0</v>
      </c>
      <c r="K394" s="107"/>
      <c r="L394" s="78"/>
      <c r="M394" s="78"/>
      <c r="N394" s="78"/>
      <c r="O394" s="78"/>
      <c r="P394" s="78"/>
      <c r="Q394" s="184"/>
      <c r="W394" s="8"/>
      <c r="X394" s="8"/>
      <c r="Y394" s="8"/>
      <c r="Z394" s="8"/>
      <c r="AA394" s="8"/>
      <c r="AB394" s="8"/>
    </row>
    <row r="395" spans="1:28" ht="30" x14ac:dyDescent="0.25">
      <c r="A395" s="174"/>
      <c r="B395" s="76" t="s">
        <v>30</v>
      </c>
      <c r="C395" s="243"/>
      <c r="D395" s="111"/>
      <c r="E395" s="111"/>
      <c r="F395" s="174"/>
      <c r="G395" s="77">
        <v>16.899999999999999</v>
      </c>
      <c r="H395" s="77">
        <v>14.8</v>
      </c>
      <c r="I395" s="77">
        <v>16.899999999999999</v>
      </c>
      <c r="J395" s="77">
        <v>14.8</v>
      </c>
      <c r="K395" s="107"/>
      <c r="L395" s="78"/>
      <c r="M395" s="78"/>
      <c r="N395" s="78"/>
      <c r="O395" s="78"/>
      <c r="P395" s="78"/>
      <c r="Q395" s="184"/>
      <c r="W395" s="8"/>
      <c r="X395" s="8"/>
      <c r="Y395" s="8"/>
      <c r="Z395" s="8"/>
      <c r="AA395" s="8"/>
      <c r="AB395" s="8"/>
    </row>
    <row r="396" spans="1:28" ht="30" x14ac:dyDescent="0.25">
      <c r="A396" s="174"/>
      <c r="B396" s="76" t="s">
        <v>31</v>
      </c>
      <c r="C396" s="243"/>
      <c r="D396" s="111"/>
      <c r="E396" s="111"/>
      <c r="F396" s="174"/>
      <c r="G396" s="77">
        <v>20</v>
      </c>
      <c r="H396" s="77">
        <v>20</v>
      </c>
      <c r="I396" s="77">
        <v>20</v>
      </c>
      <c r="J396" s="77">
        <v>20</v>
      </c>
      <c r="K396" s="107"/>
      <c r="L396" s="78"/>
      <c r="M396" s="78"/>
      <c r="N396" s="78"/>
      <c r="O396" s="78"/>
      <c r="P396" s="78"/>
      <c r="Q396" s="184"/>
      <c r="W396" s="8"/>
      <c r="X396" s="8"/>
      <c r="Y396" s="8"/>
      <c r="Z396" s="8"/>
      <c r="AA396" s="8"/>
      <c r="AB396" s="8"/>
    </row>
    <row r="397" spans="1:28" ht="30" x14ac:dyDescent="0.25">
      <c r="A397" s="174"/>
      <c r="B397" s="76" t="s">
        <v>32</v>
      </c>
      <c r="C397" s="243"/>
      <c r="D397" s="111"/>
      <c r="E397" s="111"/>
      <c r="F397" s="174"/>
      <c r="G397" s="77">
        <v>0</v>
      </c>
      <c r="H397" s="77">
        <v>0</v>
      </c>
      <c r="I397" s="77">
        <v>0</v>
      </c>
      <c r="J397" s="77">
        <v>0</v>
      </c>
      <c r="K397" s="107"/>
      <c r="L397" s="78"/>
      <c r="M397" s="78"/>
      <c r="N397" s="78"/>
      <c r="O397" s="78"/>
      <c r="P397" s="78"/>
      <c r="Q397" s="184"/>
      <c r="W397" s="8"/>
      <c r="X397" s="8"/>
      <c r="Y397" s="8"/>
      <c r="Z397" s="8"/>
      <c r="AA397" s="8"/>
      <c r="AB397" s="8"/>
    </row>
    <row r="398" spans="1:28" ht="30" x14ac:dyDescent="0.25">
      <c r="A398" s="174"/>
      <c r="B398" s="76" t="s">
        <v>33</v>
      </c>
      <c r="C398" s="243"/>
      <c r="D398" s="111"/>
      <c r="E398" s="111"/>
      <c r="F398" s="175"/>
      <c r="G398" s="77">
        <v>10</v>
      </c>
      <c r="H398" s="77">
        <v>10</v>
      </c>
      <c r="I398" s="77">
        <v>10</v>
      </c>
      <c r="J398" s="77">
        <v>10</v>
      </c>
      <c r="K398" s="107"/>
      <c r="L398" s="78"/>
      <c r="M398" s="78"/>
      <c r="N398" s="78"/>
      <c r="O398" s="78"/>
      <c r="P398" s="78"/>
      <c r="Q398" s="184"/>
      <c r="W398" s="8"/>
      <c r="X398" s="8"/>
      <c r="Y398" s="8"/>
      <c r="Z398" s="8"/>
      <c r="AA398" s="8"/>
      <c r="AB398" s="8"/>
    </row>
    <row r="399" spans="1:28" ht="27.75" customHeight="1" x14ac:dyDescent="0.25">
      <c r="A399" s="174"/>
      <c r="B399" s="76" t="s">
        <v>55</v>
      </c>
      <c r="C399" s="243"/>
      <c r="D399" s="111"/>
      <c r="E399" s="111"/>
      <c r="F399" s="173" t="s">
        <v>194</v>
      </c>
      <c r="G399" s="77">
        <v>0</v>
      </c>
      <c r="H399" s="77">
        <v>0</v>
      </c>
      <c r="I399" s="77">
        <v>0</v>
      </c>
      <c r="J399" s="77">
        <v>0</v>
      </c>
      <c r="K399" s="107"/>
      <c r="L399" s="78"/>
      <c r="M399" s="78"/>
      <c r="N399" s="78"/>
      <c r="O399" s="78"/>
      <c r="P399" s="78"/>
      <c r="Q399" s="184"/>
      <c r="W399" s="8"/>
      <c r="X399" s="8"/>
      <c r="Y399" s="8"/>
      <c r="Z399" s="8"/>
      <c r="AA399" s="8"/>
      <c r="AB399" s="8"/>
    </row>
    <row r="400" spans="1:28" ht="30" x14ac:dyDescent="0.25">
      <c r="A400" s="174"/>
      <c r="B400" s="76" t="s">
        <v>30</v>
      </c>
      <c r="C400" s="243"/>
      <c r="D400" s="111"/>
      <c r="E400" s="111"/>
      <c r="F400" s="174"/>
      <c r="G400" s="77">
        <v>16.899999999999999</v>
      </c>
      <c r="H400" s="159">
        <v>14.547000000000001</v>
      </c>
      <c r="I400" s="77">
        <v>16.899999999999999</v>
      </c>
      <c r="J400" s="159">
        <v>14.547000000000001</v>
      </c>
      <c r="K400" s="107"/>
      <c r="L400" s="78"/>
      <c r="M400" s="78"/>
      <c r="N400" s="78"/>
      <c r="O400" s="78"/>
      <c r="P400" s="78"/>
      <c r="Q400" s="184"/>
      <c r="W400" s="8"/>
      <c r="X400" s="8"/>
      <c r="Y400" s="8"/>
      <c r="Z400" s="8"/>
      <c r="AA400" s="8"/>
      <c r="AB400" s="8"/>
    </row>
    <row r="401" spans="1:28" ht="30" x14ac:dyDescent="0.25">
      <c r="A401" s="174"/>
      <c r="B401" s="76" t="s">
        <v>31</v>
      </c>
      <c r="C401" s="243"/>
      <c r="D401" s="111"/>
      <c r="E401" s="111"/>
      <c r="F401" s="174"/>
      <c r="G401" s="77">
        <v>20</v>
      </c>
      <c r="H401" s="159">
        <v>19.305</v>
      </c>
      <c r="I401" s="77">
        <v>20</v>
      </c>
      <c r="J401" s="159">
        <v>19.305</v>
      </c>
      <c r="K401" s="107"/>
      <c r="L401" s="78"/>
      <c r="M401" s="78"/>
      <c r="N401" s="78"/>
      <c r="O401" s="78"/>
      <c r="P401" s="78"/>
      <c r="Q401" s="184"/>
      <c r="W401" s="8"/>
      <c r="X401" s="8"/>
      <c r="Y401" s="8"/>
      <c r="Z401" s="8"/>
      <c r="AA401" s="8"/>
      <c r="AB401" s="8"/>
    </row>
    <row r="402" spans="1:28" ht="30" x14ac:dyDescent="0.25">
      <c r="A402" s="174"/>
      <c r="B402" s="76" t="s">
        <v>32</v>
      </c>
      <c r="C402" s="243"/>
      <c r="D402" s="111"/>
      <c r="E402" s="111"/>
      <c r="F402" s="174"/>
      <c r="G402" s="77">
        <v>0</v>
      </c>
      <c r="H402" s="77">
        <v>0</v>
      </c>
      <c r="I402" s="77">
        <v>0</v>
      </c>
      <c r="J402" s="77">
        <v>0</v>
      </c>
      <c r="K402" s="107"/>
      <c r="L402" s="78"/>
      <c r="M402" s="78"/>
      <c r="N402" s="78"/>
      <c r="O402" s="78"/>
      <c r="P402" s="78"/>
      <c r="Q402" s="184"/>
      <c r="W402" s="8"/>
      <c r="X402" s="8"/>
      <c r="Y402" s="8"/>
      <c r="Z402" s="8"/>
      <c r="AA402" s="8"/>
      <c r="AB402" s="8"/>
    </row>
    <row r="403" spans="1:28" ht="30" x14ac:dyDescent="0.25">
      <c r="A403" s="174"/>
      <c r="B403" s="76" t="s">
        <v>33</v>
      </c>
      <c r="C403" s="243"/>
      <c r="D403" s="111"/>
      <c r="E403" s="111"/>
      <c r="F403" s="175"/>
      <c r="G403" s="77">
        <v>10</v>
      </c>
      <c r="H403" s="77">
        <v>6.7</v>
      </c>
      <c r="I403" s="77">
        <v>10</v>
      </c>
      <c r="J403" s="77">
        <v>6.7</v>
      </c>
      <c r="K403" s="107"/>
      <c r="L403" s="78"/>
      <c r="M403" s="78"/>
      <c r="N403" s="78"/>
      <c r="O403" s="78"/>
      <c r="P403" s="78"/>
      <c r="Q403" s="184"/>
      <c r="W403" s="8"/>
      <c r="X403" s="8"/>
      <c r="Y403" s="8"/>
      <c r="Z403" s="8"/>
      <c r="AA403" s="8"/>
      <c r="AB403" s="8"/>
    </row>
    <row r="404" spans="1:28" ht="27.75" customHeight="1" x14ac:dyDescent="0.25">
      <c r="A404" s="174"/>
      <c r="B404" s="76" t="s">
        <v>55</v>
      </c>
      <c r="C404" s="243"/>
      <c r="D404" s="111"/>
      <c r="E404" s="111"/>
      <c r="F404" s="173" t="s">
        <v>195</v>
      </c>
      <c r="G404" s="77">
        <v>0</v>
      </c>
      <c r="H404" s="77">
        <v>0</v>
      </c>
      <c r="I404" s="77">
        <v>0</v>
      </c>
      <c r="J404" s="77">
        <v>0</v>
      </c>
      <c r="K404" s="107"/>
      <c r="L404" s="78"/>
      <c r="M404" s="78"/>
      <c r="N404" s="78"/>
      <c r="O404" s="78"/>
      <c r="P404" s="78"/>
      <c r="Q404" s="184"/>
      <c r="W404" s="8"/>
      <c r="X404" s="8"/>
      <c r="Y404" s="8"/>
      <c r="Z404" s="8"/>
      <c r="AA404" s="8"/>
      <c r="AB404" s="8"/>
    </row>
    <row r="405" spans="1:28" ht="30" x14ac:dyDescent="0.25">
      <c r="A405" s="174"/>
      <c r="B405" s="76" t="s">
        <v>30</v>
      </c>
      <c r="C405" s="243"/>
      <c r="D405" s="111"/>
      <c r="E405" s="111"/>
      <c r="F405" s="174"/>
      <c r="G405" s="77">
        <v>16.899999999999999</v>
      </c>
      <c r="H405" s="77">
        <v>16.899999999999999</v>
      </c>
      <c r="I405" s="77">
        <v>16.899999999999999</v>
      </c>
      <c r="J405" s="77">
        <v>16.899999999999999</v>
      </c>
      <c r="K405" s="107"/>
      <c r="L405" s="78"/>
      <c r="M405" s="78"/>
      <c r="N405" s="78"/>
      <c r="O405" s="78"/>
      <c r="P405" s="78"/>
      <c r="Q405" s="184"/>
      <c r="W405" s="8"/>
      <c r="X405" s="8"/>
      <c r="Y405" s="8"/>
      <c r="Z405" s="8"/>
      <c r="AA405" s="8"/>
      <c r="AB405" s="8"/>
    </row>
    <row r="406" spans="1:28" ht="30" x14ac:dyDescent="0.25">
      <c r="A406" s="174"/>
      <c r="B406" s="76" t="s">
        <v>31</v>
      </c>
      <c r="C406" s="243"/>
      <c r="D406" s="111"/>
      <c r="E406" s="111"/>
      <c r="F406" s="174"/>
      <c r="G406" s="77">
        <v>20.2</v>
      </c>
      <c r="H406" s="77">
        <v>20</v>
      </c>
      <c r="I406" s="77">
        <v>20.2</v>
      </c>
      <c r="J406" s="77">
        <v>20</v>
      </c>
      <c r="K406" s="107"/>
      <c r="L406" s="78"/>
      <c r="M406" s="78"/>
      <c r="N406" s="78"/>
      <c r="O406" s="78"/>
      <c r="P406" s="78"/>
      <c r="Q406" s="184"/>
      <c r="W406" s="8"/>
      <c r="X406" s="8"/>
      <c r="Y406" s="8"/>
      <c r="Z406" s="8"/>
      <c r="AA406" s="8"/>
      <c r="AB406" s="8"/>
    </row>
    <row r="407" spans="1:28" ht="30" x14ac:dyDescent="0.25">
      <c r="A407" s="174"/>
      <c r="B407" s="76" t="s">
        <v>32</v>
      </c>
      <c r="C407" s="243"/>
      <c r="D407" s="111"/>
      <c r="E407" s="111"/>
      <c r="F407" s="174"/>
      <c r="G407" s="77">
        <v>0</v>
      </c>
      <c r="H407" s="77">
        <v>0</v>
      </c>
      <c r="I407" s="77">
        <v>0</v>
      </c>
      <c r="J407" s="77">
        <v>0</v>
      </c>
      <c r="K407" s="107"/>
      <c r="L407" s="78"/>
      <c r="M407" s="78"/>
      <c r="N407" s="78"/>
      <c r="O407" s="78"/>
      <c r="P407" s="78"/>
      <c r="Q407" s="184"/>
      <c r="W407" s="8"/>
      <c r="X407" s="8"/>
      <c r="Y407" s="8"/>
      <c r="Z407" s="8"/>
      <c r="AA407" s="8"/>
      <c r="AB407" s="8"/>
    </row>
    <row r="408" spans="1:28" ht="30" x14ac:dyDescent="0.25">
      <c r="A408" s="174"/>
      <c r="B408" s="76" t="s">
        <v>33</v>
      </c>
      <c r="C408" s="243"/>
      <c r="D408" s="111"/>
      <c r="E408" s="111"/>
      <c r="F408" s="175"/>
      <c r="G408" s="77">
        <v>10</v>
      </c>
      <c r="H408" s="77">
        <v>10</v>
      </c>
      <c r="I408" s="77">
        <v>10</v>
      </c>
      <c r="J408" s="77">
        <v>10</v>
      </c>
      <c r="K408" s="107"/>
      <c r="L408" s="78"/>
      <c r="M408" s="78"/>
      <c r="N408" s="78"/>
      <c r="O408" s="78"/>
      <c r="P408" s="78"/>
      <c r="Q408" s="184"/>
      <c r="W408" s="8"/>
      <c r="X408" s="8"/>
      <c r="Y408" s="8"/>
      <c r="Z408" s="8"/>
      <c r="AA408" s="8"/>
      <c r="AB408" s="8"/>
    </row>
    <row r="409" spans="1:28" ht="27.75" customHeight="1" x14ac:dyDescent="0.25">
      <c r="A409" s="174"/>
      <c r="B409" s="76" t="s">
        <v>55</v>
      </c>
      <c r="C409" s="243"/>
      <c r="D409" s="111"/>
      <c r="E409" s="111"/>
      <c r="F409" s="173" t="s">
        <v>196</v>
      </c>
      <c r="G409" s="77">
        <v>0</v>
      </c>
      <c r="H409" s="77">
        <v>0</v>
      </c>
      <c r="I409" s="77">
        <v>0</v>
      </c>
      <c r="J409" s="77">
        <v>0</v>
      </c>
      <c r="K409" s="107"/>
      <c r="L409" s="78"/>
      <c r="M409" s="78"/>
      <c r="N409" s="78"/>
      <c r="O409" s="78"/>
      <c r="P409" s="78"/>
      <c r="Q409" s="184"/>
      <c r="W409" s="8"/>
      <c r="X409" s="8"/>
      <c r="Y409" s="8"/>
      <c r="Z409" s="8"/>
      <c r="AA409" s="8"/>
      <c r="AB409" s="8"/>
    </row>
    <row r="410" spans="1:28" ht="30" x14ac:dyDescent="0.25">
      <c r="A410" s="174"/>
      <c r="B410" s="76" t="s">
        <v>30</v>
      </c>
      <c r="C410" s="243"/>
      <c r="D410" s="111"/>
      <c r="E410" s="111"/>
      <c r="F410" s="174"/>
      <c r="G410" s="77">
        <v>17.899999999999999</v>
      </c>
      <c r="H410" s="77">
        <v>16.899999999999999</v>
      </c>
      <c r="I410" s="77">
        <v>17.899999999999999</v>
      </c>
      <c r="J410" s="77">
        <v>16.899999999999999</v>
      </c>
      <c r="K410" s="107"/>
      <c r="L410" s="78"/>
      <c r="M410" s="78"/>
      <c r="N410" s="78"/>
      <c r="O410" s="78"/>
      <c r="P410" s="78"/>
      <c r="Q410" s="184"/>
      <c r="W410" s="8"/>
      <c r="X410" s="8"/>
      <c r="Y410" s="8"/>
      <c r="Z410" s="8"/>
      <c r="AA410" s="8"/>
      <c r="AB410" s="8"/>
    </row>
    <row r="411" spans="1:28" ht="30" x14ac:dyDescent="0.25">
      <c r="A411" s="174"/>
      <c r="B411" s="76" t="s">
        <v>31</v>
      </c>
      <c r="C411" s="243"/>
      <c r="D411" s="111"/>
      <c r="E411" s="111"/>
      <c r="F411" s="174"/>
      <c r="G411" s="77">
        <v>21.3</v>
      </c>
      <c r="H411" s="77">
        <v>20</v>
      </c>
      <c r="I411" s="77">
        <v>21.3</v>
      </c>
      <c r="J411" s="77">
        <v>20</v>
      </c>
      <c r="K411" s="107"/>
      <c r="L411" s="78"/>
      <c r="M411" s="78"/>
      <c r="N411" s="78"/>
      <c r="O411" s="78"/>
      <c r="P411" s="78"/>
      <c r="Q411" s="184"/>
      <c r="W411" s="8"/>
      <c r="X411" s="8"/>
      <c r="Y411" s="8"/>
      <c r="Z411" s="8"/>
      <c r="AA411" s="8"/>
      <c r="AB411" s="8"/>
    </row>
    <row r="412" spans="1:28" ht="30" x14ac:dyDescent="0.25">
      <c r="A412" s="174"/>
      <c r="B412" s="76" t="s">
        <v>32</v>
      </c>
      <c r="C412" s="243"/>
      <c r="D412" s="111"/>
      <c r="E412" s="111"/>
      <c r="F412" s="174"/>
      <c r="G412" s="77">
        <v>0</v>
      </c>
      <c r="H412" s="77">
        <v>0</v>
      </c>
      <c r="I412" s="77">
        <v>0</v>
      </c>
      <c r="J412" s="77">
        <v>0</v>
      </c>
      <c r="K412" s="107"/>
      <c r="L412" s="78"/>
      <c r="M412" s="78"/>
      <c r="N412" s="78"/>
      <c r="O412" s="78"/>
      <c r="P412" s="78"/>
      <c r="Q412" s="184"/>
      <c r="W412" s="8"/>
      <c r="X412" s="8"/>
      <c r="Y412" s="8"/>
      <c r="Z412" s="8"/>
      <c r="AA412" s="8"/>
      <c r="AB412" s="8"/>
    </row>
    <row r="413" spans="1:28" ht="30" x14ac:dyDescent="0.25">
      <c r="A413" s="174"/>
      <c r="B413" s="76" t="s">
        <v>33</v>
      </c>
      <c r="C413" s="244"/>
      <c r="D413" s="112"/>
      <c r="E413" s="112"/>
      <c r="F413" s="175"/>
      <c r="G413" s="77">
        <v>21.3</v>
      </c>
      <c r="H413" s="77">
        <v>10</v>
      </c>
      <c r="I413" s="77">
        <v>21.3</v>
      </c>
      <c r="J413" s="77">
        <v>10</v>
      </c>
      <c r="K413" s="107"/>
      <c r="L413" s="78"/>
      <c r="M413" s="78"/>
      <c r="N413" s="78"/>
      <c r="O413" s="78"/>
      <c r="P413" s="78"/>
      <c r="Q413" s="185"/>
      <c r="W413" s="8"/>
      <c r="X413" s="8"/>
      <c r="Y413" s="8"/>
      <c r="Z413" s="8"/>
      <c r="AA413" s="8"/>
      <c r="AB413" s="8"/>
    </row>
    <row r="414" spans="1:28" ht="15" x14ac:dyDescent="0.25">
      <c r="A414" s="174"/>
      <c r="B414" s="239" t="s">
        <v>284</v>
      </c>
      <c r="C414" s="240"/>
      <c r="D414" s="240"/>
      <c r="E414" s="240"/>
      <c r="F414" s="241"/>
      <c r="G414" s="80">
        <f>SUM(G415:G469)</f>
        <v>1085.3999999999999</v>
      </c>
      <c r="H414" s="80">
        <f>SUM(H415:H469)</f>
        <v>584.12</v>
      </c>
      <c r="I414" s="80">
        <f>SUM(I415:I469)</f>
        <v>1085.3999999999999</v>
      </c>
      <c r="J414" s="80">
        <f>SUM(J415:J469)</f>
        <v>584.12</v>
      </c>
      <c r="K414" s="107"/>
      <c r="L414" s="78"/>
      <c r="M414" s="78"/>
      <c r="N414" s="78"/>
      <c r="O414" s="78"/>
      <c r="P414" s="78"/>
      <c r="Q414" s="183" t="s">
        <v>258</v>
      </c>
      <c r="W414" s="8"/>
      <c r="X414" s="8"/>
      <c r="Y414" s="8"/>
      <c r="Z414" s="8"/>
      <c r="AA414" s="8"/>
      <c r="AB414" s="8"/>
    </row>
    <row r="415" spans="1:28" ht="31.5" customHeight="1" x14ac:dyDescent="0.25">
      <c r="A415" s="174"/>
      <c r="B415" s="76" t="s">
        <v>55</v>
      </c>
      <c r="C415" s="242"/>
      <c r="D415" s="111"/>
      <c r="E415" s="111"/>
      <c r="F415" s="174" t="s">
        <v>15</v>
      </c>
      <c r="G415" s="77">
        <v>100</v>
      </c>
      <c r="H415" s="77">
        <v>0</v>
      </c>
      <c r="I415" s="77">
        <v>100</v>
      </c>
      <c r="J415" s="77">
        <v>0</v>
      </c>
      <c r="K415" s="107"/>
      <c r="L415" s="78"/>
      <c r="M415" s="86"/>
      <c r="N415" s="86"/>
      <c r="O415" s="78"/>
      <c r="P415" s="78"/>
      <c r="Q415" s="184"/>
      <c r="W415" s="8"/>
      <c r="X415" s="8"/>
      <c r="Y415" s="8"/>
      <c r="Z415" s="8"/>
      <c r="AA415" s="8"/>
      <c r="AB415" s="8"/>
    </row>
    <row r="416" spans="1:28" ht="30" x14ac:dyDescent="0.25">
      <c r="A416" s="174"/>
      <c r="B416" s="76" t="s">
        <v>30</v>
      </c>
      <c r="C416" s="243"/>
      <c r="D416" s="111"/>
      <c r="E416" s="111"/>
      <c r="F416" s="174"/>
      <c r="G416" s="77">
        <v>20</v>
      </c>
      <c r="H416" s="77">
        <v>19.399999999999999</v>
      </c>
      <c r="I416" s="77">
        <v>20</v>
      </c>
      <c r="J416" s="77">
        <v>19.399999999999999</v>
      </c>
      <c r="K416" s="107"/>
      <c r="L416" s="78"/>
      <c r="M416" s="83"/>
      <c r="N416" s="83"/>
      <c r="O416" s="78"/>
      <c r="P416" s="78"/>
      <c r="Q416" s="184"/>
      <c r="W416" s="8"/>
      <c r="X416" s="8"/>
      <c r="Y416" s="8"/>
      <c r="Z416" s="8"/>
      <c r="AA416" s="8"/>
      <c r="AB416" s="8"/>
    </row>
    <row r="417" spans="1:28" ht="30" x14ac:dyDescent="0.25">
      <c r="A417" s="174"/>
      <c r="B417" s="76" t="s">
        <v>31</v>
      </c>
      <c r="C417" s="243"/>
      <c r="D417" s="111"/>
      <c r="E417" s="111"/>
      <c r="F417" s="174"/>
      <c r="G417" s="77">
        <v>20</v>
      </c>
      <c r="H417" s="77">
        <v>20</v>
      </c>
      <c r="I417" s="77">
        <v>20</v>
      </c>
      <c r="J417" s="77">
        <v>20</v>
      </c>
      <c r="K417" s="107"/>
      <c r="L417" s="78"/>
      <c r="M417" s="83"/>
      <c r="N417" s="83"/>
      <c r="O417" s="78"/>
      <c r="P417" s="78"/>
      <c r="Q417" s="184"/>
      <c r="W417" s="8"/>
      <c r="X417" s="8"/>
      <c r="Y417" s="8"/>
      <c r="Z417" s="8"/>
      <c r="AA417" s="8"/>
      <c r="AB417" s="8"/>
    </row>
    <row r="418" spans="1:28" ht="30" x14ac:dyDescent="0.25">
      <c r="A418" s="174"/>
      <c r="B418" s="76" t="s">
        <v>32</v>
      </c>
      <c r="C418" s="243"/>
      <c r="D418" s="111"/>
      <c r="E418" s="111"/>
      <c r="F418" s="174"/>
      <c r="G418" s="77">
        <v>20</v>
      </c>
      <c r="H418" s="77">
        <v>19.93</v>
      </c>
      <c r="I418" s="77">
        <v>20</v>
      </c>
      <c r="J418" s="77">
        <v>19.93</v>
      </c>
      <c r="K418" s="107"/>
      <c r="L418" s="78"/>
      <c r="M418" s="83"/>
      <c r="N418" s="83"/>
      <c r="O418" s="78"/>
      <c r="P418" s="78"/>
      <c r="Q418" s="184"/>
      <c r="W418" s="8"/>
      <c r="X418" s="8"/>
      <c r="Y418" s="8"/>
      <c r="Z418" s="8"/>
      <c r="AA418" s="8"/>
      <c r="AB418" s="8"/>
    </row>
    <row r="419" spans="1:28" ht="30" x14ac:dyDescent="0.25">
      <c r="A419" s="174"/>
      <c r="B419" s="76" t="s">
        <v>33</v>
      </c>
      <c r="C419" s="243"/>
      <c r="D419" s="111"/>
      <c r="E419" s="111"/>
      <c r="F419" s="175"/>
      <c r="G419" s="77">
        <v>20</v>
      </c>
      <c r="H419" s="77">
        <v>20</v>
      </c>
      <c r="I419" s="77">
        <v>20</v>
      </c>
      <c r="J419" s="77">
        <v>20</v>
      </c>
      <c r="K419" s="107"/>
      <c r="L419" s="78"/>
      <c r="M419" s="83"/>
      <c r="N419" s="83"/>
      <c r="O419" s="78"/>
      <c r="P419" s="78"/>
      <c r="Q419" s="184"/>
      <c r="W419" s="8"/>
      <c r="X419" s="8"/>
      <c r="Y419" s="8"/>
      <c r="Z419" s="8"/>
      <c r="AA419" s="8"/>
      <c r="AB419" s="8"/>
    </row>
    <row r="420" spans="1:28" ht="30" x14ac:dyDescent="0.25">
      <c r="A420" s="174"/>
      <c r="B420" s="76" t="s">
        <v>55</v>
      </c>
      <c r="C420" s="243"/>
      <c r="D420" s="111"/>
      <c r="E420" s="111"/>
      <c r="F420" s="173" t="s">
        <v>16</v>
      </c>
      <c r="G420" s="77">
        <v>100</v>
      </c>
      <c r="H420" s="77">
        <v>0</v>
      </c>
      <c r="I420" s="77">
        <v>100</v>
      </c>
      <c r="J420" s="77">
        <v>0</v>
      </c>
      <c r="K420" s="107"/>
      <c r="L420" s="78"/>
      <c r="M420" s="83"/>
      <c r="N420" s="83"/>
      <c r="O420" s="78"/>
      <c r="P420" s="78"/>
      <c r="Q420" s="184"/>
      <c r="W420" s="8"/>
      <c r="X420" s="8"/>
      <c r="Y420" s="8"/>
      <c r="Z420" s="8"/>
      <c r="AA420" s="8"/>
      <c r="AB420" s="8"/>
    </row>
    <row r="421" spans="1:28" ht="32.25" customHeight="1" x14ac:dyDescent="0.25">
      <c r="A421" s="174"/>
      <c r="B421" s="76" t="s">
        <v>30</v>
      </c>
      <c r="C421" s="243"/>
      <c r="D421" s="111"/>
      <c r="E421" s="111"/>
      <c r="F421" s="174"/>
      <c r="G421" s="77">
        <v>20</v>
      </c>
      <c r="H421" s="77">
        <v>14.7</v>
      </c>
      <c r="I421" s="77">
        <v>20</v>
      </c>
      <c r="J421" s="77">
        <v>14.7</v>
      </c>
      <c r="K421" s="107"/>
      <c r="L421" s="78"/>
      <c r="M421" s="78"/>
      <c r="N421" s="78"/>
      <c r="O421" s="78"/>
      <c r="P421" s="78"/>
      <c r="Q421" s="184"/>
      <c r="W421" s="8"/>
      <c r="X421" s="8"/>
      <c r="Y421" s="8"/>
      <c r="Z421" s="8"/>
      <c r="AA421" s="8"/>
      <c r="AB421" s="8"/>
    </row>
    <row r="422" spans="1:28" ht="30" x14ac:dyDescent="0.25">
      <c r="A422" s="174"/>
      <c r="B422" s="76" t="s">
        <v>31</v>
      </c>
      <c r="C422" s="243"/>
      <c r="D422" s="111"/>
      <c r="E422" s="111"/>
      <c r="F422" s="174"/>
      <c r="G422" s="77">
        <v>20</v>
      </c>
      <c r="H422" s="77">
        <v>19.7</v>
      </c>
      <c r="I422" s="77">
        <v>20</v>
      </c>
      <c r="J422" s="77">
        <v>19.7</v>
      </c>
      <c r="K422" s="107"/>
      <c r="L422" s="78"/>
      <c r="M422" s="78"/>
      <c r="N422" s="78"/>
      <c r="O422" s="78"/>
      <c r="P422" s="78"/>
      <c r="Q422" s="184"/>
      <c r="W422" s="8"/>
      <c r="X422" s="8"/>
      <c r="Y422" s="8"/>
      <c r="Z422" s="8"/>
      <c r="AA422" s="8"/>
      <c r="AB422" s="8"/>
    </row>
    <row r="423" spans="1:28" ht="30" x14ac:dyDescent="0.25">
      <c r="A423" s="174"/>
      <c r="B423" s="76" t="s">
        <v>32</v>
      </c>
      <c r="C423" s="243"/>
      <c r="D423" s="111"/>
      <c r="E423" s="111"/>
      <c r="F423" s="174"/>
      <c r="G423" s="77">
        <v>20</v>
      </c>
      <c r="H423" s="77">
        <v>20</v>
      </c>
      <c r="I423" s="77">
        <v>20</v>
      </c>
      <c r="J423" s="77">
        <v>20</v>
      </c>
      <c r="K423" s="107"/>
      <c r="L423" s="78"/>
      <c r="M423" s="78"/>
      <c r="N423" s="78"/>
      <c r="O423" s="78"/>
      <c r="P423" s="78"/>
      <c r="Q423" s="184"/>
      <c r="W423" s="8"/>
      <c r="X423" s="8"/>
      <c r="Y423" s="8"/>
      <c r="Z423" s="8"/>
      <c r="AA423" s="8"/>
      <c r="AB423" s="8"/>
    </row>
    <row r="424" spans="1:28" ht="30" x14ac:dyDescent="0.25">
      <c r="A424" s="174"/>
      <c r="B424" s="76" t="s">
        <v>33</v>
      </c>
      <c r="C424" s="243"/>
      <c r="D424" s="111"/>
      <c r="E424" s="111"/>
      <c r="F424" s="175"/>
      <c r="G424" s="77">
        <v>20</v>
      </c>
      <c r="H424" s="77">
        <v>0</v>
      </c>
      <c r="I424" s="77">
        <v>20</v>
      </c>
      <c r="J424" s="77">
        <v>0</v>
      </c>
      <c r="K424" s="107"/>
      <c r="L424" s="78"/>
      <c r="M424" s="78"/>
      <c r="N424" s="78"/>
      <c r="O424" s="78"/>
      <c r="P424" s="78"/>
      <c r="Q424" s="184"/>
      <c r="W424" s="8"/>
      <c r="X424" s="8"/>
      <c r="Y424" s="8"/>
      <c r="Z424" s="8"/>
      <c r="AA424" s="8"/>
      <c r="AB424" s="8"/>
    </row>
    <row r="425" spans="1:28" ht="30" x14ac:dyDescent="0.25">
      <c r="A425" s="174"/>
      <c r="B425" s="76" t="s">
        <v>55</v>
      </c>
      <c r="C425" s="243"/>
      <c r="D425" s="111"/>
      <c r="E425" s="111"/>
      <c r="F425" s="173" t="s">
        <v>17</v>
      </c>
      <c r="G425" s="77">
        <v>100</v>
      </c>
      <c r="H425" s="77">
        <v>0</v>
      </c>
      <c r="I425" s="77">
        <v>100</v>
      </c>
      <c r="J425" s="77">
        <v>0</v>
      </c>
      <c r="K425" s="107"/>
      <c r="L425" s="78"/>
      <c r="M425" s="78"/>
      <c r="N425" s="78"/>
      <c r="O425" s="78"/>
      <c r="P425" s="78"/>
      <c r="Q425" s="184"/>
      <c r="W425" s="8"/>
      <c r="X425" s="8"/>
      <c r="Y425" s="8"/>
      <c r="Z425" s="8"/>
      <c r="AA425" s="8"/>
      <c r="AB425" s="8"/>
    </row>
    <row r="426" spans="1:28" ht="30" x14ac:dyDescent="0.25">
      <c r="A426" s="174"/>
      <c r="B426" s="76" t="s">
        <v>30</v>
      </c>
      <c r="C426" s="243"/>
      <c r="D426" s="111"/>
      <c r="E426" s="111"/>
      <c r="F426" s="174"/>
      <c r="G426" s="77">
        <v>20</v>
      </c>
      <c r="H426" s="77">
        <v>20</v>
      </c>
      <c r="I426" s="77">
        <v>20</v>
      </c>
      <c r="J426" s="77">
        <v>20</v>
      </c>
      <c r="K426" s="107"/>
      <c r="L426" s="78"/>
      <c r="M426" s="78"/>
      <c r="N426" s="78"/>
      <c r="O426" s="78"/>
      <c r="P426" s="78"/>
      <c r="Q426" s="184"/>
      <c r="W426" s="8"/>
      <c r="X426" s="8"/>
      <c r="Y426" s="8"/>
      <c r="Z426" s="8"/>
      <c r="AA426" s="8"/>
      <c r="AB426" s="8"/>
    </row>
    <row r="427" spans="1:28" ht="29.25" customHeight="1" x14ac:dyDescent="0.25">
      <c r="A427" s="174"/>
      <c r="B427" s="76" t="s">
        <v>31</v>
      </c>
      <c r="C427" s="243"/>
      <c r="D427" s="111"/>
      <c r="E427" s="111"/>
      <c r="F427" s="174"/>
      <c r="G427" s="77">
        <v>20</v>
      </c>
      <c r="H427" s="77">
        <v>20</v>
      </c>
      <c r="I427" s="77">
        <v>20</v>
      </c>
      <c r="J427" s="77">
        <v>20</v>
      </c>
      <c r="K427" s="107"/>
      <c r="L427" s="78"/>
      <c r="M427" s="78"/>
      <c r="N427" s="78"/>
      <c r="O427" s="78"/>
      <c r="P427" s="78"/>
      <c r="Q427" s="184"/>
      <c r="W427" s="8"/>
      <c r="X427" s="8"/>
      <c r="Y427" s="8"/>
      <c r="Z427" s="8"/>
      <c r="AA427" s="8"/>
      <c r="AB427" s="8"/>
    </row>
    <row r="428" spans="1:28" ht="30" x14ac:dyDescent="0.25">
      <c r="A428" s="174"/>
      <c r="B428" s="76" t="s">
        <v>32</v>
      </c>
      <c r="C428" s="243"/>
      <c r="D428" s="111"/>
      <c r="E428" s="111"/>
      <c r="F428" s="174"/>
      <c r="G428" s="77">
        <v>20</v>
      </c>
      <c r="H428" s="77">
        <v>0</v>
      </c>
      <c r="I428" s="77">
        <v>20</v>
      </c>
      <c r="J428" s="77">
        <v>0</v>
      </c>
      <c r="K428" s="107"/>
      <c r="L428" s="78"/>
      <c r="M428" s="78"/>
      <c r="N428" s="78"/>
      <c r="O428" s="78"/>
      <c r="P428" s="78"/>
      <c r="Q428" s="184"/>
      <c r="W428" s="8"/>
      <c r="X428" s="8"/>
      <c r="Y428" s="8"/>
      <c r="Z428" s="8"/>
      <c r="AA428" s="8"/>
      <c r="AB428" s="8"/>
    </row>
    <row r="429" spans="1:28" ht="30" x14ac:dyDescent="0.25">
      <c r="A429" s="174"/>
      <c r="B429" s="76" t="s">
        <v>33</v>
      </c>
      <c r="C429" s="243"/>
      <c r="D429" s="111"/>
      <c r="E429" s="111"/>
      <c r="F429" s="175"/>
      <c r="G429" s="77">
        <v>20</v>
      </c>
      <c r="H429" s="77">
        <v>0</v>
      </c>
      <c r="I429" s="77">
        <v>20</v>
      </c>
      <c r="J429" s="77">
        <v>0</v>
      </c>
      <c r="K429" s="107"/>
      <c r="L429" s="78"/>
      <c r="M429" s="78"/>
      <c r="N429" s="78"/>
      <c r="O429" s="78"/>
      <c r="P429" s="78"/>
      <c r="Q429" s="184"/>
      <c r="W429" s="8"/>
      <c r="X429" s="8"/>
      <c r="Y429" s="8"/>
      <c r="Z429" s="8"/>
      <c r="AA429" s="8"/>
      <c r="AB429" s="8"/>
    </row>
    <row r="430" spans="1:28" ht="30" x14ac:dyDescent="0.25">
      <c r="A430" s="174"/>
      <c r="B430" s="76" t="s">
        <v>55</v>
      </c>
      <c r="C430" s="243"/>
      <c r="D430" s="111"/>
      <c r="E430" s="111"/>
      <c r="F430" s="173" t="s">
        <v>18</v>
      </c>
      <c r="G430" s="77">
        <v>100</v>
      </c>
      <c r="H430" s="77">
        <v>0</v>
      </c>
      <c r="I430" s="77">
        <v>100</v>
      </c>
      <c r="J430" s="77">
        <v>0</v>
      </c>
      <c r="K430" s="107"/>
      <c r="L430" s="78"/>
      <c r="M430" s="78"/>
      <c r="N430" s="78"/>
      <c r="O430" s="78"/>
      <c r="P430" s="78"/>
      <c r="Q430" s="184"/>
      <c r="W430" s="8"/>
      <c r="X430" s="8"/>
      <c r="Y430" s="8"/>
      <c r="Z430" s="8"/>
      <c r="AA430" s="8"/>
      <c r="AB430" s="8"/>
    </row>
    <row r="431" spans="1:28" ht="30" x14ac:dyDescent="0.25">
      <c r="A431" s="174"/>
      <c r="B431" s="76" t="s">
        <v>30</v>
      </c>
      <c r="C431" s="243"/>
      <c r="D431" s="111"/>
      <c r="E431" s="111"/>
      <c r="F431" s="174"/>
      <c r="G431" s="77">
        <v>16</v>
      </c>
      <c r="H431" s="77">
        <v>16</v>
      </c>
      <c r="I431" s="77">
        <v>16</v>
      </c>
      <c r="J431" s="77">
        <v>16</v>
      </c>
      <c r="K431" s="107"/>
      <c r="L431" s="78"/>
      <c r="M431" s="78"/>
      <c r="N431" s="78"/>
      <c r="O431" s="78"/>
      <c r="P431" s="78"/>
      <c r="Q431" s="184"/>
      <c r="W431" s="8"/>
      <c r="X431" s="8"/>
      <c r="Y431" s="8"/>
      <c r="Z431" s="8"/>
      <c r="AA431" s="8"/>
      <c r="AB431" s="8"/>
    </row>
    <row r="432" spans="1:28" ht="30" x14ac:dyDescent="0.25">
      <c r="A432" s="174"/>
      <c r="B432" s="76" t="s">
        <v>31</v>
      </c>
      <c r="C432" s="243"/>
      <c r="D432" s="111"/>
      <c r="E432" s="111"/>
      <c r="F432" s="174"/>
      <c r="G432" s="77">
        <v>20</v>
      </c>
      <c r="H432" s="77">
        <v>20</v>
      </c>
      <c r="I432" s="77">
        <v>20</v>
      </c>
      <c r="J432" s="77">
        <v>20</v>
      </c>
      <c r="K432" s="107"/>
      <c r="L432" s="78"/>
      <c r="M432" s="78"/>
      <c r="N432" s="78"/>
      <c r="O432" s="78"/>
      <c r="P432" s="78"/>
      <c r="Q432" s="184"/>
      <c r="W432" s="8"/>
      <c r="X432" s="8"/>
      <c r="Y432" s="8"/>
      <c r="Z432" s="8"/>
      <c r="AA432" s="8"/>
      <c r="AB432" s="8"/>
    </row>
    <row r="433" spans="1:28" ht="30" x14ac:dyDescent="0.25">
      <c r="A433" s="174"/>
      <c r="B433" s="76" t="s">
        <v>32</v>
      </c>
      <c r="C433" s="243"/>
      <c r="D433" s="111"/>
      <c r="E433" s="111"/>
      <c r="F433" s="174"/>
      <c r="G433" s="77">
        <v>0</v>
      </c>
      <c r="H433" s="77">
        <v>0</v>
      </c>
      <c r="I433" s="77">
        <v>0</v>
      </c>
      <c r="J433" s="77">
        <v>0</v>
      </c>
      <c r="K433" s="107"/>
      <c r="L433" s="78"/>
      <c r="M433" s="86"/>
      <c r="N433" s="86"/>
      <c r="O433" s="78"/>
      <c r="P433" s="78"/>
      <c r="Q433" s="184"/>
      <c r="W433" s="8"/>
      <c r="X433" s="8"/>
      <c r="Y433" s="8"/>
      <c r="Z433" s="8"/>
      <c r="AA433" s="8"/>
      <c r="AB433" s="8"/>
    </row>
    <row r="434" spans="1:28" ht="30" x14ac:dyDescent="0.25">
      <c r="A434" s="174"/>
      <c r="B434" s="76" t="s">
        <v>33</v>
      </c>
      <c r="C434" s="243"/>
      <c r="D434" s="111"/>
      <c r="E434" s="111"/>
      <c r="F434" s="175"/>
      <c r="G434" s="77">
        <v>17.5</v>
      </c>
      <c r="H434" s="77">
        <v>17.5</v>
      </c>
      <c r="I434" s="77">
        <v>17.5</v>
      </c>
      <c r="J434" s="77">
        <v>17.5</v>
      </c>
      <c r="K434" s="107"/>
      <c r="L434" s="78"/>
      <c r="M434" s="83"/>
      <c r="N434" s="83"/>
      <c r="O434" s="78"/>
      <c r="P434" s="78"/>
      <c r="Q434" s="184"/>
      <c r="W434" s="8"/>
      <c r="X434" s="8"/>
      <c r="Y434" s="8"/>
      <c r="Z434" s="8"/>
      <c r="AA434" s="8"/>
      <c r="AB434" s="8"/>
    </row>
    <row r="435" spans="1:28" ht="30" x14ac:dyDescent="0.25">
      <c r="A435" s="174"/>
      <c r="B435" s="76" t="s">
        <v>55</v>
      </c>
      <c r="C435" s="243"/>
      <c r="D435" s="111"/>
      <c r="E435" s="111"/>
      <c r="F435" s="173" t="s">
        <v>19</v>
      </c>
      <c r="G435" s="77">
        <v>0</v>
      </c>
      <c r="H435" s="77">
        <v>0</v>
      </c>
      <c r="I435" s="77">
        <v>0</v>
      </c>
      <c r="J435" s="77">
        <v>0</v>
      </c>
      <c r="K435" s="107"/>
      <c r="L435" s="78"/>
      <c r="M435" s="83"/>
      <c r="N435" s="83"/>
      <c r="O435" s="78"/>
      <c r="P435" s="78"/>
      <c r="Q435" s="184"/>
      <c r="W435" s="8"/>
      <c r="X435" s="8"/>
      <c r="Y435" s="8"/>
      <c r="Z435" s="8"/>
      <c r="AA435" s="8"/>
      <c r="AB435" s="8"/>
    </row>
    <row r="436" spans="1:28" ht="30" x14ac:dyDescent="0.25">
      <c r="A436" s="174"/>
      <c r="B436" s="76" t="s">
        <v>30</v>
      </c>
      <c r="C436" s="243"/>
      <c r="D436" s="111"/>
      <c r="E436" s="111"/>
      <c r="F436" s="174"/>
      <c r="G436" s="77">
        <v>18.7</v>
      </c>
      <c r="H436" s="77">
        <v>18.7</v>
      </c>
      <c r="I436" s="77">
        <v>18.7</v>
      </c>
      <c r="J436" s="77">
        <v>18.7</v>
      </c>
      <c r="K436" s="107"/>
      <c r="L436" s="78"/>
      <c r="M436" s="83"/>
      <c r="N436" s="83"/>
      <c r="O436" s="78"/>
      <c r="P436" s="78"/>
      <c r="Q436" s="184"/>
      <c r="W436" s="8"/>
      <c r="X436" s="8"/>
      <c r="Y436" s="8"/>
      <c r="Z436" s="8"/>
      <c r="AA436" s="8"/>
      <c r="AB436" s="8"/>
    </row>
    <row r="437" spans="1:28" ht="30" x14ac:dyDescent="0.25">
      <c r="A437" s="174"/>
      <c r="B437" s="76" t="s">
        <v>31</v>
      </c>
      <c r="C437" s="243"/>
      <c r="D437" s="111"/>
      <c r="E437" s="111"/>
      <c r="F437" s="174"/>
      <c r="G437" s="77">
        <v>20</v>
      </c>
      <c r="H437" s="77">
        <v>20</v>
      </c>
      <c r="I437" s="77">
        <v>20</v>
      </c>
      <c r="J437" s="77">
        <v>20</v>
      </c>
      <c r="K437" s="107"/>
      <c r="L437" s="78"/>
      <c r="M437" s="83"/>
      <c r="N437" s="83"/>
      <c r="O437" s="78"/>
      <c r="P437" s="78"/>
      <c r="Q437" s="184"/>
      <c r="W437" s="8"/>
      <c r="X437" s="8"/>
      <c r="Y437" s="8"/>
      <c r="Z437" s="8"/>
      <c r="AA437" s="8"/>
      <c r="AB437" s="8"/>
    </row>
    <row r="438" spans="1:28" ht="30" x14ac:dyDescent="0.25">
      <c r="A438" s="174"/>
      <c r="B438" s="76" t="s">
        <v>32</v>
      </c>
      <c r="C438" s="243"/>
      <c r="D438" s="111"/>
      <c r="E438" s="111"/>
      <c r="F438" s="174"/>
      <c r="G438" s="77">
        <v>0</v>
      </c>
      <c r="H438" s="77">
        <v>0</v>
      </c>
      <c r="I438" s="77">
        <v>0</v>
      </c>
      <c r="J438" s="77">
        <v>0</v>
      </c>
      <c r="K438" s="107"/>
      <c r="L438" s="78"/>
      <c r="M438" s="83"/>
      <c r="N438" s="83"/>
      <c r="O438" s="78"/>
      <c r="P438" s="78"/>
      <c r="Q438" s="184"/>
      <c r="W438" s="8"/>
      <c r="X438" s="8"/>
      <c r="Y438" s="8"/>
      <c r="Z438" s="8"/>
      <c r="AA438" s="8"/>
      <c r="AB438" s="8"/>
    </row>
    <row r="439" spans="1:28" ht="30" x14ac:dyDescent="0.25">
      <c r="A439" s="174"/>
      <c r="B439" s="76" t="s">
        <v>33</v>
      </c>
      <c r="C439" s="243"/>
      <c r="D439" s="111"/>
      <c r="E439" s="111"/>
      <c r="F439" s="175"/>
      <c r="G439" s="77">
        <v>19.3</v>
      </c>
      <c r="H439" s="77">
        <v>19.3</v>
      </c>
      <c r="I439" s="77">
        <v>19.3</v>
      </c>
      <c r="J439" s="77">
        <v>19.3</v>
      </c>
      <c r="K439" s="107"/>
      <c r="L439" s="78"/>
      <c r="M439" s="83"/>
      <c r="N439" s="83"/>
      <c r="O439" s="78"/>
      <c r="P439" s="78"/>
      <c r="Q439" s="184"/>
      <c r="W439" s="8"/>
      <c r="X439" s="8"/>
      <c r="Y439" s="8"/>
      <c r="Z439" s="8"/>
      <c r="AA439" s="8"/>
      <c r="AB439" s="8"/>
    </row>
    <row r="440" spans="1:28" ht="30" x14ac:dyDescent="0.25">
      <c r="A440" s="174"/>
      <c r="B440" s="76" t="s">
        <v>55</v>
      </c>
      <c r="C440" s="243"/>
      <c r="D440" s="111"/>
      <c r="E440" s="111"/>
      <c r="F440" s="173" t="s">
        <v>179</v>
      </c>
      <c r="G440" s="77">
        <v>0</v>
      </c>
      <c r="H440" s="77">
        <v>0</v>
      </c>
      <c r="I440" s="77">
        <v>0</v>
      </c>
      <c r="J440" s="77">
        <v>0</v>
      </c>
      <c r="K440" s="107"/>
      <c r="L440" s="78"/>
      <c r="M440" s="83"/>
      <c r="N440" s="83"/>
      <c r="O440" s="78"/>
      <c r="P440" s="78"/>
      <c r="Q440" s="184"/>
      <c r="W440" s="8"/>
      <c r="X440" s="8"/>
      <c r="Y440" s="8"/>
      <c r="Z440" s="8"/>
      <c r="AA440" s="8"/>
      <c r="AB440" s="8"/>
    </row>
    <row r="441" spans="1:28" ht="30" x14ac:dyDescent="0.25">
      <c r="A441" s="174"/>
      <c r="B441" s="76" t="s">
        <v>30</v>
      </c>
      <c r="C441" s="243"/>
      <c r="D441" s="111"/>
      <c r="E441" s="111"/>
      <c r="F441" s="174"/>
      <c r="G441" s="77">
        <v>20</v>
      </c>
      <c r="H441" s="77">
        <v>14.7</v>
      </c>
      <c r="I441" s="77">
        <v>20</v>
      </c>
      <c r="J441" s="77">
        <v>14.7</v>
      </c>
      <c r="K441" s="107"/>
      <c r="L441" s="78"/>
      <c r="M441" s="83"/>
      <c r="N441" s="83"/>
      <c r="O441" s="78"/>
      <c r="P441" s="78"/>
      <c r="Q441" s="184"/>
      <c r="W441" s="8"/>
      <c r="X441" s="8"/>
      <c r="Y441" s="8"/>
      <c r="Z441" s="8"/>
      <c r="AA441" s="8"/>
      <c r="AB441" s="8"/>
    </row>
    <row r="442" spans="1:28" ht="30" x14ac:dyDescent="0.25">
      <c r="A442" s="174"/>
      <c r="B442" s="76" t="s">
        <v>31</v>
      </c>
      <c r="C442" s="243"/>
      <c r="D442" s="111"/>
      <c r="E442" s="111"/>
      <c r="F442" s="174"/>
      <c r="G442" s="77">
        <v>20</v>
      </c>
      <c r="H442" s="77">
        <v>15</v>
      </c>
      <c r="I442" s="77">
        <v>20</v>
      </c>
      <c r="J442" s="77">
        <v>15</v>
      </c>
      <c r="K442" s="107"/>
      <c r="L442" s="78"/>
      <c r="M442" s="83"/>
      <c r="N442" s="83"/>
      <c r="O442" s="78"/>
      <c r="P442" s="78"/>
      <c r="Q442" s="184"/>
      <c r="W442" s="8"/>
      <c r="X442" s="8"/>
      <c r="Y442" s="8"/>
      <c r="Z442" s="8"/>
      <c r="AA442" s="8"/>
      <c r="AB442" s="8"/>
    </row>
    <row r="443" spans="1:28" ht="30" x14ac:dyDescent="0.25">
      <c r="A443" s="174"/>
      <c r="B443" s="76" t="s">
        <v>32</v>
      </c>
      <c r="C443" s="243"/>
      <c r="D443" s="111"/>
      <c r="E443" s="111"/>
      <c r="F443" s="174"/>
      <c r="G443" s="77">
        <v>0</v>
      </c>
      <c r="H443" s="77">
        <v>0</v>
      </c>
      <c r="I443" s="77">
        <v>0</v>
      </c>
      <c r="J443" s="77">
        <v>0</v>
      </c>
      <c r="K443" s="107"/>
      <c r="L443" s="78"/>
      <c r="M443" s="83"/>
      <c r="N443" s="83"/>
      <c r="O443" s="78"/>
      <c r="P443" s="78"/>
      <c r="Q443" s="184"/>
      <c r="W443" s="8"/>
      <c r="X443" s="8"/>
      <c r="Y443" s="8"/>
      <c r="Z443" s="8"/>
      <c r="AA443" s="8"/>
      <c r="AB443" s="8"/>
    </row>
    <row r="444" spans="1:28" ht="30" x14ac:dyDescent="0.25">
      <c r="A444" s="174"/>
      <c r="B444" s="76" t="s">
        <v>33</v>
      </c>
      <c r="C444" s="243"/>
      <c r="D444" s="111"/>
      <c r="E444" s="111"/>
      <c r="F444" s="175"/>
      <c r="G444" s="77">
        <v>20</v>
      </c>
      <c r="H444" s="77">
        <v>19.899999999999999</v>
      </c>
      <c r="I444" s="77">
        <v>20</v>
      </c>
      <c r="J444" s="77">
        <v>19.899999999999999</v>
      </c>
      <c r="K444" s="107"/>
      <c r="L444" s="78"/>
      <c r="M444" s="83"/>
      <c r="N444" s="83"/>
      <c r="O444" s="78"/>
      <c r="P444" s="78"/>
      <c r="Q444" s="184"/>
      <c r="W444" s="8"/>
      <c r="X444" s="8"/>
      <c r="Y444" s="8"/>
      <c r="Z444" s="8"/>
      <c r="AA444" s="8"/>
      <c r="AB444" s="8"/>
    </row>
    <row r="445" spans="1:28" ht="30" x14ac:dyDescent="0.25">
      <c r="A445" s="174"/>
      <c r="B445" s="76" t="s">
        <v>55</v>
      </c>
      <c r="C445" s="243"/>
      <c r="D445" s="111"/>
      <c r="E445" s="111"/>
      <c r="F445" s="173" t="s">
        <v>192</v>
      </c>
      <c r="G445" s="77">
        <v>0</v>
      </c>
      <c r="H445" s="77">
        <f>0*0.883399999999999</f>
        <v>0</v>
      </c>
      <c r="I445" s="77">
        <v>0</v>
      </c>
      <c r="J445" s="77">
        <f>0*0.883399999999999</f>
        <v>0</v>
      </c>
      <c r="K445" s="107"/>
      <c r="L445" s="78"/>
      <c r="M445" s="83"/>
      <c r="N445" s="83"/>
      <c r="O445" s="78"/>
      <c r="P445" s="78"/>
      <c r="Q445" s="184"/>
      <c r="W445" s="8"/>
      <c r="X445" s="8"/>
      <c r="Y445" s="8"/>
      <c r="Z445" s="8"/>
      <c r="AA445" s="8"/>
      <c r="AB445" s="8"/>
    </row>
    <row r="446" spans="1:28" ht="30" x14ac:dyDescent="0.25">
      <c r="A446" s="174"/>
      <c r="B446" s="76" t="s">
        <v>30</v>
      </c>
      <c r="C446" s="243"/>
      <c r="D446" s="111"/>
      <c r="E446" s="111"/>
      <c r="F446" s="174"/>
      <c r="G446" s="77">
        <v>20</v>
      </c>
      <c r="H446" s="77">
        <v>18.8</v>
      </c>
      <c r="I446" s="77">
        <v>20</v>
      </c>
      <c r="J446" s="77">
        <v>18.8</v>
      </c>
      <c r="K446" s="107"/>
      <c r="L446" s="78"/>
      <c r="M446" s="83"/>
      <c r="N446" s="83"/>
      <c r="O446" s="78"/>
      <c r="P446" s="78"/>
      <c r="Q446" s="184"/>
      <c r="W446" s="8"/>
      <c r="X446" s="8"/>
      <c r="Y446" s="8"/>
      <c r="Z446" s="8"/>
      <c r="AA446" s="8"/>
      <c r="AB446" s="8"/>
    </row>
    <row r="447" spans="1:28" ht="30" x14ac:dyDescent="0.25">
      <c r="A447" s="174"/>
      <c r="B447" s="76" t="s">
        <v>31</v>
      </c>
      <c r="C447" s="243"/>
      <c r="D447" s="111"/>
      <c r="E447" s="111"/>
      <c r="F447" s="174"/>
      <c r="G447" s="77">
        <v>20</v>
      </c>
      <c r="H447" s="77">
        <v>20</v>
      </c>
      <c r="I447" s="77">
        <v>20</v>
      </c>
      <c r="J447" s="77">
        <v>20</v>
      </c>
      <c r="K447" s="107"/>
      <c r="L447" s="78"/>
      <c r="M447" s="83"/>
      <c r="N447" s="83"/>
      <c r="O447" s="78"/>
      <c r="P447" s="78"/>
      <c r="Q447" s="184"/>
      <c r="W447" s="8"/>
      <c r="X447" s="8"/>
      <c r="Y447" s="8"/>
      <c r="Z447" s="8"/>
      <c r="AA447" s="8"/>
      <c r="AB447" s="8"/>
    </row>
    <row r="448" spans="1:28" ht="30" x14ac:dyDescent="0.25">
      <c r="A448" s="174"/>
      <c r="B448" s="76" t="s">
        <v>32</v>
      </c>
      <c r="C448" s="243"/>
      <c r="D448" s="111"/>
      <c r="E448" s="111"/>
      <c r="F448" s="174"/>
      <c r="G448" s="77">
        <v>0</v>
      </c>
      <c r="H448" s="77">
        <f>0*0.883399999999999</f>
        <v>0</v>
      </c>
      <c r="I448" s="77">
        <v>0</v>
      </c>
      <c r="J448" s="77">
        <f>0*0.883399999999999</f>
        <v>0</v>
      </c>
      <c r="K448" s="107"/>
      <c r="L448" s="78"/>
      <c r="M448" s="83"/>
      <c r="N448" s="83"/>
      <c r="O448" s="78"/>
      <c r="P448" s="78"/>
      <c r="Q448" s="184"/>
      <c r="W448" s="8"/>
      <c r="X448" s="8"/>
      <c r="Y448" s="8"/>
      <c r="Z448" s="8"/>
      <c r="AA448" s="8"/>
      <c r="AB448" s="8"/>
    </row>
    <row r="449" spans="1:28" ht="30" x14ac:dyDescent="0.25">
      <c r="A449" s="174"/>
      <c r="B449" s="76" t="s">
        <v>33</v>
      </c>
      <c r="C449" s="243"/>
      <c r="D449" s="111"/>
      <c r="E449" s="111"/>
      <c r="F449" s="175"/>
      <c r="G449" s="77">
        <v>20</v>
      </c>
      <c r="H449" s="77">
        <v>20</v>
      </c>
      <c r="I449" s="77">
        <v>20</v>
      </c>
      <c r="J449" s="77">
        <v>20</v>
      </c>
      <c r="K449" s="107"/>
      <c r="L449" s="78"/>
      <c r="M449" s="83"/>
      <c r="N449" s="83"/>
      <c r="O449" s="78"/>
      <c r="P449" s="78"/>
      <c r="Q449" s="184"/>
      <c r="W449" s="8"/>
      <c r="X449" s="8"/>
      <c r="Y449" s="8"/>
      <c r="Z449" s="8"/>
      <c r="AA449" s="8"/>
      <c r="AB449" s="8"/>
    </row>
    <row r="450" spans="1:28" ht="30" x14ac:dyDescent="0.25">
      <c r="A450" s="174"/>
      <c r="B450" s="76" t="s">
        <v>55</v>
      </c>
      <c r="C450" s="243"/>
      <c r="D450" s="111"/>
      <c r="E450" s="111"/>
      <c r="F450" s="173" t="s">
        <v>193</v>
      </c>
      <c r="G450" s="77">
        <v>0</v>
      </c>
      <c r="H450" s="77">
        <f>0*0.883399999999999</f>
        <v>0</v>
      </c>
      <c r="I450" s="77">
        <v>0</v>
      </c>
      <c r="J450" s="77">
        <v>0</v>
      </c>
      <c r="K450" s="107"/>
      <c r="L450" s="78"/>
      <c r="M450" s="83"/>
      <c r="N450" s="83"/>
      <c r="O450" s="78"/>
      <c r="P450" s="78"/>
      <c r="Q450" s="184"/>
      <c r="W450" s="8"/>
      <c r="X450" s="8"/>
      <c r="Y450" s="8"/>
      <c r="Z450" s="8"/>
      <c r="AA450" s="8"/>
      <c r="AB450" s="8"/>
    </row>
    <row r="451" spans="1:28" ht="30" x14ac:dyDescent="0.25">
      <c r="A451" s="174"/>
      <c r="B451" s="76" t="s">
        <v>30</v>
      </c>
      <c r="C451" s="243"/>
      <c r="D451" s="111"/>
      <c r="E451" s="111"/>
      <c r="F451" s="174"/>
      <c r="G451" s="77">
        <v>20</v>
      </c>
      <c r="H451" s="77">
        <v>17.350000000000001</v>
      </c>
      <c r="I451" s="77">
        <v>20</v>
      </c>
      <c r="J451" s="77">
        <v>17.350000000000001</v>
      </c>
      <c r="K451" s="107"/>
      <c r="L451" s="78"/>
      <c r="M451" s="83"/>
      <c r="N451" s="83"/>
      <c r="O451" s="78"/>
      <c r="P451" s="78"/>
      <c r="Q451" s="184"/>
      <c r="W451" s="8"/>
      <c r="X451" s="8"/>
      <c r="Y451" s="8"/>
      <c r="Z451" s="8"/>
      <c r="AA451" s="8"/>
      <c r="AB451" s="8"/>
    </row>
    <row r="452" spans="1:28" ht="30" x14ac:dyDescent="0.25">
      <c r="A452" s="174"/>
      <c r="B452" s="76" t="s">
        <v>31</v>
      </c>
      <c r="C452" s="243"/>
      <c r="D452" s="111"/>
      <c r="E452" s="111"/>
      <c r="F452" s="174"/>
      <c r="G452" s="77">
        <v>20</v>
      </c>
      <c r="H452" s="77">
        <v>20</v>
      </c>
      <c r="I452" s="77">
        <v>20</v>
      </c>
      <c r="J452" s="77">
        <v>20</v>
      </c>
      <c r="K452" s="107"/>
      <c r="L452" s="78"/>
      <c r="M452" s="83"/>
      <c r="N452" s="83"/>
      <c r="O452" s="78"/>
      <c r="P452" s="78"/>
      <c r="Q452" s="184"/>
      <c r="W452" s="8"/>
      <c r="X452" s="8"/>
      <c r="Y452" s="8"/>
      <c r="Z452" s="8"/>
      <c r="AA452" s="8"/>
      <c r="AB452" s="8"/>
    </row>
    <row r="453" spans="1:28" ht="30" x14ac:dyDescent="0.25">
      <c r="A453" s="174"/>
      <c r="B453" s="76" t="s">
        <v>32</v>
      </c>
      <c r="C453" s="243"/>
      <c r="D453" s="111"/>
      <c r="E453" s="111"/>
      <c r="F453" s="174"/>
      <c r="G453" s="77">
        <v>0</v>
      </c>
      <c r="H453" s="77">
        <f>0*0.883399999999999</f>
        <v>0</v>
      </c>
      <c r="I453" s="77">
        <v>0</v>
      </c>
      <c r="J453" s="77">
        <f>0*0.883399999999999</f>
        <v>0</v>
      </c>
      <c r="K453" s="107"/>
      <c r="L453" s="78"/>
      <c r="M453" s="83"/>
      <c r="N453" s="83"/>
      <c r="O453" s="78"/>
      <c r="P453" s="78"/>
      <c r="Q453" s="184"/>
      <c r="W453" s="8"/>
      <c r="X453" s="8"/>
      <c r="Y453" s="8"/>
      <c r="Z453" s="8"/>
      <c r="AA453" s="8"/>
      <c r="AB453" s="8"/>
    </row>
    <row r="454" spans="1:28" ht="30" x14ac:dyDescent="0.25">
      <c r="A454" s="174"/>
      <c r="B454" s="76" t="s">
        <v>33</v>
      </c>
      <c r="C454" s="243"/>
      <c r="D454" s="111"/>
      <c r="E454" s="111"/>
      <c r="F454" s="175"/>
      <c r="G454" s="77">
        <v>10</v>
      </c>
      <c r="H454" s="77">
        <v>10</v>
      </c>
      <c r="I454" s="77">
        <v>10</v>
      </c>
      <c r="J454" s="77">
        <v>10</v>
      </c>
      <c r="K454" s="107"/>
      <c r="L454" s="78"/>
      <c r="M454" s="83"/>
      <c r="N454" s="83"/>
      <c r="O454" s="78"/>
      <c r="P454" s="78"/>
      <c r="Q454" s="184"/>
      <c r="W454" s="8"/>
      <c r="X454" s="8"/>
      <c r="Y454" s="8"/>
      <c r="Z454" s="8"/>
      <c r="AA454" s="8"/>
      <c r="AB454" s="8"/>
    </row>
    <row r="455" spans="1:28" ht="30" x14ac:dyDescent="0.25">
      <c r="A455" s="174"/>
      <c r="B455" s="76" t="s">
        <v>55</v>
      </c>
      <c r="C455" s="243"/>
      <c r="D455" s="111"/>
      <c r="E455" s="111"/>
      <c r="F455" s="173" t="s">
        <v>194</v>
      </c>
      <c r="G455" s="77">
        <v>0</v>
      </c>
      <c r="H455" s="77">
        <f>0*0.883399999999999</f>
        <v>0</v>
      </c>
      <c r="I455" s="77">
        <v>0</v>
      </c>
      <c r="J455" s="77">
        <f>0*0.883399999999999</f>
        <v>0</v>
      </c>
      <c r="K455" s="107"/>
      <c r="L455" s="78"/>
      <c r="M455" s="83"/>
      <c r="N455" s="83"/>
      <c r="O455" s="78"/>
      <c r="P455" s="78"/>
      <c r="Q455" s="184"/>
      <c r="W455" s="8"/>
      <c r="X455" s="8"/>
      <c r="Y455" s="8"/>
      <c r="Z455" s="8"/>
      <c r="AA455" s="8"/>
      <c r="AB455" s="8"/>
    </row>
    <row r="456" spans="1:28" ht="30" x14ac:dyDescent="0.25">
      <c r="A456" s="174"/>
      <c r="B456" s="76" t="s">
        <v>30</v>
      </c>
      <c r="C456" s="243"/>
      <c r="D456" s="111"/>
      <c r="E456" s="111"/>
      <c r="F456" s="174"/>
      <c r="G456" s="77">
        <v>20</v>
      </c>
      <c r="H456" s="159">
        <v>17.135000000000002</v>
      </c>
      <c r="I456" s="77">
        <v>20</v>
      </c>
      <c r="J456" s="159">
        <v>17.135000000000002</v>
      </c>
      <c r="K456" s="107"/>
      <c r="L456" s="78"/>
      <c r="M456" s="83"/>
      <c r="N456" s="83"/>
      <c r="O456" s="78"/>
      <c r="P456" s="78"/>
      <c r="Q456" s="184"/>
      <c r="W456" s="8"/>
      <c r="X456" s="8"/>
      <c r="Y456" s="8"/>
      <c r="Z456" s="8"/>
      <c r="AA456" s="8"/>
      <c r="AB456" s="8"/>
    </row>
    <row r="457" spans="1:28" ht="30" x14ac:dyDescent="0.25">
      <c r="A457" s="174"/>
      <c r="B457" s="76" t="s">
        <v>31</v>
      </c>
      <c r="C457" s="243"/>
      <c r="D457" s="111"/>
      <c r="E457" s="111"/>
      <c r="F457" s="174"/>
      <c r="G457" s="77">
        <v>20</v>
      </c>
      <c r="H457" s="159">
        <v>19.305</v>
      </c>
      <c r="I457" s="77">
        <v>20</v>
      </c>
      <c r="J457" s="159">
        <v>19.305</v>
      </c>
      <c r="K457" s="107"/>
      <c r="L457" s="78"/>
      <c r="M457" s="83"/>
      <c r="N457" s="83"/>
      <c r="O457" s="78"/>
      <c r="P457" s="78"/>
      <c r="Q457" s="184"/>
      <c r="W457" s="8"/>
      <c r="X457" s="8"/>
      <c r="Y457" s="8"/>
      <c r="Z457" s="8"/>
      <c r="AA457" s="8"/>
      <c r="AB457" s="8"/>
    </row>
    <row r="458" spans="1:28" ht="30" x14ac:dyDescent="0.25">
      <c r="A458" s="174"/>
      <c r="B458" s="76" t="s">
        <v>32</v>
      </c>
      <c r="C458" s="243"/>
      <c r="D458" s="111"/>
      <c r="E458" s="111"/>
      <c r="F458" s="174"/>
      <c r="G458" s="77">
        <v>0</v>
      </c>
      <c r="H458" s="77">
        <f>0*0.883399999999999</f>
        <v>0</v>
      </c>
      <c r="I458" s="77">
        <v>0</v>
      </c>
      <c r="J458" s="77">
        <f>0*0.883399999999999</f>
        <v>0</v>
      </c>
      <c r="K458" s="107"/>
      <c r="L458" s="78"/>
      <c r="M458" s="83"/>
      <c r="N458" s="83"/>
      <c r="O458" s="78"/>
      <c r="P458" s="78"/>
      <c r="Q458" s="184"/>
      <c r="W458" s="8"/>
      <c r="X458" s="8"/>
      <c r="Y458" s="8"/>
      <c r="Z458" s="8"/>
      <c r="AA458" s="8"/>
      <c r="AB458" s="8"/>
    </row>
    <row r="459" spans="1:28" ht="30" x14ac:dyDescent="0.25">
      <c r="A459" s="174"/>
      <c r="B459" s="76" t="s">
        <v>33</v>
      </c>
      <c r="C459" s="243"/>
      <c r="D459" s="111"/>
      <c r="E459" s="111"/>
      <c r="F459" s="175"/>
      <c r="G459" s="77">
        <v>10</v>
      </c>
      <c r="H459" s="159">
        <v>6.7</v>
      </c>
      <c r="I459" s="77">
        <v>10</v>
      </c>
      <c r="J459" s="159">
        <v>6.7</v>
      </c>
      <c r="K459" s="107"/>
      <c r="L459" s="78"/>
      <c r="M459" s="83"/>
      <c r="N459" s="83"/>
      <c r="O459" s="78"/>
      <c r="P459" s="78"/>
      <c r="Q459" s="184"/>
      <c r="W459" s="8"/>
      <c r="X459" s="8"/>
      <c r="Y459" s="8"/>
      <c r="Z459" s="8"/>
      <c r="AA459" s="8"/>
      <c r="AB459" s="8"/>
    </row>
    <row r="460" spans="1:28" ht="30" x14ac:dyDescent="0.25">
      <c r="A460" s="174"/>
      <c r="B460" s="76" t="s">
        <v>55</v>
      </c>
      <c r="C460" s="243"/>
      <c r="D460" s="111"/>
      <c r="E460" s="111"/>
      <c r="F460" s="173" t="s">
        <v>195</v>
      </c>
      <c r="G460" s="77">
        <f>0*0.883399999999999</f>
        <v>0</v>
      </c>
      <c r="H460" s="77">
        <f>0*0.883399999999999</f>
        <v>0</v>
      </c>
      <c r="I460" s="77">
        <f>0*0.883399999999999</f>
        <v>0</v>
      </c>
      <c r="J460" s="77">
        <f>0*0.883399999999999</f>
        <v>0</v>
      </c>
      <c r="K460" s="107"/>
      <c r="L460" s="78"/>
      <c r="M460" s="83"/>
      <c r="N460" s="83"/>
      <c r="O460" s="78"/>
      <c r="P460" s="78"/>
      <c r="Q460" s="184"/>
      <c r="W460" s="8"/>
      <c r="X460" s="8"/>
      <c r="Y460" s="8"/>
      <c r="Z460" s="8"/>
      <c r="AA460" s="8"/>
      <c r="AB460" s="8"/>
    </row>
    <row r="461" spans="1:28" ht="30" x14ac:dyDescent="0.25">
      <c r="A461" s="174"/>
      <c r="B461" s="76" t="s">
        <v>30</v>
      </c>
      <c r="C461" s="243"/>
      <c r="D461" s="111"/>
      <c r="E461" s="111"/>
      <c r="F461" s="174"/>
      <c r="G461" s="77">
        <v>20</v>
      </c>
      <c r="H461" s="77">
        <v>20</v>
      </c>
      <c r="I461" s="77">
        <v>20</v>
      </c>
      <c r="J461" s="77">
        <v>20</v>
      </c>
      <c r="K461" s="107"/>
      <c r="L461" s="78"/>
      <c r="M461" s="83"/>
      <c r="N461" s="83"/>
      <c r="O461" s="78"/>
      <c r="P461" s="78"/>
      <c r="Q461" s="184"/>
      <c r="W461" s="8"/>
      <c r="X461" s="8"/>
      <c r="Y461" s="8"/>
      <c r="Z461" s="8"/>
      <c r="AA461" s="8"/>
      <c r="AB461" s="8"/>
    </row>
    <row r="462" spans="1:28" ht="30" x14ac:dyDescent="0.25">
      <c r="A462" s="174"/>
      <c r="B462" s="76" t="s">
        <v>31</v>
      </c>
      <c r="C462" s="243"/>
      <c r="D462" s="111"/>
      <c r="E462" s="111"/>
      <c r="F462" s="174"/>
      <c r="G462" s="77">
        <v>20</v>
      </c>
      <c r="H462" s="77">
        <v>20</v>
      </c>
      <c r="I462" s="77">
        <v>20</v>
      </c>
      <c r="J462" s="77">
        <v>20</v>
      </c>
      <c r="K462" s="107"/>
      <c r="L462" s="78"/>
      <c r="M462" s="83"/>
      <c r="N462" s="83"/>
      <c r="O462" s="78"/>
      <c r="P462" s="78"/>
      <c r="Q462" s="184"/>
      <c r="W462" s="8"/>
      <c r="X462" s="8"/>
      <c r="Y462" s="8"/>
      <c r="Z462" s="8"/>
      <c r="AA462" s="8"/>
      <c r="AB462" s="8"/>
    </row>
    <row r="463" spans="1:28" ht="30" x14ac:dyDescent="0.25">
      <c r="A463" s="174"/>
      <c r="B463" s="76" t="s">
        <v>32</v>
      </c>
      <c r="C463" s="243"/>
      <c r="D463" s="111"/>
      <c r="E463" s="111"/>
      <c r="F463" s="174"/>
      <c r="G463" s="77">
        <f>0*0.883399999999999</f>
        <v>0</v>
      </c>
      <c r="H463" s="77">
        <f>0*0.883399999999999</f>
        <v>0</v>
      </c>
      <c r="I463" s="77">
        <f>0*0.883399999999999</f>
        <v>0</v>
      </c>
      <c r="J463" s="77">
        <f>0*0.883399999999999</f>
        <v>0</v>
      </c>
      <c r="K463" s="107"/>
      <c r="L463" s="78"/>
      <c r="M463" s="83"/>
      <c r="N463" s="83"/>
      <c r="O463" s="78"/>
      <c r="P463" s="78"/>
      <c r="Q463" s="184"/>
      <c r="W463" s="8"/>
      <c r="X463" s="8"/>
      <c r="Y463" s="8"/>
      <c r="Z463" s="8"/>
      <c r="AA463" s="8"/>
      <c r="AB463" s="8"/>
    </row>
    <row r="464" spans="1:28" ht="30" x14ac:dyDescent="0.25">
      <c r="A464" s="174"/>
      <c r="B464" s="76" t="s">
        <v>33</v>
      </c>
      <c r="C464" s="243"/>
      <c r="D464" s="111"/>
      <c r="E464" s="111"/>
      <c r="F464" s="175"/>
      <c r="G464" s="77">
        <v>10</v>
      </c>
      <c r="H464" s="77">
        <v>10</v>
      </c>
      <c r="I464" s="77">
        <v>10</v>
      </c>
      <c r="J464" s="77">
        <v>10</v>
      </c>
      <c r="K464" s="107"/>
      <c r="L464" s="78"/>
      <c r="M464" s="83"/>
      <c r="N464" s="83"/>
      <c r="O464" s="78"/>
      <c r="P464" s="78"/>
      <c r="Q464" s="184"/>
      <c r="W464" s="8"/>
      <c r="X464" s="8"/>
      <c r="Y464" s="8"/>
      <c r="Z464" s="8"/>
      <c r="AA464" s="8"/>
      <c r="AB464" s="8"/>
    </row>
    <row r="465" spans="1:28" ht="30" x14ac:dyDescent="0.25">
      <c r="A465" s="174"/>
      <c r="B465" s="76" t="s">
        <v>55</v>
      </c>
      <c r="C465" s="243"/>
      <c r="D465" s="111"/>
      <c r="E465" s="111"/>
      <c r="F465" s="173" t="s">
        <v>196</v>
      </c>
      <c r="G465" s="77">
        <f>0*0.883399999999999</f>
        <v>0</v>
      </c>
      <c r="H465" s="77">
        <f>0*0.883399999999999</f>
        <v>0</v>
      </c>
      <c r="I465" s="77">
        <f>0*0.883399999999999</f>
        <v>0</v>
      </c>
      <c r="J465" s="77">
        <f>0*0.883399999999999</f>
        <v>0</v>
      </c>
      <c r="K465" s="107"/>
      <c r="L465" s="78"/>
      <c r="M465" s="83"/>
      <c r="N465" s="83"/>
      <c r="O465" s="78"/>
      <c r="P465" s="78"/>
      <c r="Q465" s="184"/>
      <c r="W465" s="8"/>
      <c r="X465" s="8"/>
      <c r="Y465" s="8"/>
      <c r="Z465" s="8"/>
      <c r="AA465" s="8"/>
      <c r="AB465" s="8"/>
    </row>
    <row r="466" spans="1:28" ht="30" x14ac:dyDescent="0.25">
      <c r="A466" s="174"/>
      <c r="B466" s="76" t="s">
        <v>30</v>
      </c>
      <c r="C466" s="243"/>
      <c r="D466" s="111"/>
      <c r="E466" s="111"/>
      <c r="F466" s="174"/>
      <c r="G466" s="77">
        <v>21.3</v>
      </c>
      <c r="H466" s="77">
        <v>20</v>
      </c>
      <c r="I466" s="77">
        <v>21.3</v>
      </c>
      <c r="J466" s="77">
        <v>20</v>
      </c>
      <c r="K466" s="107"/>
      <c r="L466" s="78"/>
      <c r="M466" s="83"/>
      <c r="N466" s="83"/>
      <c r="O466" s="78"/>
      <c r="P466" s="78"/>
      <c r="Q466" s="184"/>
      <c r="W466" s="8"/>
      <c r="X466" s="8"/>
      <c r="Y466" s="8"/>
      <c r="Z466" s="8"/>
      <c r="AA466" s="8"/>
      <c r="AB466" s="8"/>
    </row>
    <row r="467" spans="1:28" ht="30" x14ac:dyDescent="0.25">
      <c r="A467" s="174"/>
      <c r="B467" s="76" t="s">
        <v>31</v>
      </c>
      <c r="C467" s="243"/>
      <c r="D467" s="111"/>
      <c r="E467" s="111"/>
      <c r="F467" s="174"/>
      <c r="G467" s="77">
        <v>21.3</v>
      </c>
      <c r="H467" s="77">
        <v>20</v>
      </c>
      <c r="I467" s="77">
        <v>21.3</v>
      </c>
      <c r="J467" s="77">
        <v>20</v>
      </c>
      <c r="K467" s="107"/>
      <c r="L467" s="78"/>
      <c r="M467" s="83"/>
      <c r="N467" s="83"/>
      <c r="O467" s="78"/>
      <c r="P467" s="78"/>
      <c r="Q467" s="184"/>
      <c r="W467" s="8"/>
      <c r="X467" s="8"/>
      <c r="Y467" s="8"/>
      <c r="Z467" s="8"/>
      <c r="AA467" s="8"/>
      <c r="AB467" s="8"/>
    </row>
    <row r="468" spans="1:28" ht="30" x14ac:dyDescent="0.25">
      <c r="A468" s="174"/>
      <c r="B468" s="76" t="s">
        <v>32</v>
      </c>
      <c r="C468" s="243"/>
      <c r="D468" s="111"/>
      <c r="E468" s="111"/>
      <c r="F468" s="174"/>
      <c r="G468" s="77">
        <f>0*0.883399999999999</f>
        <v>0</v>
      </c>
      <c r="H468" s="77">
        <f>0*0.883399999999999</f>
        <v>0</v>
      </c>
      <c r="I468" s="77">
        <f>0*0.883399999999999</f>
        <v>0</v>
      </c>
      <c r="J468" s="77">
        <f>0*0.883399999999999</f>
        <v>0</v>
      </c>
      <c r="K468" s="107"/>
      <c r="L468" s="78"/>
      <c r="M468" s="83"/>
      <c r="N468" s="83"/>
      <c r="O468" s="78"/>
      <c r="P468" s="78"/>
      <c r="Q468" s="184"/>
      <c r="W468" s="8"/>
      <c r="X468" s="8"/>
      <c r="Y468" s="8"/>
      <c r="Z468" s="8"/>
      <c r="AA468" s="8"/>
      <c r="AB468" s="8"/>
    </row>
    <row r="469" spans="1:28" ht="30" x14ac:dyDescent="0.25">
      <c r="A469" s="174"/>
      <c r="B469" s="76" t="s">
        <v>33</v>
      </c>
      <c r="C469" s="244"/>
      <c r="D469" s="112"/>
      <c r="E469" s="112"/>
      <c r="F469" s="175"/>
      <c r="G469" s="77">
        <v>21.3</v>
      </c>
      <c r="H469" s="77">
        <v>10</v>
      </c>
      <c r="I469" s="77">
        <v>21.3</v>
      </c>
      <c r="J469" s="77">
        <v>10</v>
      </c>
      <c r="K469" s="107"/>
      <c r="L469" s="78"/>
      <c r="M469" s="83"/>
      <c r="N469" s="83"/>
      <c r="O469" s="78"/>
      <c r="P469" s="78"/>
      <c r="Q469" s="185"/>
      <c r="W469" s="8"/>
      <c r="X469" s="8"/>
      <c r="Y469" s="8"/>
      <c r="Z469" s="8"/>
      <c r="AA469" s="8"/>
      <c r="AB469" s="8"/>
    </row>
    <row r="470" spans="1:28" ht="15" x14ac:dyDescent="0.25">
      <c r="A470" s="174"/>
      <c r="B470" s="264" t="s">
        <v>285</v>
      </c>
      <c r="C470" s="265"/>
      <c r="D470" s="265"/>
      <c r="E470" s="265"/>
      <c r="F470" s="266"/>
      <c r="G470" s="113">
        <f>SUM(G471:G526)</f>
        <v>32587.399999999991</v>
      </c>
      <c r="H470" s="113">
        <f>SUM(H471:H526)</f>
        <v>10470.462</v>
      </c>
      <c r="I470" s="113">
        <f>SUM(I471:I526)</f>
        <v>32587.399999999991</v>
      </c>
      <c r="J470" s="113">
        <f>SUM(J471:J526)</f>
        <v>10470.462</v>
      </c>
      <c r="K470" s="107"/>
      <c r="L470" s="78"/>
      <c r="M470" s="83"/>
      <c r="N470" s="83"/>
      <c r="O470" s="78"/>
      <c r="P470" s="78"/>
      <c r="Q470" s="183" t="s">
        <v>259</v>
      </c>
      <c r="W470" s="8"/>
      <c r="X470" s="8"/>
      <c r="Y470" s="8"/>
      <c r="Z470" s="8"/>
      <c r="AA470" s="8"/>
      <c r="AB470" s="8"/>
    </row>
    <row r="471" spans="1:28" ht="30" x14ac:dyDescent="0.25">
      <c r="A471" s="174"/>
      <c r="B471" s="76" t="s">
        <v>55</v>
      </c>
      <c r="C471" s="252"/>
      <c r="D471" s="242"/>
      <c r="E471" s="242"/>
      <c r="F471" s="186" t="s">
        <v>15</v>
      </c>
      <c r="G471" s="77">
        <v>2226.3000000000002</v>
      </c>
      <c r="H471" s="77">
        <v>2226.2600000000002</v>
      </c>
      <c r="I471" s="77">
        <v>2226.3000000000002</v>
      </c>
      <c r="J471" s="77">
        <v>2226.2600000000002</v>
      </c>
      <c r="K471" s="107"/>
      <c r="L471" s="78"/>
      <c r="M471" s="83"/>
      <c r="N471" s="83"/>
      <c r="O471" s="78"/>
      <c r="P471" s="78"/>
      <c r="Q471" s="184"/>
      <c r="W471" s="8"/>
      <c r="X471" s="8"/>
      <c r="Y471" s="8"/>
      <c r="Z471" s="8"/>
      <c r="AA471" s="8"/>
      <c r="AB471" s="8"/>
    </row>
    <row r="472" spans="1:28" ht="101.25" customHeight="1" x14ac:dyDescent="0.25">
      <c r="A472" s="174"/>
      <c r="B472" s="76" t="s">
        <v>252</v>
      </c>
      <c r="C472" s="252"/>
      <c r="D472" s="243"/>
      <c r="E472" s="243"/>
      <c r="F472" s="186"/>
      <c r="G472" s="77">
        <v>535.4</v>
      </c>
      <c r="H472" s="77">
        <v>535.4</v>
      </c>
      <c r="I472" s="77">
        <v>535.4</v>
      </c>
      <c r="J472" s="77">
        <v>535.4</v>
      </c>
      <c r="K472" s="107"/>
      <c r="L472" s="78"/>
      <c r="M472" s="83" t="s">
        <v>108</v>
      </c>
      <c r="N472" s="83"/>
      <c r="O472" s="78"/>
      <c r="P472" s="78"/>
      <c r="Q472" s="184"/>
      <c r="W472" s="8"/>
      <c r="X472" s="8"/>
      <c r="Y472" s="8"/>
      <c r="Z472" s="8"/>
      <c r="AA472" s="8"/>
      <c r="AB472" s="8"/>
    </row>
    <row r="473" spans="1:28" ht="30" x14ac:dyDescent="0.25">
      <c r="A473" s="174"/>
      <c r="B473" s="76" t="s">
        <v>30</v>
      </c>
      <c r="C473" s="252"/>
      <c r="D473" s="243"/>
      <c r="E473" s="243"/>
      <c r="F473" s="186"/>
      <c r="G473" s="77">
        <v>60</v>
      </c>
      <c r="H473" s="77">
        <v>55.5</v>
      </c>
      <c r="I473" s="77">
        <v>60</v>
      </c>
      <c r="J473" s="77">
        <v>55.5</v>
      </c>
      <c r="K473" s="107"/>
      <c r="L473" s="78"/>
      <c r="M473" s="83"/>
      <c r="N473" s="83"/>
      <c r="O473" s="78"/>
      <c r="P473" s="78"/>
      <c r="Q473" s="184"/>
      <c r="W473" s="8"/>
      <c r="X473" s="8"/>
      <c r="Y473" s="8"/>
      <c r="Z473" s="8"/>
      <c r="AA473" s="8"/>
      <c r="AB473" s="8"/>
    </row>
    <row r="474" spans="1:28" ht="30" x14ac:dyDescent="0.25">
      <c r="A474" s="174"/>
      <c r="B474" s="76" t="s">
        <v>31</v>
      </c>
      <c r="C474" s="252"/>
      <c r="D474" s="243"/>
      <c r="E474" s="243"/>
      <c r="F474" s="186"/>
      <c r="G474" s="77">
        <v>60</v>
      </c>
      <c r="H474" s="77">
        <v>56</v>
      </c>
      <c r="I474" s="77">
        <v>60</v>
      </c>
      <c r="J474" s="77">
        <v>56</v>
      </c>
      <c r="K474" s="107"/>
      <c r="L474" s="78"/>
      <c r="M474" s="83"/>
      <c r="N474" s="83"/>
      <c r="O474" s="78"/>
      <c r="P474" s="78"/>
      <c r="Q474" s="184"/>
      <c r="W474" s="8"/>
      <c r="X474" s="8"/>
      <c r="Y474" s="8"/>
      <c r="Z474" s="8"/>
      <c r="AA474" s="8"/>
      <c r="AB474" s="8"/>
    </row>
    <row r="475" spans="1:28" ht="30" x14ac:dyDescent="0.25">
      <c r="A475" s="174"/>
      <c r="B475" s="76" t="s">
        <v>32</v>
      </c>
      <c r="C475" s="252"/>
      <c r="D475" s="243"/>
      <c r="E475" s="243"/>
      <c r="F475" s="186"/>
      <c r="G475" s="77">
        <v>60</v>
      </c>
      <c r="H475" s="77">
        <v>60</v>
      </c>
      <c r="I475" s="77">
        <v>60</v>
      </c>
      <c r="J475" s="77">
        <v>60</v>
      </c>
      <c r="K475" s="107"/>
      <c r="L475" s="78"/>
      <c r="M475" s="83"/>
      <c r="N475" s="83"/>
      <c r="O475" s="78"/>
      <c r="P475" s="78"/>
      <c r="Q475" s="184"/>
      <c r="W475" s="8"/>
      <c r="X475" s="8"/>
      <c r="Y475" s="8"/>
      <c r="Z475" s="8"/>
      <c r="AA475" s="8"/>
      <c r="AB475" s="8"/>
    </row>
    <row r="476" spans="1:28" ht="30" x14ac:dyDescent="0.25">
      <c r="A476" s="174"/>
      <c r="B476" s="76" t="s">
        <v>33</v>
      </c>
      <c r="C476" s="252"/>
      <c r="D476" s="243"/>
      <c r="E476" s="243"/>
      <c r="F476" s="186"/>
      <c r="G476" s="77">
        <v>60</v>
      </c>
      <c r="H476" s="77">
        <v>60</v>
      </c>
      <c r="I476" s="77">
        <v>60</v>
      </c>
      <c r="J476" s="77">
        <v>60</v>
      </c>
      <c r="K476" s="107"/>
      <c r="L476" s="78"/>
      <c r="M476" s="83"/>
      <c r="N476" s="83"/>
      <c r="O476" s="78"/>
      <c r="P476" s="78"/>
      <c r="Q476" s="184"/>
      <c r="W476" s="8"/>
      <c r="X476" s="8"/>
      <c r="Y476" s="8"/>
      <c r="Z476" s="8"/>
      <c r="AA476" s="8"/>
      <c r="AB476" s="8"/>
    </row>
    <row r="477" spans="1:28" ht="30" x14ac:dyDescent="0.25">
      <c r="A477" s="174"/>
      <c r="B477" s="76" t="s">
        <v>55</v>
      </c>
      <c r="C477" s="252"/>
      <c r="D477" s="243"/>
      <c r="E477" s="243"/>
      <c r="F477" s="186" t="s">
        <v>16</v>
      </c>
      <c r="G477" s="77">
        <v>1000</v>
      </c>
      <c r="H477" s="77">
        <v>994</v>
      </c>
      <c r="I477" s="77">
        <v>1000</v>
      </c>
      <c r="J477" s="77">
        <v>994</v>
      </c>
      <c r="K477" s="107"/>
      <c r="L477" s="78"/>
      <c r="M477" s="83"/>
      <c r="N477" s="83"/>
      <c r="O477" s="78"/>
      <c r="P477" s="78"/>
      <c r="Q477" s="184"/>
      <c r="W477" s="8"/>
      <c r="X477" s="8"/>
      <c r="Y477" s="8"/>
      <c r="Z477" s="8"/>
      <c r="AA477" s="8"/>
      <c r="AB477" s="8"/>
    </row>
    <row r="478" spans="1:28" ht="30" x14ac:dyDescent="0.25">
      <c r="A478" s="174"/>
      <c r="B478" s="76" t="s">
        <v>30</v>
      </c>
      <c r="C478" s="252"/>
      <c r="D478" s="243"/>
      <c r="E478" s="243"/>
      <c r="F478" s="186"/>
      <c r="G478" s="77">
        <v>60</v>
      </c>
      <c r="H478" s="77">
        <v>47.9</v>
      </c>
      <c r="I478" s="77">
        <v>60</v>
      </c>
      <c r="J478" s="77">
        <v>47.9</v>
      </c>
      <c r="K478" s="107"/>
      <c r="L478" s="78"/>
      <c r="M478" s="83"/>
      <c r="N478" s="83"/>
      <c r="O478" s="78"/>
      <c r="P478" s="78"/>
      <c r="Q478" s="184"/>
      <c r="W478" s="8"/>
      <c r="X478" s="8"/>
      <c r="Y478" s="8"/>
      <c r="Z478" s="8"/>
      <c r="AA478" s="8"/>
      <c r="AB478" s="8"/>
    </row>
    <row r="479" spans="1:28" ht="30" x14ac:dyDescent="0.25">
      <c r="A479" s="174"/>
      <c r="B479" s="76" t="s">
        <v>31</v>
      </c>
      <c r="C479" s="252"/>
      <c r="D479" s="243"/>
      <c r="E479" s="243"/>
      <c r="F479" s="186"/>
      <c r="G479" s="77">
        <v>60</v>
      </c>
      <c r="H479" s="77">
        <v>60</v>
      </c>
      <c r="I479" s="77">
        <v>60</v>
      </c>
      <c r="J479" s="77">
        <v>60</v>
      </c>
      <c r="K479" s="107"/>
      <c r="L479" s="78"/>
      <c r="M479" s="83"/>
      <c r="N479" s="83"/>
      <c r="O479" s="78"/>
      <c r="P479" s="78"/>
      <c r="Q479" s="184"/>
      <c r="W479" s="8"/>
      <c r="X479" s="8"/>
      <c r="Y479" s="8"/>
      <c r="Z479" s="8"/>
      <c r="AA479" s="8"/>
      <c r="AB479" s="8"/>
    </row>
    <row r="480" spans="1:28" ht="30" x14ac:dyDescent="0.25">
      <c r="A480" s="174"/>
      <c r="B480" s="76" t="s">
        <v>32</v>
      </c>
      <c r="C480" s="252"/>
      <c r="D480" s="243"/>
      <c r="E480" s="243"/>
      <c r="F480" s="186"/>
      <c r="G480" s="77">
        <v>60</v>
      </c>
      <c r="H480" s="77">
        <v>60</v>
      </c>
      <c r="I480" s="77">
        <v>60</v>
      </c>
      <c r="J480" s="77">
        <v>60</v>
      </c>
      <c r="K480" s="107"/>
      <c r="L480" s="78"/>
      <c r="M480" s="83"/>
      <c r="N480" s="83"/>
      <c r="O480" s="78"/>
      <c r="P480" s="78"/>
      <c r="Q480" s="184"/>
      <c r="W480" s="8"/>
      <c r="X480" s="8"/>
      <c r="Y480" s="8"/>
      <c r="Z480" s="8"/>
      <c r="AA480" s="8"/>
      <c r="AB480" s="8"/>
    </row>
    <row r="481" spans="1:28" ht="30" x14ac:dyDescent="0.25">
      <c r="A481" s="174"/>
      <c r="B481" s="76" t="s">
        <v>33</v>
      </c>
      <c r="C481" s="252"/>
      <c r="D481" s="243"/>
      <c r="E481" s="243"/>
      <c r="F481" s="186"/>
      <c r="G481" s="77">
        <v>60</v>
      </c>
      <c r="H481" s="77">
        <v>60</v>
      </c>
      <c r="I481" s="77">
        <v>60</v>
      </c>
      <c r="J481" s="77">
        <v>60</v>
      </c>
      <c r="K481" s="107"/>
      <c r="L481" s="78"/>
      <c r="M481" s="83"/>
      <c r="N481" s="83"/>
      <c r="O481" s="78"/>
      <c r="P481" s="78"/>
      <c r="Q481" s="184"/>
      <c r="W481" s="8"/>
      <c r="X481" s="8"/>
      <c r="Y481" s="8"/>
      <c r="Z481" s="8"/>
      <c r="AA481" s="8"/>
      <c r="AB481" s="8"/>
    </row>
    <row r="482" spans="1:28" ht="30" x14ac:dyDescent="0.25">
      <c r="A482" s="174"/>
      <c r="B482" s="76" t="s">
        <v>55</v>
      </c>
      <c r="C482" s="252"/>
      <c r="D482" s="243"/>
      <c r="E482" s="243"/>
      <c r="F482" s="186" t="s">
        <v>17</v>
      </c>
      <c r="G482" s="77">
        <v>4562.8999999999996</v>
      </c>
      <c r="H482" s="77">
        <v>541.5</v>
      </c>
      <c r="I482" s="77">
        <v>4562.8999999999996</v>
      </c>
      <c r="J482" s="77">
        <v>541.5</v>
      </c>
      <c r="K482" s="107"/>
      <c r="L482" s="78"/>
      <c r="M482" s="83"/>
      <c r="N482" s="83"/>
      <c r="O482" s="78"/>
      <c r="P482" s="78"/>
      <c r="Q482" s="184"/>
      <c r="W482" s="8"/>
      <c r="X482" s="8"/>
      <c r="Y482" s="8"/>
      <c r="Z482" s="8"/>
      <c r="AA482" s="8"/>
      <c r="AB482" s="8"/>
    </row>
    <row r="483" spans="1:28" ht="30" x14ac:dyDescent="0.25">
      <c r="A483" s="174"/>
      <c r="B483" s="76" t="s">
        <v>30</v>
      </c>
      <c r="C483" s="252"/>
      <c r="D483" s="243"/>
      <c r="E483" s="243"/>
      <c r="F483" s="186"/>
      <c r="G483" s="77">
        <v>60</v>
      </c>
      <c r="H483" s="77">
        <v>52.5</v>
      </c>
      <c r="I483" s="77">
        <v>60</v>
      </c>
      <c r="J483" s="77">
        <v>52.5</v>
      </c>
      <c r="K483" s="107"/>
      <c r="L483" s="78"/>
      <c r="M483" s="83"/>
      <c r="N483" s="83"/>
      <c r="O483" s="78"/>
      <c r="P483" s="78"/>
      <c r="Q483" s="184"/>
      <c r="W483" s="8"/>
      <c r="X483" s="8"/>
      <c r="Y483" s="8"/>
      <c r="Z483" s="8"/>
      <c r="AA483" s="8"/>
      <c r="AB483" s="8"/>
    </row>
    <row r="484" spans="1:28" ht="30" x14ac:dyDescent="0.25">
      <c r="A484" s="174"/>
      <c r="B484" s="76" t="s">
        <v>31</v>
      </c>
      <c r="C484" s="252"/>
      <c r="D484" s="243"/>
      <c r="E484" s="243"/>
      <c r="F484" s="186"/>
      <c r="G484" s="77">
        <v>60</v>
      </c>
      <c r="H484" s="77">
        <v>50</v>
      </c>
      <c r="I484" s="77">
        <v>60</v>
      </c>
      <c r="J484" s="77">
        <v>50</v>
      </c>
      <c r="K484" s="107"/>
      <c r="L484" s="78"/>
      <c r="M484" s="83"/>
      <c r="N484" s="83"/>
      <c r="O484" s="78"/>
      <c r="P484" s="78"/>
      <c r="Q484" s="184"/>
      <c r="W484" s="8"/>
      <c r="X484" s="8"/>
      <c r="Y484" s="8"/>
      <c r="Z484" s="8"/>
      <c r="AA484" s="8"/>
      <c r="AB484" s="8"/>
    </row>
    <row r="485" spans="1:28" ht="30" x14ac:dyDescent="0.25">
      <c r="A485" s="174"/>
      <c r="B485" s="76" t="s">
        <v>32</v>
      </c>
      <c r="C485" s="252"/>
      <c r="D485" s="243"/>
      <c r="E485" s="243"/>
      <c r="F485" s="186"/>
      <c r="G485" s="77">
        <v>77</v>
      </c>
      <c r="H485" s="77">
        <v>76.900000000000006</v>
      </c>
      <c r="I485" s="77">
        <v>77</v>
      </c>
      <c r="J485" s="77">
        <v>76.900000000000006</v>
      </c>
      <c r="K485" s="107"/>
      <c r="L485" s="78"/>
      <c r="M485" s="83"/>
      <c r="N485" s="83"/>
      <c r="O485" s="78"/>
      <c r="P485" s="78"/>
      <c r="Q485" s="184"/>
      <c r="W485" s="8"/>
      <c r="X485" s="8"/>
      <c r="Y485" s="8"/>
      <c r="Z485" s="8"/>
      <c r="AA485" s="8"/>
      <c r="AB485" s="8"/>
    </row>
    <row r="486" spans="1:28" ht="30" x14ac:dyDescent="0.25">
      <c r="A486" s="174"/>
      <c r="B486" s="76" t="s">
        <v>33</v>
      </c>
      <c r="C486" s="252"/>
      <c r="D486" s="243"/>
      <c r="E486" s="243"/>
      <c r="F486" s="186"/>
      <c r="G486" s="77">
        <v>60</v>
      </c>
      <c r="H486" s="77">
        <v>60</v>
      </c>
      <c r="I486" s="77">
        <v>60</v>
      </c>
      <c r="J486" s="77">
        <v>60</v>
      </c>
      <c r="K486" s="107"/>
      <c r="L486" s="78"/>
      <c r="M486" s="83"/>
      <c r="N486" s="83"/>
      <c r="O486" s="78"/>
      <c r="P486" s="78"/>
      <c r="Q486" s="184"/>
      <c r="W486" s="8"/>
      <c r="X486" s="8"/>
      <c r="Y486" s="8"/>
      <c r="Z486" s="8"/>
      <c r="AA486" s="8"/>
      <c r="AB486" s="8"/>
    </row>
    <row r="487" spans="1:28" ht="30" x14ac:dyDescent="0.25">
      <c r="A487" s="174"/>
      <c r="B487" s="76" t="s">
        <v>55</v>
      </c>
      <c r="C487" s="252"/>
      <c r="D487" s="243"/>
      <c r="E487" s="243"/>
      <c r="F487" s="186" t="s">
        <v>18</v>
      </c>
      <c r="G487" s="77">
        <v>4432.8999999999996</v>
      </c>
      <c r="H487" s="77">
        <v>561.79999999999995</v>
      </c>
      <c r="I487" s="77">
        <v>4432.8999999999996</v>
      </c>
      <c r="J487" s="77">
        <v>561.79999999999995</v>
      </c>
      <c r="K487" s="107"/>
      <c r="L487" s="78"/>
      <c r="M487" s="83"/>
      <c r="N487" s="83"/>
      <c r="O487" s="78"/>
      <c r="P487" s="78"/>
      <c r="Q487" s="184"/>
      <c r="R487" s="235"/>
      <c r="S487" s="236"/>
      <c r="T487" s="236"/>
      <c r="U487" s="236"/>
      <c r="W487" s="8"/>
      <c r="X487" s="8"/>
      <c r="Y487" s="8"/>
      <c r="Z487" s="8"/>
      <c r="AA487" s="8"/>
      <c r="AB487" s="8"/>
    </row>
    <row r="488" spans="1:28" ht="30" x14ac:dyDescent="0.25">
      <c r="A488" s="174"/>
      <c r="B488" s="76" t="s">
        <v>30</v>
      </c>
      <c r="C488" s="252"/>
      <c r="D488" s="243"/>
      <c r="E488" s="243"/>
      <c r="F488" s="186"/>
      <c r="G488" s="77">
        <v>50.3</v>
      </c>
      <c r="H488" s="77">
        <v>50.3</v>
      </c>
      <c r="I488" s="77">
        <v>50.3</v>
      </c>
      <c r="J488" s="77">
        <v>50.3</v>
      </c>
      <c r="K488" s="107"/>
      <c r="L488" s="78"/>
      <c r="M488" s="83"/>
      <c r="N488" s="83"/>
      <c r="O488" s="78"/>
      <c r="P488" s="78"/>
      <c r="Q488" s="184"/>
      <c r="R488" s="235"/>
      <c r="S488" s="236"/>
      <c r="T488" s="236"/>
      <c r="U488" s="236"/>
      <c r="W488" s="8"/>
      <c r="X488" s="8"/>
      <c r="Y488" s="8"/>
      <c r="Z488" s="8"/>
      <c r="AA488" s="8"/>
      <c r="AB488" s="8"/>
    </row>
    <row r="489" spans="1:28" ht="30" x14ac:dyDescent="0.25">
      <c r="A489" s="174"/>
      <c r="B489" s="76" t="s">
        <v>31</v>
      </c>
      <c r="C489" s="252"/>
      <c r="D489" s="243"/>
      <c r="E489" s="243"/>
      <c r="F489" s="186"/>
      <c r="G489" s="77">
        <v>50</v>
      </c>
      <c r="H489" s="77">
        <v>50</v>
      </c>
      <c r="I489" s="77">
        <v>50</v>
      </c>
      <c r="J489" s="77">
        <v>50</v>
      </c>
      <c r="K489" s="107"/>
      <c r="L489" s="78"/>
      <c r="M489" s="83"/>
      <c r="N489" s="83"/>
      <c r="O489" s="78"/>
      <c r="P489" s="78"/>
      <c r="Q489" s="184"/>
      <c r="W489" s="8"/>
      <c r="X489" s="8"/>
      <c r="Y489" s="8"/>
      <c r="Z489" s="8"/>
      <c r="AA489" s="8"/>
      <c r="AB489" s="8"/>
    </row>
    <row r="490" spans="1:28" ht="30" x14ac:dyDescent="0.25">
      <c r="A490" s="174"/>
      <c r="B490" s="76" t="s">
        <v>32</v>
      </c>
      <c r="C490" s="252"/>
      <c r="D490" s="243"/>
      <c r="E490" s="243"/>
      <c r="F490" s="186"/>
      <c r="G490" s="77">
        <v>54</v>
      </c>
      <c r="H490" s="77">
        <v>54</v>
      </c>
      <c r="I490" s="77">
        <v>54</v>
      </c>
      <c r="J490" s="77">
        <v>54</v>
      </c>
      <c r="K490" s="107"/>
      <c r="L490" s="78"/>
      <c r="M490" s="83"/>
      <c r="N490" s="83"/>
      <c r="O490" s="78"/>
      <c r="P490" s="78"/>
      <c r="Q490" s="184"/>
      <c r="W490" s="8"/>
      <c r="X490" s="8"/>
      <c r="Y490" s="8"/>
      <c r="Z490" s="8"/>
      <c r="AA490" s="8"/>
      <c r="AB490" s="8"/>
    </row>
    <row r="491" spans="1:28" ht="30" x14ac:dyDescent="0.25">
      <c r="A491" s="174"/>
      <c r="B491" s="76" t="s">
        <v>33</v>
      </c>
      <c r="C491" s="252"/>
      <c r="D491" s="243"/>
      <c r="E491" s="243"/>
      <c r="F491" s="186"/>
      <c r="G491" s="77">
        <v>60</v>
      </c>
      <c r="H491" s="77">
        <v>60</v>
      </c>
      <c r="I491" s="77">
        <v>60</v>
      </c>
      <c r="J491" s="77">
        <v>60</v>
      </c>
      <c r="K491" s="107"/>
      <c r="L491" s="78"/>
      <c r="M491" s="83"/>
      <c r="N491" s="83"/>
      <c r="O491" s="78"/>
      <c r="P491" s="78"/>
      <c r="Q491" s="184"/>
      <c r="W491" s="8"/>
      <c r="X491" s="8"/>
      <c r="Y491" s="8"/>
      <c r="Z491" s="8"/>
      <c r="AA491" s="8"/>
      <c r="AB491" s="8"/>
    </row>
    <row r="492" spans="1:28" ht="30" x14ac:dyDescent="0.25">
      <c r="A492" s="174"/>
      <c r="B492" s="76" t="s">
        <v>55</v>
      </c>
      <c r="C492" s="252"/>
      <c r="D492" s="243"/>
      <c r="E492" s="243"/>
      <c r="F492" s="186" t="s">
        <v>19</v>
      </c>
      <c r="G492" s="77">
        <v>4812.8999999999996</v>
      </c>
      <c r="H492" s="77">
        <v>577.6</v>
      </c>
      <c r="I492" s="77">
        <v>4812.8999999999996</v>
      </c>
      <c r="J492" s="77">
        <v>577.6</v>
      </c>
      <c r="K492" s="107"/>
      <c r="L492" s="78"/>
      <c r="M492" s="83"/>
      <c r="N492" s="83"/>
      <c r="O492" s="78"/>
      <c r="P492" s="78"/>
      <c r="Q492" s="184"/>
      <c r="W492" s="8"/>
      <c r="X492" s="8"/>
      <c r="Y492" s="8"/>
      <c r="Z492" s="8"/>
      <c r="AA492" s="8"/>
      <c r="AB492" s="8"/>
    </row>
    <row r="493" spans="1:28" ht="30" x14ac:dyDescent="0.25">
      <c r="A493" s="174"/>
      <c r="B493" s="76" t="s">
        <v>30</v>
      </c>
      <c r="C493" s="252"/>
      <c r="D493" s="243"/>
      <c r="E493" s="243"/>
      <c r="F493" s="186"/>
      <c r="G493" s="77">
        <v>92.5</v>
      </c>
      <c r="H493" s="77">
        <v>92.5</v>
      </c>
      <c r="I493" s="77">
        <v>92.5</v>
      </c>
      <c r="J493" s="77">
        <v>92.5</v>
      </c>
      <c r="K493" s="107"/>
      <c r="L493" s="78"/>
      <c r="M493" s="83"/>
      <c r="N493" s="83"/>
      <c r="O493" s="78"/>
      <c r="P493" s="78"/>
      <c r="Q493" s="184"/>
      <c r="W493" s="8"/>
      <c r="X493" s="8"/>
      <c r="Y493" s="8"/>
      <c r="Z493" s="8"/>
      <c r="AA493" s="8"/>
      <c r="AB493" s="8"/>
    </row>
    <row r="494" spans="1:28" ht="30" x14ac:dyDescent="0.25">
      <c r="A494" s="174"/>
      <c r="B494" s="76" t="s">
        <v>31</v>
      </c>
      <c r="C494" s="252"/>
      <c r="D494" s="243"/>
      <c r="E494" s="243"/>
      <c r="F494" s="186"/>
      <c r="G494" s="77">
        <v>50</v>
      </c>
      <c r="H494" s="77">
        <v>50</v>
      </c>
      <c r="I494" s="77">
        <v>50</v>
      </c>
      <c r="J494" s="77">
        <v>50</v>
      </c>
      <c r="K494" s="107"/>
      <c r="L494" s="78"/>
      <c r="M494" s="83"/>
      <c r="N494" s="83"/>
      <c r="O494" s="78"/>
      <c r="P494" s="78"/>
      <c r="Q494" s="184"/>
      <c r="W494" s="8"/>
      <c r="X494" s="8"/>
      <c r="Y494" s="8"/>
      <c r="Z494" s="8"/>
      <c r="AA494" s="8"/>
      <c r="AB494" s="8"/>
    </row>
    <row r="495" spans="1:28" ht="30" x14ac:dyDescent="0.25">
      <c r="A495" s="174"/>
      <c r="B495" s="76" t="s">
        <v>32</v>
      </c>
      <c r="C495" s="252"/>
      <c r="D495" s="243"/>
      <c r="E495" s="243"/>
      <c r="F495" s="186"/>
      <c r="G495" s="77">
        <v>54</v>
      </c>
      <c r="H495" s="77">
        <v>54</v>
      </c>
      <c r="I495" s="77">
        <v>54</v>
      </c>
      <c r="J495" s="77">
        <v>54</v>
      </c>
      <c r="K495" s="107"/>
      <c r="L495" s="78"/>
      <c r="M495" s="83"/>
      <c r="N495" s="83"/>
      <c r="O495" s="78"/>
      <c r="P495" s="78"/>
      <c r="Q495" s="184"/>
      <c r="W495" s="8"/>
      <c r="X495" s="8"/>
      <c r="Y495" s="8"/>
      <c r="Z495" s="8"/>
      <c r="AA495" s="8"/>
      <c r="AB495" s="8"/>
    </row>
    <row r="496" spans="1:28" ht="30" x14ac:dyDescent="0.25">
      <c r="A496" s="174"/>
      <c r="B496" s="76" t="s">
        <v>33</v>
      </c>
      <c r="C496" s="252"/>
      <c r="D496" s="243"/>
      <c r="E496" s="243"/>
      <c r="F496" s="186"/>
      <c r="G496" s="77">
        <v>60</v>
      </c>
      <c r="H496" s="77">
        <v>60</v>
      </c>
      <c r="I496" s="77">
        <v>60</v>
      </c>
      <c r="J496" s="77">
        <v>60</v>
      </c>
      <c r="K496" s="107"/>
      <c r="L496" s="78"/>
      <c r="M496" s="83"/>
      <c r="N496" s="83"/>
      <c r="O496" s="78"/>
      <c r="P496" s="78"/>
      <c r="Q496" s="184"/>
      <c r="W496" s="8"/>
      <c r="X496" s="8"/>
      <c r="Y496" s="8"/>
      <c r="Z496" s="8"/>
      <c r="AA496" s="8"/>
      <c r="AB496" s="8"/>
    </row>
    <row r="497" spans="1:28" ht="30" x14ac:dyDescent="0.25">
      <c r="A497" s="174"/>
      <c r="B497" s="76" t="s">
        <v>55</v>
      </c>
      <c r="C497" s="252"/>
      <c r="D497" s="243"/>
      <c r="E497" s="243"/>
      <c r="F497" s="186" t="s">
        <v>179</v>
      </c>
      <c r="G497" s="77">
        <v>170</v>
      </c>
      <c r="H497" s="77">
        <v>61</v>
      </c>
      <c r="I497" s="77">
        <v>170</v>
      </c>
      <c r="J497" s="77">
        <v>61</v>
      </c>
      <c r="K497" s="107"/>
      <c r="L497" s="78"/>
      <c r="M497" s="83"/>
      <c r="N497" s="83"/>
      <c r="O497" s="78"/>
      <c r="P497" s="78"/>
      <c r="Q497" s="184"/>
      <c r="W497" s="8"/>
      <c r="X497" s="8"/>
      <c r="Y497" s="8"/>
      <c r="Z497" s="8"/>
      <c r="AA497" s="8"/>
      <c r="AB497" s="8"/>
    </row>
    <row r="498" spans="1:28" ht="30" x14ac:dyDescent="0.25">
      <c r="A498" s="174"/>
      <c r="B498" s="76" t="s">
        <v>30</v>
      </c>
      <c r="C498" s="252"/>
      <c r="D498" s="243"/>
      <c r="E498" s="243"/>
      <c r="F498" s="186"/>
      <c r="G498" s="77">
        <v>100</v>
      </c>
      <c r="H498" s="77">
        <v>16</v>
      </c>
      <c r="I498" s="77">
        <v>100</v>
      </c>
      <c r="J498" s="77">
        <v>16</v>
      </c>
      <c r="K498" s="107"/>
      <c r="L498" s="78"/>
      <c r="M498" s="83"/>
      <c r="N498" s="83"/>
      <c r="O498" s="78"/>
      <c r="P498" s="78"/>
      <c r="Q498" s="184"/>
      <c r="W498" s="8"/>
      <c r="X498" s="8"/>
      <c r="Y498" s="8"/>
      <c r="Z498" s="8"/>
      <c r="AA498" s="8"/>
      <c r="AB498" s="8"/>
    </row>
    <row r="499" spans="1:28" ht="30" x14ac:dyDescent="0.25">
      <c r="A499" s="174"/>
      <c r="B499" s="76" t="s">
        <v>31</v>
      </c>
      <c r="C499" s="252"/>
      <c r="D499" s="243"/>
      <c r="E499" s="243"/>
      <c r="F499" s="186"/>
      <c r="G499" s="77">
        <v>50</v>
      </c>
      <c r="H499" s="77">
        <v>25</v>
      </c>
      <c r="I499" s="77">
        <v>50</v>
      </c>
      <c r="J499" s="77">
        <v>25</v>
      </c>
      <c r="K499" s="107"/>
      <c r="L499" s="78"/>
      <c r="M499" s="83"/>
      <c r="N499" s="83"/>
      <c r="O499" s="78"/>
      <c r="P499" s="78"/>
      <c r="Q499" s="184"/>
      <c r="W499" s="8"/>
      <c r="X499" s="8"/>
      <c r="Y499" s="8"/>
      <c r="Z499" s="8"/>
      <c r="AA499" s="8"/>
      <c r="AB499" s="8"/>
    </row>
    <row r="500" spans="1:28" ht="30" x14ac:dyDescent="0.25">
      <c r="A500" s="174"/>
      <c r="B500" s="76" t="s">
        <v>32</v>
      </c>
      <c r="C500" s="252"/>
      <c r="D500" s="243"/>
      <c r="E500" s="243"/>
      <c r="F500" s="186"/>
      <c r="G500" s="77">
        <v>60</v>
      </c>
      <c r="H500" s="77">
        <v>0</v>
      </c>
      <c r="I500" s="77">
        <v>60</v>
      </c>
      <c r="J500" s="77">
        <v>0</v>
      </c>
      <c r="K500" s="107"/>
      <c r="L500" s="78"/>
      <c r="M500" s="83"/>
      <c r="N500" s="83"/>
      <c r="O500" s="78"/>
      <c r="P500" s="78"/>
      <c r="Q500" s="184"/>
      <c r="W500" s="8"/>
      <c r="X500" s="8"/>
      <c r="Y500" s="8"/>
      <c r="Z500" s="8"/>
      <c r="AA500" s="8"/>
      <c r="AB500" s="8"/>
    </row>
    <row r="501" spans="1:28" ht="30" x14ac:dyDescent="0.25">
      <c r="A501" s="174"/>
      <c r="B501" s="76" t="s">
        <v>33</v>
      </c>
      <c r="C501" s="252"/>
      <c r="D501" s="243"/>
      <c r="E501" s="243"/>
      <c r="F501" s="186"/>
      <c r="G501" s="77">
        <v>60</v>
      </c>
      <c r="H501" s="77">
        <v>0</v>
      </c>
      <c r="I501" s="77">
        <v>60</v>
      </c>
      <c r="J501" s="77">
        <v>0</v>
      </c>
      <c r="K501" s="107"/>
      <c r="L501" s="78"/>
      <c r="M501" s="83"/>
      <c r="N501" s="83"/>
      <c r="O501" s="78"/>
      <c r="P501" s="78"/>
      <c r="Q501" s="184"/>
      <c r="W501" s="8"/>
      <c r="X501" s="8"/>
      <c r="Y501" s="8"/>
      <c r="Z501" s="8"/>
      <c r="AA501" s="8"/>
      <c r="AB501" s="8"/>
    </row>
    <row r="502" spans="1:28" ht="30" x14ac:dyDescent="0.25">
      <c r="A502" s="174"/>
      <c r="B502" s="76" t="s">
        <v>55</v>
      </c>
      <c r="C502" s="252"/>
      <c r="D502" s="243"/>
      <c r="E502" s="243"/>
      <c r="F502" s="186" t="s">
        <v>192</v>
      </c>
      <c r="G502" s="77">
        <v>1163.5999999999999</v>
      </c>
      <c r="H502" s="77">
        <v>53.2</v>
      </c>
      <c r="I502" s="77">
        <v>1163.5999999999999</v>
      </c>
      <c r="J502" s="77">
        <v>53.2</v>
      </c>
      <c r="K502" s="107"/>
      <c r="L502" s="78"/>
      <c r="M502" s="83"/>
      <c r="N502" s="83"/>
      <c r="O502" s="78"/>
      <c r="P502" s="78"/>
      <c r="Q502" s="184"/>
      <c r="W502" s="8"/>
      <c r="X502" s="8"/>
      <c r="Y502" s="8"/>
      <c r="Z502" s="8"/>
      <c r="AA502" s="8"/>
      <c r="AB502" s="8"/>
    </row>
    <row r="503" spans="1:28" ht="30" x14ac:dyDescent="0.25">
      <c r="A503" s="174"/>
      <c r="B503" s="76" t="s">
        <v>30</v>
      </c>
      <c r="C503" s="252"/>
      <c r="D503" s="243"/>
      <c r="E503" s="243"/>
      <c r="F503" s="186"/>
      <c r="G503" s="77">
        <v>100</v>
      </c>
      <c r="H503" s="77">
        <v>77.900000000000006</v>
      </c>
      <c r="I503" s="77">
        <v>100</v>
      </c>
      <c r="J503" s="77">
        <v>77.900000000000006</v>
      </c>
      <c r="K503" s="107"/>
      <c r="L503" s="78"/>
      <c r="M503" s="83"/>
      <c r="N503" s="83"/>
      <c r="O503" s="78"/>
      <c r="P503" s="78"/>
      <c r="Q503" s="184"/>
      <c r="W503" s="8"/>
      <c r="X503" s="8"/>
      <c r="Y503" s="8"/>
      <c r="Z503" s="8"/>
      <c r="AA503" s="8"/>
      <c r="AB503" s="8"/>
    </row>
    <row r="504" spans="1:28" ht="30" x14ac:dyDescent="0.25">
      <c r="A504" s="174"/>
      <c r="B504" s="76" t="s">
        <v>31</v>
      </c>
      <c r="C504" s="252"/>
      <c r="D504" s="243"/>
      <c r="E504" s="243"/>
      <c r="F504" s="186"/>
      <c r="G504" s="77">
        <v>50</v>
      </c>
      <c r="H504" s="77">
        <v>50</v>
      </c>
      <c r="I504" s="77">
        <v>50</v>
      </c>
      <c r="J504" s="77">
        <v>50</v>
      </c>
      <c r="K504" s="107"/>
      <c r="L504" s="78"/>
      <c r="M504" s="83"/>
      <c r="N504" s="83"/>
      <c r="O504" s="78"/>
      <c r="P504" s="78"/>
      <c r="Q504" s="184"/>
      <c r="W504" s="8"/>
      <c r="X504" s="8"/>
      <c r="Y504" s="8"/>
      <c r="Z504" s="8"/>
      <c r="AA504" s="8"/>
      <c r="AB504" s="8"/>
    </row>
    <row r="505" spans="1:28" ht="30" x14ac:dyDescent="0.25">
      <c r="A505" s="174"/>
      <c r="B505" s="76" t="s">
        <v>32</v>
      </c>
      <c r="C505" s="252"/>
      <c r="D505" s="243"/>
      <c r="E505" s="243"/>
      <c r="F505" s="186"/>
      <c r="G505" s="77">
        <v>60</v>
      </c>
      <c r="H505" s="77">
        <v>50</v>
      </c>
      <c r="I505" s="77">
        <v>60</v>
      </c>
      <c r="J505" s="77">
        <v>50</v>
      </c>
      <c r="K505" s="107"/>
      <c r="L505" s="78"/>
      <c r="M505" s="83"/>
      <c r="N505" s="83"/>
      <c r="O505" s="78"/>
      <c r="P505" s="78"/>
      <c r="Q505" s="184"/>
      <c r="W505" s="8"/>
      <c r="X505" s="8"/>
      <c r="Y505" s="8"/>
      <c r="Z505" s="8"/>
      <c r="AA505" s="8"/>
      <c r="AB505" s="8"/>
    </row>
    <row r="506" spans="1:28" ht="30" x14ac:dyDescent="0.25">
      <c r="A506" s="174"/>
      <c r="B506" s="76" t="s">
        <v>33</v>
      </c>
      <c r="C506" s="252"/>
      <c r="D506" s="243"/>
      <c r="E506" s="243"/>
      <c r="F506" s="186"/>
      <c r="G506" s="77">
        <v>60</v>
      </c>
      <c r="H506" s="77">
        <v>60</v>
      </c>
      <c r="I506" s="77">
        <v>60</v>
      </c>
      <c r="J506" s="77">
        <v>60</v>
      </c>
      <c r="K506" s="107"/>
      <c r="L506" s="78"/>
      <c r="M506" s="83"/>
      <c r="N506" s="83"/>
      <c r="O506" s="78"/>
      <c r="P506" s="78"/>
      <c r="Q506" s="184"/>
      <c r="W506" s="8"/>
      <c r="X506" s="8"/>
      <c r="Y506" s="8"/>
      <c r="Z506" s="8"/>
      <c r="AA506" s="8"/>
      <c r="AB506" s="8"/>
    </row>
    <row r="507" spans="1:28" ht="30" x14ac:dyDescent="0.25">
      <c r="A507" s="174"/>
      <c r="B507" s="76" t="s">
        <v>55</v>
      </c>
      <c r="C507" s="252"/>
      <c r="D507" s="243"/>
      <c r="E507" s="243"/>
      <c r="F507" s="186" t="s">
        <v>193</v>
      </c>
      <c r="G507" s="77">
        <v>177.2</v>
      </c>
      <c r="H507" s="77">
        <v>177.2</v>
      </c>
      <c r="I507" s="77">
        <v>177.2</v>
      </c>
      <c r="J507" s="77">
        <v>177.2</v>
      </c>
      <c r="K507" s="107"/>
      <c r="L507" s="78"/>
      <c r="M507" s="83"/>
      <c r="N507" s="83"/>
      <c r="O507" s="78"/>
      <c r="P507" s="78"/>
      <c r="Q507" s="184"/>
      <c r="W507" s="8"/>
      <c r="X507" s="8"/>
      <c r="Y507" s="8"/>
      <c r="Z507" s="8"/>
      <c r="AA507" s="8"/>
      <c r="AB507" s="8"/>
    </row>
    <row r="508" spans="1:28" ht="30" x14ac:dyDescent="0.25">
      <c r="A508" s="174"/>
      <c r="B508" s="76" t="s">
        <v>30</v>
      </c>
      <c r="C508" s="252"/>
      <c r="D508" s="243"/>
      <c r="E508" s="243"/>
      <c r="F508" s="186"/>
      <c r="G508" s="77">
        <v>100</v>
      </c>
      <c r="H508" s="77">
        <v>89.2</v>
      </c>
      <c r="I508" s="77">
        <v>100</v>
      </c>
      <c r="J508" s="77">
        <v>89.2</v>
      </c>
      <c r="K508" s="107"/>
      <c r="L508" s="78"/>
      <c r="M508" s="83"/>
      <c r="N508" s="83"/>
      <c r="O508" s="78"/>
      <c r="P508" s="78"/>
      <c r="Q508" s="184"/>
      <c r="W508" s="8"/>
      <c r="X508" s="8"/>
      <c r="Y508" s="8"/>
      <c r="Z508" s="8"/>
      <c r="AA508" s="8"/>
      <c r="AB508" s="8"/>
    </row>
    <row r="509" spans="1:28" ht="30" x14ac:dyDescent="0.25">
      <c r="A509" s="174"/>
      <c r="B509" s="76" t="s">
        <v>31</v>
      </c>
      <c r="C509" s="252"/>
      <c r="D509" s="243"/>
      <c r="E509" s="243"/>
      <c r="F509" s="186"/>
      <c r="G509" s="77">
        <v>52.7</v>
      </c>
      <c r="H509" s="77">
        <v>52.65</v>
      </c>
      <c r="I509" s="77">
        <v>52.7</v>
      </c>
      <c r="J509" s="77">
        <v>52.65</v>
      </c>
      <c r="K509" s="107"/>
      <c r="L509" s="78"/>
      <c r="M509" s="83"/>
      <c r="N509" s="83"/>
      <c r="O509" s="78"/>
      <c r="P509" s="78"/>
      <c r="Q509" s="184"/>
      <c r="W509" s="8"/>
      <c r="X509" s="8"/>
      <c r="Y509" s="8"/>
      <c r="Z509" s="8"/>
      <c r="AA509" s="8"/>
      <c r="AB509" s="8"/>
    </row>
    <row r="510" spans="1:28" ht="30" x14ac:dyDescent="0.25">
      <c r="A510" s="174"/>
      <c r="B510" s="76" t="s">
        <v>32</v>
      </c>
      <c r="C510" s="252"/>
      <c r="D510" s="243"/>
      <c r="E510" s="243"/>
      <c r="F510" s="186"/>
      <c r="G510" s="77">
        <v>60</v>
      </c>
      <c r="H510" s="77">
        <v>39</v>
      </c>
      <c r="I510" s="77">
        <v>60</v>
      </c>
      <c r="J510" s="77">
        <v>39</v>
      </c>
      <c r="K510" s="107"/>
      <c r="L510" s="78"/>
      <c r="M510" s="83"/>
      <c r="N510" s="83"/>
      <c r="O510" s="78"/>
      <c r="P510" s="78"/>
      <c r="Q510" s="184"/>
      <c r="W510" s="8"/>
      <c r="X510" s="8"/>
      <c r="Y510" s="8"/>
      <c r="Z510" s="8"/>
      <c r="AA510" s="8"/>
      <c r="AB510" s="8"/>
    </row>
    <row r="511" spans="1:28" ht="30" x14ac:dyDescent="0.25">
      <c r="A511" s="174"/>
      <c r="B511" s="76" t="s">
        <v>33</v>
      </c>
      <c r="C511" s="252"/>
      <c r="D511" s="243"/>
      <c r="E511" s="243"/>
      <c r="F511" s="186"/>
      <c r="G511" s="77">
        <v>60</v>
      </c>
      <c r="H511" s="77">
        <v>60</v>
      </c>
      <c r="I511" s="77">
        <v>60</v>
      </c>
      <c r="J511" s="77">
        <v>60</v>
      </c>
      <c r="K511" s="107"/>
      <c r="L511" s="78"/>
      <c r="M511" s="83"/>
      <c r="N511" s="83"/>
      <c r="O511" s="78"/>
      <c r="P511" s="78"/>
      <c r="Q511" s="184"/>
      <c r="W511" s="8"/>
      <c r="X511" s="8"/>
      <c r="Y511" s="8"/>
      <c r="Z511" s="8"/>
      <c r="AA511" s="8"/>
      <c r="AB511" s="8"/>
    </row>
    <row r="512" spans="1:28" ht="30" x14ac:dyDescent="0.25">
      <c r="A512" s="174"/>
      <c r="B512" s="76" t="s">
        <v>55</v>
      </c>
      <c r="C512" s="252"/>
      <c r="D512" s="243"/>
      <c r="E512" s="243"/>
      <c r="F512" s="186" t="s">
        <v>194</v>
      </c>
      <c r="G512" s="77">
        <v>3282.1</v>
      </c>
      <c r="H512" s="159">
        <f>J512</f>
        <v>183.857</v>
      </c>
      <c r="I512" s="77">
        <v>3282.1</v>
      </c>
      <c r="J512" s="159">
        <v>183.857</v>
      </c>
      <c r="K512" s="107"/>
      <c r="L512" s="78"/>
      <c r="M512" s="83"/>
      <c r="N512" s="83"/>
      <c r="O512" s="78"/>
      <c r="P512" s="78"/>
      <c r="Q512" s="184"/>
      <c r="W512" s="8"/>
      <c r="X512" s="8"/>
      <c r="Y512" s="8"/>
      <c r="Z512" s="8"/>
      <c r="AA512" s="8"/>
      <c r="AB512" s="8"/>
    </row>
    <row r="513" spans="1:28" ht="30" x14ac:dyDescent="0.25">
      <c r="A513" s="174"/>
      <c r="B513" s="76" t="s">
        <v>30</v>
      </c>
      <c r="C513" s="252"/>
      <c r="D513" s="243"/>
      <c r="E513" s="243"/>
      <c r="F513" s="186"/>
      <c r="G513" s="77">
        <v>100</v>
      </c>
      <c r="H513" s="159">
        <v>84.153000000000006</v>
      </c>
      <c r="I513" s="77">
        <v>100</v>
      </c>
      <c r="J513" s="159">
        <v>84.153000000000006</v>
      </c>
      <c r="K513" s="107"/>
      <c r="L513" s="78"/>
      <c r="M513" s="83"/>
      <c r="N513" s="83"/>
      <c r="O513" s="78"/>
      <c r="P513" s="78"/>
      <c r="Q513" s="184"/>
      <c r="W513" s="8"/>
      <c r="X513" s="8"/>
      <c r="Y513" s="8"/>
      <c r="Z513" s="8"/>
      <c r="AA513" s="8"/>
      <c r="AB513" s="8"/>
    </row>
    <row r="514" spans="1:28" ht="30" x14ac:dyDescent="0.25">
      <c r="A514" s="174"/>
      <c r="B514" s="76" t="s">
        <v>31</v>
      </c>
      <c r="C514" s="252"/>
      <c r="D514" s="243"/>
      <c r="E514" s="243"/>
      <c r="F514" s="186"/>
      <c r="G514" s="77">
        <v>50</v>
      </c>
      <c r="H514" s="159">
        <v>38.201999999999998</v>
      </c>
      <c r="I514" s="77">
        <v>50</v>
      </c>
      <c r="J514" s="159">
        <v>38.201999999999998</v>
      </c>
      <c r="K514" s="107"/>
      <c r="L514" s="78"/>
      <c r="M514" s="83"/>
      <c r="N514" s="83"/>
      <c r="O514" s="78"/>
      <c r="P514" s="78"/>
      <c r="Q514" s="184"/>
      <c r="W514" s="8"/>
      <c r="X514" s="8"/>
      <c r="Y514" s="8"/>
      <c r="Z514" s="8"/>
      <c r="AA514" s="8"/>
      <c r="AB514" s="8"/>
    </row>
    <row r="515" spans="1:28" ht="30" x14ac:dyDescent="0.25">
      <c r="A515" s="174"/>
      <c r="B515" s="76" t="s">
        <v>32</v>
      </c>
      <c r="C515" s="252"/>
      <c r="D515" s="243"/>
      <c r="E515" s="243"/>
      <c r="F515" s="186"/>
      <c r="G515" s="77">
        <v>60</v>
      </c>
      <c r="H515" s="159">
        <v>59.94</v>
      </c>
      <c r="I515" s="77">
        <v>60</v>
      </c>
      <c r="J515" s="159">
        <v>59.94</v>
      </c>
      <c r="K515" s="107"/>
      <c r="L515" s="78"/>
      <c r="M515" s="83"/>
      <c r="N515" s="83"/>
      <c r="O515" s="78"/>
      <c r="P515" s="78"/>
      <c r="Q515" s="184"/>
      <c r="W515" s="8"/>
      <c r="X515" s="8"/>
      <c r="Y515" s="8"/>
      <c r="Z515" s="8"/>
      <c r="AA515" s="8"/>
      <c r="AB515" s="8"/>
    </row>
    <row r="516" spans="1:28" ht="30" x14ac:dyDescent="0.25">
      <c r="A516" s="174"/>
      <c r="B516" s="76" t="s">
        <v>33</v>
      </c>
      <c r="C516" s="252"/>
      <c r="D516" s="243"/>
      <c r="E516" s="243"/>
      <c r="F516" s="186"/>
      <c r="G516" s="77">
        <v>60</v>
      </c>
      <c r="H516" s="77">
        <v>60</v>
      </c>
      <c r="I516" s="77">
        <v>60</v>
      </c>
      <c r="J516" s="77">
        <v>60</v>
      </c>
      <c r="K516" s="107"/>
      <c r="L516" s="78"/>
      <c r="M516" s="83"/>
      <c r="N516" s="83"/>
      <c r="O516" s="78"/>
      <c r="P516" s="78"/>
      <c r="Q516" s="184"/>
      <c r="W516" s="8"/>
      <c r="X516" s="8"/>
      <c r="Y516" s="8"/>
      <c r="Z516" s="8"/>
      <c r="AA516" s="8"/>
      <c r="AB516" s="8"/>
    </row>
    <row r="517" spans="1:28" ht="30" x14ac:dyDescent="0.25">
      <c r="A517" s="174"/>
      <c r="B517" s="76" t="s">
        <v>55</v>
      </c>
      <c r="C517" s="252"/>
      <c r="D517" s="243"/>
      <c r="E517" s="243"/>
      <c r="F517" s="186" t="s">
        <v>195</v>
      </c>
      <c r="G517" s="77">
        <v>2521</v>
      </c>
      <c r="H517" s="77">
        <v>1043.5</v>
      </c>
      <c r="I517" s="77">
        <v>2521</v>
      </c>
      <c r="J517" s="77">
        <v>1043.5</v>
      </c>
      <c r="K517" s="107"/>
      <c r="L517" s="78"/>
      <c r="M517" s="83"/>
      <c r="N517" s="83"/>
      <c r="O517" s="78"/>
      <c r="P517" s="78"/>
      <c r="Q517" s="184"/>
      <c r="W517" s="8"/>
      <c r="X517" s="8"/>
      <c r="Y517" s="8"/>
      <c r="Z517" s="8"/>
      <c r="AA517" s="8"/>
      <c r="AB517" s="8"/>
    </row>
    <row r="518" spans="1:28" ht="30" x14ac:dyDescent="0.25">
      <c r="A518" s="174"/>
      <c r="B518" s="76" t="s">
        <v>30</v>
      </c>
      <c r="C518" s="252"/>
      <c r="D518" s="243"/>
      <c r="E518" s="243"/>
      <c r="F518" s="186"/>
      <c r="G518" s="77">
        <v>100</v>
      </c>
      <c r="H518" s="77">
        <v>100</v>
      </c>
      <c r="I518" s="77">
        <v>100</v>
      </c>
      <c r="J518" s="77">
        <v>100</v>
      </c>
      <c r="K518" s="107"/>
      <c r="L518" s="78"/>
      <c r="M518" s="83"/>
      <c r="N518" s="83"/>
      <c r="O518" s="78"/>
      <c r="P518" s="78"/>
      <c r="Q518" s="184"/>
      <c r="W518" s="8"/>
      <c r="X518" s="8"/>
      <c r="Y518" s="8"/>
      <c r="Z518" s="8"/>
      <c r="AA518" s="8"/>
      <c r="AB518" s="8"/>
    </row>
    <row r="519" spans="1:28" ht="30" x14ac:dyDescent="0.25">
      <c r="A519" s="174"/>
      <c r="B519" s="76" t="s">
        <v>31</v>
      </c>
      <c r="C519" s="252"/>
      <c r="D519" s="243"/>
      <c r="E519" s="243"/>
      <c r="F519" s="186"/>
      <c r="G519" s="77">
        <v>50.6</v>
      </c>
      <c r="H519" s="77">
        <v>50</v>
      </c>
      <c r="I519" s="77">
        <v>50.6</v>
      </c>
      <c r="J519" s="77">
        <v>50</v>
      </c>
      <c r="K519" s="107"/>
      <c r="L519" s="78"/>
      <c r="M519" s="83"/>
      <c r="N519" s="83"/>
      <c r="O519" s="78"/>
      <c r="P519" s="78"/>
      <c r="Q519" s="184"/>
      <c r="W519" s="8"/>
      <c r="X519" s="8"/>
      <c r="Y519" s="8"/>
      <c r="Z519" s="8"/>
      <c r="AA519" s="8"/>
      <c r="AB519" s="8"/>
    </row>
    <row r="520" spans="1:28" ht="30" x14ac:dyDescent="0.25">
      <c r="A520" s="174"/>
      <c r="B520" s="76" t="s">
        <v>32</v>
      </c>
      <c r="C520" s="252"/>
      <c r="D520" s="243"/>
      <c r="E520" s="243"/>
      <c r="F520" s="186"/>
      <c r="G520" s="77">
        <v>60</v>
      </c>
      <c r="H520" s="77">
        <v>60</v>
      </c>
      <c r="I520" s="77">
        <v>60</v>
      </c>
      <c r="J520" s="77">
        <v>60</v>
      </c>
      <c r="K520" s="107"/>
      <c r="L520" s="78"/>
      <c r="M520" s="83"/>
      <c r="N520" s="83"/>
      <c r="O520" s="78"/>
      <c r="P520" s="78"/>
      <c r="Q520" s="184"/>
      <c r="W520" s="8"/>
      <c r="X520" s="8"/>
      <c r="Y520" s="8"/>
      <c r="Z520" s="8"/>
      <c r="AA520" s="8"/>
      <c r="AB520" s="8"/>
    </row>
    <row r="521" spans="1:28" ht="30" x14ac:dyDescent="0.25">
      <c r="A521" s="174"/>
      <c r="B521" s="76" t="s">
        <v>33</v>
      </c>
      <c r="C521" s="252"/>
      <c r="D521" s="243"/>
      <c r="E521" s="243"/>
      <c r="F521" s="186"/>
      <c r="G521" s="77">
        <v>60.6</v>
      </c>
      <c r="H521" s="77">
        <v>60</v>
      </c>
      <c r="I521" s="77">
        <v>60.6</v>
      </c>
      <c r="J521" s="77">
        <v>60</v>
      </c>
      <c r="K521" s="107"/>
      <c r="L521" s="78"/>
      <c r="M521" s="83"/>
      <c r="N521" s="83"/>
      <c r="O521" s="78"/>
      <c r="P521" s="78"/>
      <c r="Q521" s="184"/>
      <c r="W521" s="8"/>
      <c r="X521" s="8"/>
      <c r="Y521" s="8"/>
      <c r="Z521" s="8"/>
      <c r="AA521" s="8"/>
      <c r="AB521" s="8"/>
    </row>
    <row r="522" spans="1:28" ht="30" x14ac:dyDescent="0.25">
      <c r="A522" s="174"/>
      <c r="B522" s="76" t="s">
        <v>55</v>
      </c>
      <c r="C522" s="252"/>
      <c r="D522" s="243"/>
      <c r="E522" s="243"/>
      <c r="F522" s="186" t="s">
        <v>196</v>
      </c>
      <c r="G522" s="77">
        <v>4858.1000000000004</v>
      </c>
      <c r="H522" s="77">
        <v>1043.5</v>
      </c>
      <c r="I522" s="77">
        <v>4858.1000000000004</v>
      </c>
      <c r="J522" s="77">
        <v>1043.5</v>
      </c>
      <c r="K522" s="107"/>
      <c r="L522" s="78"/>
      <c r="M522" s="83"/>
      <c r="N522" s="83"/>
      <c r="O522" s="78"/>
      <c r="P522" s="78"/>
      <c r="Q522" s="184"/>
      <c r="W522" s="8"/>
      <c r="X522" s="8"/>
      <c r="Y522" s="8"/>
      <c r="Z522" s="8"/>
      <c r="AA522" s="8"/>
      <c r="AB522" s="8"/>
    </row>
    <row r="523" spans="1:28" ht="30" x14ac:dyDescent="0.25">
      <c r="A523" s="174"/>
      <c r="B523" s="76" t="s">
        <v>30</v>
      </c>
      <c r="C523" s="252"/>
      <c r="D523" s="243"/>
      <c r="E523" s="243"/>
      <c r="F523" s="186"/>
      <c r="G523" s="77">
        <v>106.3</v>
      </c>
      <c r="H523" s="77">
        <v>100</v>
      </c>
      <c r="I523" s="77">
        <v>106.3</v>
      </c>
      <c r="J523" s="77">
        <v>100</v>
      </c>
      <c r="K523" s="107"/>
      <c r="L523" s="78"/>
      <c r="M523" s="83"/>
      <c r="N523" s="83"/>
      <c r="O523" s="78"/>
      <c r="P523" s="78"/>
      <c r="Q523" s="184"/>
      <c r="W523" s="8"/>
      <c r="X523" s="8"/>
      <c r="Y523" s="8"/>
      <c r="Z523" s="8"/>
      <c r="AA523" s="8"/>
      <c r="AB523" s="8"/>
    </row>
    <row r="524" spans="1:28" ht="30" x14ac:dyDescent="0.25">
      <c r="A524" s="174"/>
      <c r="B524" s="76" t="s">
        <v>31</v>
      </c>
      <c r="C524" s="252"/>
      <c r="D524" s="243"/>
      <c r="E524" s="243"/>
      <c r="F524" s="186"/>
      <c r="G524" s="77">
        <v>53.2</v>
      </c>
      <c r="H524" s="77">
        <v>50</v>
      </c>
      <c r="I524" s="77">
        <v>53.2</v>
      </c>
      <c r="J524" s="77">
        <v>50</v>
      </c>
      <c r="K524" s="107"/>
      <c r="L524" s="78"/>
      <c r="M524" s="83"/>
      <c r="N524" s="83"/>
      <c r="O524" s="78"/>
      <c r="P524" s="78"/>
      <c r="Q524" s="184"/>
      <c r="W524" s="8"/>
      <c r="X524" s="8"/>
      <c r="Y524" s="8"/>
      <c r="Z524" s="8"/>
      <c r="AA524" s="8"/>
      <c r="AB524" s="8"/>
    </row>
    <row r="525" spans="1:28" ht="30" x14ac:dyDescent="0.25">
      <c r="A525" s="174"/>
      <c r="B525" s="76" t="s">
        <v>32</v>
      </c>
      <c r="C525" s="252"/>
      <c r="D525" s="243"/>
      <c r="E525" s="243"/>
      <c r="F525" s="186"/>
      <c r="G525" s="77">
        <v>60</v>
      </c>
      <c r="H525" s="77">
        <v>60</v>
      </c>
      <c r="I525" s="77">
        <v>60</v>
      </c>
      <c r="J525" s="77">
        <v>60</v>
      </c>
      <c r="K525" s="107"/>
      <c r="L525" s="78"/>
      <c r="M525" s="83"/>
      <c r="N525" s="83"/>
      <c r="O525" s="78"/>
      <c r="P525" s="78"/>
      <c r="Q525" s="184"/>
      <c r="W525" s="8"/>
      <c r="X525" s="8"/>
      <c r="Y525" s="8"/>
      <c r="Z525" s="8"/>
      <c r="AA525" s="8"/>
      <c r="AB525" s="8"/>
    </row>
    <row r="526" spans="1:28" ht="30" x14ac:dyDescent="0.25">
      <c r="A526" s="174"/>
      <c r="B526" s="76" t="s">
        <v>33</v>
      </c>
      <c r="C526" s="252"/>
      <c r="D526" s="244"/>
      <c r="E526" s="244"/>
      <c r="F526" s="186"/>
      <c r="G526" s="77">
        <v>63.8</v>
      </c>
      <c r="H526" s="77">
        <v>60</v>
      </c>
      <c r="I526" s="77">
        <v>63.8</v>
      </c>
      <c r="J526" s="77">
        <v>60</v>
      </c>
      <c r="K526" s="107"/>
      <c r="L526" s="78"/>
      <c r="M526" s="83"/>
      <c r="N526" s="83"/>
      <c r="O526" s="78"/>
      <c r="P526" s="78"/>
      <c r="Q526" s="185"/>
      <c r="W526" s="8"/>
      <c r="X526" s="8"/>
      <c r="Y526" s="8"/>
      <c r="Z526" s="8"/>
      <c r="AA526" s="8"/>
      <c r="AB526" s="8"/>
    </row>
    <row r="527" spans="1:28" ht="15" x14ac:dyDescent="0.25">
      <c r="A527" s="174"/>
      <c r="B527" s="261" t="s">
        <v>149</v>
      </c>
      <c r="C527" s="262"/>
      <c r="D527" s="262"/>
      <c r="E527" s="262"/>
      <c r="F527" s="263"/>
      <c r="G527" s="80">
        <f>SUM(G528:G571)</f>
        <v>1094</v>
      </c>
      <c r="H527" s="80">
        <f>SUM(H528:H571)</f>
        <v>1031.759</v>
      </c>
      <c r="I527" s="80">
        <f>SUM(I528:I571)</f>
        <v>1094</v>
      </c>
      <c r="J527" s="80">
        <f>SUM(J528:J571)</f>
        <v>1031.759</v>
      </c>
      <c r="K527" s="107"/>
      <c r="L527" s="78"/>
      <c r="M527" s="83"/>
      <c r="N527" s="83"/>
      <c r="O527" s="78"/>
      <c r="P527" s="78"/>
      <c r="Q527" s="183" t="s">
        <v>36</v>
      </c>
      <c r="W527" s="8"/>
      <c r="X527" s="8"/>
      <c r="Y527" s="8"/>
      <c r="Z527" s="8"/>
      <c r="AA527" s="8"/>
      <c r="AB527" s="8"/>
    </row>
    <row r="528" spans="1:28" ht="30" x14ac:dyDescent="0.25">
      <c r="A528" s="174"/>
      <c r="B528" s="76" t="s">
        <v>30</v>
      </c>
      <c r="C528" s="252"/>
      <c r="D528" s="242"/>
      <c r="E528" s="242"/>
      <c r="F528" s="186" t="s">
        <v>15</v>
      </c>
      <c r="G528" s="77">
        <v>20</v>
      </c>
      <c r="H528" s="77">
        <v>20</v>
      </c>
      <c r="I528" s="77">
        <v>20</v>
      </c>
      <c r="J528" s="77">
        <v>20</v>
      </c>
      <c r="K528" s="107"/>
      <c r="L528" s="78"/>
      <c r="M528" s="83"/>
      <c r="N528" s="83"/>
      <c r="O528" s="78"/>
      <c r="P528" s="78"/>
      <c r="Q528" s="184"/>
      <c r="W528" s="8"/>
      <c r="X528" s="8"/>
      <c r="Y528" s="8"/>
      <c r="Z528" s="8"/>
      <c r="AA528" s="8"/>
      <c r="AB528" s="8"/>
    </row>
    <row r="529" spans="1:28" ht="30" x14ac:dyDescent="0.25">
      <c r="A529" s="174"/>
      <c r="B529" s="76" t="s">
        <v>31</v>
      </c>
      <c r="C529" s="252"/>
      <c r="D529" s="243"/>
      <c r="E529" s="243"/>
      <c r="F529" s="186"/>
      <c r="G529" s="77">
        <v>20</v>
      </c>
      <c r="H529" s="77">
        <v>19.8</v>
      </c>
      <c r="I529" s="77">
        <v>20</v>
      </c>
      <c r="J529" s="77">
        <v>19.8</v>
      </c>
      <c r="K529" s="107"/>
      <c r="L529" s="78"/>
      <c r="M529" s="83"/>
      <c r="N529" s="83"/>
      <c r="O529" s="78"/>
      <c r="P529" s="78"/>
      <c r="Q529" s="184"/>
      <c r="W529" s="8"/>
      <c r="X529" s="8"/>
      <c r="Y529" s="8"/>
      <c r="Z529" s="8"/>
      <c r="AA529" s="8"/>
      <c r="AB529" s="8"/>
    </row>
    <row r="530" spans="1:28" ht="30" x14ac:dyDescent="0.25">
      <c r="A530" s="174"/>
      <c r="B530" s="76" t="s">
        <v>32</v>
      </c>
      <c r="C530" s="252"/>
      <c r="D530" s="243"/>
      <c r="E530" s="243"/>
      <c r="F530" s="186"/>
      <c r="G530" s="77">
        <v>20</v>
      </c>
      <c r="H530" s="77">
        <v>20</v>
      </c>
      <c r="I530" s="77">
        <v>20</v>
      </c>
      <c r="J530" s="77">
        <v>20</v>
      </c>
      <c r="K530" s="107"/>
      <c r="L530" s="78"/>
      <c r="M530" s="83"/>
      <c r="N530" s="83"/>
      <c r="O530" s="78"/>
      <c r="P530" s="78"/>
      <c r="Q530" s="184"/>
      <c r="W530" s="8"/>
      <c r="X530" s="8"/>
      <c r="Y530" s="8"/>
      <c r="Z530" s="8"/>
      <c r="AA530" s="8"/>
      <c r="AB530" s="8"/>
    </row>
    <row r="531" spans="1:28" ht="30" x14ac:dyDescent="0.25">
      <c r="A531" s="174"/>
      <c r="B531" s="76" t="s">
        <v>33</v>
      </c>
      <c r="C531" s="252"/>
      <c r="D531" s="243"/>
      <c r="E531" s="243"/>
      <c r="F531" s="186"/>
      <c r="G531" s="77">
        <v>20</v>
      </c>
      <c r="H531" s="77">
        <v>20</v>
      </c>
      <c r="I531" s="77">
        <v>20</v>
      </c>
      <c r="J531" s="77">
        <v>20</v>
      </c>
      <c r="K531" s="107"/>
      <c r="L531" s="78"/>
      <c r="M531" s="83"/>
      <c r="N531" s="83"/>
      <c r="O531" s="78"/>
      <c r="P531" s="78"/>
      <c r="Q531" s="184"/>
      <c r="W531" s="8"/>
      <c r="X531" s="8"/>
      <c r="Y531" s="8"/>
      <c r="Z531" s="8"/>
      <c r="AA531" s="8"/>
      <c r="AB531" s="8"/>
    </row>
    <row r="532" spans="1:28" ht="30" x14ac:dyDescent="0.25">
      <c r="A532" s="174"/>
      <c r="B532" s="76" t="s">
        <v>30</v>
      </c>
      <c r="C532" s="252"/>
      <c r="D532" s="243"/>
      <c r="E532" s="243"/>
      <c r="F532" s="186" t="s">
        <v>16</v>
      </c>
      <c r="G532" s="77">
        <v>20</v>
      </c>
      <c r="H532" s="77">
        <v>16.399999999999999</v>
      </c>
      <c r="I532" s="77">
        <v>20</v>
      </c>
      <c r="J532" s="77">
        <v>16.399999999999999</v>
      </c>
      <c r="K532" s="107"/>
      <c r="L532" s="78"/>
      <c r="M532" s="83"/>
      <c r="N532" s="83"/>
      <c r="O532" s="78"/>
      <c r="P532" s="78"/>
      <c r="Q532" s="184"/>
      <c r="W532" s="8"/>
      <c r="X532" s="8"/>
      <c r="Y532" s="8"/>
      <c r="Z532" s="8"/>
      <c r="AA532" s="8"/>
      <c r="AB532" s="8"/>
    </row>
    <row r="533" spans="1:28" ht="30" x14ac:dyDescent="0.25">
      <c r="A533" s="174"/>
      <c r="B533" s="76" t="s">
        <v>31</v>
      </c>
      <c r="C533" s="252"/>
      <c r="D533" s="243"/>
      <c r="E533" s="243"/>
      <c r="F533" s="186"/>
      <c r="G533" s="77">
        <v>20</v>
      </c>
      <c r="H533" s="77">
        <v>20</v>
      </c>
      <c r="I533" s="77">
        <v>20</v>
      </c>
      <c r="J533" s="77">
        <v>20</v>
      </c>
      <c r="K533" s="107"/>
      <c r="L533" s="78"/>
      <c r="M533" s="83"/>
      <c r="N533" s="83"/>
      <c r="O533" s="78"/>
      <c r="P533" s="78"/>
      <c r="Q533" s="184"/>
      <c r="W533" s="8"/>
      <c r="X533" s="8"/>
      <c r="Y533" s="8"/>
      <c r="Z533" s="8"/>
      <c r="AA533" s="8"/>
      <c r="AB533" s="8"/>
    </row>
    <row r="534" spans="1:28" ht="30" x14ac:dyDescent="0.25">
      <c r="A534" s="174"/>
      <c r="B534" s="76" t="s">
        <v>32</v>
      </c>
      <c r="C534" s="252"/>
      <c r="D534" s="243"/>
      <c r="E534" s="243"/>
      <c r="F534" s="186"/>
      <c r="G534" s="77">
        <v>20</v>
      </c>
      <c r="H534" s="77">
        <v>20</v>
      </c>
      <c r="I534" s="77">
        <v>20</v>
      </c>
      <c r="J534" s="77">
        <v>20</v>
      </c>
      <c r="K534" s="107"/>
      <c r="L534" s="78"/>
      <c r="M534" s="83"/>
      <c r="N534" s="83"/>
      <c r="O534" s="78"/>
      <c r="P534" s="78"/>
      <c r="Q534" s="184"/>
      <c r="W534" s="8"/>
      <c r="X534" s="8"/>
      <c r="Y534" s="8"/>
      <c r="Z534" s="8"/>
      <c r="AA534" s="8"/>
      <c r="AB534" s="8"/>
    </row>
    <row r="535" spans="1:28" ht="30" x14ac:dyDescent="0.25">
      <c r="A535" s="174"/>
      <c r="B535" s="76" t="s">
        <v>33</v>
      </c>
      <c r="C535" s="252"/>
      <c r="D535" s="243"/>
      <c r="E535" s="243"/>
      <c r="F535" s="186"/>
      <c r="G535" s="77">
        <v>20</v>
      </c>
      <c r="H535" s="77">
        <v>20</v>
      </c>
      <c r="I535" s="77">
        <v>20</v>
      </c>
      <c r="J535" s="77">
        <v>20</v>
      </c>
      <c r="K535" s="107"/>
      <c r="L535" s="78"/>
      <c r="M535" s="83"/>
      <c r="N535" s="83"/>
      <c r="O535" s="78"/>
      <c r="P535" s="78"/>
      <c r="Q535" s="184"/>
      <c r="W535" s="8"/>
      <c r="X535" s="8"/>
      <c r="Y535" s="8"/>
      <c r="Z535" s="8"/>
      <c r="AA535" s="8"/>
      <c r="AB535" s="8"/>
    </row>
    <row r="536" spans="1:28" ht="30" x14ac:dyDescent="0.25">
      <c r="A536" s="174"/>
      <c r="B536" s="76" t="s">
        <v>30</v>
      </c>
      <c r="C536" s="252"/>
      <c r="D536" s="243"/>
      <c r="E536" s="243"/>
      <c r="F536" s="186" t="s">
        <v>17</v>
      </c>
      <c r="G536" s="77">
        <v>20</v>
      </c>
      <c r="H536" s="77">
        <v>18</v>
      </c>
      <c r="I536" s="77">
        <v>20</v>
      </c>
      <c r="J536" s="77">
        <v>18</v>
      </c>
      <c r="K536" s="107"/>
      <c r="L536" s="78"/>
      <c r="M536" s="83"/>
      <c r="N536" s="83"/>
      <c r="O536" s="78"/>
      <c r="P536" s="78"/>
      <c r="Q536" s="184"/>
      <c r="W536" s="8"/>
      <c r="X536" s="8"/>
      <c r="Y536" s="8"/>
      <c r="Z536" s="8"/>
      <c r="AA536" s="8"/>
      <c r="AB536" s="8"/>
    </row>
    <row r="537" spans="1:28" ht="30" x14ac:dyDescent="0.25">
      <c r="A537" s="174"/>
      <c r="B537" s="76" t="s">
        <v>31</v>
      </c>
      <c r="C537" s="252"/>
      <c r="D537" s="243"/>
      <c r="E537" s="243"/>
      <c r="F537" s="186"/>
      <c r="G537" s="77">
        <v>20</v>
      </c>
      <c r="H537" s="77">
        <v>19.8</v>
      </c>
      <c r="I537" s="77">
        <v>20</v>
      </c>
      <c r="J537" s="77">
        <v>19.8</v>
      </c>
      <c r="K537" s="107"/>
      <c r="L537" s="78"/>
      <c r="M537" s="83"/>
      <c r="N537" s="83"/>
      <c r="O537" s="78"/>
      <c r="P537" s="78"/>
      <c r="Q537" s="184"/>
      <c r="W537" s="8"/>
      <c r="X537" s="8"/>
      <c r="Y537" s="8"/>
      <c r="Z537" s="8"/>
      <c r="AA537" s="8"/>
      <c r="AB537" s="8"/>
    </row>
    <row r="538" spans="1:28" ht="30" x14ac:dyDescent="0.25">
      <c r="A538" s="174"/>
      <c r="B538" s="76" t="s">
        <v>32</v>
      </c>
      <c r="C538" s="252"/>
      <c r="D538" s="243"/>
      <c r="E538" s="243"/>
      <c r="F538" s="186"/>
      <c r="G538" s="77">
        <v>20</v>
      </c>
      <c r="H538" s="77">
        <v>0</v>
      </c>
      <c r="I538" s="77">
        <v>20</v>
      </c>
      <c r="J538" s="77">
        <v>0</v>
      </c>
      <c r="K538" s="107"/>
      <c r="L538" s="78"/>
      <c r="M538" s="83"/>
      <c r="N538" s="83"/>
      <c r="O538" s="78"/>
      <c r="P538" s="78"/>
      <c r="Q538" s="184"/>
      <c r="W538" s="8"/>
      <c r="X538" s="8"/>
      <c r="Y538" s="8"/>
      <c r="Z538" s="8"/>
      <c r="AA538" s="8"/>
      <c r="AB538" s="8"/>
    </row>
    <row r="539" spans="1:28" ht="30" x14ac:dyDescent="0.25">
      <c r="A539" s="174"/>
      <c r="B539" s="76" t="s">
        <v>33</v>
      </c>
      <c r="C539" s="252"/>
      <c r="D539" s="243"/>
      <c r="E539" s="243"/>
      <c r="F539" s="186"/>
      <c r="G539" s="77">
        <v>20</v>
      </c>
      <c r="H539" s="77">
        <v>20</v>
      </c>
      <c r="I539" s="77">
        <v>20</v>
      </c>
      <c r="J539" s="77">
        <v>20</v>
      </c>
      <c r="K539" s="107"/>
      <c r="L539" s="78"/>
      <c r="M539" s="83"/>
      <c r="N539" s="83"/>
      <c r="O539" s="78"/>
      <c r="P539" s="78"/>
      <c r="Q539" s="184"/>
      <c r="W539" s="8"/>
      <c r="X539" s="8"/>
      <c r="Y539" s="8"/>
      <c r="Z539" s="8"/>
      <c r="AA539" s="8"/>
      <c r="AB539" s="8"/>
    </row>
    <row r="540" spans="1:28" ht="30" x14ac:dyDescent="0.25">
      <c r="A540" s="174"/>
      <c r="B540" s="76" t="s">
        <v>30</v>
      </c>
      <c r="C540" s="252"/>
      <c r="D540" s="243"/>
      <c r="E540" s="243"/>
      <c r="F540" s="186" t="s">
        <v>18</v>
      </c>
      <c r="G540" s="77">
        <v>17.5</v>
      </c>
      <c r="H540" s="77">
        <v>17.5</v>
      </c>
      <c r="I540" s="77">
        <v>17.5</v>
      </c>
      <c r="J540" s="77">
        <v>17.5</v>
      </c>
      <c r="K540" s="107"/>
      <c r="L540" s="78"/>
      <c r="M540" s="83"/>
      <c r="N540" s="83"/>
      <c r="O540" s="78"/>
      <c r="P540" s="78"/>
      <c r="Q540" s="184"/>
      <c r="W540" s="8"/>
      <c r="X540" s="8"/>
      <c r="Y540" s="8"/>
      <c r="Z540" s="8"/>
      <c r="AA540" s="8"/>
      <c r="AB540" s="8"/>
    </row>
    <row r="541" spans="1:28" ht="30" x14ac:dyDescent="0.25">
      <c r="A541" s="174"/>
      <c r="B541" s="76" t="s">
        <v>31</v>
      </c>
      <c r="C541" s="252"/>
      <c r="D541" s="243"/>
      <c r="E541" s="243"/>
      <c r="F541" s="186"/>
      <c r="G541" s="77">
        <v>19.899999999999999</v>
      </c>
      <c r="H541" s="77">
        <v>19.899999999999999</v>
      </c>
      <c r="I541" s="77">
        <v>19.899999999999999</v>
      </c>
      <c r="J541" s="77">
        <v>19.899999999999999</v>
      </c>
      <c r="K541" s="107"/>
      <c r="L541" s="78"/>
      <c r="M541" s="83"/>
      <c r="N541" s="83"/>
      <c r="O541" s="78"/>
      <c r="P541" s="78"/>
      <c r="Q541" s="184"/>
      <c r="W541" s="8"/>
      <c r="X541" s="8"/>
      <c r="Y541" s="8"/>
      <c r="Z541" s="8"/>
      <c r="AA541" s="8"/>
      <c r="AB541" s="8"/>
    </row>
    <row r="542" spans="1:28" ht="30" x14ac:dyDescent="0.25">
      <c r="A542" s="174"/>
      <c r="B542" s="76" t="s">
        <v>32</v>
      </c>
      <c r="C542" s="252"/>
      <c r="D542" s="243"/>
      <c r="E542" s="243"/>
      <c r="F542" s="186"/>
      <c r="G542" s="77">
        <v>18</v>
      </c>
      <c r="H542" s="77">
        <v>18</v>
      </c>
      <c r="I542" s="77">
        <v>18</v>
      </c>
      <c r="J542" s="77">
        <v>18</v>
      </c>
      <c r="K542" s="107"/>
      <c r="L542" s="78"/>
      <c r="M542" s="83"/>
      <c r="N542" s="83"/>
      <c r="O542" s="78"/>
      <c r="P542" s="78"/>
      <c r="Q542" s="184"/>
      <c r="W542" s="8"/>
      <c r="X542" s="8"/>
      <c r="Y542" s="8"/>
      <c r="Z542" s="8"/>
      <c r="AA542" s="8"/>
      <c r="AB542" s="8"/>
    </row>
    <row r="543" spans="1:28" ht="30" x14ac:dyDescent="0.25">
      <c r="A543" s="174"/>
      <c r="B543" s="76" t="s">
        <v>33</v>
      </c>
      <c r="C543" s="252"/>
      <c r="D543" s="243"/>
      <c r="E543" s="243"/>
      <c r="F543" s="186"/>
      <c r="G543" s="77">
        <v>20</v>
      </c>
      <c r="H543" s="77">
        <v>20</v>
      </c>
      <c r="I543" s="77">
        <v>20</v>
      </c>
      <c r="J543" s="77">
        <v>20</v>
      </c>
      <c r="K543" s="107"/>
      <c r="L543" s="78"/>
      <c r="M543" s="83"/>
      <c r="N543" s="83"/>
      <c r="O543" s="78"/>
      <c r="P543" s="78"/>
      <c r="Q543" s="184"/>
      <c r="W543" s="8"/>
      <c r="X543" s="8"/>
      <c r="Y543" s="8"/>
      <c r="Z543" s="8"/>
      <c r="AA543" s="8"/>
      <c r="AB543" s="8"/>
    </row>
    <row r="544" spans="1:28" ht="30" x14ac:dyDescent="0.25">
      <c r="A544" s="174"/>
      <c r="B544" s="76" t="s">
        <v>30</v>
      </c>
      <c r="C544" s="252"/>
      <c r="D544" s="243"/>
      <c r="E544" s="243"/>
      <c r="F544" s="186" t="s">
        <v>19</v>
      </c>
      <c r="G544" s="77">
        <v>15.9</v>
      </c>
      <c r="H544" s="77">
        <v>15.9</v>
      </c>
      <c r="I544" s="77">
        <v>15.9</v>
      </c>
      <c r="J544" s="77">
        <v>15.9</v>
      </c>
      <c r="K544" s="107"/>
      <c r="L544" s="78"/>
      <c r="M544" s="83"/>
      <c r="N544" s="83"/>
      <c r="O544" s="78"/>
      <c r="P544" s="78"/>
      <c r="Q544" s="184"/>
      <c r="W544" s="8"/>
      <c r="X544" s="8"/>
      <c r="Y544" s="8"/>
      <c r="Z544" s="8"/>
      <c r="AA544" s="8"/>
      <c r="AB544" s="8"/>
    </row>
    <row r="545" spans="1:28" ht="30" x14ac:dyDescent="0.25">
      <c r="A545" s="174"/>
      <c r="B545" s="76" t="s">
        <v>31</v>
      </c>
      <c r="C545" s="252"/>
      <c r="D545" s="243"/>
      <c r="E545" s="243"/>
      <c r="F545" s="186"/>
      <c r="G545" s="77">
        <v>20</v>
      </c>
      <c r="H545" s="77">
        <v>20</v>
      </c>
      <c r="I545" s="77">
        <v>20</v>
      </c>
      <c r="J545" s="77">
        <v>20</v>
      </c>
      <c r="K545" s="107"/>
      <c r="L545" s="78"/>
      <c r="M545" s="83"/>
      <c r="N545" s="83"/>
      <c r="O545" s="78"/>
      <c r="P545" s="78"/>
      <c r="Q545" s="184"/>
      <c r="W545" s="8"/>
      <c r="X545" s="8"/>
      <c r="Y545" s="8"/>
      <c r="Z545" s="8"/>
      <c r="AA545" s="8"/>
      <c r="AB545" s="8"/>
    </row>
    <row r="546" spans="1:28" ht="30" x14ac:dyDescent="0.25">
      <c r="A546" s="174"/>
      <c r="B546" s="76" t="s">
        <v>32</v>
      </c>
      <c r="C546" s="252"/>
      <c r="D546" s="243"/>
      <c r="E546" s="243"/>
      <c r="F546" s="186"/>
      <c r="G546" s="77">
        <v>19.899999999999999</v>
      </c>
      <c r="H546" s="77">
        <v>19.899999999999999</v>
      </c>
      <c r="I546" s="77">
        <v>19.899999999999999</v>
      </c>
      <c r="J546" s="77">
        <v>19.899999999999999</v>
      </c>
      <c r="K546" s="107"/>
      <c r="L546" s="78"/>
      <c r="M546" s="83"/>
      <c r="N546" s="83"/>
      <c r="O546" s="78"/>
      <c r="P546" s="78"/>
      <c r="Q546" s="184"/>
      <c r="W546" s="8"/>
      <c r="X546" s="8"/>
      <c r="Y546" s="8"/>
      <c r="Z546" s="8"/>
      <c r="AA546" s="8"/>
      <c r="AB546" s="8"/>
    </row>
    <row r="547" spans="1:28" ht="30" x14ac:dyDescent="0.25">
      <c r="A547" s="174"/>
      <c r="B547" s="76" t="s">
        <v>33</v>
      </c>
      <c r="C547" s="252"/>
      <c r="D547" s="243"/>
      <c r="E547" s="243"/>
      <c r="F547" s="186"/>
      <c r="G547" s="77">
        <v>20</v>
      </c>
      <c r="H547" s="77">
        <v>20</v>
      </c>
      <c r="I547" s="77">
        <v>20</v>
      </c>
      <c r="J547" s="77">
        <v>20</v>
      </c>
      <c r="K547" s="107"/>
      <c r="L547" s="78"/>
      <c r="M547" s="83"/>
      <c r="N547" s="83"/>
      <c r="O547" s="78"/>
      <c r="P547" s="78"/>
      <c r="Q547" s="184"/>
      <c r="W547" s="8"/>
      <c r="X547" s="8"/>
      <c r="Y547" s="8"/>
      <c r="Z547" s="8"/>
      <c r="AA547" s="8"/>
      <c r="AB547" s="8"/>
    </row>
    <row r="548" spans="1:28" ht="30" x14ac:dyDescent="0.25">
      <c r="A548" s="174"/>
      <c r="B548" s="76" t="s">
        <v>30</v>
      </c>
      <c r="C548" s="252"/>
      <c r="D548" s="243"/>
      <c r="E548" s="243"/>
      <c r="F548" s="186" t="s">
        <v>179</v>
      </c>
      <c r="G548" s="77">
        <v>20</v>
      </c>
      <c r="H548" s="77">
        <v>18.5</v>
      </c>
      <c r="I548" s="77">
        <v>20</v>
      </c>
      <c r="J548" s="77">
        <v>18.5</v>
      </c>
      <c r="K548" s="107"/>
      <c r="L548" s="78"/>
      <c r="M548" s="83"/>
      <c r="N548" s="83"/>
      <c r="O548" s="78"/>
      <c r="P548" s="78"/>
      <c r="Q548" s="184"/>
      <c r="W548" s="8"/>
      <c r="X548" s="8"/>
      <c r="Y548" s="8"/>
      <c r="Z548" s="8"/>
      <c r="AA548" s="8"/>
      <c r="AB548" s="8"/>
    </row>
    <row r="549" spans="1:28" ht="30" x14ac:dyDescent="0.25">
      <c r="A549" s="174"/>
      <c r="B549" s="76" t="s">
        <v>31</v>
      </c>
      <c r="C549" s="252"/>
      <c r="D549" s="243"/>
      <c r="E549" s="243"/>
      <c r="F549" s="186"/>
      <c r="G549" s="77">
        <v>20</v>
      </c>
      <c r="H549" s="77">
        <v>19.8</v>
      </c>
      <c r="I549" s="77">
        <v>20</v>
      </c>
      <c r="J549" s="77">
        <v>19.8</v>
      </c>
      <c r="K549" s="107"/>
      <c r="L549" s="78"/>
      <c r="M549" s="83"/>
      <c r="N549" s="83"/>
      <c r="O549" s="78"/>
      <c r="P549" s="78"/>
      <c r="Q549" s="184"/>
      <c r="W549" s="8"/>
      <c r="X549" s="8"/>
      <c r="Y549" s="8"/>
      <c r="Z549" s="8"/>
      <c r="AA549" s="8"/>
      <c r="AB549" s="8"/>
    </row>
    <row r="550" spans="1:28" ht="30" x14ac:dyDescent="0.25">
      <c r="A550" s="174"/>
      <c r="B550" s="76" t="s">
        <v>32</v>
      </c>
      <c r="C550" s="252"/>
      <c r="D550" s="243"/>
      <c r="E550" s="243"/>
      <c r="F550" s="186"/>
      <c r="G550" s="77">
        <v>20</v>
      </c>
      <c r="H550" s="77">
        <v>19.8</v>
      </c>
      <c r="I550" s="77">
        <v>20</v>
      </c>
      <c r="J550" s="77">
        <v>19.8</v>
      </c>
      <c r="K550" s="107"/>
      <c r="L550" s="78"/>
      <c r="M550" s="83"/>
      <c r="N550" s="83"/>
      <c r="O550" s="78"/>
      <c r="P550" s="78"/>
      <c r="Q550" s="184"/>
      <c r="W550" s="8"/>
      <c r="X550" s="8"/>
      <c r="Y550" s="8"/>
      <c r="Z550" s="8"/>
      <c r="AA550" s="8"/>
      <c r="AB550" s="8"/>
    </row>
    <row r="551" spans="1:28" ht="30" x14ac:dyDescent="0.25">
      <c r="A551" s="174"/>
      <c r="B551" s="76" t="s">
        <v>33</v>
      </c>
      <c r="C551" s="252"/>
      <c r="D551" s="243"/>
      <c r="E551" s="243"/>
      <c r="F551" s="186"/>
      <c r="G551" s="77">
        <v>20</v>
      </c>
      <c r="H551" s="77">
        <v>19.8</v>
      </c>
      <c r="I551" s="77">
        <v>20</v>
      </c>
      <c r="J551" s="77">
        <v>19.8</v>
      </c>
      <c r="K551" s="107"/>
      <c r="L551" s="78"/>
      <c r="M551" s="83"/>
      <c r="N551" s="83"/>
      <c r="O551" s="78"/>
      <c r="P551" s="78"/>
      <c r="Q551" s="184"/>
      <c r="W551" s="8"/>
      <c r="X551" s="8"/>
      <c r="Y551" s="8"/>
      <c r="Z551" s="8"/>
      <c r="AA551" s="8"/>
      <c r="AB551" s="8"/>
    </row>
    <row r="552" spans="1:28" ht="30" x14ac:dyDescent="0.25">
      <c r="A552" s="174"/>
      <c r="B552" s="76" t="s">
        <v>30</v>
      </c>
      <c r="C552" s="252"/>
      <c r="D552" s="243"/>
      <c r="E552" s="243"/>
      <c r="F552" s="186" t="s">
        <v>192</v>
      </c>
      <c r="G552" s="77">
        <v>20</v>
      </c>
      <c r="H552" s="77">
        <v>15.4</v>
      </c>
      <c r="I552" s="77">
        <v>20</v>
      </c>
      <c r="J552" s="77">
        <v>15.4</v>
      </c>
      <c r="K552" s="107"/>
      <c r="L552" s="78"/>
      <c r="M552" s="83"/>
      <c r="N552" s="83"/>
      <c r="O552" s="78"/>
      <c r="P552" s="78"/>
      <c r="Q552" s="184"/>
      <c r="W552" s="8"/>
      <c r="X552" s="8"/>
      <c r="Y552" s="8"/>
      <c r="Z552" s="8"/>
      <c r="AA552" s="8"/>
      <c r="AB552" s="8"/>
    </row>
    <row r="553" spans="1:28" ht="30" x14ac:dyDescent="0.25">
      <c r="A553" s="174"/>
      <c r="B553" s="76" t="s">
        <v>31</v>
      </c>
      <c r="C553" s="252"/>
      <c r="D553" s="243"/>
      <c r="E553" s="243"/>
      <c r="F553" s="186"/>
      <c r="G553" s="77">
        <v>20</v>
      </c>
      <c r="H553" s="77">
        <v>20</v>
      </c>
      <c r="I553" s="77">
        <v>20</v>
      </c>
      <c r="J553" s="77">
        <v>20</v>
      </c>
      <c r="K553" s="107"/>
      <c r="L553" s="78"/>
      <c r="M553" s="83"/>
      <c r="N553" s="83"/>
      <c r="O553" s="78"/>
      <c r="P553" s="78"/>
      <c r="Q553" s="184"/>
      <c r="W553" s="8"/>
      <c r="X553" s="8"/>
      <c r="Y553" s="8"/>
      <c r="Z553" s="8"/>
      <c r="AA553" s="8"/>
      <c r="AB553" s="8"/>
    </row>
    <row r="554" spans="1:28" ht="30" x14ac:dyDescent="0.25">
      <c r="A554" s="174"/>
      <c r="B554" s="76" t="s">
        <v>32</v>
      </c>
      <c r="C554" s="252"/>
      <c r="D554" s="243"/>
      <c r="E554" s="243"/>
      <c r="F554" s="186"/>
      <c r="G554" s="77">
        <v>20</v>
      </c>
      <c r="H554" s="77">
        <v>20.04</v>
      </c>
      <c r="I554" s="77">
        <v>20</v>
      </c>
      <c r="J554" s="77">
        <v>20.04</v>
      </c>
      <c r="K554" s="107"/>
      <c r="L554" s="78"/>
      <c r="M554" s="83"/>
      <c r="N554" s="83"/>
      <c r="O554" s="78"/>
      <c r="P554" s="78"/>
      <c r="Q554" s="184"/>
      <c r="W554" s="8"/>
      <c r="X554" s="8"/>
      <c r="Y554" s="8"/>
      <c r="Z554" s="8"/>
      <c r="AA554" s="8"/>
      <c r="AB554" s="8"/>
    </row>
    <row r="555" spans="1:28" ht="30" x14ac:dyDescent="0.25">
      <c r="A555" s="174"/>
      <c r="B555" s="76" t="s">
        <v>33</v>
      </c>
      <c r="C555" s="252"/>
      <c r="D555" s="243"/>
      <c r="E555" s="243"/>
      <c r="F555" s="186"/>
      <c r="G555" s="77">
        <v>20</v>
      </c>
      <c r="H555" s="77">
        <v>20</v>
      </c>
      <c r="I555" s="77">
        <v>20</v>
      </c>
      <c r="J555" s="77">
        <v>20</v>
      </c>
      <c r="K555" s="107"/>
      <c r="L555" s="78"/>
      <c r="M555" s="83"/>
      <c r="N555" s="83"/>
      <c r="O555" s="78"/>
      <c r="P555" s="78"/>
      <c r="Q555" s="184"/>
      <c r="W555" s="8"/>
      <c r="X555" s="8"/>
      <c r="Y555" s="8"/>
      <c r="Z555" s="8"/>
      <c r="AA555" s="8"/>
      <c r="AB555" s="8"/>
    </row>
    <row r="556" spans="1:28" ht="30" x14ac:dyDescent="0.25">
      <c r="A556" s="174"/>
      <c r="B556" s="76" t="s">
        <v>30</v>
      </c>
      <c r="C556" s="252"/>
      <c r="D556" s="243"/>
      <c r="E556" s="243"/>
      <c r="F556" s="186" t="s">
        <v>193</v>
      </c>
      <c r="G556" s="77">
        <v>20</v>
      </c>
      <c r="H556" s="77">
        <v>17.7</v>
      </c>
      <c r="I556" s="77">
        <v>20</v>
      </c>
      <c r="J556" s="77">
        <v>17.7</v>
      </c>
      <c r="K556" s="107"/>
      <c r="L556" s="78"/>
      <c r="M556" s="83"/>
      <c r="N556" s="83"/>
      <c r="O556" s="78"/>
      <c r="P556" s="78"/>
      <c r="Q556" s="184"/>
      <c r="W556" s="8"/>
      <c r="X556" s="8"/>
      <c r="Y556" s="8"/>
      <c r="Z556" s="8"/>
      <c r="AA556" s="8"/>
      <c r="AB556" s="8"/>
    </row>
    <row r="557" spans="1:28" ht="30" x14ac:dyDescent="0.25">
      <c r="A557" s="174"/>
      <c r="B557" s="76" t="s">
        <v>31</v>
      </c>
      <c r="C557" s="252"/>
      <c r="D557" s="243"/>
      <c r="E557" s="243"/>
      <c r="F557" s="186"/>
      <c r="G557" s="77">
        <v>20</v>
      </c>
      <c r="H557" s="77">
        <v>20</v>
      </c>
      <c r="I557" s="77">
        <v>20</v>
      </c>
      <c r="J557" s="77">
        <v>20</v>
      </c>
      <c r="K557" s="107"/>
      <c r="L557" s="78"/>
      <c r="M557" s="83"/>
      <c r="N557" s="83"/>
      <c r="O557" s="78"/>
      <c r="P557" s="78"/>
      <c r="Q557" s="184"/>
      <c r="W557" s="8"/>
      <c r="X557" s="8"/>
      <c r="Y557" s="8"/>
      <c r="Z557" s="8"/>
      <c r="AA557" s="8"/>
      <c r="AB557" s="8"/>
    </row>
    <row r="558" spans="1:28" ht="30" x14ac:dyDescent="0.25">
      <c r="A558" s="174"/>
      <c r="B558" s="76" t="s">
        <v>32</v>
      </c>
      <c r="C558" s="252"/>
      <c r="D558" s="243"/>
      <c r="E558" s="243"/>
      <c r="F558" s="186"/>
      <c r="G558" s="77">
        <v>20</v>
      </c>
      <c r="H558" s="77">
        <v>11</v>
      </c>
      <c r="I558" s="77">
        <v>20</v>
      </c>
      <c r="J558" s="77">
        <v>11</v>
      </c>
      <c r="K558" s="107"/>
      <c r="L558" s="78"/>
      <c r="M558" s="83"/>
      <c r="N558" s="83"/>
      <c r="O558" s="78"/>
      <c r="P558" s="78"/>
      <c r="Q558" s="184"/>
      <c r="W558" s="8"/>
      <c r="X558" s="8"/>
      <c r="Y558" s="8"/>
      <c r="Z558" s="8"/>
      <c r="AA558" s="8"/>
      <c r="AB558" s="8"/>
    </row>
    <row r="559" spans="1:28" ht="30" x14ac:dyDescent="0.25">
      <c r="A559" s="174"/>
      <c r="B559" s="76" t="s">
        <v>33</v>
      </c>
      <c r="C559" s="252"/>
      <c r="D559" s="243"/>
      <c r="E559" s="243"/>
      <c r="F559" s="186"/>
      <c r="G559" s="77">
        <v>50</v>
      </c>
      <c r="H559" s="77">
        <v>50</v>
      </c>
      <c r="I559" s="77">
        <v>50</v>
      </c>
      <c r="J559" s="77">
        <v>50</v>
      </c>
      <c r="K559" s="107"/>
      <c r="L559" s="78"/>
      <c r="M559" s="83"/>
      <c r="N559" s="83"/>
      <c r="O559" s="78"/>
      <c r="P559" s="78"/>
      <c r="Q559" s="184"/>
      <c r="W559" s="8"/>
      <c r="X559" s="8"/>
      <c r="Y559" s="8"/>
      <c r="Z559" s="8"/>
      <c r="AA559" s="8"/>
      <c r="AB559" s="8"/>
    </row>
    <row r="560" spans="1:28" ht="30" x14ac:dyDescent="0.25">
      <c r="A560" s="174"/>
      <c r="B560" s="76" t="s">
        <v>30</v>
      </c>
      <c r="C560" s="252"/>
      <c r="D560" s="243"/>
      <c r="E560" s="243"/>
      <c r="F560" s="186" t="s">
        <v>194</v>
      </c>
      <c r="G560" s="77">
        <v>20</v>
      </c>
      <c r="H560" s="159">
        <v>14.919</v>
      </c>
      <c r="I560" s="77">
        <v>20</v>
      </c>
      <c r="J560" s="159">
        <v>14.919</v>
      </c>
      <c r="K560" s="107"/>
      <c r="L560" s="78"/>
      <c r="M560" s="83"/>
      <c r="N560" s="83"/>
      <c r="O560" s="78"/>
      <c r="P560" s="78"/>
      <c r="Q560" s="184"/>
      <c r="W560" s="8"/>
      <c r="X560" s="8"/>
      <c r="Y560" s="8"/>
      <c r="Z560" s="8"/>
      <c r="AA560" s="8"/>
      <c r="AB560" s="8"/>
    </row>
    <row r="561" spans="1:28" ht="30" x14ac:dyDescent="0.25">
      <c r="A561" s="174"/>
      <c r="B561" s="76" t="s">
        <v>31</v>
      </c>
      <c r="C561" s="252"/>
      <c r="D561" s="243"/>
      <c r="E561" s="243"/>
      <c r="F561" s="186"/>
      <c r="G561" s="77">
        <v>20</v>
      </c>
      <c r="H561" s="77">
        <v>20</v>
      </c>
      <c r="I561" s="77">
        <v>20</v>
      </c>
      <c r="J561" s="77">
        <v>20</v>
      </c>
      <c r="K561" s="107"/>
      <c r="L561" s="78"/>
      <c r="M561" s="83"/>
      <c r="N561" s="83"/>
      <c r="O561" s="78"/>
      <c r="P561" s="78"/>
      <c r="Q561" s="184"/>
      <c r="W561" s="8"/>
      <c r="X561" s="8"/>
      <c r="Y561" s="8"/>
      <c r="Z561" s="8"/>
      <c r="AA561" s="8"/>
      <c r="AB561" s="8"/>
    </row>
    <row r="562" spans="1:28" ht="30" x14ac:dyDescent="0.25">
      <c r="A562" s="174"/>
      <c r="B562" s="76" t="s">
        <v>32</v>
      </c>
      <c r="C562" s="252"/>
      <c r="D562" s="243"/>
      <c r="E562" s="243"/>
      <c r="F562" s="186"/>
      <c r="G562" s="77">
        <v>50</v>
      </c>
      <c r="H562" s="159">
        <v>49.6</v>
      </c>
      <c r="I562" s="77">
        <v>50</v>
      </c>
      <c r="J562" s="159">
        <v>49.6</v>
      </c>
      <c r="K562" s="107"/>
      <c r="L562" s="78"/>
      <c r="M562" s="83"/>
      <c r="N562" s="83"/>
      <c r="O562" s="78"/>
      <c r="P562" s="78"/>
      <c r="Q562" s="184"/>
      <c r="W562" s="8"/>
      <c r="X562" s="8"/>
      <c r="Y562" s="8"/>
      <c r="Z562" s="8"/>
      <c r="AA562" s="8"/>
      <c r="AB562" s="8"/>
    </row>
    <row r="563" spans="1:28" ht="30" x14ac:dyDescent="0.25">
      <c r="A563" s="174"/>
      <c r="B563" s="76" t="s">
        <v>33</v>
      </c>
      <c r="C563" s="252"/>
      <c r="D563" s="243"/>
      <c r="E563" s="243"/>
      <c r="F563" s="186"/>
      <c r="G563" s="77">
        <v>60</v>
      </c>
      <c r="H563" s="77">
        <v>50</v>
      </c>
      <c r="I563" s="77">
        <v>60</v>
      </c>
      <c r="J563" s="77">
        <v>50</v>
      </c>
      <c r="K563" s="107"/>
      <c r="L563" s="78"/>
      <c r="M563" s="83"/>
      <c r="N563" s="83"/>
      <c r="O563" s="78"/>
      <c r="P563" s="78"/>
      <c r="Q563" s="184"/>
      <c r="W563" s="8"/>
      <c r="X563" s="8"/>
      <c r="Y563" s="8"/>
      <c r="Z563" s="8"/>
      <c r="AA563" s="8"/>
      <c r="AB563" s="8"/>
    </row>
    <row r="564" spans="1:28" ht="30" x14ac:dyDescent="0.25">
      <c r="A564" s="174"/>
      <c r="B564" s="76" t="s">
        <v>30</v>
      </c>
      <c r="C564" s="252"/>
      <c r="D564" s="243"/>
      <c r="E564" s="243"/>
      <c r="F564" s="186" t="s">
        <v>195</v>
      </c>
      <c r="G564" s="77">
        <v>20</v>
      </c>
      <c r="H564" s="77">
        <v>20</v>
      </c>
      <c r="I564" s="77">
        <v>20</v>
      </c>
      <c r="J564" s="77">
        <v>20</v>
      </c>
      <c r="K564" s="107"/>
      <c r="L564" s="78"/>
      <c r="M564" s="83"/>
      <c r="N564" s="83"/>
      <c r="O564" s="78"/>
      <c r="P564" s="78"/>
      <c r="Q564" s="184"/>
      <c r="W564" s="8"/>
      <c r="X564" s="8"/>
      <c r="Y564" s="8"/>
      <c r="Z564" s="8"/>
      <c r="AA564" s="8"/>
      <c r="AB564" s="8"/>
    </row>
    <row r="565" spans="1:28" ht="30" x14ac:dyDescent="0.25">
      <c r="A565" s="174"/>
      <c r="B565" s="76" t="s">
        <v>31</v>
      </c>
      <c r="C565" s="252"/>
      <c r="D565" s="243"/>
      <c r="E565" s="243"/>
      <c r="F565" s="186"/>
      <c r="G565" s="77">
        <v>20.2</v>
      </c>
      <c r="H565" s="77">
        <v>20</v>
      </c>
      <c r="I565" s="77">
        <v>20.2</v>
      </c>
      <c r="J565" s="77">
        <v>20</v>
      </c>
      <c r="K565" s="107"/>
      <c r="L565" s="78"/>
      <c r="M565" s="83"/>
      <c r="N565" s="83"/>
      <c r="O565" s="78"/>
      <c r="P565" s="78"/>
      <c r="Q565" s="184"/>
      <c r="W565" s="8"/>
      <c r="X565" s="8"/>
      <c r="Y565" s="8"/>
      <c r="Z565" s="8"/>
      <c r="AA565" s="8"/>
      <c r="AB565" s="8"/>
    </row>
    <row r="566" spans="1:28" ht="30" x14ac:dyDescent="0.25">
      <c r="A566" s="174"/>
      <c r="B566" s="76" t="s">
        <v>32</v>
      </c>
      <c r="C566" s="252"/>
      <c r="D566" s="243"/>
      <c r="E566" s="243"/>
      <c r="F566" s="186"/>
      <c r="G566" s="77">
        <v>50</v>
      </c>
      <c r="H566" s="77">
        <v>50</v>
      </c>
      <c r="I566" s="77">
        <v>50</v>
      </c>
      <c r="J566" s="77">
        <v>50</v>
      </c>
      <c r="K566" s="107"/>
      <c r="L566" s="78"/>
      <c r="M566" s="83"/>
      <c r="N566" s="83"/>
      <c r="O566" s="78"/>
      <c r="P566" s="78"/>
      <c r="Q566" s="184"/>
      <c r="W566" s="8"/>
      <c r="X566" s="8"/>
      <c r="Y566" s="8"/>
      <c r="Z566" s="8"/>
      <c r="AA566" s="8"/>
      <c r="AB566" s="8"/>
    </row>
    <row r="567" spans="1:28" ht="30" x14ac:dyDescent="0.25">
      <c r="A567" s="174"/>
      <c r="B567" s="76" t="s">
        <v>33</v>
      </c>
      <c r="C567" s="252"/>
      <c r="D567" s="243"/>
      <c r="E567" s="243"/>
      <c r="F567" s="186"/>
      <c r="G567" s="77">
        <v>50</v>
      </c>
      <c r="H567" s="77">
        <v>50</v>
      </c>
      <c r="I567" s="77">
        <v>50</v>
      </c>
      <c r="J567" s="77">
        <v>50</v>
      </c>
      <c r="K567" s="107"/>
      <c r="L567" s="78"/>
      <c r="M567" s="83"/>
      <c r="N567" s="83"/>
      <c r="O567" s="78"/>
      <c r="P567" s="78"/>
      <c r="Q567" s="184"/>
      <c r="W567" s="8"/>
      <c r="X567" s="8"/>
      <c r="Y567" s="8"/>
      <c r="Z567" s="8"/>
      <c r="AA567" s="8"/>
      <c r="AB567" s="8"/>
    </row>
    <row r="568" spans="1:28" ht="30" x14ac:dyDescent="0.25">
      <c r="A568" s="174"/>
      <c r="B568" s="76" t="s">
        <v>30</v>
      </c>
      <c r="C568" s="252"/>
      <c r="D568" s="243"/>
      <c r="E568" s="243"/>
      <c r="F568" s="186" t="s">
        <v>196</v>
      </c>
      <c r="G568" s="77">
        <v>21.3</v>
      </c>
      <c r="H568" s="77">
        <v>20</v>
      </c>
      <c r="I568" s="77">
        <v>21.3</v>
      </c>
      <c r="J568" s="77">
        <v>20</v>
      </c>
      <c r="K568" s="107"/>
      <c r="L568" s="78"/>
      <c r="M568" s="83"/>
      <c r="N568" s="83"/>
      <c r="O568" s="78"/>
      <c r="P568" s="78"/>
      <c r="Q568" s="184"/>
      <c r="W568" s="8"/>
      <c r="X568" s="8"/>
      <c r="Y568" s="8"/>
      <c r="Z568" s="8"/>
      <c r="AA568" s="8"/>
      <c r="AB568" s="8"/>
    </row>
    <row r="569" spans="1:28" ht="30" x14ac:dyDescent="0.25">
      <c r="A569" s="174"/>
      <c r="B569" s="76" t="s">
        <v>31</v>
      </c>
      <c r="C569" s="252"/>
      <c r="D569" s="243"/>
      <c r="E569" s="243"/>
      <c r="F569" s="186"/>
      <c r="G569" s="77">
        <v>21.3</v>
      </c>
      <c r="H569" s="77">
        <v>20</v>
      </c>
      <c r="I569" s="77">
        <v>21.3</v>
      </c>
      <c r="J569" s="77">
        <v>20</v>
      </c>
      <c r="K569" s="107"/>
      <c r="L569" s="78"/>
      <c r="M569" s="83"/>
      <c r="N569" s="83"/>
      <c r="O569" s="78"/>
      <c r="P569" s="78"/>
      <c r="Q569" s="184"/>
      <c r="W569" s="8"/>
      <c r="X569" s="8"/>
      <c r="Y569" s="8"/>
      <c r="Z569" s="8"/>
      <c r="AA569" s="8"/>
      <c r="AB569" s="8"/>
    </row>
    <row r="570" spans="1:28" ht="30" x14ac:dyDescent="0.25">
      <c r="A570" s="174"/>
      <c r="B570" s="76" t="s">
        <v>32</v>
      </c>
      <c r="C570" s="252"/>
      <c r="D570" s="243"/>
      <c r="E570" s="243"/>
      <c r="F570" s="186"/>
      <c r="G570" s="77">
        <v>50</v>
      </c>
      <c r="H570" s="77">
        <v>50</v>
      </c>
      <c r="I570" s="77">
        <v>50</v>
      </c>
      <c r="J570" s="77">
        <v>50</v>
      </c>
      <c r="K570" s="107"/>
      <c r="L570" s="78"/>
      <c r="M570" s="83"/>
      <c r="N570" s="83"/>
      <c r="O570" s="78"/>
      <c r="P570" s="78"/>
      <c r="Q570" s="184"/>
      <c r="W570" s="8"/>
      <c r="X570" s="8"/>
      <c r="Y570" s="8"/>
      <c r="Z570" s="8"/>
      <c r="AA570" s="8"/>
      <c r="AB570" s="8"/>
    </row>
    <row r="571" spans="1:28" ht="30" x14ac:dyDescent="0.25">
      <c r="A571" s="174"/>
      <c r="B571" s="76" t="s">
        <v>33</v>
      </c>
      <c r="C571" s="252"/>
      <c r="D571" s="244"/>
      <c r="E571" s="244"/>
      <c r="F571" s="186"/>
      <c r="G571" s="77">
        <v>50</v>
      </c>
      <c r="H571" s="77">
        <v>50</v>
      </c>
      <c r="I571" s="77">
        <v>50</v>
      </c>
      <c r="J571" s="77">
        <v>50</v>
      </c>
      <c r="K571" s="107"/>
      <c r="L571" s="78"/>
      <c r="M571" s="83"/>
      <c r="N571" s="83"/>
      <c r="O571" s="78"/>
      <c r="P571" s="78"/>
      <c r="Q571" s="185"/>
      <c r="W571" s="8"/>
      <c r="X571" s="8"/>
      <c r="Y571" s="8"/>
      <c r="Z571" s="8"/>
      <c r="AA571" s="8"/>
      <c r="AB571" s="8"/>
    </row>
    <row r="572" spans="1:28" ht="15" x14ac:dyDescent="0.25">
      <c r="A572" s="174"/>
      <c r="B572" s="209" t="s">
        <v>287</v>
      </c>
      <c r="C572" s="209"/>
      <c r="D572" s="209"/>
      <c r="E572" s="209"/>
      <c r="F572" s="209"/>
      <c r="G572" s="80">
        <f>SUM(G573:G627)</f>
        <v>7163.1800000000012</v>
      </c>
      <c r="H572" s="80">
        <f>SUM(H573:H627)</f>
        <v>5056.6869999999999</v>
      </c>
      <c r="I572" s="80">
        <f>SUM(I573:I627)</f>
        <v>7163.1800000000012</v>
      </c>
      <c r="J572" s="80">
        <f>SUM(J573:J627)</f>
        <v>5056.6869999999999</v>
      </c>
      <c r="K572" s="107"/>
      <c r="L572" s="78"/>
      <c r="M572" s="83"/>
      <c r="N572" s="83"/>
      <c r="O572" s="78"/>
      <c r="P572" s="78"/>
      <c r="Q572" s="183" t="s">
        <v>260</v>
      </c>
      <c r="W572" s="8"/>
      <c r="X572" s="8"/>
      <c r="Y572" s="8"/>
      <c r="Z572" s="8"/>
      <c r="AA572" s="8"/>
      <c r="AB572" s="8"/>
    </row>
    <row r="573" spans="1:28" ht="30" x14ac:dyDescent="0.25">
      <c r="A573" s="174"/>
      <c r="B573" s="76" t="s">
        <v>67</v>
      </c>
      <c r="C573" s="252"/>
      <c r="D573" s="242"/>
      <c r="E573" s="242"/>
      <c r="F573" s="186" t="s">
        <v>15</v>
      </c>
      <c r="G573" s="77">
        <v>500</v>
      </c>
      <c r="H573" s="77">
        <v>218</v>
      </c>
      <c r="I573" s="77">
        <v>500</v>
      </c>
      <c r="J573" s="77">
        <v>218</v>
      </c>
      <c r="K573" s="107"/>
      <c r="L573" s="78"/>
      <c r="M573" s="83"/>
      <c r="N573" s="83"/>
      <c r="O573" s="78"/>
      <c r="P573" s="78"/>
      <c r="Q573" s="184"/>
      <c r="W573" s="8"/>
      <c r="X573" s="8"/>
      <c r="Y573" s="8"/>
      <c r="Z573" s="8"/>
      <c r="AA573" s="8"/>
      <c r="AB573" s="8"/>
    </row>
    <row r="574" spans="1:28" ht="30" x14ac:dyDescent="0.25">
      <c r="A574" s="174"/>
      <c r="B574" s="76" t="s">
        <v>30</v>
      </c>
      <c r="C574" s="252"/>
      <c r="D574" s="243"/>
      <c r="E574" s="243"/>
      <c r="F574" s="186"/>
      <c r="G574" s="77">
        <v>60</v>
      </c>
      <c r="H574" s="77">
        <v>48</v>
      </c>
      <c r="I574" s="77">
        <v>60</v>
      </c>
      <c r="J574" s="77">
        <v>48</v>
      </c>
      <c r="K574" s="107"/>
      <c r="L574" s="78"/>
      <c r="M574" s="83"/>
      <c r="N574" s="83"/>
      <c r="O574" s="78"/>
      <c r="P574" s="78"/>
      <c r="Q574" s="184"/>
      <c r="W574" s="8"/>
      <c r="X574" s="8"/>
      <c r="Y574" s="8"/>
      <c r="Z574" s="8"/>
      <c r="AA574" s="8"/>
      <c r="AB574" s="8"/>
    </row>
    <row r="575" spans="1:28" ht="30" x14ac:dyDescent="0.25">
      <c r="A575" s="174"/>
      <c r="B575" s="76" t="s">
        <v>31</v>
      </c>
      <c r="C575" s="252"/>
      <c r="D575" s="243"/>
      <c r="E575" s="243"/>
      <c r="F575" s="186"/>
      <c r="G575" s="77">
        <v>60</v>
      </c>
      <c r="H575" s="77">
        <v>28.6</v>
      </c>
      <c r="I575" s="77">
        <v>60</v>
      </c>
      <c r="J575" s="77">
        <v>28.6</v>
      </c>
      <c r="K575" s="107"/>
      <c r="L575" s="78"/>
      <c r="M575" s="83"/>
      <c r="N575" s="83"/>
      <c r="O575" s="78"/>
      <c r="P575" s="78"/>
      <c r="Q575" s="184"/>
      <c r="W575" s="8"/>
      <c r="X575" s="8"/>
      <c r="Y575" s="8"/>
      <c r="Z575" s="8"/>
      <c r="AA575" s="8"/>
      <c r="AB575" s="8"/>
    </row>
    <row r="576" spans="1:28" ht="30" x14ac:dyDescent="0.25">
      <c r="A576" s="174"/>
      <c r="B576" s="76" t="s">
        <v>32</v>
      </c>
      <c r="C576" s="252"/>
      <c r="D576" s="243"/>
      <c r="E576" s="243"/>
      <c r="F576" s="186"/>
      <c r="G576" s="77">
        <v>60</v>
      </c>
      <c r="H576" s="77">
        <v>60</v>
      </c>
      <c r="I576" s="77">
        <v>60</v>
      </c>
      <c r="J576" s="77">
        <v>60</v>
      </c>
      <c r="K576" s="107"/>
      <c r="L576" s="78"/>
      <c r="M576" s="83"/>
      <c r="N576" s="83"/>
      <c r="O576" s="78"/>
      <c r="P576" s="78"/>
      <c r="Q576" s="184"/>
      <c r="W576" s="8"/>
      <c r="X576" s="8"/>
      <c r="Y576" s="8"/>
      <c r="Z576" s="8"/>
      <c r="AA576" s="8"/>
      <c r="AB576" s="8"/>
    </row>
    <row r="577" spans="1:28" ht="30" x14ac:dyDescent="0.25">
      <c r="A577" s="174"/>
      <c r="B577" s="76" t="s">
        <v>33</v>
      </c>
      <c r="C577" s="252"/>
      <c r="D577" s="243"/>
      <c r="E577" s="243"/>
      <c r="F577" s="186"/>
      <c r="G577" s="77">
        <v>60</v>
      </c>
      <c r="H577" s="77">
        <v>60</v>
      </c>
      <c r="I577" s="77">
        <v>60</v>
      </c>
      <c r="J577" s="77">
        <v>60</v>
      </c>
      <c r="K577" s="107"/>
      <c r="L577" s="78"/>
      <c r="M577" s="83"/>
      <c r="N577" s="83"/>
      <c r="O577" s="78"/>
      <c r="P577" s="78"/>
      <c r="Q577" s="184"/>
      <c r="W577" s="8"/>
      <c r="X577" s="8"/>
      <c r="Y577" s="8"/>
      <c r="Z577" s="8"/>
      <c r="AA577" s="8"/>
      <c r="AB577" s="8"/>
    </row>
    <row r="578" spans="1:28" ht="30" x14ac:dyDescent="0.25">
      <c r="A578" s="174"/>
      <c r="B578" s="76" t="s">
        <v>67</v>
      </c>
      <c r="C578" s="252"/>
      <c r="D578" s="243"/>
      <c r="E578" s="243"/>
      <c r="F578" s="186" t="s">
        <v>16</v>
      </c>
      <c r="G578" s="77">
        <v>500</v>
      </c>
      <c r="H578" s="77">
        <v>218</v>
      </c>
      <c r="I578" s="77">
        <v>500</v>
      </c>
      <c r="J578" s="77">
        <v>218</v>
      </c>
      <c r="K578" s="107"/>
      <c r="L578" s="78"/>
      <c r="M578" s="83"/>
      <c r="N578" s="83"/>
      <c r="O578" s="78"/>
      <c r="P578" s="78"/>
      <c r="Q578" s="184"/>
      <c r="W578" s="8"/>
      <c r="X578" s="8"/>
      <c r="Y578" s="8"/>
      <c r="Z578" s="8"/>
      <c r="AA578" s="8"/>
      <c r="AB578" s="8"/>
    </row>
    <row r="579" spans="1:28" ht="30" x14ac:dyDescent="0.25">
      <c r="A579" s="174"/>
      <c r="B579" s="76" t="s">
        <v>30</v>
      </c>
      <c r="C579" s="252"/>
      <c r="D579" s="243"/>
      <c r="E579" s="243"/>
      <c r="F579" s="186"/>
      <c r="G579" s="77">
        <v>60</v>
      </c>
      <c r="H579" s="77">
        <v>45</v>
      </c>
      <c r="I579" s="77">
        <v>60</v>
      </c>
      <c r="J579" s="77">
        <v>45</v>
      </c>
      <c r="K579" s="107"/>
      <c r="L579" s="78"/>
      <c r="M579" s="83"/>
      <c r="N579" s="83"/>
      <c r="O579" s="78"/>
      <c r="P579" s="78"/>
      <c r="Q579" s="184"/>
      <c r="W579" s="8"/>
      <c r="X579" s="8"/>
      <c r="Y579" s="8"/>
      <c r="Z579" s="8"/>
      <c r="AA579" s="8"/>
      <c r="AB579" s="8"/>
    </row>
    <row r="580" spans="1:28" ht="30" x14ac:dyDescent="0.25">
      <c r="A580" s="174"/>
      <c r="B580" s="76" t="s">
        <v>31</v>
      </c>
      <c r="C580" s="252"/>
      <c r="D580" s="243"/>
      <c r="E580" s="243"/>
      <c r="F580" s="186"/>
      <c r="G580" s="77">
        <v>60</v>
      </c>
      <c r="H580" s="77">
        <v>60</v>
      </c>
      <c r="I580" s="77">
        <v>60</v>
      </c>
      <c r="J580" s="77">
        <v>60</v>
      </c>
      <c r="K580" s="107"/>
      <c r="L580" s="78"/>
      <c r="M580" s="83"/>
      <c r="N580" s="83"/>
      <c r="O580" s="78"/>
      <c r="P580" s="78"/>
      <c r="Q580" s="184"/>
      <c r="W580" s="8"/>
      <c r="X580" s="8"/>
      <c r="Y580" s="8"/>
      <c r="Z580" s="8"/>
      <c r="AA580" s="8"/>
      <c r="AB580" s="8"/>
    </row>
    <row r="581" spans="1:28" ht="30" x14ac:dyDescent="0.25">
      <c r="A581" s="174"/>
      <c r="B581" s="76" t="s">
        <v>32</v>
      </c>
      <c r="C581" s="252"/>
      <c r="D581" s="243"/>
      <c r="E581" s="243"/>
      <c r="F581" s="186"/>
      <c r="G581" s="77">
        <v>60</v>
      </c>
      <c r="H581" s="77">
        <v>60</v>
      </c>
      <c r="I581" s="77">
        <v>60</v>
      </c>
      <c r="J581" s="77">
        <v>60</v>
      </c>
      <c r="K581" s="107"/>
      <c r="L581" s="78"/>
      <c r="M581" s="83"/>
      <c r="N581" s="83"/>
      <c r="O581" s="78"/>
      <c r="P581" s="78"/>
      <c r="Q581" s="184"/>
      <c r="W581" s="8"/>
      <c r="X581" s="8"/>
      <c r="Y581" s="8"/>
      <c r="Z581" s="8"/>
      <c r="AA581" s="8"/>
      <c r="AB581" s="8"/>
    </row>
    <row r="582" spans="1:28" ht="30" x14ac:dyDescent="0.25">
      <c r="A582" s="174"/>
      <c r="B582" s="76" t="s">
        <v>33</v>
      </c>
      <c r="C582" s="252"/>
      <c r="D582" s="243"/>
      <c r="E582" s="243"/>
      <c r="F582" s="186"/>
      <c r="G582" s="77">
        <v>60</v>
      </c>
      <c r="H582" s="77">
        <v>20</v>
      </c>
      <c r="I582" s="77">
        <v>60</v>
      </c>
      <c r="J582" s="77">
        <v>20</v>
      </c>
      <c r="K582" s="107"/>
      <c r="L582" s="78"/>
      <c r="M582" s="83"/>
      <c r="N582" s="83"/>
      <c r="O582" s="78"/>
      <c r="P582" s="78"/>
      <c r="Q582" s="184"/>
      <c r="W582" s="8"/>
      <c r="X582" s="8"/>
      <c r="Y582" s="8"/>
      <c r="Z582" s="8"/>
      <c r="AA582" s="8"/>
      <c r="AB582" s="8"/>
    </row>
    <row r="583" spans="1:28" ht="30" x14ac:dyDescent="0.25">
      <c r="A583" s="174"/>
      <c r="B583" s="76" t="s">
        <v>67</v>
      </c>
      <c r="C583" s="252"/>
      <c r="D583" s="243"/>
      <c r="E583" s="243"/>
      <c r="F583" s="186" t="s">
        <v>17</v>
      </c>
      <c r="G583" s="77">
        <v>500</v>
      </c>
      <c r="H583" s="77">
        <v>200</v>
      </c>
      <c r="I583" s="77">
        <v>500</v>
      </c>
      <c r="J583" s="77">
        <v>200</v>
      </c>
      <c r="K583" s="107"/>
      <c r="L583" s="78"/>
      <c r="M583" s="83"/>
      <c r="N583" s="83"/>
      <c r="O583" s="78"/>
      <c r="P583" s="78"/>
      <c r="Q583" s="184"/>
      <c r="W583" s="8"/>
      <c r="X583" s="8"/>
      <c r="Y583" s="8"/>
      <c r="Z583" s="8"/>
      <c r="AA583" s="8"/>
      <c r="AB583" s="8"/>
    </row>
    <row r="584" spans="1:28" ht="30" x14ac:dyDescent="0.25">
      <c r="A584" s="174"/>
      <c r="B584" s="76" t="s">
        <v>30</v>
      </c>
      <c r="C584" s="252"/>
      <c r="D584" s="243"/>
      <c r="E584" s="243"/>
      <c r="F584" s="186"/>
      <c r="G584" s="77">
        <v>60</v>
      </c>
      <c r="H584" s="77">
        <v>52.6</v>
      </c>
      <c r="I584" s="77">
        <v>60</v>
      </c>
      <c r="J584" s="77">
        <v>52.6</v>
      </c>
      <c r="K584" s="107"/>
      <c r="L584" s="78"/>
      <c r="M584" s="83"/>
      <c r="N584" s="83"/>
      <c r="O584" s="78"/>
      <c r="P584" s="78"/>
      <c r="Q584" s="184"/>
      <c r="W584" s="8"/>
      <c r="X584" s="8"/>
      <c r="Y584" s="8"/>
      <c r="Z584" s="8"/>
      <c r="AA584" s="8"/>
      <c r="AB584" s="8"/>
    </row>
    <row r="585" spans="1:28" ht="30" x14ac:dyDescent="0.25">
      <c r="A585" s="174"/>
      <c r="B585" s="76" t="s">
        <v>31</v>
      </c>
      <c r="C585" s="252"/>
      <c r="D585" s="243"/>
      <c r="E585" s="243"/>
      <c r="F585" s="186"/>
      <c r="G585" s="77">
        <v>60</v>
      </c>
      <c r="H585" s="77">
        <v>40.700000000000003</v>
      </c>
      <c r="I585" s="77">
        <v>60</v>
      </c>
      <c r="J585" s="77">
        <v>40.700000000000003</v>
      </c>
      <c r="K585" s="107"/>
      <c r="L585" s="78"/>
      <c r="M585" s="83"/>
      <c r="N585" s="83"/>
      <c r="O585" s="78"/>
      <c r="P585" s="78"/>
      <c r="Q585" s="184"/>
      <c r="W585" s="8"/>
      <c r="X585" s="8"/>
      <c r="Y585" s="8"/>
      <c r="Z585" s="8"/>
      <c r="AA585" s="8"/>
      <c r="AB585" s="8"/>
    </row>
    <row r="586" spans="1:28" ht="30" x14ac:dyDescent="0.25">
      <c r="A586" s="174"/>
      <c r="B586" s="76" t="s">
        <v>32</v>
      </c>
      <c r="C586" s="252"/>
      <c r="D586" s="243"/>
      <c r="E586" s="243"/>
      <c r="F586" s="186"/>
      <c r="G586" s="77">
        <v>60</v>
      </c>
      <c r="H586" s="77">
        <v>53</v>
      </c>
      <c r="I586" s="77">
        <v>60</v>
      </c>
      <c r="J586" s="77">
        <v>53</v>
      </c>
      <c r="K586" s="107"/>
      <c r="L586" s="78"/>
      <c r="M586" s="83"/>
      <c r="N586" s="83"/>
      <c r="O586" s="78"/>
      <c r="P586" s="78"/>
      <c r="Q586" s="184"/>
      <c r="W586" s="8"/>
      <c r="X586" s="8"/>
      <c r="Y586" s="8"/>
      <c r="Z586" s="8"/>
      <c r="AA586" s="8"/>
      <c r="AB586" s="8"/>
    </row>
    <row r="587" spans="1:28" ht="30" x14ac:dyDescent="0.25">
      <c r="A587" s="174"/>
      <c r="B587" s="76" t="s">
        <v>33</v>
      </c>
      <c r="C587" s="252"/>
      <c r="D587" s="243"/>
      <c r="E587" s="243"/>
      <c r="F587" s="186"/>
      <c r="G587" s="77">
        <v>60</v>
      </c>
      <c r="H587" s="77">
        <v>60</v>
      </c>
      <c r="I587" s="77">
        <v>60</v>
      </c>
      <c r="J587" s="77">
        <v>60</v>
      </c>
      <c r="K587" s="107"/>
      <c r="L587" s="78"/>
      <c r="M587" s="83"/>
      <c r="N587" s="83"/>
      <c r="O587" s="78"/>
      <c r="P587" s="78"/>
      <c r="Q587" s="184"/>
      <c r="W587" s="8"/>
      <c r="X587" s="8"/>
      <c r="Y587" s="8"/>
      <c r="Z587" s="8"/>
      <c r="AA587" s="8"/>
      <c r="AB587" s="8"/>
    </row>
    <row r="588" spans="1:28" ht="30" x14ac:dyDescent="0.25">
      <c r="A588" s="174"/>
      <c r="B588" s="76" t="s">
        <v>67</v>
      </c>
      <c r="C588" s="252"/>
      <c r="D588" s="243"/>
      <c r="E588" s="243"/>
      <c r="F588" s="186" t="s">
        <v>18</v>
      </c>
      <c r="G588" s="77">
        <v>200</v>
      </c>
      <c r="H588" s="77">
        <v>200</v>
      </c>
      <c r="I588" s="77">
        <v>200</v>
      </c>
      <c r="J588" s="77">
        <v>200</v>
      </c>
      <c r="K588" s="107"/>
      <c r="L588" s="78"/>
      <c r="M588" s="83"/>
      <c r="N588" s="83"/>
      <c r="O588" s="78"/>
      <c r="P588" s="78"/>
      <c r="Q588" s="184"/>
      <c r="W588" s="8"/>
      <c r="X588" s="8"/>
      <c r="Y588" s="8"/>
      <c r="Z588" s="8"/>
      <c r="AA588" s="8"/>
      <c r="AB588" s="8"/>
    </row>
    <row r="589" spans="1:28" ht="30" x14ac:dyDescent="0.25">
      <c r="A589" s="174"/>
      <c r="B589" s="76" t="s">
        <v>30</v>
      </c>
      <c r="C589" s="252"/>
      <c r="D589" s="243"/>
      <c r="E589" s="243"/>
      <c r="F589" s="186"/>
      <c r="G589" s="77">
        <v>50.8</v>
      </c>
      <c r="H589" s="77">
        <v>50.8</v>
      </c>
      <c r="I589" s="77">
        <v>50.8</v>
      </c>
      <c r="J589" s="77">
        <v>50.8</v>
      </c>
      <c r="K589" s="107"/>
      <c r="L589" s="78"/>
      <c r="M589" s="83"/>
      <c r="N589" s="83"/>
      <c r="O589" s="78"/>
      <c r="P589" s="78"/>
      <c r="Q589" s="184"/>
      <c r="W589" s="8"/>
      <c r="X589" s="8"/>
      <c r="Y589" s="8"/>
      <c r="Z589" s="8"/>
      <c r="AA589" s="8"/>
      <c r="AB589" s="8"/>
    </row>
    <row r="590" spans="1:28" ht="30" x14ac:dyDescent="0.25">
      <c r="A590" s="174"/>
      <c r="B590" s="76" t="s">
        <v>31</v>
      </c>
      <c r="C590" s="252"/>
      <c r="D590" s="243"/>
      <c r="E590" s="243"/>
      <c r="F590" s="186"/>
      <c r="G590" s="77">
        <v>50</v>
      </c>
      <c r="H590" s="77">
        <v>50</v>
      </c>
      <c r="I590" s="77">
        <v>50</v>
      </c>
      <c r="J590" s="77">
        <v>50</v>
      </c>
      <c r="K590" s="107"/>
      <c r="L590" s="78"/>
      <c r="M590" s="83"/>
      <c r="N590" s="83"/>
      <c r="O590" s="78"/>
      <c r="P590" s="78"/>
      <c r="Q590" s="184"/>
      <c r="W590" s="8"/>
      <c r="X590" s="8"/>
      <c r="Y590" s="8"/>
      <c r="Z590" s="8"/>
      <c r="AA590" s="8"/>
      <c r="AB590" s="8"/>
    </row>
    <row r="591" spans="1:28" ht="30" x14ac:dyDescent="0.25">
      <c r="A591" s="174"/>
      <c r="B591" s="76" t="s">
        <v>32</v>
      </c>
      <c r="C591" s="252"/>
      <c r="D591" s="243"/>
      <c r="E591" s="243"/>
      <c r="F591" s="186"/>
      <c r="G591" s="77">
        <v>144</v>
      </c>
      <c r="H591" s="77">
        <v>144</v>
      </c>
      <c r="I591" s="77">
        <v>144</v>
      </c>
      <c r="J591" s="77">
        <v>144</v>
      </c>
      <c r="K591" s="107"/>
      <c r="L591" s="78"/>
      <c r="M591" s="83"/>
      <c r="N591" s="83"/>
      <c r="O591" s="78"/>
      <c r="P591" s="78"/>
      <c r="Q591" s="184"/>
      <c r="W591" s="8"/>
      <c r="X591" s="8"/>
      <c r="Y591" s="8"/>
      <c r="Z591" s="8"/>
      <c r="AA591" s="8"/>
      <c r="AB591" s="8"/>
    </row>
    <row r="592" spans="1:28" ht="30" x14ac:dyDescent="0.25">
      <c r="A592" s="174"/>
      <c r="B592" s="76" t="s">
        <v>33</v>
      </c>
      <c r="C592" s="252"/>
      <c r="D592" s="243"/>
      <c r="E592" s="243"/>
      <c r="F592" s="186"/>
      <c r="G592" s="77">
        <v>60</v>
      </c>
      <c r="H592" s="77">
        <v>60</v>
      </c>
      <c r="I592" s="77">
        <v>60</v>
      </c>
      <c r="J592" s="77">
        <v>60</v>
      </c>
      <c r="K592" s="107"/>
      <c r="L592" s="78"/>
      <c r="M592" s="83"/>
      <c r="N592" s="83"/>
      <c r="O592" s="78"/>
      <c r="P592" s="78"/>
      <c r="Q592" s="184"/>
      <c r="W592" s="8"/>
      <c r="X592" s="8"/>
      <c r="Y592" s="8"/>
      <c r="Z592" s="8"/>
      <c r="AA592" s="8"/>
      <c r="AB592" s="8"/>
    </row>
    <row r="593" spans="1:28" ht="30" x14ac:dyDescent="0.25">
      <c r="A593" s="174"/>
      <c r="B593" s="76" t="s">
        <v>67</v>
      </c>
      <c r="C593" s="252"/>
      <c r="D593" s="243"/>
      <c r="E593" s="243"/>
      <c r="F593" s="186" t="s">
        <v>19</v>
      </c>
      <c r="G593" s="77">
        <v>200</v>
      </c>
      <c r="H593" s="77">
        <v>200</v>
      </c>
      <c r="I593" s="77">
        <v>200</v>
      </c>
      <c r="J593" s="77">
        <v>200</v>
      </c>
      <c r="K593" s="107"/>
      <c r="L593" s="78"/>
      <c r="M593" s="83"/>
      <c r="N593" s="83"/>
      <c r="O593" s="78"/>
      <c r="P593" s="78"/>
      <c r="Q593" s="184"/>
      <c r="W593" s="8"/>
      <c r="X593" s="8"/>
      <c r="Y593" s="8"/>
      <c r="Z593" s="8"/>
      <c r="AA593" s="8"/>
      <c r="AB593" s="8"/>
    </row>
    <row r="594" spans="1:28" ht="30" x14ac:dyDescent="0.25">
      <c r="A594" s="174"/>
      <c r="B594" s="76" t="s">
        <v>30</v>
      </c>
      <c r="C594" s="252"/>
      <c r="D594" s="243"/>
      <c r="E594" s="243"/>
      <c r="F594" s="186"/>
      <c r="G594" s="77">
        <v>56.8</v>
      </c>
      <c r="H594" s="77">
        <v>56.8</v>
      </c>
      <c r="I594" s="77">
        <v>56.8</v>
      </c>
      <c r="J594" s="77">
        <v>56.8</v>
      </c>
      <c r="K594" s="107"/>
      <c r="L594" s="78"/>
      <c r="M594" s="83"/>
      <c r="N594" s="83"/>
      <c r="O594" s="78"/>
      <c r="P594" s="78"/>
      <c r="Q594" s="184"/>
      <c r="W594" s="8"/>
      <c r="X594" s="8"/>
      <c r="Y594" s="8"/>
      <c r="Z594" s="8"/>
      <c r="AA594" s="8"/>
      <c r="AB594" s="8"/>
    </row>
    <row r="595" spans="1:28" ht="30" x14ac:dyDescent="0.25">
      <c r="A595" s="174"/>
      <c r="B595" s="76" t="s">
        <v>31</v>
      </c>
      <c r="C595" s="252"/>
      <c r="D595" s="243"/>
      <c r="E595" s="243"/>
      <c r="F595" s="186"/>
      <c r="G595" s="77">
        <v>50</v>
      </c>
      <c r="H595" s="77">
        <v>50</v>
      </c>
      <c r="I595" s="77">
        <v>50</v>
      </c>
      <c r="J595" s="77">
        <v>50</v>
      </c>
      <c r="K595" s="107"/>
      <c r="L595" s="78"/>
      <c r="M595" s="83"/>
      <c r="N595" s="83"/>
      <c r="O595" s="78"/>
      <c r="P595" s="78"/>
      <c r="Q595" s="184"/>
      <c r="W595" s="8"/>
      <c r="X595" s="8"/>
      <c r="Y595" s="8"/>
      <c r="Z595" s="8"/>
      <c r="AA595" s="8"/>
      <c r="AB595" s="8"/>
    </row>
    <row r="596" spans="1:28" ht="30" x14ac:dyDescent="0.25">
      <c r="A596" s="174"/>
      <c r="B596" s="76" t="s">
        <v>32</v>
      </c>
      <c r="C596" s="252"/>
      <c r="D596" s="243"/>
      <c r="E596" s="243"/>
      <c r="F596" s="186"/>
      <c r="G596" s="77">
        <v>190.3</v>
      </c>
      <c r="H596" s="77">
        <v>190.3</v>
      </c>
      <c r="I596" s="77">
        <v>190.3</v>
      </c>
      <c r="J596" s="77">
        <v>190.3</v>
      </c>
      <c r="K596" s="107"/>
      <c r="L596" s="78"/>
      <c r="M596" s="83"/>
      <c r="N596" s="83"/>
      <c r="O596" s="78"/>
      <c r="P596" s="78"/>
      <c r="Q596" s="184"/>
      <c r="W596" s="8"/>
      <c r="X596" s="8"/>
      <c r="Y596" s="8"/>
      <c r="Z596" s="8"/>
      <c r="AA596" s="8"/>
      <c r="AB596" s="8"/>
    </row>
    <row r="597" spans="1:28" ht="30" customHeight="1" x14ac:dyDescent="0.25">
      <c r="A597" s="174"/>
      <c r="B597" s="76" t="s">
        <v>33</v>
      </c>
      <c r="C597" s="252"/>
      <c r="D597" s="243"/>
      <c r="E597" s="243"/>
      <c r="F597" s="186"/>
      <c r="G597" s="115">
        <v>60</v>
      </c>
      <c r="H597" s="115">
        <v>60</v>
      </c>
      <c r="I597" s="115">
        <v>60</v>
      </c>
      <c r="J597" s="115">
        <v>60</v>
      </c>
      <c r="K597" s="116"/>
      <c r="L597" s="89"/>
      <c r="M597" s="88"/>
      <c r="N597" s="88"/>
      <c r="O597" s="89"/>
      <c r="P597" s="89"/>
      <c r="Q597" s="184"/>
      <c r="W597" s="8"/>
      <c r="X597" s="8"/>
      <c r="Y597" s="8"/>
      <c r="Z597" s="8"/>
      <c r="AA597" s="8"/>
      <c r="AB597" s="8"/>
    </row>
    <row r="598" spans="1:28" ht="30" x14ac:dyDescent="0.25">
      <c r="A598" s="174"/>
      <c r="B598" s="76" t="s">
        <v>67</v>
      </c>
      <c r="C598" s="252"/>
      <c r="D598" s="243"/>
      <c r="E598" s="243"/>
      <c r="F598" s="186" t="s">
        <v>179</v>
      </c>
      <c r="G598" s="77">
        <v>200</v>
      </c>
      <c r="H598" s="77">
        <v>0</v>
      </c>
      <c r="I598" s="77">
        <v>200</v>
      </c>
      <c r="J598" s="77">
        <v>0</v>
      </c>
      <c r="K598" s="107"/>
      <c r="L598" s="78"/>
      <c r="M598" s="83"/>
      <c r="N598" s="83"/>
      <c r="O598" s="78"/>
      <c r="P598" s="78"/>
      <c r="Q598" s="184"/>
      <c r="W598" s="8"/>
      <c r="X598" s="8"/>
      <c r="Y598" s="8"/>
      <c r="Z598" s="8"/>
      <c r="AA598" s="8"/>
      <c r="AB598" s="8"/>
    </row>
    <row r="599" spans="1:28" ht="30" x14ac:dyDescent="0.25">
      <c r="A599" s="174"/>
      <c r="B599" s="76" t="s">
        <v>30</v>
      </c>
      <c r="C599" s="252"/>
      <c r="D599" s="243"/>
      <c r="E599" s="243"/>
      <c r="F599" s="186"/>
      <c r="G599" s="77">
        <v>60</v>
      </c>
      <c r="H599" s="77">
        <v>0</v>
      </c>
      <c r="I599" s="77">
        <v>60</v>
      </c>
      <c r="J599" s="77">
        <v>0</v>
      </c>
      <c r="K599" s="107"/>
      <c r="L599" s="78"/>
      <c r="M599" s="83"/>
      <c r="N599" s="83"/>
      <c r="O599" s="78"/>
      <c r="P599" s="78"/>
      <c r="Q599" s="184"/>
      <c r="W599" s="8"/>
      <c r="X599" s="8"/>
      <c r="Y599" s="8"/>
      <c r="Z599" s="8"/>
      <c r="AA599" s="8"/>
      <c r="AB599" s="8"/>
    </row>
    <row r="600" spans="1:28" ht="30" x14ac:dyDescent="0.25">
      <c r="A600" s="174"/>
      <c r="B600" s="76" t="s">
        <v>31</v>
      </c>
      <c r="C600" s="252"/>
      <c r="D600" s="243"/>
      <c r="E600" s="243"/>
      <c r="F600" s="186"/>
      <c r="G600" s="77">
        <v>50</v>
      </c>
      <c r="H600" s="77">
        <v>36.700000000000003</v>
      </c>
      <c r="I600" s="77">
        <v>50</v>
      </c>
      <c r="J600" s="77">
        <v>36.700000000000003</v>
      </c>
      <c r="K600" s="107"/>
      <c r="L600" s="78"/>
      <c r="M600" s="83"/>
      <c r="N600" s="83"/>
      <c r="O600" s="78"/>
      <c r="P600" s="78"/>
      <c r="Q600" s="184"/>
      <c r="W600" s="8"/>
      <c r="X600" s="8"/>
      <c r="Y600" s="8"/>
      <c r="Z600" s="8"/>
      <c r="AA600" s="8"/>
      <c r="AB600" s="8"/>
    </row>
    <row r="601" spans="1:28" ht="30" x14ac:dyDescent="0.25">
      <c r="A601" s="174"/>
      <c r="B601" s="76" t="s">
        <v>32</v>
      </c>
      <c r="C601" s="252"/>
      <c r="D601" s="243"/>
      <c r="E601" s="243"/>
      <c r="F601" s="186"/>
      <c r="G601" s="77">
        <v>228.7</v>
      </c>
      <c r="H601" s="77">
        <v>0</v>
      </c>
      <c r="I601" s="77">
        <v>228.7</v>
      </c>
      <c r="J601" s="77">
        <v>0</v>
      </c>
      <c r="K601" s="107"/>
      <c r="L601" s="78"/>
      <c r="M601" s="83"/>
      <c r="N601" s="83"/>
      <c r="O601" s="78"/>
      <c r="P601" s="78"/>
      <c r="Q601" s="184"/>
      <c r="W601" s="8"/>
      <c r="X601" s="8"/>
      <c r="Y601" s="8"/>
      <c r="Z601" s="8"/>
      <c r="AA601" s="8"/>
      <c r="AB601" s="8"/>
    </row>
    <row r="602" spans="1:28" ht="30" customHeight="1" x14ac:dyDescent="0.25">
      <c r="A602" s="174"/>
      <c r="B602" s="76" t="s">
        <v>33</v>
      </c>
      <c r="C602" s="252"/>
      <c r="D602" s="243"/>
      <c r="E602" s="243"/>
      <c r="F602" s="186"/>
      <c r="G602" s="115">
        <v>60</v>
      </c>
      <c r="H602" s="115">
        <v>0</v>
      </c>
      <c r="I602" s="115">
        <v>60</v>
      </c>
      <c r="J602" s="115">
        <v>0</v>
      </c>
      <c r="K602" s="116"/>
      <c r="L602" s="89"/>
      <c r="M602" s="88"/>
      <c r="N602" s="88"/>
      <c r="O602" s="89"/>
      <c r="P602" s="89"/>
      <c r="Q602" s="184"/>
      <c r="W602" s="8"/>
      <c r="X602" s="8"/>
      <c r="Y602" s="8"/>
      <c r="Z602" s="8"/>
      <c r="AA602" s="8"/>
      <c r="AB602" s="8"/>
    </row>
    <row r="603" spans="1:28" ht="30" x14ac:dyDescent="0.25">
      <c r="A603" s="174"/>
      <c r="B603" s="76" t="s">
        <v>67</v>
      </c>
      <c r="C603" s="252"/>
      <c r="D603" s="243"/>
      <c r="E603" s="243"/>
      <c r="F603" s="186" t="s">
        <v>192</v>
      </c>
      <c r="G603" s="77">
        <v>200</v>
      </c>
      <c r="H603" s="77">
        <v>200</v>
      </c>
      <c r="I603" s="77">
        <v>200</v>
      </c>
      <c r="J603" s="77">
        <v>200</v>
      </c>
      <c r="K603" s="107"/>
      <c r="L603" s="78"/>
      <c r="M603" s="83"/>
      <c r="N603" s="83"/>
      <c r="O603" s="78"/>
      <c r="P603" s="78"/>
      <c r="Q603" s="184"/>
      <c r="W603" s="8"/>
      <c r="X603" s="8"/>
      <c r="Y603" s="8"/>
      <c r="Z603" s="8"/>
      <c r="AA603" s="8"/>
      <c r="AB603" s="8"/>
    </row>
    <row r="604" spans="1:28" ht="30" x14ac:dyDescent="0.25">
      <c r="A604" s="174"/>
      <c r="B604" s="76" t="s">
        <v>30</v>
      </c>
      <c r="C604" s="252"/>
      <c r="D604" s="243"/>
      <c r="E604" s="243"/>
      <c r="F604" s="186"/>
      <c r="G604" s="77">
        <v>60</v>
      </c>
      <c r="H604" s="77">
        <v>59.8</v>
      </c>
      <c r="I604" s="77">
        <v>60</v>
      </c>
      <c r="J604" s="77">
        <v>59.8</v>
      </c>
      <c r="K604" s="107"/>
      <c r="L604" s="78"/>
      <c r="M604" s="83"/>
      <c r="N604" s="83"/>
      <c r="O604" s="78"/>
      <c r="P604" s="78"/>
      <c r="Q604" s="184"/>
      <c r="W604" s="8"/>
      <c r="X604" s="8"/>
      <c r="Y604" s="8"/>
      <c r="Z604" s="8"/>
      <c r="AA604" s="8"/>
      <c r="AB604" s="8"/>
    </row>
    <row r="605" spans="1:28" ht="30" x14ac:dyDescent="0.25">
      <c r="A605" s="174"/>
      <c r="B605" s="76" t="s">
        <v>31</v>
      </c>
      <c r="C605" s="252"/>
      <c r="D605" s="243"/>
      <c r="E605" s="243"/>
      <c r="F605" s="186"/>
      <c r="G605" s="77">
        <v>50</v>
      </c>
      <c r="H605" s="77">
        <v>44.7</v>
      </c>
      <c r="I605" s="77">
        <v>50</v>
      </c>
      <c r="J605" s="77">
        <v>44.7</v>
      </c>
      <c r="K605" s="107"/>
      <c r="L605" s="78"/>
      <c r="M605" s="83"/>
      <c r="N605" s="83"/>
      <c r="O605" s="78"/>
      <c r="P605" s="78"/>
      <c r="Q605" s="184"/>
      <c r="W605" s="8"/>
      <c r="X605" s="8"/>
      <c r="Y605" s="8"/>
      <c r="Z605" s="8"/>
      <c r="AA605" s="8"/>
      <c r="AB605" s="8"/>
    </row>
    <row r="606" spans="1:28" ht="30" x14ac:dyDescent="0.25">
      <c r="A606" s="174"/>
      <c r="B606" s="76" t="s">
        <v>32</v>
      </c>
      <c r="C606" s="252"/>
      <c r="D606" s="243"/>
      <c r="E606" s="243"/>
      <c r="F606" s="186"/>
      <c r="G606" s="77">
        <v>240.8</v>
      </c>
      <c r="H606" s="77">
        <v>152.4</v>
      </c>
      <c r="I606" s="77">
        <v>240.8</v>
      </c>
      <c r="J606" s="77">
        <v>152.4</v>
      </c>
      <c r="K606" s="107"/>
      <c r="L606" s="78"/>
      <c r="M606" s="83"/>
      <c r="N606" s="83"/>
      <c r="O606" s="78"/>
      <c r="P606" s="78"/>
      <c r="Q606" s="184"/>
      <c r="W606" s="8"/>
      <c r="X606" s="8"/>
      <c r="Y606" s="8"/>
      <c r="Z606" s="8"/>
      <c r="AA606" s="8"/>
      <c r="AB606" s="8"/>
    </row>
    <row r="607" spans="1:28" ht="30" customHeight="1" x14ac:dyDescent="0.25">
      <c r="A607" s="174"/>
      <c r="B607" s="76" t="s">
        <v>33</v>
      </c>
      <c r="C607" s="252"/>
      <c r="D607" s="243"/>
      <c r="E607" s="243"/>
      <c r="F607" s="186"/>
      <c r="G607" s="77">
        <v>164.5</v>
      </c>
      <c r="H607" s="115">
        <v>158.6</v>
      </c>
      <c r="I607" s="77">
        <v>164.5</v>
      </c>
      <c r="J607" s="115">
        <v>158.6</v>
      </c>
      <c r="K607" s="116"/>
      <c r="L607" s="89"/>
      <c r="M607" s="88"/>
      <c r="N607" s="88"/>
      <c r="O607" s="89"/>
      <c r="P607" s="89"/>
      <c r="Q607" s="184"/>
      <c r="W607" s="8"/>
      <c r="X607" s="8"/>
      <c r="Y607" s="8"/>
      <c r="Z607" s="8"/>
      <c r="AA607" s="8"/>
      <c r="AB607" s="8"/>
    </row>
    <row r="608" spans="1:28" ht="30" x14ac:dyDescent="0.25">
      <c r="A608" s="174"/>
      <c r="B608" s="76" t="s">
        <v>67</v>
      </c>
      <c r="C608" s="252"/>
      <c r="D608" s="243"/>
      <c r="E608" s="243"/>
      <c r="F608" s="186" t="s">
        <v>193</v>
      </c>
      <c r="G608" s="77">
        <v>200</v>
      </c>
      <c r="H608" s="77">
        <v>44.8</v>
      </c>
      <c r="I608" s="77">
        <v>200</v>
      </c>
      <c r="J608" s="77">
        <v>44.8</v>
      </c>
      <c r="K608" s="107"/>
      <c r="L608" s="78"/>
      <c r="M608" s="83"/>
      <c r="N608" s="83"/>
      <c r="O608" s="78"/>
      <c r="P608" s="78"/>
      <c r="Q608" s="184"/>
      <c r="R608" s="8">
        <f>H608+H636+H648+H700</f>
        <v>376.8</v>
      </c>
      <c r="W608" s="8"/>
      <c r="X608" s="8"/>
      <c r="Y608" s="8"/>
      <c r="Z608" s="8"/>
      <c r="AA608" s="8"/>
      <c r="AB608" s="8"/>
    </row>
    <row r="609" spans="1:34" ht="30" x14ac:dyDescent="0.25">
      <c r="A609" s="174"/>
      <c r="B609" s="76" t="s">
        <v>30</v>
      </c>
      <c r="C609" s="252"/>
      <c r="D609" s="243"/>
      <c r="E609" s="243"/>
      <c r="F609" s="186"/>
      <c r="G609" s="77">
        <v>60</v>
      </c>
      <c r="H609" s="77">
        <v>53.5</v>
      </c>
      <c r="I609" s="77">
        <v>60</v>
      </c>
      <c r="J609" s="77">
        <v>53.5</v>
      </c>
      <c r="K609" s="107"/>
      <c r="L609" s="78"/>
      <c r="M609" s="83"/>
      <c r="N609" s="83"/>
      <c r="O609" s="78"/>
      <c r="P609" s="78"/>
      <c r="Q609" s="184"/>
      <c r="W609" s="8"/>
      <c r="X609" s="8"/>
      <c r="Y609" s="8"/>
      <c r="Z609" s="8"/>
      <c r="AA609" s="8"/>
      <c r="AB609" s="8"/>
    </row>
    <row r="610" spans="1:34" ht="30" x14ac:dyDescent="0.25">
      <c r="A610" s="174"/>
      <c r="B610" s="76" t="s">
        <v>31</v>
      </c>
      <c r="C610" s="252"/>
      <c r="D610" s="243"/>
      <c r="E610" s="243"/>
      <c r="F610" s="186"/>
      <c r="G610" s="77">
        <v>50</v>
      </c>
      <c r="H610" s="77">
        <v>50</v>
      </c>
      <c r="I610" s="77">
        <v>50</v>
      </c>
      <c r="J610" s="77">
        <v>50</v>
      </c>
      <c r="K610" s="107"/>
      <c r="L610" s="78"/>
      <c r="M610" s="83"/>
      <c r="N610" s="83"/>
      <c r="O610" s="78"/>
      <c r="P610" s="78"/>
      <c r="Q610" s="184"/>
      <c r="W610" s="8"/>
      <c r="X610" s="8"/>
      <c r="Y610" s="8"/>
      <c r="Z610" s="8"/>
      <c r="AA610" s="8"/>
      <c r="AB610" s="8"/>
    </row>
    <row r="611" spans="1:34" ht="30" x14ac:dyDescent="0.25">
      <c r="A611" s="174"/>
      <c r="B611" s="76" t="s">
        <v>32</v>
      </c>
      <c r="C611" s="252"/>
      <c r="D611" s="243"/>
      <c r="E611" s="243"/>
      <c r="F611" s="186"/>
      <c r="G611" s="77">
        <v>188.8</v>
      </c>
      <c r="H611" s="77">
        <v>147.80000000000001</v>
      </c>
      <c r="I611" s="77">
        <v>188.8</v>
      </c>
      <c r="J611" s="77">
        <v>147.80000000000001</v>
      </c>
      <c r="K611" s="107"/>
      <c r="L611" s="78"/>
      <c r="M611" s="83"/>
      <c r="N611" s="83"/>
      <c r="O611" s="78"/>
      <c r="P611" s="78"/>
      <c r="Q611" s="184"/>
      <c r="W611" s="8"/>
      <c r="X611" s="8"/>
      <c r="Y611" s="8"/>
      <c r="Z611" s="8"/>
      <c r="AA611" s="8"/>
      <c r="AB611" s="8"/>
    </row>
    <row r="612" spans="1:34" ht="30" customHeight="1" x14ac:dyDescent="0.25">
      <c r="A612" s="174"/>
      <c r="B612" s="76" t="s">
        <v>33</v>
      </c>
      <c r="C612" s="252"/>
      <c r="D612" s="243"/>
      <c r="E612" s="243"/>
      <c r="F612" s="186"/>
      <c r="G612" s="115">
        <v>60</v>
      </c>
      <c r="H612" s="115">
        <v>50</v>
      </c>
      <c r="I612" s="115">
        <v>60</v>
      </c>
      <c r="J612" s="115">
        <v>50</v>
      </c>
      <c r="K612" s="116"/>
      <c r="L612" s="89"/>
      <c r="M612" s="88"/>
      <c r="N612" s="88"/>
      <c r="O612" s="89"/>
      <c r="P612" s="89"/>
      <c r="Q612" s="184"/>
      <c r="W612" s="8"/>
      <c r="X612" s="8"/>
      <c r="Y612" s="8"/>
      <c r="Z612" s="8"/>
      <c r="AA612" s="8"/>
      <c r="AB612" s="8"/>
      <c r="AH612" s="8"/>
    </row>
    <row r="613" spans="1:34" ht="30" x14ac:dyDescent="0.25">
      <c r="A613" s="174"/>
      <c r="B613" s="76" t="s">
        <v>67</v>
      </c>
      <c r="C613" s="252"/>
      <c r="D613" s="243"/>
      <c r="E613" s="243"/>
      <c r="F613" s="186" t="s">
        <v>194</v>
      </c>
      <c r="G613" s="77">
        <v>200</v>
      </c>
      <c r="H613" s="77">
        <v>200</v>
      </c>
      <c r="I613" s="77">
        <v>200</v>
      </c>
      <c r="J613" s="77">
        <v>200</v>
      </c>
      <c r="K613" s="107"/>
      <c r="L613" s="78"/>
      <c r="M613" s="83"/>
      <c r="N613" s="83"/>
      <c r="O613" s="78"/>
      <c r="P613" s="78"/>
      <c r="Q613" s="184"/>
      <c r="W613" s="8"/>
      <c r="X613" s="8"/>
      <c r="Y613" s="8"/>
      <c r="Z613" s="8"/>
      <c r="AA613" s="8"/>
      <c r="AB613" s="8"/>
    </row>
    <row r="614" spans="1:34" ht="30" x14ac:dyDescent="0.25">
      <c r="A614" s="174"/>
      <c r="B614" s="76" t="s">
        <v>30</v>
      </c>
      <c r="C614" s="252"/>
      <c r="D614" s="243"/>
      <c r="E614" s="243"/>
      <c r="F614" s="186"/>
      <c r="G614" s="77">
        <v>60</v>
      </c>
      <c r="H614" s="159">
        <v>52.906999999999996</v>
      </c>
      <c r="I614" s="77">
        <v>60</v>
      </c>
      <c r="J614" s="159">
        <v>52.906999999999996</v>
      </c>
      <c r="K614" s="107"/>
      <c r="L614" s="78"/>
      <c r="M614" s="83"/>
      <c r="N614" s="83"/>
      <c r="O614" s="78"/>
      <c r="P614" s="78"/>
      <c r="Q614" s="184"/>
      <c r="W614" s="8"/>
      <c r="X614" s="8"/>
      <c r="Y614" s="8"/>
      <c r="Z614" s="8"/>
      <c r="AA614" s="8"/>
      <c r="AB614" s="8"/>
    </row>
    <row r="615" spans="1:34" ht="30" x14ac:dyDescent="0.25">
      <c r="A615" s="174"/>
      <c r="B615" s="76" t="s">
        <v>31</v>
      </c>
      <c r="C615" s="252"/>
      <c r="D615" s="243"/>
      <c r="E615" s="243"/>
      <c r="F615" s="186"/>
      <c r="G615" s="77">
        <v>100</v>
      </c>
      <c r="H615" s="77">
        <v>100</v>
      </c>
      <c r="I615" s="77">
        <v>100</v>
      </c>
      <c r="J615" s="77">
        <v>100</v>
      </c>
      <c r="K615" s="107"/>
      <c r="L615" s="78"/>
      <c r="M615" s="83"/>
      <c r="N615" s="83"/>
      <c r="O615" s="78"/>
      <c r="P615" s="78"/>
      <c r="Q615" s="184"/>
      <c r="W615" s="8"/>
      <c r="X615" s="8"/>
      <c r="Y615" s="8"/>
      <c r="Z615" s="8"/>
      <c r="AA615" s="8"/>
      <c r="AB615" s="8"/>
    </row>
    <row r="616" spans="1:34" ht="30" x14ac:dyDescent="0.25">
      <c r="A616" s="174"/>
      <c r="B616" s="76" t="s">
        <v>32</v>
      </c>
      <c r="C616" s="252"/>
      <c r="D616" s="243"/>
      <c r="E616" s="243"/>
      <c r="F616" s="186"/>
      <c r="G616" s="159">
        <v>288.27999999999997</v>
      </c>
      <c r="H616" s="159">
        <v>288.27999999999997</v>
      </c>
      <c r="I616" s="159">
        <v>288.27999999999997</v>
      </c>
      <c r="J616" s="159">
        <v>288.27999999999997</v>
      </c>
      <c r="K616" s="107"/>
      <c r="L616" s="78"/>
      <c r="M616" s="83"/>
      <c r="N616" s="83"/>
      <c r="O616" s="78"/>
      <c r="P616" s="78"/>
      <c r="Q616" s="184"/>
      <c r="W616" s="8"/>
      <c r="X616" s="8"/>
      <c r="Y616" s="8"/>
      <c r="Z616" s="8"/>
      <c r="AA616" s="8"/>
      <c r="AB616" s="8"/>
    </row>
    <row r="617" spans="1:34" ht="30" customHeight="1" x14ac:dyDescent="0.25">
      <c r="A617" s="174"/>
      <c r="B617" s="76" t="s">
        <v>33</v>
      </c>
      <c r="C617" s="252"/>
      <c r="D617" s="243"/>
      <c r="E617" s="243"/>
      <c r="F617" s="186"/>
      <c r="G617" s="115">
        <v>50</v>
      </c>
      <c r="H617" s="115">
        <v>50</v>
      </c>
      <c r="I617" s="115">
        <v>50</v>
      </c>
      <c r="J617" s="115">
        <v>50</v>
      </c>
      <c r="K617" s="116"/>
      <c r="L617" s="89"/>
      <c r="M617" s="88"/>
      <c r="N617" s="88"/>
      <c r="O617" s="89"/>
      <c r="P617" s="89"/>
      <c r="Q617" s="184"/>
      <c r="W617" s="8"/>
      <c r="X617" s="8"/>
      <c r="Y617" s="8"/>
      <c r="Z617" s="8"/>
      <c r="AA617" s="8"/>
      <c r="AB617" s="8"/>
    </row>
    <row r="618" spans="1:34" ht="30" x14ac:dyDescent="0.25">
      <c r="A618" s="174"/>
      <c r="B618" s="76" t="s">
        <v>67</v>
      </c>
      <c r="C618" s="252"/>
      <c r="D618" s="243"/>
      <c r="E618" s="243"/>
      <c r="F618" s="186" t="s">
        <v>195</v>
      </c>
      <c r="G618" s="77">
        <v>200</v>
      </c>
      <c r="H618" s="77">
        <v>200</v>
      </c>
      <c r="I618" s="77">
        <v>200</v>
      </c>
      <c r="J618" s="77">
        <v>200</v>
      </c>
      <c r="K618" s="107"/>
      <c r="L618" s="78"/>
      <c r="M618" s="83"/>
      <c r="N618" s="83"/>
      <c r="O618" s="78"/>
      <c r="P618" s="78"/>
      <c r="Q618" s="184"/>
      <c r="W618" s="8"/>
      <c r="X618" s="8"/>
      <c r="Y618" s="8"/>
      <c r="Z618" s="8"/>
      <c r="AA618" s="8"/>
      <c r="AB618" s="8"/>
    </row>
    <row r="619" spans="1:34" ht="30" x14ac:dyDescent="0.25">
      <c r="A619" s="174"/>
      <c r="B619" s="76" t="s">
        <v>30</v>
      </c>
      <c r="C619" s="252"/>
      <c r="D619" s="243"/>
      <c r="E619" s="243"/>
      <c r="F619" s="186"/>
      <c r="G619" s="77">
        <v>60</v>
      </c>
      <c r="H619" s="77">
        <v>60</v>
      </c>
      <c r="I619" s="77">
        <v>60</v>
      </c>
      <c r="J619" s="77">
        <v>60</v>
      </c>
      <c r="K619" s="107"/>
      <c r="L619" s="78"/>
      <c r="M619" s="83"/>
      <c r="N619" s="83"/>
      <c r="O619" s="78"/>
      <c r="P619" s="78"/>
      <c r="Q619" s="184"/>
      <c r="W619" s="8"/>
      <c r="X619" s="8"/>
      <c r="Y619" s="8"/>
      <c r="Z619" s="8"/>
      <c r="AA619" s="8"/>
      <c r="AB619" s="8"/>
    </row>
    <row r="620" spans="1:34" ht="30" x14ac:dyDescent="0.25">
      <c r="A620" s="174"/>
      <c r="B620" s="76" t="s">
        <v>31</v>
      </c>
      <c r="C620" s="252"/>
      <c r="D620" s="243"/>
      <c r="E620" s="243"/>
      <c r="F620" s="186"/>
      <c r="G620" s="77">
        <v>50.6</v>
      </c>
      <c r="H620" s="77">
        <v>50</v>
      </c>
      <c r="I620" s="77">
        <v>50.6</v>
      </c>
      <c r="J620" s="77">
        <v>50</v>
      </c>
      <c r="K620" s="107"/>
      <c r="L620" s="78"/>
      <c r="M620" s="83"/>
      <c r="N620" s="83"/>
      <c r="O620" s="78"/>
      <c r="P620" s="78"/>
      <c r="Q620" s="184"/>
      <c r="W620" s="8"/>
      <c r="X620" s="8"/>
      <c r="Y620" s="8"/>
      <c r="Z620" s="8"/>
      <c r="AA620" s="8"/>
      <c r="AB620" s="8"/>
    </row>
    <row r="621" spans="1:34" ht="30" x14ac:dyDescent="0.25">
      <c r="A621" s="174"/>
      <c r="B621" s="76" t="s">
        <v>32</v>
      </c>
      <c r="C621" s="252"/>
      <c r="D621" s="243"/>
      <c r="E621" s="243"/>
      <c r="F621" s="186"/>
      <c r="G621" s="77">
        <v>273</v>
      </c>
      <c r="H621" s="77">
        <v>180.7</v>
      </c>
      <c r="I621" s="77">
        <v>273</v>
      </c>
      <c r="J621" s="77">
        <v>180.7</v>
      </c>
      <c r="K621" s="107"/>
      <c r="L621" s="78"/>
      <c r="M621" s="83"/>
      <c r="N621" s="83"/>
      <c r="O621" s="78"/>
      <c r="P621" s="78"/>
      <c r="Q621" s="184"/>
      <c r="W621" s="8"/>
      <c r="X621" s="8"/>
      <c r="Y621" s="8"/>
      <c r="Z621" s="8"/>
      <c r="AA621" s="8"/>
      <c r="AB621" s="8"/>
    </row>
    <row r="622" spans="1:34" ht="30" customHeight="1" x14ac:dyDescent="0.25">
      <c r="A622" s="174"/>
      <c r="B622" s="76" t="s">
        <v>33</v>
      </c>
      <c r="C622" s="252"/>
      <c r="D622" s="243"/>
      <c r="E622" s="243"/>
      <c r="F622" s="186"/>
      <c r="G622" s="115">
        <v>60.6</v>
      </c>
      <c r="H622" s="115">
        <v>50</v>
      </c>
      <c r="I622" s="115">
        <v>60.6</v>
      </c>
      <c r="J622" s="115">
        <v>50</v>
      </c>
      <c r="K622" s="116"/>
      <c r="L622" s="89"/>
      <c r="M622" s="88"/>
      <c r="N622" s="88"/>
      <c r="O622" s="89"/>
      <c r="P622" s="89"/>
      <c r="Q622" s="184"/>
      <c r="W622" s="8"/>
      <c r="X622" s="8"/>
      <c r="Y622" s="8"/>
      <c r="Z622" s="8"/>
      <c r="AA622" s="8"/>
      <c r="AB622" s="8"/>
    </row>
    <row r="623" spans="1:34" ht="30" x14ac:dyDescent="0.25">
      <c r="A623" s="174"/>
      <c r="B623" s="76" t="s">
        <v>67</v>
      </c>
      <c r="C623" s="252"/>
      <c r="D623" s="243"/>
      <c r="E623" s="243"/>
      <c r="F623" s="186" t="s">
        <v>196</v>
      </c>
      <c r="G623" s="77">
        <v>212.2</v>
      </c>
      <c r="H623" s="77">
        <v>200</v>
      </c>
      <c r="I623" s="77">
        <v>212.2</v>
      </c>
      <c r="J623" s="77">
        <v>200</v>
      </c>
      <c r="K623" s="107"/>
      <c r="L623" s="78"/>
      <c r="M623" s="83"/>
      <c r="N623" s="83"/>
      <c r="O623" s="78"/>
      <c r="P623" s="78"/>
      <c r="Q623" s="184"/>
      <c r="W623" s="8"/>
      <c r="X623" s="8"/>
      <c r="Y623" s="8"/>
      <c r="Z623" s="8"/>
      <c r="AA623" s="8"/>
      <c r="AB623" s="8"/>
    </row>
    <row r="624" spans="1:34" ht="30" x14ac:dyDescent="0.25">
      <c r="A624" s="174"/>
      <c r="B624" s="76" t="s">
        <v>30</v>
      </c>
      <c r="C624" s="252"/>
      <c r="D624" s="243"/>
      <c r="E624" s="243"/>
      <c r="F624" s="186"/>
      <c r="G624" s="77">
        <v>63.8</v>
      </c>
      <c r="H624" s="77">
        <v>60</v>
      </c>
      <c r="I624" s="77">
        <v>63.8</v>
      </c>
      <c r="J624" s="77">
        <v>60</v>
      </c>
      <c r="K624" s="107"/>
      <c r="L624" s="78"/>
      <c r="M624" s="83"/>
      <c r="N624" s="83"/>
      <c r="O624" s="78"/>
      <c r="P624" s="78"/>
      <c r="Q624" s="184"/>
      <c r="W624" s="8"/>
      <c r="X624" s="8"/>
      <c r="Y624" s="8"/>
      <c r="Z624" s="8"/>
      <c r="AA624" s="8"/>
      <c r="AB624" s="8"/>
    </row>
    <row r="625" spans="1:28" ht="30" x14ac:dyDescent="0.25">
      <c r="A625" s="174"/>
      <c r="B625" s="76" t="s">
        <v>31</v>
      </c>
      <c r="C625" s="252"/>
      <c r="D625" s="243"/>
      <c r="E625" s="243"/>
      <c r="F625" s="186"/>
      <c r="G625" s="77">
        <v>53.2</v>
      </c>
      <c r="H625" s="77">
        <v>50</v>
      </c>
      <c r="I625" s="77">
        <v>53.2</v>
      </c>
      <c r="J625" s="77">
        <v>50</v>
      </c>
      <c r="K625" s="107"/>
      <c r="L625" s="78"/>
      <c r="M625" s="83"/>
      <c r="N625" s="83"/>
      <c r="O625" s="78"/>
      <c r="P625" s="78"/>
      <c r="Q625" s="184"/>
      <c r="W625" s="8"/>
      <c r="X625" s="8"/>
      <c r="Y625" s="8"/>
      <c r="Z625" s="8"/>
      <c r="AA625" s="8"/>
      <c r="AB625" s="8"/>
    </row>
    <row r="626" spans="1:28" ht="30" x14ac:dyDescent="0.25">
      <c r="A626" s="174"/>
      <c r="B626" s="76" t="s">
        <v>32</v>
      </c>
      <c r="C626" s="252"/>
      <c r="D626" s="243"/>
      <c r="E626" s="243"/>
      <c r="F626" s="186"/>
      <c r="G626" s="77">
        <v>273</v>
      </c>
      <c r="H626" s="77">
        <v>180.7</v>
      </c>
      <c r="I626" s="77">
        <v>273</v>
      </c>
      <c r="J626" s="77">
        <v>180.7</v>
      </c>
      <c r="K626" s="107"/>
      <c r="L626" s="78"/>
      <c r="M626" s="83"/>
      <c r="N626" s="83"/>
      <c r="O626" s="78"/>
      <c r="P626" s="78"/>
      <c r="Q626" s="184"/>
      <c r="W626" s="8"/>
      <c r="X626" s="8"/>
      <c r="Y626" s="8"/>
      <c r="Z626" s="8"/>
      <c r="AA626" s="8"/>
      <c r="AB626" s="8"/>
    </row>
    <row r="627" spans="1:28" ht="30" customHeight="1" x14ac:dyDescent="0.25">
      <c r="A627" s="175"/>
      <c r="B627" s="76" t="s">
        <v>33</v>
      </c>
      <c r="C627" s="252"/>
      <c r="D627" s="244"/>
      <c r="E627" s="244"/>
      <c r="F627" s="186"/>
      <c r="G627" s="115">
        <v>63.8</v>
      </c>
      <c r="H627" s="115">
        <v>50</v>
      </c>
      <c r="I627" s="115">
        <v>63.8</v>
      </c>
      <c r="J627" s="115">
        <v>50</v>
      </c>
      <c r="K627" s="116"/>
      <c r="L627" s="89"/>
      <c r="M627" s="88"/>
      <c r="N627" s="88"/>
      <c r="O627" s="89"/>
      <c r="P627" s="89"/>
      <c r="Q627" s="185"/>
      <c r="W627" s="8"/>
      <c r="X627" s="8"/>
      <c r="Y627" s="8"/>
      <c r="Z627" s="8"/>
      <c r="AA627" s="8"/>
      <c r="AB627" s="8"/>
    </row>
    <row r="628" spans="1:28" ht="15" x14ac:dyDescent="0.25">
      <c r="A628" s="173" t="s">
        <v>273</v>
      </c>
      <c r="B628" s="183" t="s">
        <v>99</v>
      </c>
      <c r="C628" s="180" t="s">
        <v>156</v>
      </c>
      <c r="D628" s="180" t="s">
        <v>304</v>
      </c>
      <c r="E628" s="180" t="s">
        <v>303</v>
      </c>
      <c r="F628" s="103" t="s">
        <v>85</v>
      </c>
      <c r="G628" s="71">
        <f>SUM(G629:G639)</f>
        <v>1763.5</v>
      </c>
      <c r="H628" s="71">
        <f>SUM(H629:H639)</f>
        <v>1386</v>
      </c>
      <c r="I628" s="71">
        <f>SUM(I629:I639)</f>
        <v>1763.5</v>
      </c>
      <c r="J628" s="71">
        <f>SUM(J629:J639)</f>
        <v>1386</v>
      </c>
      <c r="K628" s="53"/>
      <c r="L628" s="53"/>
      <c r="M628" s="53"/>
      <c r="N628" s="53"/>
      <c r="O628" s="53"/>
      <c r="P628" s="53"/>
      <c r="Q628" s="183" t="s">
        <v>74</v>
      </c>
      <c r="W628" s="8"/>
      <c r="X628" s="8"/>
      <c r="Y628" s="8"/>
      <c r="Z628" s="8"/>
      <c r="AA628" s="8"/>
      <c r="AB628" s="8"/>
    </row>
    <row r="629" spans="1:28" ht="15" x14ac:dyDescent="0.25">
      <c r="A629" s="174"/>
      <c r="B629" s="184"/>
      <c r="C629" s="181"/>
      <c r="D629" s="181"/>
      <c r="E629" s="181"/>
      <c r="F629" s="53" t="s">
        <v>15</v>
      </c>
      <c r="G629" s="32">
        <v>174</v>
      </c>
      <c r="H629" s="32">
        <v>154</v>
      </c>
      <c r="I629" s="32">
        <v>174</v>
      </c>
      <c r="J629" s="32">
        <v>154</v>
      </c>
      <c r="K629" s="53"/>
      <c r="L629" s="53"/>
      <c r="M629" s="53"/>
      <c r="N629" s="53"/>
      <c r="O629" s="53"/>
      <c r="P629" s="53"/>
      <c r="Q629" s="184"/>
      <c r="W629" s="8"/>
      <c r="X629" s="8"/>
      <c r="Y629" s="8"/>
      <c r="Z629" s="8"/>
      <c r="AA629" s="8"/>
      <c r="AB629" s="8"/>
    </row>
    <row r="630" spans="1:28" ht="15" x14ac:dyDescent="0.25">
      <c r="A630" s="174"/>
      <c r="B630" s="184"/>
      <c r="C630" s="181"/>
      <c r="D630" s="181"/>
      <c r="E630" s="181"/>
      <c r="F630" s="53" t="s">
        <v>16</v>
      </c>
      <c r="G630" s="32">
        <v>174</v>
      </c>
      <c r="H630" s="32">
        <v>154</v>
      </c>
      <c r="I630" s="32">
        <v>174</v>
      </c>
      <c r="J630" s="32">
        <v>154</v>
      </c>
      <c r="K630" s="53"/>
      <c r="L630" s="53"/>
      <c r="M630" s="53"/>
      <c r="N630" s="53"/>
      <c r="O630" s="53"/>
      <c r="P630" s="53"/>
      <c r="Q630" s="184"/>
      <c r="W630" s="8"/>
      <c r="X630" s="8"/>
      <c r="Y630" s="8"/>
      <c r="Z630" s="8"/>
      <c r="AA630" s="8"/>
      <c r="AB630" s="8"/>
    </row>
    <row r="631" spans="1:28" ht="15" x14ac:dyDescent="0.25">
      <c r="A631" s="174"/>
      <c r="B631" s="184"/>
      <c r="C631" s="181"/>
      <c r="D631" s="181"/>
      <c r="E631" s="181"/>
      <c r="F631" s="53" t="s">
        <v>97</v>
      </c>
      <c r="G631" s="32">
        <v>174</v>
      </c>
      <c r="H631" s="32">
        <v>154</v>
      </c>
      <c r="I631" s="32">
        <v>174</v>
      </c>
      <c r="J631" s="32">
        <v>154</v>
      </c>
      <c r="K631" s="53"/>
      <c r="L631" s="53"/>
      <c r="M631" s="53"/>
      <c r="N631" s="53"/>
      <c r="O631" s="53"/>
      <c r="P631" s="53"/>
      <c r="Q631" s="184"/>
      <c r="W631" s="8"/>
      <c r="X631" s="8"/>
      <c r="Y631" s="8"/>
      <c r="Z631" s="8"/>
      <c r="AA631" s="8"/>
      <c r="AB631" s="8"/>
    </row>
    <row r="632" spans="1:28" ht="15" x14ac:dyDescent="0.25">
      <c r="A632" s="174"/>
      <c r="B632" s="184"/>
      <c r="C632" s="181"/>
      <c r="D632" s="181"/>
      <c r="E632" s="181"/>
      <c r="F632" s="53" t="s">
        <v>18</v>
      </c>
      <c r="G632" s="32">
        <v>154</v>
      </c>
      <c r="H632" s="32">
        <v>154</v>
      </c>
      <c r="I632" s="32">
        <v>154</v>
      </c>
      <c r="J632" s="32">
        <v>154</v>
      </c>
      <c r="K632" s="53"/>
      <c r="L632" s="53"/>
      <c r="M632" s="53"/>
      <c r="N632" s="53"/>
      <c r="O632" s="53"/>
      <c r="P632" s="53"/>
      <c r="Q632" s="184"/>
      <c r="W632" s="8"/>
      <c r="X632" s="8"/>
      <c r="Y632" s="8"/>
      <c r="Z632" s="8"/>
      <c r="AA632" s="8"/>
      <c r="AB632" s="8"/>
    </row>
    <row r="633" spans="1:28" ht="15" x14ac:dyDescent="0.25">
      <c r="A633" s="174"/>
      <c r="B633" s="184"/>
      <c r="C633" s="181"/>
      <c r="D633" s="181"/>
      <c r="E633" s="181"/>
      <c r="F633" s="54" t="s">
        <v>86</v>
      </c>
      <c r="G633" s="32">
        <v>154</v>
      </c>
      <c r="H633" s="32">
        <v>154</v>
      </c>
      <c r="I633" s="32">
        <v>154</v>
      </c>
      <c r="J633" s="32">
        <v>154</v>
      </c>
      <c r="K633" s="54"/>
      <c r="L633" s="54"/>
      <c r="M633" s="54"/>
      <c r="N633" s="54"/>
      <c r="O633" s="54"/>
      <c r="P633" s="54"/>
      <c r="Q633" s="184"/>
      <c r="W633" s="8"/>
      <c r="X633" s="8"/>
      <c r="Y633" s="8"/>
      <c r="Z633" s="8"/>
      <c r="AA633" s="8"/>
      <c r="AB633" s="8"/>
    </row>
    <row r="634" spans="1:28" ht="15" x14ac:dyDescent="0.25">
      <c r="A634" s="174"/>
      <c r="B634" s="184"/>
      <c r="C634" s="181"/>
      <c r="D634" s="181"/>
      <c r="E634" s="181"/>
      <c r="F634" s="54" t="s">
        <v>179</v>
      </c>
      <c r="G634" s="32">
        <v>154</v>
      </c>
      <c r="H634" s="32">
        <v>0</v>
      </c>
      <c r="I634" s="32">
        <v>154</v>
      </c>
      <c r="J634" s="32">
        <v>0</v>
      </c>
      <c r="K634" s="54"/>
      <c r="L634" s="54"/>
      <c r="M634" s="54"/>
      <c r="N634" s="54"/>
      <c r="O634" s="54"/>
      <c r="P634" s="54"/>
      <c r="Q634" s="184"/>
      <c r="W634" s="8"/>
      <c r="X634" s="8"/>
      <c r="Y634" s="8"/>
      <c r="Z634" s="8"/>
      <c r="AA634" s="8"/>
      <c r="AB634" s="8"/>
    </row>
    <row r="635" spans="1:28" ht="15" x14ac:dyDescent="0.25">
      <c r="A635" s="174"/>
      <c r="B635" s="184"/>
      <c r="C635" s="181"/>
      <c r="D635" s="181"/>
      <c r="E635" s="181"/>
      <c r="F635" s="54" t="s">
        <v>192</v>
      </c>
      <c r="G635" s="32">
        <v>154</v>
      </c>
      <c r="H635" s="32">
        <v>0</v>
      </c>
      <c r="I635" s="32">
        <v>154</v>
      </c>
      <c r="J635" s="32">
        <v>0</v>
      </c>
      <c r="K635" s="54"/>
      <c r="L635" s="54"/>
      <c r="M635" s="54"/>
      <c r="N635" s="54"/>
      <c r="O635" s="54"/>
      <c r="P635" s="54"/>
      <c r="Q635" s="184"/>
      <c r="W635" s="8"/>
      <c r="X635" s="8"/>
      <c r="Y635" s="8"/>
      <c r="Z635" s="8"/>
      <c r="AA635" s="8"/>
      <c r="AB635" s="8"/>
    </row>
    <row r="636" spans="1:28" ht="15" x14ac:dyDescent="0.25">
      <c r="A636" s="174"/>
      <c r="B636" s="184"/>
      <c r="C636" s="181"/>
      <c r="D636" s="181"/>
      <c r="E636" s="181"/>
      <c r="F636" s="54" t="s">
        <v>193</v>
      </c>
      <c r="G636" s="32">
        <v>154</v>
      </c>
      <c r="H636" s="32">
        <v>154</v>
      </c>
      <c r="I636" s="32">
        <v>154</v>
      </c>
      <c r="J636" s="32">
        <v>154</v>
      </c>
      <c r="K636" s="54"/>
      <c r="L636" s="54"/>
      <c r="M636" s="54"/>
      <c r="N636" s="54"/>
      <c r="O636" s="54"/>
      <c r="P636" s="54"/>
      <c r="Q636" s="184"/>
      <c r="W636" s="8"/>
      <c r="X636" s="8"/>
      <c r="Y636" s="8"/>
      <c r="Z636" s="8"/>
      <c r="AA636" s="8"/>
      <c r="AB636" s="8"/>
    </row>
    <row r="637" spans="1:28" ht="15" x14ac:dyDescent="0.25">
      <c r="A637" s="174"/>
      <c r="B637" s="184"/>
      <c r="C637" s="181"/>
      <c r="D637" s="181"/>
      <c r="E637" s="181"/>
      <c r="F637" s="54" t="s">
        <v>194</v>
      </c>
      <c r="G637" s="32">
        <v>154</v>
      </c>
      <c r="H637" s="161">
        <v>154</v>
      </c>
      <c r="I637" s="32">
        <v>154</v>
      </c>
      <c r="J637" s="161">
        <v>154</v>
      </c>
      <c r="K637" s="54"/>
      <c r="L637" s="54"/>
      <c r="M637" s="54"/>
      <c r="N637" s="54"/>
      <c r="O637" s="54"/>
      <c r="P637" s="54"/>
      <c r="Q637" s="184"/>
      <c r="W637" s="8"/>
      <c r="X637" s="8"/>
      <c r="Y637" s="8"/>
      <c r="Z637" s="8"/>
      <c r="AA637" s="8"/>
      <c r="AB637" s="8"/>
    </row>
    <row r="638" spans="1:28" ht="15" x14ac:dyDescent="0.25">
      <c r="A638" s="174"/>
      <c r="B638" s="184"/>
      <c r="C638" s="181"/>
      <c r="D638" s="181"/>
      <c r="E638" s="181"/>
      <c r="F638" s="54" t="s">
        <v>195</v>
      </c>
      <c r="G638" s="32">
        <v>154</v>
      </c>
      <c r="H638" s="32">
        <v>154</v>
      </c>
      <c r="I638" s="32">
        <v>154</v>
      </c>
      <c r="J638" s="32">
        <v>154</v>
      </c>
      <c r="K638" s="54"/>
      <c r="L638" s="54"/>
      <c r="M638" s="54"/>
      <c r="N638" s="54"/>
      <c r="O638" s="54"/>
      <c r="P638" s="54"/>
      <c r="Q638" s="184"/>
      <c r="W638" s="8"/>
      <c r="X638" s="8"/>
      <c r="Y638" s="8"/>
      <c r="Z638" s="8"/>
      <c r="AA638" s="8"/>
      <c r="AB638" s="8"/>
    </row>
    <row r="639" spans="1:28" ht="15" x14ac:dyDescent="0.25">
      <c r="A639" s="175"/>
      <c r="B639" s="185"/>
      <c r="C639" s="182"/>
      <c r="D639" s="182"/>
      <c r="E639" s="182"/>
      <c r="F639" s="54" t="s">
        <v>196</v>
      </c>
      <c r="G639" s="32">
        <v>163.5</v>
      </c>
      <c r="H639" s="32">
        <v>154</v>
      </c>
      <c r="I639" s="32">
        <v>163.5</v>
      </c>
      <c r="J639" s="32">
        <v>154</v>
      </c>
      <c r="K639" s="54"/>
      <c r="L639" s="54"/>
      <c r="M639" s="54"/>
      <c r="N639" s="54"/>
      <c r="O639" s="54"/>
      <c r="P639" s="54"/>
      <c r="Q639" s="185"/>
      <c r="W639" s="8"/>
      <c r="X639" s="8"/>
      <c r="Y639" s="8"/>
      <c r="Z639" s="8"/>
      <c r="AA639" s="8"/>
      <c r="AB639" s="8"/>
    </row>
    <row r="640" spans="1:28" ht="23.25" customHeight="1" x14ac:dyDescent="0.25">
      <c r="A640" s="173" t="s">
        <v>274</v>
      </c>
      <c r="B640" s="183" t="s">
        <v>232</v>
      </c>
      <c r="C640" s="180" t="s">
        <v>156</v>
      </c>
      <c r="D640" s="180" t="s">
        <v>304</v>
      </c>
      <c r="E640" s="180" t="s">
        <v>303</v>
      </c>
      <c r="F640" s="103" t="s">
        <v>85</v>
      </c>
      <c r="G640" s="71">
        <f>SUM(G641:G651)</f>
        <v>1933.5</v>
      </c>
      <c r="H640" s="71">
        <f>SUM(H641:H651)</f>
        <v>1566</v>
      </c>
      <c r="I640" s="71">
        <f>SUM(I641:I651)</f>
        <v>1933.5</v>
      </c>
      <c r="J640" s="71">
        <f>SUM(J641:J651)</f>
        <v>1566</v>
      </c>
      <c r="K640" s="53"/>
      <c r="L640" s="53"/>
      <c r="M640" s="53"/>
      <c r="N640" s="53"/>
      <c r="O640" s="53"/>
      <c r="P640" s="53"/>
      <c r="Q640" s="183" t="s">
        <v>74</v>
      </c>
      <c r="W640" s="8"/>
      <c r="X640" s="8"/>
      <c r="Y640" s="8"/>
      <c r="Z640" s="8"/>
      <c r="AA640" s="8"/>
      <c r="AB640" s="8"/>
    </row>
    <row r="641" spans="1:28" ht="17.25" customHeight="1" x14ac:dyDescent="0.25">
      <c r="A641" s="174"/>
      <c r="B641" s="184"/>
      <c r="C641" s="181"/>
      <c r="D641" s="181"/>
      <c r="E641" s="181"/>
      <c r="F641" s="53" t="s">
        <v>15</v>
      </c>
      <c r="G641" s="32">
        <v>160</v>
      </c>
      <c r="H641" s="32">
        <v>160</v>
      </c>
      <c r="I641" s="32">
        <v>160</v>
      </c>
      <c r="J641" s="32">
        <v>160</v>
      </c>
      <c r="K641" s="53"/>
      <c r="L641" s="53"/>
      <c r="M641" s="53"/>
      <c r="N641" s="53"/>
      <c r="O641" s="53"/>
      <c r="P641" s="53"/>
      <c r="Q641" s="184"/>
      <c r="W641" s="8"/>
      <c r="X641" s="8"/>
      <c r="Y641" s="8"/>
      <c r="Z641" s="8"/>
      <c r="AA641" s="8"/>
      <c r="AB641" s="8"/>
    </row>
    <row r="642" spans="1:28" ht="15.75" customHeight="1" x14ac:dyDescent="0.25">
      <c r="A642" s="174"/>
      <c r="B642" s="184"/>
      <c r="C642" s="181"/>
      <c r="D642" s="181"/>
      <c r="E642" s="181"/>
      <c r="F642" s="53" t="s">
        <v>16</v>
      </c>
      <c r="G642" s="32">
        <v>160</v>
      </c>
      <c r="H642" s="32">
        <v>160</v>
      </c>
      <c r="I642" s="32">
        <v>160</v>
      </c>
      <c r="J642" s="32">
        <v>160</v>
      </c>
      <c r="K642" s="53"/>
      <c r="L642" s="53"/>
      <c r="M642" s="53"/>
      <c r="N642" s="53"/>
      <c r="O642" s="53"/>
      <c r="P642" s="53"/>
      <c r="Q642" s="184"/>
      <c r="W642" s="8"/>
      <c r="X642" s="8"/>
      <c r="Y642" s="8"/>
      <c r="Z642" s="8"/>
      <c r="AA642" s="8"/>
      <c r="AB642" s="8"/>
    </row>
    <row r="643" spans="1:28" ht="17.25" customHeight="1" x14ac:dyDescent="0.25">
      <c r="A643" s="174"/>
      <c r="B643" s="184"/>
      <c r="C643" s="181"/>
      <c r="D643" s="181"/>
      <c r="E643" s="181"/>
      <c r="F643" s="53" t="s">
        <v>97</v>
      </c>
      <c r="G643" s="32">
        <v>178</v>
      </c>
      <c r="H643" s="32">
        <v>178</v>
      </c>
      <c r="I643" s="32">
        <v>178</v>
      </c>
      <c r="J643" s="32">
        <v>178</v>
      </c>
      <c r="K643" s="53"/>
      <c r="L643" s="53"/>
      <c r="M643" s="53"/>
      <c r="N643" s="53"/>
      <c r="O643" s="53"/>
      <c r="P643" s="53"/>
      <c r="Q643" s="184"/>
      <c r="W643" s="8"/>
      <c r="X643" s="8"/>
      <c r="Y643" s="8"/>
      <c r="Z643" s="8"/>
      <c r="AA643" s="8"/>
      <c r="AB643" s="8"/>
    </row>
    <row r="644" spans="1:28" ht="15" customHeight="1" x14ac:dyDescent="0.25">
      <c r="A644" s="174"/>
      <c r="B644" s="184"/>
      <c r="C644" s="181"/>
      <c r="D644" s="181"/>
      <c r="E644" s="181"/>
      <c r="F644" s="53" t="s">
        <v>18</v>
      </c>
      <c r="G644" s="32">
        <v>178</v>
      </c>
      <c r="H644" s="32">
        <v>178</v>
      </c>
      <c r="I644" s="32">
        <v>178</v>
      </c>
      <c r="J644" s="32">
        <v>178</v>
      </c>
      <c r="K644" s="53"/>
      <c r="L644" s="53"/>
      <c r="M644" s="53"/>
      <c r="N644" s="53"/>
      <c r="O644" s="53"/>
      <c r="P644" s="53"/>
      <c r="Q644" s="184"/>
      <c r="W644" s="8"/>
      <c r="X644" s="8"/>
      <c r="Y644" s="8"/>
      <c r="Z644" s="8"/>
      <c r="AA644" s="8"/>
      <c r="AB644" s="8"/>
    </row>
    <row r="645" spans="1:28" ht="14.25" customHeight="1" x14ac:dyDescent="0.25">
      <c r="A645" s="174"/>
      <c r="B645" s="184"/>
      <c r="C645" s="181"/>
      <c r="D645" s="181"/>
      <c r="E645" s="181"/>
      <c r="F645" s="54" t="s">
        <v>86</v>
      </c>
      <c r="G645" s="32">
        <v>178</v>
      </c>
      <c r="H645" s="32">
        <v>178</v>
      </c>
      <c r="I645" s="32">
        <v>178</v>
      </c>
      <c r="J645" s="32">
        <v>178</v>
      </c>
      <c r="K645" s="54"/>
      <c r="L645" s="54"/>
      <c r="M645" s="54"/>
      <c r="N645" s="54"/>
      <c r="O645" s="54"/>
      <c r="P645" s="54"/>
      <c r="Q645" s="184"/>
      <c r="W645" s="8"/>
      <c r="X645" s="8"/>
      <c r="Y645" s="8"/>
      <c r="Z645" s="8"/>
      <c r="AA645" s="8"/>
      <c r="AB645" s="8"/>
    </row>
    <row r="646" spans="1:28" ht="15" x14ac:dyDescent="0.25">
      <c r="A646" s="174"/>
      <c r="B646" s="184"/>
      <c r="C646" s="181"/>
      <c r="D646" s="181"/>
      <c r="E646" s="181"/>
      <c r="F646" s="54" t="s">
        <v>179</v>
      </c>
      <c r="G646" s="32">
        <v>178</v>
      </c>
      <c r="H646" s="32">
        <v>0</v>
      </c>
      <c r="I646" s="32">
        <v>178</v>
      </c>
      <c r="J646" s="32">
        <v>0</v>
      </c>
      <c r="K646" s="54"/>
      <c r="L646" s="54"/>
      <c r="M646" s="54"/>
      <c r="N646" s="54"/>
      <c r="O646" s="54"/>
      <c r="P646" s="54"/>
      <c r="Q646" s="184"/>
      <c r="W646" s="8"/>
      <c r="X646" s="8"/>
      <c r="Y646" s="8"/>
      <c r="Z646" s="8"/>
      <c r="AA646" s="8"/>
      <c r="AB646" s="8"/>
    </row>
    <row r="647" spans="1:28" ht="15" x14ac:dyDescent="0.25">
      <c r="A647" s="174"/>
      <c r="B647" s="184"/>
      <c r="C647" s="181"/>
      <c r="D647" s="181"/>
      <c r="E647" s="181"/>
      <c r="F647" s="54" t="s">
        <v>192</v>
      </c>
      <c r="G647" s="32">
        <v>178</v>
      </c>
      <c r="H647" s="32">
        <v>0</v>
      </c>
      <c r="I647" s="32">
        <v>178</v>
      </c>
      <c r="J647" s="32">
        <v>0</v>
      </c>
      <c r="K647" s="54"/>
      <c r="L647" s="54"/>
      <c r="M647" s="54"/>
      <c r="N647" s="54"/>
      <c r="O647" s="54"/>
      <c r="P647" s="54"/>
      <c r="Q647" s="184"/>
      <c r="W647" s="8"/>
      <c r="X647" s="8"/>
      <c r="Y647" s="8"/>
      <c r="Z647" s="8"/>
      <c r="AA647" s="8"/>
      <c r="AB647" s="8"/>
    </row>
    <row r="648" spans="1:28" ht="15" customHeight="1" x14ac:dyDescent="0.25">
      <c r="A648" s="174"/>
      <c r="B648" s="184"/>
      <c r="C648" s="181"/>
      <c r="D648" s="181"/>
      <c r="E648" s="181"/>
      <c r="F648" s="54" t="s">
        <v>193</v>
      </c>
      <c r="G648" s="32">
        <v>178</v>
      </c>
      <c r="H648" s="32">
        <v>178</v>
      </c>
      <c r="I648" s="32">
        <v>178</v>
      </c>
      <c r="J648" s="32">
        <v>178</v>
      </c>
      <c r="K648" s="54"/>
      <c r="L648" s="54"/>
      <c r="M648" s="54"/>
      <c r="N648" s="54"/>
      <c r="O648" s="54"/>
      <c r="P648" s="54"/>
      <c r="Q648" s="184"/>
      <c r="W648" s="8"/>
      <c r="X648" s="8"/>
      <c r="Y648" s="8"/>
      <c r="Z648" s="8"/>
      <c r="AA648" s="8"/>
      <c r="AB648" s="8"/>
    </row>
    <row r="649" spans="1:28" ht="13.5" customHeight="1" x14ac:dyDescent="0.25">
      <c r="A649" s="174"/>
      <c r="B649" s="184"/>
      <c r="C649" s="181"/>
      <c r="D649" s="181"/>
      <c r="E649" s="181"/>
      <c r="F649" s="54" t="s">
        <v>194</v>
      </c>
      <c r="G649" s="32">
        <v>178</v>
      </c>
      <c r="H649" s="32">
        <v>178</v>
      </c>
      <c r="I649" s="32">
        <v>178</v>
      </c>
      <c r="J649" s="32">
        <v>178</v>
      </c>
      <c r="K649" s="54"/>
      <c r="L649" s="54"/>
      <c r="M649" s="54"/>
      <c r="N649" s="54"/>
      <c r="O649" s="54"/>
      <c r="P649" s="54"/>
      <c r="Q649" s="184"/>
      <c r="W649" s="8"/>
      <c r="X649" s="8"/>
      <c r="Y649" s="8"/>
      <c r="Z649" s="8"/>
      <c r="AA649" s="8"/>
      <c r="AB649" s="8"/>
    </row>
    <row r="650" spans="1:28" ht="13.5" customHeight="1" x14ac:dyDescent="0.25">
      <c r="A650" s="174"/>
      <c r="B650" s="184"/>
      <c r="C650" s="181"/>
      <c r="D650" s="181"/>
      <c r="E650" s="181"/>
      <c r="F650" s="54" t="s">
        <v>195</v>
      </c>
      <c r="G650" s="32">
        <v>178</v>
      </c>
      <c r="H650" s="32">
        <v>178</v>
      </c>
      <c r="I650" s="32">
        <v>178</v>
      </c>
      <c r="J650" s="32">
        <v>178</v>
      </c>
      <c r="K650" s="54"/>
      <c r="L650" s="54"/>
      <c r="M650" s="54"/>
      <c r="N650" s="54"/>
      <c r="O650" s="54"/>
      <c r="P650" s="54"/>
      <c r="Q650" s="184"/>
      <c r="W650" s="8"/>
      <c r="X650" s="8"/>
      <c r="Y650" s="8"/>
      <c r="Z650" s="8"/>
      <c r="AA650" s="8"/>
      <c r="AB650" s="8"/>
    </row>
    <row r="651" spans="1:28" ht="18" customHeight="1" x14ac:dyDescent="0.25">
      <c r="A651" s="175"/>
      <c r="B651" s="185"/>
      <c r="C651" s="182"/>
      <c r="D651" s="182"/>
      <c r="E651" s="182"/>
      <c r="F651" s="54" t="s">
        <v>196</v>
      </c>
      <c r="G651" s="32">
        <v>189.5</v>
      </c>
      <c r="H651" s="32">
        <v>178</v>
      </c>
      <c r="I651" s="32">
        <v>189.5</v>
      </c>
      <c r="J651" s="32">
        <v>178</v>
      </c>
      <c r="K651" s="54"/>
      <c r="L651" s="54"/>
      <c r="M651" s="54"/>
      <c r="N651" s="54"/>
      <c r="O651" s="54"/>
      <c r="P651" s="54"/>
      <c r="Q651" s="185"/>
      <c r="W651" s="8"/>
      <c r="X651" s="8"/>
      <c r="Y651" s="8"/>
      <c r="Z651" s="8"/>
      <c r="AA651" s="8"/>
      <c r="AB651" s="8"/>
    </row>
    <row r="652" spans="1:28" ht="15" x14ac:dyDescent="0.25">
      <c r="A652" s="173" t="s">
        <v>275</v>
      </c>
      <c r="B652" s="183" t="s">
        <v>104</v>
      </c>
      <c r="C652" s="180" t="s">
        <v>156</v>
      </c>
      <c r="D652" s="54"/>
      <c r="E652" s="54"/>
      <c r="F652" s="103" t="s">
        <v>85</v>
      </c>
      <c r="G652" s="71">
        <f>SUM(G653:G663)</f>
        <v>540</v>
      </c>
      <c r="H652" s="71">
        <f>SUM(H653:H663)</f>
        <v>0</v>
      </c>
      <c r="I652" s="71">
        <f>SUM(I653:I663)</f>
        <v>540</v>
      </c>
      <c r="J652" s="71">
        <f>SUM(J653:J663)</f>
        <v>0</v>
      </c>
      <c r="K652" s="53"/>
      <c r="L652" s="53"/>
      <c r="M652" s="53"/>
      <c r="N652" s="53"/>
      <c r="O652" s="53"/>
      <c r="P652" s="53"/>
      <c r="Q652" s="183" t="s">
        <v>74</v>
      </c>
      <c r="W652" s="8"/>
      <c r="X652" s="8"/>
      <c r="Y652" s="8"/>
      <c r="Z652" s="8"/>
      <c r="AA652" s="8"/>
      <c r="AB652" s="8"/>
    </row>
    <row r="653" spans="1:28" ht="15" x14ac:dyDescent="0.25">
      <c r="A653" s="174"/>
      <c r="B653" s="184"/>
      <c r="C653" s="181"/>
      <c r="D653" s="55"/>
      <c r="E653" s="55"/>
      <c r="F653" s="53" t="s">
        <v>15</v>
      </c>
      <c r="G653" s="32">
        <v>180</v>
      </c>
      <c r="H653" s="32">
        <v>0</v>
      </c>
      <c r="I653" s="32">
        <v>180</v>
      </c>
      <c r="J653" s="32">
        <v>0</v>
      </c>
      <c r="K653" s="53"/>
      <c r="L653" s="53"/>
      <c r="M653" s="53"/>
      <c r="N653" s="53"/>
      <c r="O653" s="53"/>
      <c r="P653" s="53"/>
      <c r="Q653" s="184"/>
      <c r="W653" s="8"/>
      <c r="X653" s="8"/>
      <c r="Y653" s="8"/>
      <c r="Z653" s="8"/>
      <c r="AA653" s="8"/>
      <c r="AB653" s="8"/>
    </row>
    <row r="654" spans="1:28" ht="15" x14ac:dyDescent="0.25">
      <c r="A654" s="174"/>
      <c r="B654" s="184"/>
      <c r="C654" s="181"/>
      <c r="D654" s="55"/>
      <c r="E654" s="55"/>
      <c r="F654" s="53" t="s">
        <v>16</v>
      </c>
      <c r="G654" s="32">
        <v>180</v>
      </c>
      <c r="H654" s="32">
        <v>0</v>
      </c>
      <c r="I654" s="32">
        <v>180</v>
      </c>
      <c r="J654" s="32">
        <v>0</v>
      </c>
      <c r="K654" s="53"/>
      <c r="L654" s="53"/>
      <c r="M654" s="53"/>
      <c r="N654" s="53"/>
      <c r="O654" s="53"/>
      <c r="P654" s="53"/>
      <c r="Q654" s="184"/>
      <c r="W654" s="8"/>
      <c r="X654" s="8"/>
      <c r="Y654" s="8"/>
      <c r="Z654" s="8"/>
      <c r="AA654" s="8"/>
      <c r="AB654" s="8"/>
    </row>
    <row r="655" spans="1:28" ht="15" x14ac:dyDescent="0.25">
      <c r="A655" s="174"/>
      <c r="B655" s="184"/>
      <c r="C655" s="181"/>
      <c r="D655" s="55"/>
      <c r="E655" s="55"/>
      <c r="F655" s="53" t="s">
        <v>17</v>
      </c>
      <c r="G655" s="32">
        <v>180</v>
      </c>
      <c r="H655" s="32">
        <v>0</v>
      </c>
      <c r="I655" s="32">
        <v>180</v>
      </c>
      <c r="J655" s="32">
        <v>0</v>
      </c>
      <c r="K655" s="53"/>
      <c r="L655" s="53"/>
      <c r="M655" s="53"/>
      <c r="N655" s="53"/>
      <c r="O655" s="53"/>
      <c r="P655" s="53"/>
      <c r="Q655" s="184"/>
      <c r="W655" s="8"/>
      <c r="X655" s="8"/>
      <c r="Y655" s="8"/>
      <c r="Z655" s="8"/>
      <c r="AA655" s="8"/>
      <c r="AB655" s="8"/>
    </row>
    <row r="656" spans="1:28" ht="15" x14ac:dyDescent="0.25">
      <c r="A656" s="174"/>
      <c r="B656" s="184"/>
      <c r="C656" s="181"/>
      <c r="D656" s="55"/>
      <c r="E656" s="55"/>
      <c r="F656" s="53" t="s">
        <v>18</v>
      </c>
      <c r="G656" s="32">
        <v>0</v>
      </c>
      <c r="H656" s="32">
        <v>0</v>
      </c>
      <c r="I656" s="32">
        <v>0</v>
      </c>
      <c r="J656" s="32">
        <v>0</v>
      </c>
      <c r="K656" s="53"/>
      <c r="L656" s="53"/>
      <c r="M656" s="53"/>
      <c r="N656" s="53"/>
      <c r="O656" s="53"/>
      <c r="P656" s="53"/>
      <c r="Q656" s="184"/>
      <c r="W656" s="8"/>
      <c r="X656" s="8"/>
      <c r="Y656" s="8"/>
      <c r="Z656" s="8"/>
      <c r="AA656" s="8"/>
      <c r="AB656" s="8"/>
    </row>
    <row r="657" spans="1:28" ht="15" x14ac:dyDescent="0.25">
      <c r="A657" s="174"/>
      <c r="B657" s="184"/>
      <c r="C657" s="181"/>
      <c r="D657" s="55"/>
      <c r="E657" s="55"/>
      <c r="F657" s="53" t="s">
        <v>19</v>
      </c>
      <c r="G657" s="32">
        <v>0</v>
      </c>
      <c r="H657" s="32">
        <v>0</v>
      </c>
      <c r="I657" s="32">
        <v>0</v>
      </c>
      <c r="J657" s="32">
        <v>0</v>
      </c>
      <c r="K657" s="53"/>
      <c r="L657" s="53"/>
      <c r="M657" s="53"/>
      <c r="N657" s="53"/>
      <c r="O657" s="53"/>
      <c r="P657" s="53"/>
      <c r="Q657" s="184"/>
      <c r="W657" s="8"/>
      <c r="X657" s="8"/>
      <c r="Y657" s="8"/>
      <c r="Z657" s="8"/>
      <c r="AA657" s="8"/>
      <c r="AB657" s="8"/>
    </row>
    <row r="658" spans="1:28" ht="15" x14ac:dyDescent="0.25">
      <c r="A658" s="174"/>
      <c r="B658" s="184"/>
      <c r="C658" s="181"/>
      <c r="D658" s="51"/>
      <c r="E658" s="51"/>
      <c r="F658" s="52" t="s">
        <v>179</v>
      </c>
      <c r="G658" s="32">
        <v>0</v>
      </c>
      <c r="H658" s="32">
        <v>0</v>
      </c>
      <c r="I658" s="32">
        <v>0</v>
      </c>
      <c r="J658" s="32">
        <v>0</v>
      </c>
      <c r="K658" s="56"/>
      <c r="L658" s="56"/>
      <c r="M658" s="56"/>
      <c r="N658" s="56"/>
      <c r="O658" s="56"/>
      <c r="P658" s="56"/>
      <c r="Q658" s="184"/>
      <c r="W658" s="8"/>
      <c r="X658" s="8"/>
      <c r="Y658" s="8"/>
      <c r="Z658" s="8"/>
      <c r="AA658" s="8"/>
      <c r="AB658" s="8"/>
    </row>
    <row r="659" spans="1:28" ht="15" x14ac:dyDescent="0.25">
      <c r="A659" s="174"/>
      <c r="B659" s="184"/>
      <c r="C659" s="181"/>
      <c r="D659" s="55"/>
      <c r="E659" s="55"/>
      <c r="F659" s="54" t="s">
        <v>192</v>
      </c>
      <c r="G659" s="32">
        <v>0</v>
      </c>
      <c r="H659" s="32">
        <v>0</v>
      </c>
      <c r="I659" s="32">
        <v>0</v>
      </c>
      <c r="J659" s="32">
        <v>0</v>
      </c>
      <c r="K659" s="54"/>
      <c r="L659" s="54"/>
      <c r="M659" s="54"/>
      <c r="N659" s="54"/>
      <c r="O659" s="54"/>
      <c r="P659" s="54"/>
      <c r="Q659" s="184"/>
      <c r="W659" s="8"/>
      <c r="X659" s="8"/>
      <c r="Y659" s="8"/>
      <c r="Z659" s="8"/>
      <c r="AA659" s="8"/>
      <c r="AB659" s="8"/>
    </row>
    <row r="660" spans="1:28" ht="15" x14ac:dyDescent="0.25">
      <c r="A660" s="174"/>
      <c r="B660" s="184"/>
      <c r="C660" s="181"/>
      <c r="D660" s="55"/>
      <c r="E660" s="55"/>
      <c r="F660" s="54" t="s">
        <v>193</v>
      </c>
      <c r="G660" s="32">
        <v>0</v>
      </c>
      <c r="H660" s="32">
        <v>0</v>
      </c>
      <c r="I660" s="32">
        <v>0</v>
      </c>
      <c r="J660" s="32">
        <v>0</v>
      </c>
      <c r="K660" s="54"/>
      <c r="L660" s="54"/>
      <c r="M660" s="54"/>
      <c r="N660" s="54"/>
      <c r="O660" s="54"/>
      <c r="P660" s="54"/>
      <c r="Q660" s="184"/>
      <c r="W660" s="8"/>
      <c r="X660" s="8"/>
      <c r="Y660" s="8"/>
      <c r="Z660" s="8"/>
      <c r="AA660" s="8"/>
      <c r="AB660" s="8"/>
    </row>
    <row r="661" spans="1:28" ht="15" x14ac:dyDescent="0.25">
      <c r="A661" s="174"/>
      <c r="B661" s="184"/>
      <c r="C661" s="181"/>
      <c r="D661" s="55"/>
      <c r="E661" s="55"/>
      <c r="F661" s="54" t="s">
        <v>194</v>
      </c>
      <c r="G661" s="32">
        <v>0</v>
      </c>
      <c r="H661" s="32">
        <v>0</v>
      </c>
      <c r="I661" s="32">
        <v>0</v>
      </c>
      <c r="J661" s="32">
        <v>0</v>
      </c>
      <c r="K661" s="54"/>
      <c r="L661" s="54"/>
      <c r="M661" s="54"/>
      <c r="N661" s="54"/>
      <c r="O661" s="54"/>
      <c r="P661" s="54"/>
      <c r="Q661" s="184"/>
      <c r="W661" s="8"/>
      <c r="X661" s="8"/>
      <c r="Y661" s="8"/>
      <c r="Z661" s="8"/>
      <c r="AA661" s="8"/>
      <c r="AB661" s="8"/>
    </row>
    <row r="662" spans="1:28" ht="15" x14ac:dyDescent="0.25">
      <c r="A662" s="174"/>
      <c r="B662" s="184"/>
      <c r="C662" s="181"/>
      <c r="D662" s="55"/>
      <c r="E662" s="55"/>
      <c r="F662" s="54" t="s">
        <v>195</v>
      </c>
      <c r="G662" s="32">
        <v>0</v>
      </c>
      <c r="H662" s="32">
        <v>0</v>
      </c>
      <c r="I662" s="32">
        <v>0</v>
      </c>
      <c r="J662" s="32">
        <v>0</v>
      </c>
      <c r="K662" s="54"/>
      <c r="L662" s="54"/>
      <c r="M662" s="54"/>
      <c r="N662" s="54"/>
      <c r="O662" s="54"/>
      <c r="P662" s="54"/>
      <c r="Q662" s="184"/>
      <c r="W662" s="8"/>
      <c r="X662" s="8"/>
      <c r="Y662" s="8"/>
      <c r="Z662" s="8"/>
      <c r="AA662" s="8"/>
      <c r="AB662" s="8"/>
    </row>
    <row r="663" spans="1:28" ht="15" x14ac:dyDescent="0.25">
      <c r="A663" s="175"/>
      <c r="B663" s="185"/>
      <c r="C663" s="182"/>
      <c r="D663" s="56"/>
      <c r="E663" s="56"/>
      <c r="F663" s="53" t="s">
        <v>196</v>
      </c>
      <c r="G663" s="32">
        <v>0</v>
      </c>
      <c r="H663" s="32">
        <v>0</v>
      </c>
      <c r="I663" s="32">
        <v>0</v>
      </c>
      <c r="J663" s="32">
        <v>0</v>
      </c>
      <c r="K663" s="53"/>
      <c r="L663" s="53"/>
      <c r="M663" s="53"/>
      <c r="N663" s="53"/>
      <c r="O663" s="53"/>
      <c r="P663" s="53"/>
      <c r="Q663" s="185"/>
      <c r="W663" s="8"/>
      <c r="X663" s="8"/>
      <c r="Y663" s="8"/>
      <c r="Z663" s="8"/>
      <c r="AA663" s="8"/>
      <c r="AB663" s="8"/>
    </row>
    <row r="664" spans="1:28" ht="145.5" customHeight="1" x14ac:dyDescent="0.25">
      <c r="A664" s="173" t="s">
        <v>276</v>
      </c>
      <c r="B664" s="76" t="s">
        <v>181</v>
      </c>
      <c r="C664" s="180" t="s">
        <v>157</v>
      </c>
      <c r="D664" s="54" t="s">
        <v>304</v>
      </c>
      <c r="E664" s="54" t="s">
        <v>303</v>
      </c>
      <c r="F664" s="117" t="s">
        <v>85</v>
      </c>
      <c r="G664" s="104">
        <f>SUM(G665:G719)</f>
        <v>2908.9000000000005</v>
      </c>
      <c r="H664" s="104">
        <f>SUM(H665:H719)</f>
        <v>2236.9259999999999</v>
      </c>
      <c r="I664" s="104">
        <f>SUM(I665:I719)</f>
        <v>2908.9000000000005</v>
      </c>
      <c r="J664" s="104">
        <f>SUM(J665:J719)</f>
        <v>2236.9259999999999</v>
      </c>
      <c r="K664" s="56"/>
      <c r="L664" s="56"/>
      <c r="M664" s="56"/>
      <c r="N664" s="56"/>
      <c r="O664" s="56"/>
      <c r="P664" s="56"/>
      <c r="Q664" s="183" t="s">
        <v>260</v>
      </c>
      <c r="W664" s="8"/>
      <c r="X664" s="8"/>
      <c r="Y664" s="8"/>
      <c r="Z664" s="8"/>
      <c r="AA664" s="8"/>
      <c r="AB664" s="8"/>
    </row>
    <row r="665" spans="1:28" ht="31.5" customHeight="1" x14ac:dyDescent="0.25">
      <c r="A665" s="174"/>
      <c r="B665" s="76" t="s">
        <v>67</v>
      </c>
      <c r="C665" s="181"/>
      <c r="D665" s="55"/>
      <c r="E665" s="55"/>
      <c r="F665" s="180" t="s">
        <v>15</v>
      </c>
      <c r="G665" s="125">
        <v>88.3</v>
      </c>
      <c r="H665" s="125">
        <v>0</v>
      </c>
      <c r="I665" s="125">
        <v>88.3</v>
      </c>
      <c r="J665" s="125">
        <v>0</v>
      </c>
      <c r="K665" s="56"/>
      <c r="L665" s="56"/>
      <c r="M665" s="56"/>
      <c r="N665" s="56"/>
      <c r="O665" s="56"/>
      <c r="P665" s="56"/>
      <c r="Q665" s="184"/>
      <c r="W665" s="8"/>
      <c r="X665" s="8"/>
      <c r="Y665" s="8"/>
      <c r="Z665" s="8"/>
      <c r="AA665" s="8"/>
      <c r="AB665" s="8"/>
    </row>
    <row r="666" spans="1:28" ht="31.5" customHeight="1" x14ac:dyDescent="0.25">
      <c r="A666" s="174"/>
      <c r="B666" s="76" t="s">
        <v>30</v>
      </c>
      <c r="C666" s="181"/>
      <c r="D666" s="55"/>
      <c r="E666" s="55"/>
      <c r="F666" s="181"/>
      <c r="G666" s="125">
        <v>60</v>
      </c>
      <c r="H666" s="125">
        <v>52.8</v>
      </c>
      <c r="I666" s="125">
        <v>60</v>
      </c>
      <c r="J666" s="125">
        <v>52.8</v>
      </c>
      <c r="K666" s="56"/>
      <c r="L666" s="56"/>
      <c r="M666" s="56"/>
      <c r="N666" s="56"/>
      <c r="O666" s="56"/>
      <c r="P666" s="56"/>
      <c r="Q666" s="184"/>
      <c r="W666" s="8"/>
      <c r="X666" s="8"/>
      <c r="Y666" s="8"/>
      <c r="Z666" s="8"/>
      <c r="AA666" s="8"/>
      <c r="AB666" s="8"/>
    </row>
    <row r="667" spans="1:28" ht="30" customHeight="1" x14ac:dyDescent="0.25">
      <c r="A667" s="174"/>
      <c r="B667" s="76" t="s">
        <v>31</v>
      </c>
      <c r="C667" s="181"/>
      <c r="D667" s="55"/>
      <c r="E667" s="55"/>
      <c r="F667" s="181"/>
      <c r="G667" s="125">
        <v>60</v>
      </c>
      <c r="H667" s="125">
        <v>59.8</v>
      </c>
      <c r="I667" s="125">
        <v>60</v>
      </c>
      <c r="J667" s="125">
        <v>59.8</v>
      </c>
      <c r="K667" s="56"/>
      <c r="L667" s="56"/>
      <c r="M667" s="56"/>
      <c r="N667" s="56"/>
      <c r="O667" s="56"/>
      <c r="P667" s="56"/>
      <c r="Q667" s="184"/>
      <c r="W667" s="8"/>
      <c r="X667" s="8"/>
      <c r="Y667" s="8"/>
      <c r="Z667" s="8"/>
      <c r="AA667" s="8"/>
      <c r="AB667" s="8"/>
    </row>
    <row r="668" spans="1:28" ht="30.75" customHeight="1" x14ac:dyDescent="0.25">
      <c r="A668" s="174"/>
      <c r="B668" s="76" t="s">
        <v>32</v>
      </c>
      <c r="C668" s="181"/>
      <c r="D668" s="55"/>
      <c r="E668" s="55"/>
      <c r="F668" s="181"/>
      <c r="G668" s="125">
        <v>60</v>
      </c>
      <c r="H668" s="125">
        <v>54.2</v>
      </c>
      <c r="I668" s="125">
        <v>60</v>
      </c>
      <c r="J668" s="125">
        <v>54.2</v>
      </c>
      <c r="K668" s="56"/>
      <c r="L668" s="56"/>
      <c r="M668" s="56"/>
      <c r="N668" s="56"/>
      <c r="O668" s="56"/>
      <c r="P668" s="56"/>
      <c r="Q668" s="184"/>
      <c r="W668" s="8"/>
      <c r="X668" s="8"/>
      <c r="Y668" s="8"/>
      <c r="Z668" s="8"/>
      <c r="AA668" s="8"/>
      <c r="AB668" s="8"/>
    </row>
    <row r="669" spans="1:28" ht="30.75" customHeight="1" x14ac:dyDescent="0.25">
      <c r="A669" s="174"/>
      <c r="B669" s="76" t="s">
        <v>33</v>
      </c>
      <c r="C669" s="181"/>
      <c r="D669" s="55"/>
      <c r="E669" s="55"/>
      <c r="F669" s="182"/>
      <c r="G669" s="125">
        <v>60</v>
      </c>
      <c r="H669" s="125">
        <v>60</v>
      </c>
      <c r="I669" s="125">
        <v>60</v>
      </c>
      <c r="J669" s="125">
        <v>60</v>
      </c>
      <c r="K669" s="56"/>
      <c r="L669" s="56"/>
      <c r="M669" s="56"/>
      <c r="N669" s="56"/>
      <c r="O669" s="56"/>
      <c r="P669" s="56"/>
      <c r="Q669" s="184"/>
      <c r="W669" s="8"/>
      <c r="X669" s="8"/>
      <c r="Y669" s="8"/>
      <c r="Z669" s="8"/>
      <c r="AA669" s="8"/>
      <c r="AB669" s="8"/>
    </row>
    <row r="670" spans="1:28" ht="30" customHeight="1" x14ac:dyDescent="0.25">
      <c r="A670" s="174"/>
      <c r="B670" s="76" t="s">
        <v>67</v>
      </c>
      <c r="C670" s="181"/>
      <c r="D670" s="55"/>
      <c r="E670" s="55"/>
      <c r="F670" s="180" t="s">
        <v>16</v>
      </c>
      <c r="G670" s="125">
        <v>88.3</v>
      </c>
      <c r="H670" s="125">
        <v>0</v>
      </c>
      <c r="I670" s="125">
        <v>88.3</v>
      </c>
      <c r="J670" s="125">
        <v>0</v>
      </c>
      <c r="K670" s="56"/>
      <c r="L670" s="56"/>
      <c r="M670" s="56"/>
      <c r="N670" s="56"/>
      <c r="O670" s="56"/>
      <c r="P670" s="56"/>
      <c r="Q670" s="184"/>
      <c r="W670" s="8"/>
      <c r="X670" s="8"/>
      <c r="Y670" s="8"/>
      <c r="Z670" s="8"/>
      <c r="AA670" s="8"/>
      <c r="AB670" s="8"/>
    </row>
    <row r="671" spans="1:28" ht="30" customHeight="1" x14ac:dyDescent="0.25">
      <c r="A671" s="174"/>
      <c r="B671" s="76" t="s">
        <v>30</v>
      </c>
      <c r="C671" s="181"/>
      <c r="D671" s="55"/>
      <c r="E671" s="55"/>
      <c r="F671" s="181"/>
      <c r="G671" s="125">
        <v>60</v>
      </c>
      <c r="H671" s="125">
        <v>58.6</v>
      </c>
      <c r="I671" s="125">
        <v>60</v>
      </c>
      <c r="J671" s="125">
        <v>58.6</v>
      </c>
      <c r="K671" s="56"/>
      <c r="L671" s="56"/>
      <c r="M671" s="56"/>
      <c r="N671" s="56"/>
      <c r="O671" s="56"/>
      <c r="P671" s="56"/>
      <c r="Q671" s="184"/>
      <c r="W671" s="8"/>
      <c r="X671" s="8"/>
      <c r="Y671" s="8"/>
      <c r="Z671" s="8"/>
      <c r="AA671" s="8"/>
      <c r="AB671" s="8"/>
    </row>
    <row r="672" spans="1:28" ht="30" customHeight="1" x14ac:dyDescent="0.25">
      <c r="A672" s="174"/>
      <c r="B672" s="76" t="s">
        <v>31</v>
      </c>
      <c r="C672" s="181"/>
      <c r="D672" s="55"/>
      <c r="E672" s="55"/>
      <c r="F672" s="181"/>
      <c r="G672" s="125">
        <v>60</v>
      </c>
      <c r="H672" s="125">
        <v>57.8</v>
      </c>
      <c r="I672" s="125">
        <v>60</v>
      </c>
      <c r="J672" s="125">
        <v>57.8</v>
      </c>
      <c r="K672" s="56"/>
      <c r="L672" s="56"/>
      <c r="M672" s="56"/>
      <c r="N672" s="56"/>
      <c r="O672" s="56"/>
      <c r="P672" s="56"/>
      <c r="Q672" s="184"/>
      <c r="W672" s="8"/>
      <c r="X672" s="8"/>
      <c r="Y672" s="8"/>
      <c r="Z672" s="8"/>
      <c r="AA672" s="8"/>
      <c r="AB672" s="8"/>
    </row>
    <row r="673" spans="1:28" ht="30" customHeight="1" x14ac:dyDescent="0.25">
      <c r="A673" s="174"/>
      <c r="B673" s="76" t="s">
        <v>32</v>
      </c>
      <c r="C673" s="181"/>
      <c r="D673" s="55"/>
      <c r="E673" s="55"/>
      <c r="F673" s="181"/>
      <c r="G673" s="125">
        <v>60</v>
      </c>
      <c r="H673" s="125">
        <v>54.4</v>
      </c>
      <c r="I673" s="125">
        <v>60</v>
      </c>
      <c r="J673" s="125">
        <v>54.4</v>
      </c>
      <c r="K673" s="56"/>
      <c r="L673" s="56"/>
      <c r="M673" s="56"/>
      <c r="N673" s="56"/>
      <c r="O673" s="56"/>
      <c r="P673" s="56"/>
      <c r="Q673" s="184"/>
      <c r="W673" s="8"/>
      <c r="X673" s="8"/>
      <c r="Y673" s="8"/>
      <c r="Z673" s="8"/>
      <c r="AA673" s="8"/>
      <c r="AB673" s="8"/>
    </row>
    <row r="674" spans="1:28" ht="29.25" customHeight="1" x14ac:dyDescent="0.25">
      <c r="A674" s="174"/>
      <c r="B674" s="76" t="s">
        <v>33</v>
      </c>
      <c r="C674" s="181"/>
      <c r="D674" s="55"/>
      <c r="E674" s="55"/>
      <c r="F674" s="182"/>
      <c r="G674" s="125">
        <v>60</v>
      </c>
      <c r="H674" s="125">
        <v>51.3</v>
      </c>
      <c r="I674" s="125">
        <v>60</v>
      </c>
      <c r="J674" s="125">
        <v>51.3</v>
      </c>
      <c r="K674" s="56"/>
      <c r="L674" s="56"/>
      <c r="M674" s="56"/>
      <c r="N674" s="56"/>
      <c r="O674" s="56"/>
      <c r="P674" s="56"/>
      <c r="Q674" s="184"/>
      <c r="W674" s="8"/>
      <c r="X674" s="8"/>
      <c r="Y674" s="8"/>
      <c r="Z674" s="8"/>
      <c r="AA674" s="8"/>
      <c r="AB674" s="8"/>
    </row>
    <row r="675" spans="1:28" ht="33" customHeight="1" x14ac:dyDescent="0.25">
      <c r="A675" s="174"/>
      <c r="B675" s="76" t="s">
        <v>67</v>
      </c>
      <c r="C675" s="181"/>
      <c r="D675" s="55"/>
      <c r="E675" s="55"/>
      <c r="F675" s="180" t="s">
        <v>17</v>
      </c>
      <c r="G675" s="125">
        <v>88.3</v>
      </c>
      <c r="H675" s="125">
        <v>0</v>
      </c>
      <c r="I675" s="125">
        <v>88.3</v>
      </c>
      <c r="J675" s="125">
        <v>0</v>
      </c>
      <c r="K675" s="56"/>
      <c r="L675" s="56"/>
      <c r="M675" s="56"/>
      <c r="N675" s="56"/>
      <c r="O675" s="56"/>
      <c r="P675" s="56"/>
      <c r="Q675" s="184"/>
      <c r="W675" s="8"/>
      <c r="X675" s="8"/>
      <c r="Y675" s="8"/>
      <c r="Z675" s="8"/>
      <c r="AA675" s="8"/>
      <c r="AB675" s="8"/>
    </row>
    <row r="676" spans="1:28" ht="30" customHeight="1" x14ac:dyDescent="0.25">
      <c r="A676" s="174"/>
      <c r="B676" s="76" t="s">
        <v>30</v>
      </c>
      <c r="C676" s="181"/>
      <c r="D676" s="55"/>
      <c r="E676" s="55"/>
      <c r="F676" s="181"/>
      <c r="G676" s="125">
        <v>60</v>
      </c>
      <c r="H676" s="125">
        <v>35.200000000000003</v>
      </c>
      <c r="I676" s="125">
        <v>60</v>
      </c>
      <c r="J676" s="125">
        <v>35.200000000000003</v>
      </c>
      <c r="K676" s="56"/>
      <c r="L676" s="56"/>
      <c r="M676" s="56"/>
      <c r="N676" s="56"/>
      <c r="O676" s="56"/>
      <c r="P676" s="56"/>
      <c r="Q676" s="184"/>
      <c r="W676" s="8"/>
      <c r="X676" s="8"/>
      <c r="Y676" s="8"/>
      <c r="Z676" s="8"/>
      <c r="AA676" s="8"/>
      <c r="AB676" s="8"/>
    </row>
    <row r="677" spans="1:28" ht="30.75" customHeight="1" x14ac:dyDescent="0.25">
      <c r="A677" s="174"/>
      <c r="B677" s="76" t="s">
        <v>31</v>
      </c>
      <c r="C677" s="181"/>
      <c r="D677" s="55"/>
      <c r="E677" s="55"/>
      <c r="F677" s="181"/>
      <c r="G677" s="125">
        <v>60</v>
      </c>
      <c r="H677" s="125">
        <v>39.799999999999997</v>
      </c>
      <c r="I677" s="125">
        <v>60</v>
      </c>
      <c r="J677" s="125">
        <v>39.799999999999997</v>
      </c>
      <c r="K677" s="56"/>
      <c r="L677" s="56"/>
      <c r="M677" s="56"/>
      <c r="N677" s="56"/>
      <c r="O677" s="56"/>
      <c r="P677" s="56"/>
      <c r="Q677" s="184"/>
      <c r="W677" s="8"/>
      <c r="X677" s="8"/>
      <c r="Y677" s="8"/>
      <c r="Z677" s="8"/>
      <c r="AA677" s="8"/>
      <c r="AB677" s="8"/>
    </row>
    <row r="678" spans="1:28" ht="30" x14ac:dyDescent="0.25">
      <c r="A678" s="174"/>
      <c r="B678" s="76" t="s">
        <v>32</v>
      </c>
      <c r="C678" s="181"/>
      <c r="D678" s="55"/>
      <c r="E678" s="55"/>
      <c r="F678" s="181"/>
      <c r="G678" s="125">
        <v>60</v>
      </c>
      <c r="H678" s="125">
        <v>18</v>
      </c>
      <c r="I678" s="125">
        <v>60</v>
      </c>
      <c r="J678" s="125">
        <v>18</v>
      </c>
      <c r="K678" s="75"/>
      <c r="L678" s="75"/>
      <c r="M678" s="75"/>
      <c r="N678" s="75"/>
      <c r="O678" s="75"/>
      <c r="P678" s="75"/>
      <c r="Q678" s="184"/>
      <c r="W678" s="8"/>
      <c r="X678" s="8"/>
      <c r="Y678" s="8"/>
      <c r="Z678" s="8"/>
      <c r="AA678" s="8"/>
      <c r="AB678" s="8"/>
    </row>
    <row r="679" spans="1:28" ht="30" x14ac:dyDescent="0.25">
      <c r="A679" s="174"/>
      <c r="B679" s="76" t="s">
        <v>33</v>
      </c>
      <c r="C679" s="181"/>
      <c r="D679" s="55"/>
      <c r="E679" s="55"/>
      <c r="F679" s="182"/>
      <c r="G679" s="125">
        <v>60</v>
      </c>
      <c r="H679" s="125">
        <v>30</v>
      </c>
      <c r="I679" s="125">
        <v>60</v>
      </c>
      <c r="J679" s="125">
        <v>30</v>
      </c>
      <c r="K679" s="78"/>
      <c r="L679" s="78"/>
      <c r="M679" s="78"/>
      <c r="N679" s="78"/>
      <c r="O679" s="78"/>
      <c r="P679" s="78"/>
      <c r="Q679" s="184"/>
      <c r="W679" s="8"/>
      <c r="X679" s="8"/>
      <c r="Y679" s="8"/>
      <c r="Z679" s="8"/>
      <c r="AA679" s="8"/>
      <c r="AB679" s="8"/>
    </row>
    <row r="680" spans="1:28" ht="30" x14ac:dyDescent="0.25">
      <c r="A680" s="174"/>
      <c r="B680" s="76" t="s">
        <v>67</v>
      </c>
      <c r="C680" s="181"/>
      <c r="D680" s="55"/>
      <c r="E680" s="55"/>
      <c r="F680" s="173" t="s">
        <v>18</v>
      </c>
      <c r="G680" s="125">
        <v>0</v>
      </c>
      <c r="H680" s="125">
        <v>0</v>
      </c>
      <c r="I680" s="125">
        <v>0</v>
      </c>
      <c r="J680" s="125">
        <v>0</v>
      </c>
      <c r="K680" s="78"/>
      <c r="L680" s="78"/>
      <c r="M680" s="78"/>
      <c r="N680" s="78"/>
      <c r="O680" s="78"/>
      <c r="P680" s="78"/>
      <c r="Q680" s="184"/>
      <c r="W680" s="8"/>
      <c r="X680" s="8"/>
      <c r="Y680" s="8"/>
      <c r="Z680" s="8"/>
      <c r="AA680" s="8"/>
      <c r="AB680" s="8"/>
    </row>
    <row r="681" spans="1:28" ht="30" x14ac:dyDescent="0.25">
      <c r="A681" s="174"/>
      <c r="B681" s="76" t="s">
        <v>30</v>
      </c>
      <c r="C681" s="181"/>
      <c r="D681" s="55"/>
      <c r="E681" s="55"/>
      <c r="F681" s="174"/>
      <c r="G681" s="125">
        <v>62</v>
      </c>
      <c r="H681" s="125">
        <v>62</v>
      </c>
      <c r="I681" s="125">
        <v>62</v>
      </c>
      <c r="J681" s="125">
        <v>62</v>
      </c>
      <c r="K681" s="78"/>
      <c r="L681" s="78"/>
      <c r="M681" s="78"/>
      <c r="N681" s="78"/>
      <c r="O681" s="78"/>
      <c r="P681" s="78"/>
      <c r="Q681" s="184"/>
      <c r="W681" s="8"/>
      <c r="X681" s="8"/>
      <c r="Y681" s="8"/>
      <c r="Z681" s="8"/>
      <c r="AA681" s="8"/>
      <c r="AB681" s="8"/>
    </row>
    <row r="682" spans="1:28" ht="30" x14ac:dyDescent="0.25">
      <c r="A682" s="174"/>
      <c r="B682" s="76" t="s">
        <v>31</v>
      </c>
      <c r="C682" s="181"/>
      <c r="D682" s="55"/>
      <c r="E682" s="55"/>
      <c r="F682" s="174"/>
      <c r="G682" s="125">
        <v>81.400000000000006</v>
      </c>
      <c r="H682" s="125">
        <v>81.400000000000006</v>
      </c>
      <c r="I682" s="125">
        <v>81.400000000000006</v>
      </c>
      <c r="J682" s="125">
        <v>81.400000000000006</v>
      </c>
      <c r="K682" s="78"/>
      <c r="L682" s="78"/>
      <c r="M682" s="78"/>
      <c r="N682" s="78"/>
      <c r="O682" s="78"/>
      <c r="P682" s="78"/>
      <c r="Q682" s="184"/>
      <c r="W682" s="8"/>
      <c r="X682" s="8"/>
      <c r="Y682" s="8"/>
      <c r="Z682" s="8"/>
      <c r="AA682" s="8"/>
      <c r="AB682" s="8"/>
    </row>
    <row r="683" spans="1:28" ht="30" x14ac:dyDescent="0.25">
      <c r="A683" s="174"/>
      <c r="B683" s="76" t="s">
        <v>32</v>
      </c>
      <c r="C683" s="181"/>
      <c r="D683" s="55"/>
      <c r="E683" s="55"/>
      <c r="F683" s="174"/>
      <c r="G683" s="125">
        <v>54</v>
      </c>
      <c r="H683" s="125">
        <v>54</v>
      </c>
      <c r="I683" s="125">
        <v>54</v>
      </c>
      <c r="J683" s="125">
        <v>54</v>
      </c>
      <c r="K683" s="78"/>
      <c r="L683" s="78"/>
      <c r="M683" s="78"/>
      <c r="N683" s="78"/>
      <c r="O683" s="78"/>
      <c r="P683" s="78"/>
      <c r="Q683" s="184"/>
      <c r="W683" s="8"/>
      <c r="X683" s="8"/>
      <c r="Y683" s="8"/>
      <c r="Z683" s="8"/>
      <c r="AA683" s="8"/>
      <c r="AB683" s="8"/>
    </row>
    <row r="684" spans="1:28" ht="30" x14ac:dyDescent="0.25">
      <c r="A684" s="174"/>
      <c r="B684" s="76" t="s">
        <v>33</v>
      </c>
      <c r="C684" s="181"/>
      <c r="D684" s="55"/>
      <c r="E684" s="55"/>
      <c r="F684" s="175"/>
      <c r="G684" s="125">
        <v>60</v>
      </c>
      <c r="H684" s="125">
        <v>60</v>
      </c>
      <c r="I684" s="125">
        <v>60</v>
      </c>
      <c r="J684" s="125">
        <v>60</v>
      </c>
      <c r="K684" s="78"/>
      <c r="L684" s="78"/>
      <c r="M684" s="78"/>
      <c r="N684" s="78"/>
      <c r="O684" s="78"/>
      <c r="P684" s="78"/>
      <c r="Q684" s="184"/>
      <c r="W684" s="8"/>
      <c r="X684" s="8"/>
      <c r="Y684" s="8"/>
      <c r="Z684" s="8"/>
      <c r="AA684" s="8"/>
      <c r="AB684" s="8"/>
    </row>
    <row r="685" spans="1:28" ht="30" x14ac:dyDescent="0.25">
      <c r="A685" s="174"/>
      <c r="B685" s="76" t="s">
        <v>67</v>
      </c>
      <c r="C685" s="181"/>
      <c r="D685" s="55"/>
      <c r="E685" s="55"/>
      <c r="F685" s="173" t="s">
        <v>19</v>
      </c>
      <c r="G685" s="125">
        <v>0</v>
      </c>
      <c r="H685" s="77">
        <v>0</v>
      </c>
      <c r="I685" s="125">
        <v>0</v>
      </c>
      <c r="J685" s="77">
        <v>0</v>
      </c>
      <c r="K685" s="78"/>
      <c r="L685" s="78"/>
      <c r="M685" s="78"/>
      <c r="N685" s="78"/>
      <c r="O685" s="78"/>
      <c r="P685" s="78"/>
      <c r="Q685" s="184"/>
      <c r="W685" s="8"/>
      <c r="X685" s="8"/>
      <c r="Y685" s="8"/>
      <c r="Z685" s="8"/>
      <c r="AA685" s="8"/>
      <c r="AB685" s="8"/>
    </row>
    <row r="686" spans="1:28" ht="30" x14ac:dyDescent="0.25">
      <c r="A686" s="174"/>
      <c r="B686" s="76" t="s">
        <v>30</v>
      </c>
      <c r="C686" s="181"/>
      <c r="D686" s="55"/>
      <c r="E686" s="55"/>
      <c r="F686" s="174"/>
      <c r="G686" s="77">
        <v>75.400000000000006</v>
      </c>
      <c r="H686" s="77">
        <v>75.400000000000006</v>
      </c>
      <c r="I686" s="77">
        <v>75.400000000000006</v>
      </c>
      <c r="J686" s="77">
        <v>75.400000000000006</v>
      </c>
      <c r="K686" s="78"/>
      <c r="L686" s="78"/>
      <c r="M686" s="86"/>
      <c r="N686" s="86"/>
      <c r="O686" s="78"/>
      <c r="P686" s="78"/>
      <c r="Q686" s="184"/>
      <c r="W686" s="8"/>
      <c r="X686" s="8"/>
      <c r="Y686" s="8"/>
      <c r="Z686" s="8"/>
      <c r="AA686" s="8"/>
      <c r="AB686" s="8"/>
    </row>
    <row r="687" spans="1:28" ht="30" x14ac:dyDescent="0.25">
      <c r="A687" s="174"/>
      <c r="B687" s="76" t="s">
        <v>31</v>
      </c>
      <c r="C687" s="181"/>
      <c r="D687" s="55"/>
      <c r="E687" s="55"/>
      <c r="F687" s="174"/>
      <c r="G687" s="125">
        <v>41</v>
      </c>
      <c r="H687" s="125">
        <v>41</v>
      </c>
      <c r="I687" s="125">
        <v>41</v>
      </c>
      <c r="J687" s="125">
        <v>41</v>
      </c>
      <c r="K687" s="78"/>
      <c r="L687" s="78"/>
      <c r="M687" s="83"/>
      <c r="N687" s="83"/>
      <c r="O687" s="78"/>
      <c r="P687" s="78"/>
      <c r="Q687" s="184"/>
      <c r="W687" s="8"/>
      <c r="X687" s="8"/>
      <c r="Y687" s="8"/>
      <c r="Z687" s="8"/>
      <c r="AA687" s="8"/>
      <c r="AB687" s="8"/>
    </row>
    <row r="688" spans="1:28" ht="30" x14ac:dyDescent="0.25">
      <c r="A688" s="174"/>
      <c r="B688" s="76" t="s">
        <v>32</v>
      </c>
      <c r="C688" s="181"/>
      <c r="D688" s="55"/>
      <c r="E688" s="55"/>
      <c r="F688" s="174"/>
      <c r="G688" s="125">
        <v>54</v>
      </c>
      <c r="H688" s="125">
        <v>54</v>
      </c>
      <c r="I688" s="125">
        <v>54</v>
      </c>
      <c r="J688" s="125">
        <v>54</v>
      </c>
      <c r="K688" s="78"/>
      <c r="L688" s="78"/>
      <c r="M688" s="83"/>
      <c r="N688" s="83"/>
      <c r="O688" s="78"/>
      <c r="P688" s="78"/>
      <c r="Q688" s="184"/>
      <c r="W688" s="8"/>
      <c r="X688" s="8"/>
      <c r="Y688" s="8"/>
      <c r="Z688" s="8"/>
      <c r="AA688" s="8"/>
      <c r="AB688" s="8"/>
    </row>
    <row r="689" spans="1:28" ht="30" x14ac:dyDescent="0.25">
      <c r="A689" s="174"/>
      <c r="B689" s="76" t="s">
        <v>33</v>
      </c>
      <c r="C689" s="181"/>
      <c r="D689" s="55"/>
      <c r="E689" s="55"/>
      <c r="F689" s="174"/>
      <c r="G689" s="32">
        <v>60</v>
      </c>
      <c r="H689" s="32">
        <v>60</v>
      </c>
      <c r="I689" s="32">
        <v>60</v>
      </c>
      <c r="J689" s="32">
        <v>60</v>
      </c>
      <c r="K689" s="89"/>
      <c r="L689" s="89"/>
      <c r="M689" s="88"/>
      <c r="N689" s="88"/>
      <c r="O689" s="89"/>
      <c r="P689" s="89"/>
      <c r="Q689" s="184"/>
      <c r="W689" s="8"/>
      <c r="X689" s="8"/>
      <c r="Y689" s="8"/>
      <c r="Z689" s="8"/>
      <c r="AA689" s="8"/>
      <c r="AB689" s="8"/>
    </row>
    <row r="690" spans="1:28" ht="30" x14ac:dyDescent="0.25">
      <c r="A690" s="174"/>
      <c r="B690" s="76" t="s">
        <v>67</v>
      </c>
      <c r="C690" s="181"/>
      <c r="D690" s="55"/>
      <c r="E690" s="55"/>
      <c r="F690" s="173" t="s">
        <v>179</v>
      </c>
      <c r="G690" s="125">
        <v>0</v>
      </c>
      <c r="H690" s="118">
        <v>0</v>
      </c>
      <c r="I690" s="125">
        <v>0</v>
      </c>
      <c r="J690" s="77">
        <v>0</v>
      </c>
      <c r="K690" s="78"/>
      <c r="L690" s="78"/>
      <c r="M690" s="78"/>
      <c r="N690" s="78"/>
      <c r="O690" s="78"/>
      <c r="P690" s="78"/>
      <c r="Q690" s="184"/>
      <c r="W690" s="8"/>
      <c r="X690" s="8"/>
      <c r="Y690" s="8"/>
      <c r="Z690" s="8"/>
      <c r="AA690" s="8"/>
      <c r="AB690" s="8"/>
    </row>
    <row r="691" spans="1:28" ht="30" x14ac:dyDescent="0.25">
      <c r="A691" s="174"/>
      <c r="B691" s="76" t="s">
        <v>30</v>
      </c>
      <c r="C691" s="181"/>
      <c r="D691" s="55"/>
      <c r="E691" s="55"/>
      <c r="F691" s="174"/>
      <c r="G691" s="77">
        <v>80</v>
      </c>
      <c r="H691" s="77">
        <v>7.3</v>
      </c>
      <c r="I691" s="77">
        <v>80</v>
      </c>
      <c r="J691" s="77">
        <v>7.3</v>
      </c>
      <c r="K691" s="78"/>
      <c r="L691" s="78"/>
      <c r="M691" s="86"/>
      <c r="N691" s="86"/>
      <c r="O691" s="78"/>
      <c r="P691" s="78"/>
      <c r="Q691" s="184"/>
      <c r="W691" s="8"/>
      <c r="X691" s="8"/>
      <c r="Y691" s="8"/>
      <c r="Z691" s="8"/>
      <c r="AA691" s="8"/>
      <c r="AB691" s="8"/>
    </row>
    <row r="692" spans="1:28" ht="30" x14ac:dyDescent="0.25">
      <c r="A692" s="174"/>
      <c r="B692" s="76" t="s">
        <v>31</v>
      </c>
      <c r="C692" s="181"/>
      <c r="D692" s="55"/>
      <c r="E692" s="55"/>
      <c r="F692" s="174"/>
      <c r="G692" s="125">
        <v>41</v>
      </c>
      <c r="H692" s="125">
        <v>0</v>
      </c>
      <c r="I692" s="125">
        <v>41</v>
      </c>
      <c r="J692" s="125">
        <v>0</v>
      </c>
      <c r="K692" s="78"/>
      <c r="L692" s="78"/>
      <c r="M692" s="83"/>
      <c r="N692" s="83"/>
      <c r="O692" s="78"/>
      <c r="P692" s="78"/>
      <c r="Q692" s="184"/>
      <c r="W692" s="8"/>
      <c r="X692" s="8"/>
      <c r="Y692" s="8"/>
      <c r="Z692" s="8"/>
      <c r="AA692" s="8"/>
      <c r="AB692" s="8"/>
    </row>
    <row r="693" spans="1:28" ht="30" x14ac:dyDescent="0.25">
      <c r="A693" s="174"/>
      <c r="B693" s="76" t="s">
        <v>32</v>
      </c>
      <c r="C693" s="181"/>
      <c r="D693" s="55"/>
      <c r="E693" s="55"/>
      <c r="F693" s="174"/>
      <c r="G693" s="125">
        <v>49.1</v>
      </c>
      <c r="H693" s="125">
        <v>19.399999999999999</v>
      </c>
      <c r="I693" s="125">
        <v>49.1</v>
      </c>
      <c r="J693" s="125">
        <v>19.399999999999999</v>
      </c>
      <c r="K693" s="78"/>
      <c r="L693" s="78"/>
      <c r="M693" s="83"/>
      <c r="N693" s="83"/>
      <c r="O693" s="78"/>
      <c r="P693" s="78"/>
      <c r="Q693" s="184"/>
      <c r="W693" s="8"/>
      <c r="X693" s="8"/>
      <c r="Y693" s="8"/>
      <c r="Z693" s="8"/>
      <c r="AA693" s="8"/>
      <c r="AB693" s="8"/>
    </row>
    <row r="694" spans="1:28" ht="30" x14ac:dyDescent="0.25">
      <c r="A694" s="174"/>
      <c r="B694" s="76" t="s">
        <v>33</v>
      </c>
      <c r="C694" s="181"/>
      <c r="D694" s="55"/>
      <c r="E694" s="55"/>
      <c r="F694" s="174"/>
      <c r="G694" s="119">
        <v>60</v>
      </c>
      <c r="H694" s="119">
        <v>0</v>
      </c>
      <c r="I694" s="119">
        <v>60</v>
      </c>
      <c r="J694" s="119">
        <v>0</v>
      </c>
      <c r="K694" s="89"/>
      <c r="L694" s="89"/>
      <c r="M694" s="88"/>
      <c r="N694" s="88"/>
      <c r="O694" s="89"/>
      <c r="P694" s="89"/>
      <c r="Q694" s="184"/>
      <c r="W694" s="8"/>
      <c r="X694" s="8"/>
      <c r="Y694" s="8"/>
      <c r="Z694" s="8"/>
      <c r="AA694" s="8"/>
      <c r="AB694" s="8"/>
    </row>
    <row r="695" spans="1:28" ht="30" x14ac:dyDescent="0.25">
      <c r="A695" s="174"/>
      <c r="B695" s="76" t="s">
        <v>67</v>
      </c>
      <c r="C695" s="181"/>
      <c r="D695" s="55"/>
      <c r="E695" s="55"/>
      <c r="F695" s="173" t="s">
        <v>192</v>
      </c>
      <c r="G695" s="32">
        <v>0</v>
      </c>
      <c r="H695" s="32">
        <f>0*0.883399999999999</f>
        <v>0</v>
      </c>
      <c r="I695" s="32">
        <v>0</v>
      </c>
      <c r="J695" s="32">
        <f>0*0.883399999999999</f>
        <v>0</v>
      </c>
      <c r="K695" s="78"/>
      <c r="L695" s="78"/>
      <c r="M695" s="78"/>
      <c r="N695" s="78"/>
      <c r="O695" s="78"/>
      <c r="P695" s="78"/>
      <c r="Q695" s="184"/>
      <c r="W695" s="8"/>
      <c r="X695" s="8"/>
      <c r="Y695" s="8"/>
      <c r="Z695" s="8"/>
      <c r="AA695" s="8"/>
      <c r="AB695" s="8"/>
    </row>
    <row r="696" spans="1:28" ht="30" x14ac:dyDescent="0.25">
      <c r="A696" s="174"/>
      <c r="B696" s="76" t="s">
        <v>30</v>
      </c>
      <c r="C696" s="181"/>
      <c r="D696" s="55"/>
      <c r="E696" s="55"/>
      <c r="F696" s="174"/>
      <c r="G696" s="77">
        <v>80</v>
      </c>
      <c r="H696" s="77">
        <v>69.2</v>
      </c>
      <c r="I696" s="77">
        <v>80</v>
      </c>
      <c r="J696" s="77">
        <v>69.2</v>
      </c>
      <c r="K696" s="78"/>
      <c r="L696" s="78"/>
      <c r="M696" s="78"/>
      <c r="N696" s="78"/>
      <c r="O696" s="78"/>
      <c r="P696" s="78"/>
      <c r="Q696" s="184"/>
      <c r="W696" s="8"/>
      <c r="X696" s="8"/>
      <c r="Y696" s="8"/>
      <c r="Z696" s="8"/>
      <c r="AA696" s="8"/>
      <c r="AB696" s="8"/>
    </row>
    <row r="697" spans="1:28" ht="30" x14ac:dyDescent="0.25">
      <c r="A697" s="174"/>
      <c r="B697" s="76" t="s">
        <v>31</v>
      </c>
      <c r="C697" s="181"/>
      <c r="D697" s="55"/>
      <c r="E697" s="55"/>
      <c r="F697" s="174"/>
      <c r="G697" s="125">
        <v>41</v>
      </c>
      <c r="H697" s="125">
        <v>41</v>
      </c>
      <c r="I697" s="125">
        <v>41</v>
      </c>
      <c r="J697" s="125">
        <v>41</v>
      </c>
      <c r="K697" s="78"/>
      <c r="L697" s="78"/>
      <c r="M697" s="78"/>
      <c r="N697" s="78"/>
      <c r="O697" s="78"/>
      <c r="P697" s="78"/>
      <c r="Q697" s="184"/>
      <c r="W697" s="8"/>
      <c r="X697" s="8"/>
      <c r="Y697" s="8"/>
      <c r="Z697" s="8"/>
      <c r="AA697" s="8"/>
      <c r="AB697" s="8"/>
    </row>
    <row r="698" spans="1:28" ht="30" x14ac:dyDescent="0.25">
      <c r="A698" s="174"/>
      <c r="B698" s="76" t="s">
        <v>32</v>
      </c>
      <c r="C698" s="181"/>
      <c r="D698" s="55"/>
      <c r="E698" s="55"/>
      <c r="F698" s="174"/>
      <c r="G698" s="125">
        <v>54</v>
      </c>
      <c r="H698" s="125">
        <v>49.2</v>
      </c>
      <c r="I698" s="125">
        <v>54</v>
      </c>
      <c r="J698" s="125">
        <v>49.2</v>
      </c>
      <c r="K698" s="78"/>
      <c r="L698" s="78"/>
      <c r="M698" s="78"/>
      <c r="N698" s="78"/>
      <c r="O698" s="78"/>
      <c r="P698" s="78"/>
      <c r="Q698" s="184"/>
      <c r="W698" s="8"/>
      <c r="X698" s="8"/>
      <c r="Y698" s="8"/>
      <c r="Z698" s="8"/>
      <c r="AA698" s="8"/>
      <c r="AB698" s="8"/>
    </row>
    <row r="699" spans="1:28" ht="30" x14ac:dyDescent="0.25">
      <c r="A699" s="174"/>
      <c r="B699" s="76" t="s">
        <v>33</v>
      </c>
      <c r="C699" s="181"/>
      <c r="D699" s="55"/>
      <c r="E699" s="55"/>
      <c r="F699" s="175"/>
      <c r="G699" s="125">
        <v>60</v>
      </c>
      <c r="H699" s="32">
        <v>60</v>
      </c>
      <c r="I699" s="125">
        <v>60</v>
      </c>
      <c r="J699" s="32">
        <v>60</v>
      </c>
      <c r="K699" s="78"/>
      <c r="L699" s="78"/>
      <c r="M699" s="78"/>
      <c r="N699" s="78"/>
      <c r="O699" s="78"/>
      <c r="P699" s="78"/>
      <c r="Q699" s="184"/>
      <c r="W699" s="8"/>
      <c r="X699" s="8"/>
      <c r="Y699" s="8"/>
      <c r="Z699" s="8"/>
      <c r="AA699" s="8"/>
      <c r="AB699" s="8"/>
    </row>
    <row r="700" spans="1:28" ht="30" x14ac:dyDescent="0.25">
      <c r="A700" s="174"/>
      <c r="B700" s="76" t="s">
        <v>67</v>
      </c>
      <c r="C700" s="181"/>
      <c r="D700" s="55"/>
      <c r="E700" s="55"/>
      <c r="F700" s="173" t="s">
        <v>193</v>
      </c>
      <c r="G700" s="125">
        <v>0</v>
      </c>
      <c r="H700" s="77">
        <v>0</v>
      </c>
      <c r="I700" s="125">
        <v>0</v>
      </c>
      <c r="J700" s="77">
        <v>0</v>
      </c>
      <c r="K700" s="78"/>
      <c r="L700" s="78"/>
      <c r="M700" s="78"/>
      <c r="N700" s="78"/>
      <c r="O700" s="78"/>
      <c r="P700" s="78"/>
      <c r="Q700" s="184"/>
      <c r="W700" s="8"/>
      <c r="X700" s="8"/>
      <c r="Y700" s="8"/>
      <c r="Z700" s="8"/>
      <c r="AA700" s="8"/>
      <c r="AB700" s="8"/>
    </row>
    <row r="701" spans="1:28" ht="30" x14ac:dyDescent="0.25">
      <c r="A701" s="174"/>
      <c r="B701" s="76" t="s">
        <v>30</v>
      </c>
      <c r="C701" s="181"/>
      <c r="D701" s="55"/>
      <c r="E701" s="55"/>
      <c r="F701" s="174"/>
      <c r="G701" s="77">
        <v>80</v>
      </c>
      <c r="H701" s="77">
        <v>74.7</v>
      </c>
      <c r="I701" s="77">
        <v>80</v>
      </c>
      <c r="J701" s="77">
        <v>74.7</v>
      </c>
      <c r="K701" s="78"/>
      <c r="L701" s="78"/>
      <c r="M701" s="86"/>
      <c r="N701" s="86"/>
      <c r="O701" s="78"/>
      <c r="P701" s="78"/>
      <c r="Q701" s="184"/>
      <c r="W701" s="8"/>
      <c r="X701" s="8"/>
      <c r="Y701" s="8"/>
      <c r="Z701" s="8"/>
      <c r="AA701" s="8"/>
      <c r="AB701" s="8"/>
    </row>
    <row r="702" spans="1:28" ht="30" x14ac:dyDescent="0.25">
      <c r="A702" s="174"/>
      <c r="B702" s="76" t="s">
        <v>31</v>
      </c>
      <c r="C702" s="181"/>
      <c r="D702" s="55"/>
      <c r="E702" s="55"/>
      <c r="F702" s="174"/>
      <c r="G702" s="125">
        <v>41</v>
      </c>
      <c r="H702" s="125">
        <v>41</v>
      </c>
      <c r="I702" s="125">
        <v>41</v>
      </c>
      <c r="J702" s="125">
        <v>41</v>
      </c>
      <c r="K702" s="78"/>
      <c r="L702" s="78"/>
      <c r="M702" s="83"/>
      <c r="N702" s="83"/>
      <c r="O702" s="78"/>
      <c r="P702" s="78"/>
      <c r="Q702" s="184"/>
      <c r="W702" s="8"/>
      <c r="X702" s="8"/>
      <c r="Y702" s="8"/>
      <c r="Z702" s="8"/>
      <c r="AA702" s="8"/>
      <c r="AB702" s="8"/>
    </row>
    <row r="703" spans="1:28" ht="30" x14ac:dyDescent="0.25">
      <c r="A703" s="174"/>
      <c r="B703" s="76" t="s">
        <v>32</v>
      </c>
      <c r="C703" s="181"/>
      <c r="D703" s="55"/>
      <c r="E703" s="55"/>
      <c r="F703" s="174"/>
      <c r="G703" s="125">
        <f>49.1+25.8999999999999</f>
        <v>74.999999999999901</v>
      </c>
      <c r="H703" s="125">
        <v>74</v>
      </c>
      <c r="I703" s="125">
        <f>49.1+25.8999999999999</f>
        <v>74.999999999999901</v>
      </c>
      <c r="J703" s="125">
        <v>74</v>
      </c>
      <c r="K703" s="78"/>
      <c r="L703" s="78"/>
      <c r="M703" s="83"/>
      <c r="N703" s="83"/>
      <c r="O703" s="78"/>
      <c r="P703" s="78"/>
      <c r="Q703" s="184"/>
      <c r="W703" s="8"/>
      <c r="X703" s="8"/>
      <c r="Y703" s="8"/>
      <c r="Z703" s="8"/>
      <c r="AA703" s="8"/>
      <c r="AB703" s="8"/>
    </row>
    <row r="704" spans="1:28" ht="30" x14ac:dyDescent="0.25">
      <c r="A704" s="174"/>
      <c r="B704" s="76" t="s">
        <v>33</v>
      </c>
      <c r="C704" s="181"/>
      <c r="D704" s="55"/>
      <c r="E704" s="55"/>
      <c r="F704" s="174"/>
      <c r="G704" s="32">
        <v>60</v>
      </c>
      <c r="H704" s="32">
        <v>60</v>
      </c>
      <c r="I704" s="32">
        <v>60</v>
      </c>
      <c r="J704" s="32">
        <v>60</v>
      </c>
      <c r="K704" s="89"/>
      <c r="L704" s="89"/>
      <c r="M704" s="88"/>
      <c r="N704" s="88"/>
      <c r="O704" s="89"/>
      <c r="P704" s="89"/>
      <c r="Q704" s="184"/>
      <c r="W704" s="8"/>
      <c r="X704" s="8"/>
      <c r="Y704" s="8"/>
      <c r="Z704" s="8"/>
      <c r="AA704" s="8"/>
      <c r="AB704" s="8"/>
    </row>
    <row r="705" spans="1:34" ht="30" x14ac:dyDescent="0.25">
      <c r="A705" s="174"/>
      <c r="B705" s="76" t="s">
        <v>67</v>
      </c>
      <c r="C705" s="181"/>
      <c r="D705" s="55"/>
      <c r="E705" s="55"/>
      <c r="F705" s="173" t="s">
        <v>194</v>
      </c>
      <c r="G705" s="125">
        <v>0</v>
      </c>
      <c r="H705" s="125">
        <v>0</v>
      </c>
      <c r="I705" s="125">
        <v>0</v>
      </c>
      <c r="J705" s="125">
        <v>0</v>
      </c>
      <c r="K705" s="78"/>
      <c r="L705" s="78"/>
      <c r="M705" s="78"/>
      <c r="N705" s="78"/>
      <c r="O705" s="78"/>
      <c r="P705" s="78"/>
      <c r="Q705" s="184"/>
      <c r="W705" s="8"/>
      <c r="X705" s="8"/>
      <c r="Y705" s="8"/>
      <c r="Z705" s="8"/>
      <c r="AA705" s="8"/>
      <c r="AB705" s="8"/>
    </row>
    <row r="706" spans="1:34" ht="30" x14ac:dyDescent="0.25">
      <c r="A706" s="174"/>
      <c r="B706" s="76" t="s">
        <v>30</v>
      </c>
      <c r="C706" s="181"/>
      <c r="D706" s="55"/>
      <c r="E706" s="55"/>
      <c r="F706" s="174"/>
      <c r="G706" s="77">
        <v>80</v>
      </c>
      <c r="H706" s="159">
        <v>71.126000000000005</v>
      </c>
      <c r="I706" s="77">
        <v>80</v>
      </c>
      <c r="J706" s="159">
        <v>71.126000000000005</v>
      </c>
      <c r="K706" s="78"/>
      <c r="L706" s="78"/>
      <c r="M706" s="86"/>
      <c r="N706" s="86"/>
      <c r="O706" s="78"/>
      <c r="P706" s="78"/>
      <c r="Q706" s="184"/>
      <c r="W706" s="8"/>
      <c r="X706" s="8"/>
      <c r="Y706" s="8"/>
      <c r="Z706" s="8"/>
      <c r="AA706" s="8"/>
      <c r="AB706" s="8"/>
    </row>
    <row r="707" spans="1:34" ht="30" x14ac:dyDescent="0.25">
      <c r="A707" s="174"/>
      <c r="B707" s="76" t="s">
        <v>31</v>
      </c>
      <c r="C707" s="181"/>
      <c r="D707" s="55"/>
      <c r="E707" s="55"/>
      <c r="F707" s="174"/>
      <c r="G707" s="125">
        <v>41</v>
      </c>
      <c r="H707" s="125">
        <v>41</v>
      </c>
      <c r="I707" s="125">
        <v>41</v>
      </c>
      <c r="J707" s="125">
        <v>41</v>
      </c>
      <c r="K707" s="78"/>
      <c r="L707" s="78"/>
      <c r="M707" s="83"/>
      <c r="N707" s="83"/>
      <c r="O707" s="78"/>
      <c r="P707" s="78"/>
      <c r="Q707" s="184"/>
      <c r="W707" s="8"/>
      <c r="X707" s="8"/>
      <c r="Y707" s="8"/>
      <c r="Z707" s="8"/>
      <c r="AA707" s="8"/>
      <c r="AB707" s="8"/>
    </row>
    <row r="708" spans="1:34" ht="30" x14ac:dyDescent="0.25">
      <c r="A708" s="174"/>
      <c r="B708" s="76" t="s">
        <v>32</v>
      </c>
      <c r="C708" s="181"/>
      <c r="D708" s="55"/>
      <c r="E708" s="55"/>
      <c r="F708" s="174"/>
      <c r="G708" s="125">
        <v>49.1</v>
      </c>
      <c r="H708" s="125">
        <v>49.1</v>
      </c>
      <c r="I708" s="125">
        <v>49.1</v>
      </c>
      <c r="J708" s="125">
        <v>49.1</v>
      </c>
      <c r="K708" s="78"/>
      <c r="L708" s="78"/>
      <c r="M708" s="83"/>
      <c r="N708" s="83"/>
      <c r="O708" s="78"/>
      <c r="P708" s="78"/>
      <c r="Q708" s="184"/>
      <c r="W708" s="8"/>
      <c r="X708" s="8"/>
      <c r="Y708" s="8"/>
      <c r="Z708" s="8"/>
      <c r="AA708" s="8"/>
      <c r="AB708" s="8"/>
    </row>
    <row r="709" spans="1:34" ht="30" x14ac:dyDescent="0.25">
      <c r="A709" s="174"/>
      <c r="B709" s="76" t="s">
        <v>33</v>
      </c>
      <c r="C709" s="181"/>
      <c r="D709" s="55"/>
      <c r="E709" s="55"/>
      <c r="F709" s="174"/>
      <c r="G709" s="32">
        <v>60</v>
      </c>
      <c r="H709" s="32">
        <v>60</v>
      </c>
      <c r="I709" s="32">
        <v>60</v>
      </c>
      <c r="J709" s="32">
        <v>60</v>
      </c>
      <c r="K709" s="89"/>
      <c r="L709" s="89"/>
      <c r="M709" s="88"/>
      <c r="N709" s="88"/>
      <c r="O709" s="89"/>
      <c r="P709" s="89"/>
      <c r="Q709" s="184"/>
      <c r="W709" s="8"/>
      <c r="X709" s="8"/>
      <c r="Y709" s="8"/>
      <c r="Z709" s="8"/>
      <c r="AA709" s="8"/>
      <c r="AB709" s="8"/>
    </row>
    <row r="710" spans="1:34" ht="30" x14ac:dyDescent="0.25">
      <c r="A710" s="174"/>
      <c r="B710" s="76" t="s">
        <v>67</v>
      </c>
      <c r="C710" s="181"/>
      <c r="D710" s="55"/>
      <c r="E710" s="55"/>
      <c r="F710" s="173" t="s">
        <v>195</v>
      </c>
      <c r="G710" s="125">
        <v>0</v>
      </c>
      <c r="H710" s="125">
        <v>0</v>
      </c>
      <c r="I710" s="125">
        <v>0</v>
      </c>
      <c r="J710" s="125">
        <v>0</v>
      </c>
      <c r="K710" s="78"/>
      <c r="L710" s="78"/>
      <c r="M710" s="78"/>
      <c r="N710" s="78"/>
      <c r="O710" s="78"/>
      <c r="P710" s="78"/>
      <c r="Q710" s="184"/>
      <c r="W710" s="8"/>
      <c r="X710" s="8"/>
      <c r="Y710" s="8"/>
      <c r="Z710" s="8"/>
      <c r="AA710" s="8"/>
      <c r="AB710" s="8"/>
    </row>
    <row r="711" spans="1:34" ht="30" x14ac:dyDescent="0.25">
      <c r="A711" s="174"/>
      <c r="B711" s="76" t="s">
        <v>30</v>
      </c>
      <c r="C711" s="181"/>
      <c r="D711" s="55"/>
      <c r="E711" s="55"/>
      <c r="F711" s="174"/>
      <c r="G711" s="77">
        <v>80</v>
      </c>
      <c r="H711" s="77">
        <v>80</v>
      </c>
      <c r="I711" s="77">
        <v>80</v>
      </c>
      <c r="J711" s="77">
        <v>80</v>
      </c>
      <c r="K711" s="78"/>
      <c r="L711" s="78"/>
      <c r="M711" s="86"/>
      <c r="N711" s="86"/>
      <c r="O711" s="78"/>
      <c r="P711" s="78"/>
      <c r="Q711" s="184"/>
      <c r="W711" s="8"/>
      <c r="X711" s="8"/>
      <c r="Y711" s="8"/>
      <c r="Z711" s="8"/>
      <c r="AA711" s="8"/>
      <c r="AB711" s="8"/>
    </row>
    <row r="712" spans="1:34" ht="30" x14ac:dyDescent="0.25">
      <c r="A712" s="174"/>
      <c r="B712" s="76" t="s">
        <v>31</v>
      </c>
      <c r="C712" s="181"/>
      <c r="D712" s="55"/>
      <c r="E712" s="55"/>
      <c r="F712" s="174"/>
      <c r="G712" s="125">
        <v>41</v>
      </c>
      <c r="H712" s="125">
        <v>41</v>
      </c>
      <c r="I712" s="125">
        <v>41</v>
      </c>
      <c r="J712" s="125">
        <v>41</v>
      </c>
      <c r="K712" s="78"/>
      <c r="L712" s="78"/>
      <c r="M712" s="83"/>
      <c r="N712" s="83"/>
      <c r="O712" s="78"/>
      <c r="P712" s="78"/>
      <c r="Q712" s="184"/>
      <c r="W712" s="8"/>
      <c r="X712" s="8"/>
      <c r="Y712" s="8"/>
      <c r="Z712" s="8"/>
      <c r="AA712" s="8"/>
      <c r="AB712" s="8"/>
    </row>
    <row r="713" spans="1:34" ht="30" x14ac:dyDescent="0.25">
      <c r="A713" s="174"/>
      <c r="B713" s="76" t="s">
        <v>32</v>
      </c>
      <c r="C713" s="181"/>
      <c r="D713" s="55"/>
      <c r="E713" s="55"/>
      <c r="F713" s="174"/>
      <c r="G713" s="125">
        <v>54.5</v>
      </c>
      <c r="H713" s="125">
        <v>49.1</v>
      </c>
      <c r="I713" s="125">
        <v>54.5</v>
      </c>
      <c r="J713" s="125">
        <v>49.1</v>
      </c>
      <c r="K713" s="78"/>
      <c r="L713" s="78"/>
      <c r="M713" s="83"/>
      <c r="N713" s="83"/>
      <c r="O713" s="78"/>
      <c r="P713" s="78"/>
      <c r="Q713" s="184"/>
      <c r="W713" s="8"/>
      <c r="X713" s="8"/>
      <c r="Y713" s="8"/>
      <c r="Z713" s="8"/>
      <c r="AA713" s="8"/>
      <c r="AB713" s="8"/>
    </row>
    <row r="714" spans="1:34" ht="30" x14ac:dyDescent="0.25">
      <c r="A714" s="174"/>
      <c r="B714" s="76" t="s">
        <v>33</v>
      </c>
      <c r="C714" s="181"/>
      <c r="D714" s="55"/>
      <c r="E714" s="55"/>
      <c r="F714" s="174"/>
      <c r="G714" s="32">
        <v>60</v>
      </c>
      <c r="H714" s="32">
        <v>60</v>
      </c>
      <c r="I714" s="32">
        <v>60</v>
      </c>
      <c r="J714" s="32">
        <v>60</v>
      </c>
      <c r="K714" s="89"/>
      <c r="L714" s="89"/>
      <c r="M714" s="88"/>
      <c r="N714" s="88"/>
      <c r="O714" s="89"/>
      <c r="P714" s="89"/>
      <c r="Q714" s="184"/>
      <c r="W714" s="8"/>
      <c r="X714" s="8"/>
      <c r="Y714" s="8"/>
      <c r="Z714" s="8"/>
      <c r="AA714" s="8"/>
      <c r="AB714" s="8"/>
    </row>
    <row r="715" spans="1:34" ht="30" x14ac:dyDescent="0.25">
      <c r="A715" s="174"/>
      <c r="B715" s="76" t="s">
        <v>67</v>
      </c>
      <c r="C715" s="181"/>
      <c r="D715" s="55"/>
      <c r="E715" s="55"/>
      <c r="F715" s="173" t="s">
        <v>196</v>
      </c>
      <c r="G715" s="125">
        <v>0</v>
      </c>
      <c r="H715" s="125">
        <v>0</v>
      </c>
      <c r="I715" s="125">
        <v>0</v>
      </c>
      <c r="J715" s="125">
        <v>0</v>
      </c>
      <c r="K715" s="78"/>
      <c r="L715" s="78"/>
      <c r="M715" s="78"/>
      <c r="N715" s="78"/>
      <c r="O715" s="78"/>
      <c r="P715" s="78"/>
      <c r="Q715" s="184"/>
      <c r="W715" s="8"/>
      <c r="X715" s="8"/>
      <c r="Y715" s="8"/>
      <c r="Z715" s="8"/>
      <c r="AA715" s="8"/>
      <c r="AB715" s="8"/>
    </row>
    <row r="716" spans="1:34" ht="30" x14ac:dyDescent="0.25">
      <c r="A716" s="174"/>
      <c r="B716" s="76" t="s">
        <v>30</v>
      </c>
      <c r="C716" s="181"/>
      <c r="D716" s="55"/>
      <c r="E716" s="55"/>
      <c r="F716" s="174"/>
      <c r="G716" s="77">
        <v>84.9</v>
      </c>
      <c r="H716" s="77">
        <v>80</v>
      </c>
      <c r="I716" s="77">
        <v>84.9</v>
      </c>
      <c r="J716" s="77">
        <v>80</v>
      </c>
      <c r="K716" s="78"/>
      <c r="L716" s="78"/>
      <c r="M716" s="86"/>
      <c r="N716" s="86"/>
      <c r="O716" s="78"/>
      <c r="P716" s="78"/>
      <c r="Q716" s="184"/>
      <c r="W716" s="8"/>
      <c r="X716" s="8"/>
      <c r="Y716" s="8"/>
      <c r="Z716" s="8"/>
      <c r="AA716" s="8"/>
      <c r="AB716" s="8"/>
      <c r="AG716" s="8"/>
      <c r="AH716" s="8"/>
    </row>
    <row r="717" spans="1:34" ht="30" x14ac:dyDescent="0.25">
      <c r="A717" s="174"/>
      <c r="B717" s="76" t="s">
        <v>31</v>
      </c>
      <c r="C717" s="181"/>
      <c r="D717" s="55"/>
      <c r="E717" s="55"/>
      <c r="F717" s="174"/>
      <c r="G717" s="125">
        <v>43.5</v>
      </c>
      <c r="H717" s="125">
        <v>41</v>
      </c>
      <c r="I717" s="125">
        <v>43.5</v>
      </c>
      <c r="J717" s="125">
        <v>41</v>
      </c>
      <c r="K717" s="78"/>
      <c r="L717" s="78"/>
      <c r="M717" s="83"/>
      <c r="N717" s="83"/>
      <c r="O717" s="78"/>
      <c r="P717" s="78"/>
      <c r="Q717" s="184"/>
      <c r="W717" s="8"/>
      <c r="X717" s="8"/>
      <c r="Y717" s="8"/>
      <c r="Z717" s="8"/>
      <c r="AA717" s="8"/>
      <c r="AB717" s="8"/>
    </row>
    <row r="718" spans="1:34" ht="30" x14ac:dyDescent="0.25">
      <c r="A718" s="174"/>
      <c r="B718" s="76" t="s">
        <v>32</v>
      </c>
      <c r="C718" s="181"/>
      <c r="D718" s="55"/>
      <c r="E718" s="55"/>
      <c r="F718" s="174"/>
      <c r="G718" s="125">
        <v>57.3</v>
      </c>
      <c r="H718" s="125">
        <v>49.1</v>
      </c>
      <c r="I718" s="125">
        <v>57.3</v>
      </c>
      <c r="J718" s="125">
        <v>49.1</v>
      </c>
      <c r="K718" s="78"/>
      <c r="L718" s="78"/>
      <c r="M718" s="83"/>
      <c r="N718" s="83"/>
      <c r="O718" s="78"/>
      <c r="P718" s="78"/>
      <c r="Q718" s="184"/>
      <c r="W718" s="8"/>
      <c r="X718" s="8"/>
      <c r="Y718" s="8"/>
      <c r="Z718" s="8"/>
      <c r="AA718" s="8"/>
      <c r="AB718" s="8"/>
    </row>
    <row r="719" spans="1:34" ht="31.5" customHeight="1" x14ac:dyDescent="0.25">
      <c r="A719" s="175"/>
      <c r="B719" s="76" t="s">
        <v>33</v>
      </c>
      <c r="C719" s="182"/>
      <c r="D719" s="55"/>
      <c r="E719" s="55"/>
      <c r="F719" s="174"/>
      <c r="G719" s="119">
        <v>63.8</v>
      </c>
      <c r="H719" s="119">
        <v>60</v>
      </c>
      <c r="I719" s="119">
        <v>63.8</v>
      </c>
      <c r="J719" s="119">
        <v>60</v>
      </c>
      <c r="K719" s="89"/>
      <c r="L719" s="89"/>
      <c r="M719" s="88"/>
      <c r="N719" s="88"/>
      <c r="O719" s="89"/>
      <c r="P719" s="89"/>
      <c r="Q719" s="185"/>
      <c r="W719" s="8"/>
      <c r="X719" s="8"/>
      <c r="Y719" s="8"/>
      <c r="Z719" s="8"/>
      <c r="AA719" s="8"/>
      <c r="AB719" s="8"/>
    </row>
    <row r="720" spans="1:34" ht="25.5" customHeight="1" x14ac:dyDescent="0.25">
      <c r="A720" s="173" t="s">
        <v>277</v>
      </c>
      <c r="B720" s="190" t="s">
        <v>98</v>
      </c>
      <c r="C720" s="180" t="s">
        <v>158</v>
      </c>
      <c r="D720" s="54"/>
      <c r="E720" s="54"/>
      <c r="F720" s="103" t="s">
        <v>85</v>
      </c>
      <c r="G720" s="71">
        <f>SUM(G721:G731)</f>
        <v>476</v>
      </c>
      <c r="H720" s="71">
        <f>SUM(H721:H731)</f>
        <v>238</v>
      </c>
      <c r="I720" s="71">
        <f>SUM(I721:I731)</f>
        <v>476</v>
      </c>
      <c r="J720" s="71">
        <f>SUM(J721:J731)</f>
        <v>238</v>
      </c>
      <c r="K720" s="53"/>
      <c r="L720" s="53"/>
      <c r="M720" s="53"/>
      <c r="N720" s="53"/>
      <c r="O720" s="53"/>
      <c r="P720" s="53"/>
      <c r="Q720" s="183" t="s">
        <v>79</v>
      </c>
      <c r="W720" s="8"/>
      <c r="X720" s="8"/>
      <c r="Y720" s="8"/>
      <c r="Z720" s="8"/>
      <c r="AA720" s="8"/>
      <c r="AB720" s="8"/>
    </row>
    <row r="721" spans="1:28" ht="15" x14ac:dyDescent="0.25">
      <c r="A721" s="174"/>
      <c r="B721" s="190"/>
      <c r="C721" s="181"/>
      <c r="D721" s="55"/>
      <c r="E721" s="55"/>
      <c r="F721" s="53" t="s">
        <v>15</v>
      </c>
      <c r="G721" s="32">
        <v>119</v>
      </c>
      <c r="H721" s="32">
        <v>119</v>
      </c>
      <c r="I721" s="32">
        <v>119</v>
      </c>
      <c r="J721" s="32">
        <v>119</v>
      </c>
      <c r="K721" s="53"/>
      <c r="L721" s="53"/>
      <c r="M721" s="53"/>
      <c r="N721" s="53"/>
      <c r="O721" s="53"/>
      <c r="P721" s="53"/>
      <c r="Q721" s="184"/>
      <c r="W721" s="8"/>
      <c r="X721" s="8"/>
      <c r="Y721" s="8"/>
      <c r="Z721" s="8"/>
      <c r="AA721" s="8"/>
      <c r="AB721" s="8"/>
    </row>
    <row r="722" spans="1:28" ht="15" x14ac:dyDescent="0.25">
      <c r="A722" s="174"/>
      <c r="B722" s="190"/>
      <c r="C722" s="181"/>
      <c r="D722" s="55"/>
      <c r="E722" s="55"/>
      <c r="F722" s="53" t="s">
        <v>16</v>
      </c>
      <c r="G722" s="32">
        <v>119</v>
      </c>
      <c r="H722" s="32">
        <v>119</v>
      </c>
      <c r="I722" s="32">
        <v>119</v>
      </c>
      <c r="J722" s="32">
        <v>119</v>
      </c>
      <c r="K722" s="53"/>
      <c r="L722" s="53"/>
      <c r="M722" s="53"/>
      <c r="N722" s="53"/>
      <c r="O722" s="53"/>
      <c r="P722" s="53"/>
      <c r="Q722" s="184"/>
      <c r="W722" s="8"/>
      <c r="X722" s="8"/>
      <c r="Y722" s="8"/>
      <c r="Z722" s="8"/>
      <c r="AA722" s="8"/>
      <c r="AB722" s="8"/>
    </row>
    <row r="723" spans="1:28" ht="15" x14ac:dyDescent="0.25">
      <c r="A723" s="174"/>
      <c r="B723" s="190"/>
      <c r="C723" s="181"/>
      <c r="D723" s="55"/>
      <c r="E723" s="55"/>
      <c r="F723" s="53" t="s">
        <v>17</v>
      </c>
      <c r="G723" s="32">
        <v>119</v>
      </c>
      <c r="H723" s="32">
        <v>0</v>
      </c>
      <c r="I723" s="32">
        <v>119</v>
      </c>
      <c r="J723" s="32">
        <v>0</v>
      </c>
      <c r="K723" s="53"/>
      <c r="L723" s="53"/>
      <c r="M723" s="53"/>
      <c r="N723" s="53"/>
      <c r="O723" s="53"/>
      <c r="P723" s="53"/>
      <c r="Q723" s="184"/>
      <c r="W723" s="8"/>
      <c r="X723" s="8"/>
      <c r="Y723" s="8"/>
      <c r="Z723" s="8"/>
      <c r="AA723" s="8"/>
      <c r="AB723" s="8"/>
    </row>
    <row r="724" spans="1:28" ht="15" x14ac:dyDescent="0.25">
      <c r="A724" s="174"/>
      <c r="B724" s="190"/>
      <c r="C724" s="181"/>
      <c r="D724" s="55"/>
      <c r="E724" s="55"/>
      <c r="F724" s="53" t="s">
        <v>18</v>
      </c>
      <c r="G724" s="32">
        <v>119</v>
      </c>
      <c r="H724" s="32">
        <v>0</v>
      </c>
      <c r="I724" s="32">
        <v>119</v>
      </c>
      <c r="J724" s="32">
        <v>0</v>
      </c>
      <c r="K724" s="53"/>
      <c r="L724" s="53"/>
      <c r="M724" s="53"/>
      <c r="N724" s="53"/>
      <c r="O724" s="53"/>
      <c r="P724" s="53"/>
      <c r="Q724" s="184"/>
      <c r="W724" s="8"/>
      <c r="X724" s="8"/>
      <c r="Y724" s="8"/>
      <c r="Z724" s="8"/>
      <c r="AA724" s="8"/>
      <c r="AB724" s="8"/>
    </row>
    <row r="725" spans="1:28" ht="15" x14ac:dyDescent="0.25">
      <c r="A725" s="174"/>
      <c r="B725" s="190"/>
      <c r="C725" s="181"/>
      <c r="D725" s="55"/>
      <c r="E725" s="55"/>
      <c r="F725" s="54" t="s">
        <v>19</v>
      </c>
      <c r="G725" s="123">
        <v>0</v>
      </c>
      <c r="H725" s="32">
        <v>0</v>
      </c>
      <c r="I725" s="123">
        <v>0</v>
      </c>
      <c r="J725" s="32">
        <v>0</v>
      </c>
      <c r="K725" s="54"/>
      <c r="L725" s="54"/>
      <c r="M725" s="54"/>
      <c r="N725" s="54"/>
      <c r="O725" s="54"/>
      <c r="P725" s="54"/>
      <c r="Q725" s="184"/>
      <c r="W725" s="8"/>
      <c r="X725" s="8"/>
      <c r="Y725" s="8"/>
      <c r="Z725" s="8"/>
      <c r="AA725" s="8"/>
      <c r="AB725" s="8"/>
    </row>
    <row r="726" spans="1:28" ht="15" x14ac:dyDescent="0.25">
      <c r="A726" s="174"/>
      <c r="B726" s="190"/>
      <c r="C726" s="181"/>
      <c r="D726" s="55"/>
      <c r="E726" s="55"/>
      <c r="F726" s="54" t="s">
        <v>179</v>
      </c>
      <c r="G726" s="123">
        <v>0</v>
      </c>
      <c r="H726" s="32">
        <v>0</v>
      </c>
      <c r="I726" s="123">
        <v>0</v>
      </c>
      <c r="J726" s="32">
        <v>0</v>
      </c>
      <c r="K726" s="54"/>
      <c r="L726" s="54"/>
      <c r="M726" s="54"/>
      <c r="N726" s="54"/>
      <c r="O726" s="54"/>
      <c r="P726" s="54"/>
      <c r="Q726" s="184"/>
      <c r="W726" s="8"/>
      <c r="X726" s="8"/>
      <c r="Y726" s="8"/>
      <c r="Z726" s="8"/>
      <c r="AA726" s="8"/>
      <c r="AB726" s="8"/>
    </row>
    <row r="727" spans="1:28" ht="15" x14ac:dyDescent="0.25">
      <c r="A727" s="174"/>
      <c r="B727" s="190"/>
      <c r="C727" s="181"/>
      <c r="D727" s="55"/>
      <c r="E727" s="55"/>
      <c r="F727" s="54" t="s">
        <v>192</v>
      </c>
      <c r="G727" s="123">
        <v>0</v>
      </c>
      <c r="H727" s="32">
        <v>0</v>
      </c>
      <c r="I727" s="123">
        <v>0</v>
      </c>
      <c r="J727" s="32">
        <v>0</v>
      </c>
      <c r="K727" s="54"/>
      <c r="L727" s="54"/>
      <c r="M727" s="54"/>
      <c r="N727" s="54"/>
      <c r="O727" s="54"/>
      <c r="P727" s="54"/>
      <c r="Q727" s="184"/>
      <c r="W727" s="8"/>
      <c r="X727" s="8"/>
      <c r="Y727" s="8"/>
      <c r="Z727" s="8"/>
      <c r="AA727" s="8"/>
      <c r="AB727" s="8"/>
    </row>
    <row r="728" spans="1:28" ht="15" x14ac:dyDescent="0.25">
      <c r="A728" s="174"/>
      <c r="B728" s="190"/>
      <c r="C728" s="181"/>
      <c r="D728" s="55"/>
      <c r="E728" s="55"/>
      <c r="F728" s="54" t="s">
        <v>193</v>
      </c>
      <c r="G728" s="123">
        <v>0</v>
      </c>
      <c r="H728" s="32">
        <v>0</v>
      </c>
      <c r="I728" s="123">
        <v>0</v>
      </c>
      <c r="J728" s="32">
        <v>0</v>
      </c>
      <c r="K728" s="54"/>
      <c r="L728" s="54"/>
      <c r="M728" s="54"/>
      <c r="N728" s="54"/>
      <c r="O728" s="54"/>
      <c r="P728" s="54"/>
      <c r="Q728" s="184"/>
      <c r="W728" s="8"/>
      <c r="X728" s="8"/>
      <c r="Y728" s="8"/>
      <c r="Z728" s="8"/>
      <c r="AA728" s="8"/>
      <c r="AB728" s="8"/>
    </row>
    <row r="729" spans="1:28" ht="15" x14ac:dyDescent="0.25">
      <c r="A729" s="174"/>
      <c r="B729" s="190"/>
      <c r="C729" s="181"/>
      <c r="D729" s="55"/>
      <c r="E729" s="55"/>
      <c r="F729" s="54" t="s">
        <v>194</v>
      </c>
      <c r="G729" s="123">
        <v>0</v>
      </c>
      <c r="H729" s="32">
        <v>0</v>
      </c>
      <c r="I729" s="123">
        <v>0</v>
      </c>
      <c r="J729" s="32">
        <v>0</v>
      </c>
      <c r="K729" s="54"/>
      <c r="L729" s="54"/>
      <c r="M729" s="54"/>
      <c r="N729" s="54"/>
      <c r="O729" s="54"/>
      <c r="P729" s="54"/>
      <c r="Q729" s="184"/>
      <c r="W729" s="8"/>
      <c r="X729" s="8"/>
      <c r="Y729" s="8"/>
      <c r="Z729" s="8"/>
      <c r="AA729" s="8"/>
      <c r="AB729" s="8"/>
    </row>
    <row r="730" spans="1:28" ht="15" x14ac:dyDescent="0.25">
      <c r="A730" s="174"/>
      <c r="B730" s="190"/>
      <c r="C730" s="181"/>
      <c r="D730" s="55"/>
      <c r="E730" s="55"/>
      <c r="F730" s="54" t="s">
        <v>195</v>
      </c>
      <c r="G730" s="123">
        <v>0</v>
      </c>
      <c r="H730" s="32">
        <v>0</v>
      </c>
      <c r="I730" s="123">
        <v>0</v>
      </c>
      <c r="J730" s="32">
        <v>0</v>
      </c>
      <c r="K730" s="54"/>
      <c r="L730" s="54"/>
      <c r="M730" s="54"/>
      <c r="N730" s="54"/>
      <c r="O730" s="54"/>
      <c r="P730" s="54"/>
      <c r="Q730" s="184"/>
      <c r="W730" s="8"/>
      <c r="X730" s="8"/>
      <c r="Y730" s="8"/>
      <c r="Z730" s="8"/>
      <c r="AA730" s="8"/>
      <c r="AB730" s="8"/>
    </row>
    <row r="731" spans="1:28" ht="15" x14ac:dyDescent="0.25">
      <c r="A731" s="175"/>
      <c r="B731" s="190"/>
      <c r="C731" s="182"/>
      <c r="D731" s="55"/>
      <c r="E731" s="55"/>
      <c r="F731" s="54" t="s">
        <v>196</v>
      </c>
      <c r="G731" s="123">
        <v>0</v>
      </c>
      <c r="H731" s="32">
        <v>0</v>
      </c>
      <c r="I731" s="123">
        <v>0</v>
      </c>
      <c r="J731" s="32">
        <v>0</v>
      </c>
      <c r="K731" s="54"/>
      <c r="L731" s="54"/>
      <c r="M731" s="54"/>
      <c r="N731" s="54"/>
      <c r="O731" s="54"/>
      <c r="P731" s="54"/>
      <c r="Q731" s="185"/>
      <c r="W731" s="8"/>
      <c r="X731" s="8"/>
      <c r="Y731" s="8"/>
      <c r="Z731" s="8"/>
      <c r="AA731" s="8"/>
      <c r="AB731" s="8"/>
    </row>
    <row r="732" spans="1:28" ht="15" x14ac:dyDescent="0.25">
      <c r="A732" s="173" t="s">
        <v>278</v>
      </c>
      <c r="B732" s="190" t="s">
        <v>233</v>
      </c>
      <c r="C732" s="180" t="s">
        <v>320</v>
      </c>
      <c r="D732" s="54"/>
      <c r="E732" s="54"/>
      <c r="F732" s="67" t="s">
        <v>85</v>
      </c>
      <c r="G732" s="71">
        <f>SUM(G733:G743)</f>
        <v>59323.7</v>
      </c>
      <c r="H732" s="71">
        <f>SUM(H733:H743)</f>
        <v>58565.299999999988</v>
      </c>
      <c r="I732" s="71">
        <f>SUM(I733:I743)</f>
        <v>59323.7</v>
      </c>
      <c r="J732" s="71">
        <f>SUM(J733:J743)</f>
        <v>58565.299999999988</v>
      </c>
      <c r="K732" s="114"/>
      <c r="L732" s="114"/>
      <c r="M732" s="114"/>
      <c r="N732" s="114"/>
      <c r="O732" s="114"/>
      <c r="P732" s="114"/>
      <c r="Q732" s="183" t="s">
        <v>2</v>
      </c>
      <c r="W732" s="8"/>
      <c r="X732" s="8"/>
      <c r="Y732" s="8"/>
      <c r="Z732" s="8"/>
      <c r="AA732" s="8"/>
      <c r="AB732" s="8"/>
    </row>
    <row r="733" spans="1:28" ht="15" x14ac:dyDescent="0.25">
      <c r="A733" s="174"/>
      <c r="B733" s="190"/>
      <c r="C733" s="181"/>
      <c r="D733" s="55"/>
      <c r="E733" s="55"/>
      <c r="F733" s="114" t="s">
        <v>15</v>
      </c>
      <c r="G733" s="32">
        <v>4045.6</v>
      </c>
      <c r="H733" s="32">
        <v>4045.6</v>
      </c>
      <c r="I733" s="32">
        <v>4045.6</v>
      </c>
      <c r="J733" s="32">
        <v>4045.6</v>
      </c>
      <c r="K733" s="114"/>
      <c r="L733" s="114"/>
      <c r="M733" s="114"/>
      <c r="N733" s="114"/>
      <c r="O733" s="114"/>
      <c r="P733" s="114"/>
      <c r="Q733" s="184"/>
      <c r="W733" s="8"/>
      <c r="X733" s="8"/>
      <c r="Y733" s="8"/>
      <c r="Z733" s="8"/>
      <c r="AA733" s="8"/>
      <c r="AB733" s="8"/>
    </row>
    <row r="734" spans="1:28" ht="15" x14ac:dyDescent="0.25">
      <c r="A734" s="174"/>
      <c r="B734" s="190"/>
      <c r="C734" s="181"/>
      <c r="D734" s="55"/>
      <c r="E734" s="55"/>
      <c r="F734" s="114" t="s">
        <v>16</v>
      </c>
      <c r="G734" s="32">
        <v>4045.6</v>
      </c>
      <c r="H734" s="32">
        <v>4045.6</v>
      </c>
      <c r="I734" s="32">
        <v>4045.6</v>
      </c>
      <c r="J734" s="32">
        <v>4045.6</v>
      </c>
      <c r="K734" s="114"/>
      <c r="L734" s="114"/>
      <c r="M734" s="114"/>
      <c r="N734" s="114"/>
      <c r="O734" s="114"/>
      <c r="P734" s="114"/>
      <c r="Q734" s="184"/>
      <c r="W734" s="8"/>
      <c r="X734" s="8"/>
      <c r="Y734" s="8"/>
      <c r="Z734" s="8"/>
      <c r="AA734" s="8"/>
      <c r="AB734" s="8"/>
    </row>
    <row r="735" spans="1:28" ht="15" x14ac:dyDescent="0.25">
      <c r="A735" s="174"/>
      <c r="B735" s="190"/>
      <c r="C735" s="181"/>
      <c r="D735" s="55"/>
      <c r="E735" s="55"/>
      <c r="F735" s="114" t="s">
        <v>17</v>
      </c>
      <c r="G735" s="32">
        <v>4731.6000000000004</v>
      </c>
      <c r="H735" s="32">
        <v>4731.6000000000004</v>
      </c>
      <c r="I735" s="32">
        <v>4731.6000000000004</v>
      </c>
      <c r="J735" s="32">
        <v>4731.6000000000004</v>
      </c>
      <c r="K735" s="114"/>
      <c r="L735" s="114"/>
      <c r="M735" s="114"/>
      <c r="N735" s="114"/>
      <c r="O735" s="114"/>
      <c r="P735" s="114"/>
      <c r="Q735" s="184"/>
      <c r="W735" s="8"/>
      <c r="X735" s="8"/>
      <c r="Y735" s="8"/>
      <c r="Z735" s="8"/>
      <c r="AA735" s="8"/>
      <c r="AB735" s="8"/>
    </row>
    <row r="736" spans="1:28" ht="15" x14ac:dyDescent="0.25">
      <c r="A736" s="174"/>
      <c r="B736" s="190"/>
      <c r="C736" s="181"/>
      <c r="D736" s="55"/>
      <c r="E736" s="55"/>
      <c r="F736" s="114" t="s">
        <v>18</v>
      </c>
      <c r="G736" s="32">
        <v>4731.6000000000004</v>
      </c>
      <c r="H736" s="32">
        <v>4731.6000000000004</v>
      </c>
      <c r="I736" s="32">
        <v>4731.6000000000004</v>
      </c>
      <c r="J736" s="32">
        <v>4731.6000000000004</v>
      </c>
      <c r="K736" s="114"/>
      <c r="L736" s="114"/>
      <c r="M736" s="114"/>
      <c r="N736" s="114"/>
      <c r="O736" s="114"/>
      <c r="P736" s="114"/>
      <c r="Q736" s="184"/>
      <c r="W736" s="8"/>
      <c r="X736" s="8"/>
      <c r="Y736" s="8"/>
      <c r="Z736" s="8"/>
      <c r="AA736" s="8"/>
      <c r="AB736" s="8"/>
    </row>
    <row r="737" spans="1:28" ht="15" x14ac:dyDescent="0.25">
      <c r="A737" s="174"/>
      <c r="B737" s="190"/>
      <c r="C737" s="181"/>
      <c r="D737" s="55" t="s">
        <v>302</v>
      </c>
      <c r="E737" s="55" t="s">
        <v>305</v>
      </c>
      <c r="F737" s="110" t="s">
        <v>19</v>
      </c>
      <c r="G737" s="32">
        <v>5858.7</v>
      </c>
      <c r="H737" s="32">
        <v>5858.7</v>
      </c>
      <c r="I737" s="32">
        <v>5858.7</v>
      </c>
      <c r="J737" s="32">
        <v>5858.7</v>
      </c>
      <c r="K737" s="110"/>
      <c r="L737" s="110"/>
      <c r="M737" s="110"/>
      <c r="N737" s="110"/>
      <c r="O737" s="110"/>
      <c r="P737" s="114"/>
      <c r="Q737" s="184"/>
      <c r="W737" s="8"/>
      <c r="X737" s="8"/>
      <c r="Y737" s="8"/>
      <c r="Z737" s="8"/>
      <c r="AA737" s="8"/>
      <c r="AB737" s="8"/>
    </row>
    <row r="738" spans="1:28" ht="15" x14ac:dyDescent="0.25">
      <c r="A738" s="174"/>
      <c r="B738" s="190"/>
      <c r="C738" s="181"/>
      <c r="D738" s="55"/>
      <c r="E738" s="55"/>
      <c r="F738" s="110" t="s">
        <v>179</v>
      </c>
      <c r="G738" s="32">
        <v>5858.7</v>
      </c>
      <c r="H738" s="32">
        <v>5858.7</v>
      </c>
      <c r="I738" s="32">
        <v>5858.7</v>
      </c>
      <c r="J738" s="32">
        <v>5858.7</v>
      </c>
      <c r="K738" s="110"/>
      <c r="L738" s="110"/>
      <c r="M738" s="110"/>
      <c r="N738" s="110"/>
      <c r="O738" s="110"/>
      <c r="P738" s="120"/>
      <c r="Q738" s="184"/>
      <c r="W738" s="8"/>
      <c r="X738" s="8"/>
      <c r="Y738" s="8"/>
      <c r="Z738" s="8"/>
      <c r="AA738" s="8"/>
      <c r="AB738" s="8"/>
    </row>
    <row r="739" spans="1:28" ht="15" x14ac:dyDescent="0.25">
      <c r="A739" s="174"/>
      <c r="B739" s="190"/>
      <c r="C739" s="181"/>
      <c r="D739" s="55"/>
      <c r="E739" s="55"/>
      <c r="F739" s="54" t="s">
        <v>192</v>
      </c>
      <c r="G739" s="32">
        <v>5858.7</v>
      </c>
      <c r="H739" s="32">
        <v>5858.7</v>
      </c>
      <c r="I739" s="32">
        <v>5858.7</v>
      </c>
      <c r="J739" s="32">
        <v>5858.7</v>
      </c>
      <c r="K739" s="110"/>
      <c r="L739" s="110"/>
      <c r="M739" s="110"/>
      <c r="N739" s="110"/>
      <c r="O739" s="110"/>
      <c r="P739" s="120"/>
      <c r="Q739" s="184"/>
      <c r="W739" s="8"/>
      <c r="X739" s="8"/>
      <c r="Y739" s="8"/>
      <c r="Z739" s="8"/>
      <c r="AA739" s="8"/>
      <c r="AB739" s="8"/>
    </row>
    <row r="740" spans="1:28" ht="15" x14ac:dyDescent="0.25">
      <c r="A740" s="174"/>
      <c r="B740" s="190"/>
      <c r="C740" s="181"/>
      <c r="D740" s="55"/>
      <c r="E740" s="55"/>
      <c r="F740" s="54" t="s">
        <v>193</v>
      </c>
      <c r="G740" s="32">
        <v>5858.7</v>
      </c>
      <c r="H740" s="32">
        <v>5858.7</v>
      </c>
      <c r="I740" s="32">
        <v>5858.7</v>
      </c>
      <c r="J740" s="32">
        <v>5858.7</v>
      </c>
      <c r="K740" s="110"/>
      <c r="L740" s="110"/>
      <c r="M740" s="110"/>
      <c r="N740" s="110"/>
      <c r="O740" s="110"/>
      <c r="P740" s="120"/>
      <c r="Q740" s="184"/>
      <c r="W740" s="8"/>
      <c r="X740" s="8"/>
      <c r="Y740" s="8"/>
      <c r="Z740" s="8"/>
      <c r="AA740" s="8"/>
      <c r="AB740" s="8"/>
    </row>
    <row r="741" spans="1:28" ht="15" x14ac:dyDescent="0.25">
      <c r="A741" s="174"/>
      <c r="B741" s="190"/>
      <c r="C741" s="181"/>
      <c r="D741" s="55"/>
      <c r="E741" s="55"/>
      <c r="F741" s="54" t="s">
        <v>194</v>
      </c>
      <c r="G741" s="32">
        <v>5858.7</v>
      </c>
      <c r="H741" s="32">
        <v>5858.7</v>
      </c>
      <c r="I741" s="32">
        <v>5858.7</v>
      </c>
      <c r="J741" s="32">
        <v>5858.7</v>
      </c>
      <c r="K741" s="110"/>
      <c r="L741" s="110"/>
      <c r="M741" s="110"/>
      <c r="N741" s="110"/>
      <c r="O741" s="110"/>
      <c r="P741" s="120"/>
      <c r="Q741" s="184"/>
      <c r="W741" s="8"/>
      <c r="X741" s="8"/>
      <c r="Y741" s="8"/>
      <c r="Z741" s="8"/>
      <c r="AA741" s="8"/>
      <c r="AB741" s="8"/>
    </row>
    <row r="742" spans="1:28" ht="15" x14ac:dyDescent="0.25">
      <c r="A742" s="174"/>
      <c r="B742" s="190"/>
      <c r="C742" s="181"/>
      <c r="D742" s="55"/>
      <c r="E742" s="55"/>
      <c r="F742" s="54" t="s">
        <v>195</v>
      </c>
      <c r="G742" s="32">
        <f>I742</f>
        <v>6237.9</v>
      </c>
      <c r="H742" s="32">
        <v>5858.7</v>
      </c>
      <c r="I742" s="32">
        <v>6237.9</v>
      </c>
      <c r="J742" s="32">
        <v>5858.7</v>
      </c>
      <c r="K742" s="110"/>
      <c r="L742" s="110"/>
      <c r="M742" s="110"/>
      <c r="N742" s="110"/>
      <c r="O742" s="110"/>
      <c r="P742" s="120"/>
      <c r="Q742" s="184"/>
      <c r="W742" s="8"/>
      <c r="X742" s="8"/>
      <c r="Y742" s="8"/>
      <c r="Z742" s="8"/>
      <c r="AA742" s="8"/>
      <c r="AB742" s="8"/>
    </row>
    <row r="743" spans="1:28" ht="15" x14ac:dyDescent="0.25">
      <c r="A743" s="175"/>
      <c r="B743" s="190"/>
      <c r="C743" s="182"/>
      <c r="D743" s="55"/>
      <c r="E743" s="55"/>
      <c r="F743" s="54" t="s">
        <v>196</v>
      </c>
      <c r="G743" s="32">
        <f>I743</f>
        <v>6237.9</v>
      </c>
      <c r="H743" s="32">
        <v>5858.7</v>
      </c>
      <c r="I743" s="32">
        <v>6237.9</v>
      </c>
      <c r="J743" s="32">
        <v>5858.7</v>
      </c>
      <c r="K743" s="110"/>
      <c r="L743" s="110"/>
      <c r="M743" s="110"/>
      <c r="N743" s="110"/>
      <c r="O743" s="110"/>
      <c r="P743" s="120"/>
      <c r="Q743" s="185"/>
      <c r="W743" s="8"/>
      <c r="X743" s="8"/>
      <c r="Y743" s="8"/>
      <c r="Z743" s="8"/>
      <c r="AA743" s="8"/>
      <c r="AB743" s="8"/>
    </row>
    <row r="744" spans="1:28" ht="120" customHeight="1" x14ac:dyDescent="0.25">
      <c r="A744" s="173" t="s">
        <v>279</v>
      </c>
      <c r="B744" s="76" t="s">
        <v>82</v>
      </c>
      <c r="C744" s="180" t="s">
        <v>320</v>
      </c>
      <c r="D744" s="54"/>
      <c r="E744" s="54"/>
      <c r="F744" s="103" t="s">
        <v>85</v>
      </c>
      <c r="G744" s="71">
        <f>SUM(G745:G756)</f>
        <v>3718.5</v>
      </c>
      <c r="H744" s="71">
        <f>SUM(H745:H756)</f>
        <v>2623.8</v>
      </c>
      <c r="I744" s="71">
        <f>SUM(I745:I756)</f>
        <v>3718.5</v>
      </c>
      <c r="J744" s="71">
        <f>SUM(J745:J756)</f>
        <v>2623.8</v>
      </c>
      <c r="K744" s="114"/>
      <c r="L744" s="114"/>
      <c r="M744" s="114"/>
      <c r="N744" s="114"/>
      <c r="O744" s="114"/>
      <c r="P744" s="121"/>
      <c r="Q744" s="183" t="s">
        <v>2</v>
      </c>
      <c r="W744" s="8"/>
      <c r="X744" s="8"/>
      <c r="Y744" s="8"/>
      <c r="Z744" s="8"/>
      <c r="AA744" s="8"/>
      <c r="AB744" s="8"/>
    </row>
    <row r="745" spans="1:28" ht="24.75" customHeight="1" x14ac:dyDescent="0.25">
      <c r="A745" s="174"/>
      <c r="B745" s="180" t="s">
        <v>265</v>
      </c>
      <c r="C745" s="181"/>
      <c r="D745" s="55"/>
      <c r="E745" s="55"/>
      <c r="F745" s="53" t="s">
        <v>15</v>
      </c>
      <c r="G745" s="32">
        <v>400</v>
      </c>
      <c r="H745" s="32">
        <v>373.8</v>
      </c>
      <c r="I745" s="32">
        <v>400</v>
      </c>
      <c r="J745" s="32">
        <v>373.8</v>
      </c>
      <c r="K745" s="114"/>
      <c r="L745" s="114"/>
      <c r="M745" s="114"/>
      <c r="N745" s="114"/>
      <c r="O745" s="114"/>
      <c r="P745" s="122"/>
      <c r="Q745" s="184"/>
      <c r="W745" s="8"/>
      <c r="X745" s="8"/>
      <c r="Y745" s="8"/>
      <c r="Z745" s="8"/>
      <c r="AA745" s="8"/>
      <c r="AB745" s="8"/>
    </row>
    <row r="746" spans="1:28" ht="23.25" customHeight="1" x14ac:dyDescent="0.25">
      <c r="A746" s="174"/>
      <c r="B746" s="181"/>
      <c r="C746" s="181"/>
      <c r="D746" s="55"/>
      <c r="E746" s="55"/>
      <c r="F746" s="53" t="s">
        <v>16</v>
      </c>
      <c r="G746" s="32">
        <v>400</v>
      </c>
      <c r="H746" s="32">
        <v>300</v>
      </c>
      <c r="I746" s="32">
        <v>400</v>
      </c>
      <c r="J746" s="32">
        <v>300</v>
      </c>
      <c r="K746" s="114"/>
      <c r="L746" s="114"/>
      <c r="M746" s="114"/>
      <c r="N746" s="114"/>
      <c r="O746" s="114"/>
      <c r="P746" s="122"/>
      <c r="Q746" s="184"/>
      <c r="W746" s="8"/>
      <c r="X746" s="8"/>
      <c r="Y746" s="8"/>
      <c r="Z746" s="8"/>
      <c r="AA746" s="8"/>
      <c r="AB746" s="8"/>
    </row>
    <row r="747" spans="1:28" ht="24" customHeight="1" x14ac:dyDescent="0.25">
      <c r="A747" s="174"/>
      <c r="B747" s="181"/>
      <c r="C747" s="181"/>
      <c r="D747" s="55"/>
      <c r="E747" s="55"/>
      <c r="F747" s="53" t="s">
        <v>17</v>
      </c>
      <c r="G747" s="32">
        <v>400</v>
      </c>
      <c r="H747" s="32">
        <v>300</v>
      </c>
      <c r="I747" s="32">
        <v>400</v>
      </c>
      <c r="J747" s="32">
        <v>300</v>
      </c>
      <c r="K747" s="114"/>
      <c r="L747" s="114"/>
      <c r="M747" s="114"/>
      <c r="N747" s="114"/>
      <c r="O747" s="114"/>
      <c r="P747" s="122"/>
      <c r="Q747" s="184"/>
      <c r="W747" s="8"/>
      <c r="X747" s="8"/>
      <c r="Y747" s="8"/>
      <c r="Z747" s="8"/>
      <c r="AA747" s="8"/>
      <c r="AB747" s="8"/>
    </row>
    <row r="748" spans="1:28" ht="22.5" customHeight="1" x14ac:dyDescent="0.25">
      <c r="A748" s="174"/>
      <c r="B748" s="181"/>
      <c r="C748" s="181"/>
      <c r="D748" s="55"/>
      <c r="E748" s="55"/>
      <c r="F748" s="53" t="s">
        <v>18</v>
      </c>
      <c r="G748" s="32">
        <v>400</v>
      </c>
      <c r="H748" s="32">
        <v>300</v>
      </c>
      <c r="I748" s="32">
        <v>400</v>
      </c>
      <c r="J748" s="32">
        <v>300</v>
      </c>
      <c r="K748" s="114"/>
      <c r="L748" s="114"/>
      <c r="M748" s="114"/>
      <c r="N748" s="114"/>
      <c r="O748" s="114"/>
      <c r="P748" s="122"/>
      <c r="Q748" s="184"/>
      <c r="W748" s="8"/>
      <c r="X748" s="8"/>
      <c r="Y748" s="8"/>
      <c r="Z748" s="8"/>
      <c r="AA748" s="8"/>
      <c r="AB748" s="8"/>
    </row>
    <row r="749" spans="1:28" ht="22.5" customHeight="1" x14ac:dyDescent="0.25">
      <c r="A749" s="174"/>
      <c r="B749" s="181"/>
      <c r="C749" s="181"/>
      <c r="D749" s="55"/>
      <c r="E749" s="55"/>
      <c r="F749" s="180" t="s">
        <v>19</v>
      </c>
      <c r="G749" s="270">
        <v>300</v>
      </c>
      <c r="H749" s="270">
        <v>300</v>
      </c>
      <c r="I749" s="270">
        <v>300</v>
      </c>
      <c r="J749" s="270">
        <v>300</v>
      </c>
      <c r="K749" s="110"/>
      <c r="L749" s="110"/>
      <c r="M749" s="110"/>
      <c r="N749" s="110"/>
      <c r="O749" s="110"/>
      <c r="P749" s="124"/>
      <c r="Q749" s="184"/>
      <c r="W749" s="8"/>
      <c r="X749" s="8"/>
      <c r="Y749" s="8"/>
      <c r="Z749" s="8"/>
      <c r="AA749" s="8"/>
      <c r="AB749" s="8"/>
    </row>
    <row r="750" spans="1:28" ht="140.25" customHeight="1" x14ac:dyDescent="0.25">
      <c r="A750" s="174"/>
      <c r="B750" s="109" t="s">
        <v>266</v>
      </c>
      <c r="C750" s="181"/>
      <c r="D750" s="55" t="s">
        <v>302</v>
      </c>
      <c r="E750" s="55" t="s">
        <v>305</v>
      </c>
      <c r="F750" s="182"/>
      <c r="G750" s="271"/>
      <c r="H750" s="271"/>
      <c r="I750" s="271"/>
      <c r="J750" s="271"/>
      <c r="K750" s="110"/>
      <c r="L750" s="110"/>
      <c r="M750" s="110"/>
      <c r="N750" s="110"/>
      <c r="O750" s="110"/>
      <c r="P750" s="124"/>
      <c r="Q750" s="184"/>
      <c r="W750" s="8"/>
      <c r="X750" s="8"/>
      <c r="Y750" s="8"/>
      <c r="Z750" s="8"/>
      <c r="AA750" s="8"/>
      <c r="AB750" s="8"/>
    </row>
    <row r="751" spans="1:28" ht="101.25" customHeight="1" x14ac:dyDescent="0.25">
      <c r="A751" s="174"/>
      <c r="B751" s="126" t="s">
        <v>307</v>
      </c>
      <c r="C751" s="181"/>
      <c r="D751" s="55"/>
      <c r="E751" s="55"/>
      <c r="F751" s="54" t="s">
        <v>179</v>
      </c>
      <c r="G751" s="32">
        <v>300</v>
      </c>
      <c r="H751" s="32">
        <v>0</v>
      </c>
      <c r="I751" s="32">
        <v>300</v>
      </c>
      <c r="J751" s="32">
        <v>0</v>
      </c>
      <c r="K751" s="110"/>
      <c r="L751" s="110"/>
      <c r="M751" s="110"/>
      <c r="N751" s="110"/>
      <c r="O751" s="110"/>
      <c r="P751" s="124"/>
      <c r="Q751" s="184"/>
      <c r="W751" s="8"/>
      <c r="X751" s="8"/>
      <c r="Y751" s="8"/>
      <c r="Z751" s="8"/>
      <c r="AA751" s="8"/>
      <c r="AB751" s="8"/>
    </row>
    <row r="752" spans="1:28" ht="22.5" customHeight="1" x14ac:dyDescent="0.25">
      <c r="A752" s="174"/>
      <c r="B752" s="183" t="s">
        <v>266</v>
      </c>
      <c r="C752" s="181"/>
      <c r="D752" s="55"/>
      <c r="E752" s="55"/>
      <c r="F752" s="54" t="s">
        <v>192</v>
      </c>
      <c r="G752" s="32">
        <v>300</v>
      </c>
      <c r="H752" s="32">
        <v>0</v>
      </c>
      <c r="I752" s="32">
        <v>300</v>
      </c>
      <c r="J752" s="32">
        <v>0</v>
      </c>
      <c r="K752" s="110"/>
      <c r="L752" s="110"/>
      <c r="M752" s="110"/>
      <c r="N752" s="110"/>
      <c r="O752" s="110"/>
      <c r="P752" s="124"/>
      <c r="Q752" s="184"/>
      <c r="W752" s="8"/>
      <c r="X752" s="8"/>
      <c r="Y752" s="8"/>
      <c r="Z752" s="8"/>
      <c r="AA752" s="8"/>
      <c r="AB752" s="8"/>
    </row>
    <row r="753" spans="1:28" ht="25.5" customHeight="1" x14ac:dyDescent="0.25">
      <c r="A753" s="174"/>
      <c r="B753" s="184"/>
      <c r="C753" s="181"/>
      <c r="D753" s="55"/>
      <c r="E753" s="55"/>
      <c r="F753" s="54" t="s">
        <v>193</v>
      </c>
      <c r="G753" s="32">
        <v>300</v>
      </c>
      <c r="H753" s="32">
        <v>150</v>
      </c>
      <c r="I753" s="32">
        <v>300</v>
      </c>
      <c r="J753" s="32">
        <v>150</v>
      </c>
      <c r="K753" s="110"/>
      <c r="L753" s="110"/>
      <c r="M753" s="110"/>
      <c r="N753" s="110"/>
      <c r="O753" s="110"/>
      <c r="P753" s="124"/>
      <c r="Q753" s="184"/>
      <c r="W753" s="8"/>
      <c r="X753" s="8"/>
      <c r="Y753" s="8"/>
      <c r="Z753" s="8"/>
      <c r="AA753" s="8"/>
      <c r="AB753" s="8"/>
    </row>
    <row r="754" spans="1:28" ht="24.75" customHeight="1" x14ac:dyDescent="0.25">
      <c r="A754" s="174"/>
      <c r="B754" s="184"/>
      <c r="C754" s="181"/>
      <c r="D754" s="55"/>
      <c r="E754" s="55"/>
      <c r="F754" s="54" t="s">
        <v>194</v>
      </c>
      <c r="G754" s="32">
        <v>300</v>
      </c>
      <c r="H754" s="32">
        <v>300</v>
      </c>
      <c r="I754" s="32">
        <v>300</v>
      </c>
      <c r="J754" s="32">
        <v>300</v>
      </c>
      <c r="K754" s="110"/>
      <c r="L754" s="110"/>
      <c r="M754" s="110"/>
      <c r="N754" s="110"/>
      <c r="O754" s="110"/>
      <c r="P754" s="124"/>
      <c r="Q754" s="184"/>
      <c r="W754" s="8"/>
      <c r="X754" s="8"/>
      <c r="Y754" s="8"/>
      <c r="Z754" s="8"/>
      <c r="AA754" s="8"/>
      <c r="AB754" s="8"/>
    </row>
    <row r="755" spans="1:28" ht="24.75" customHeight="1" x14ac:dyDescent="0.25">
      <c r="A755" s="174"/>
      <c r="B755" s="184"/>
      <c r="C755" s="181"/>
      <c r="D755" s="55"/>
      <c r="E755" s="55"/>
      <c r="F755" s="54" t="s">
        <v>195</v>
      </c>
      <c r="G755" s="32">
        <v>300</v>
      </c>
      <c r="H755" s="32">
        <v>300</v>
      </c>
      <c r="I755" s="32">
        <v>300</v>
      </c>
      <c r="J755" s="32">
        <v>300</v>
      </c>
      <c r="K755" s="110"/>
      <c r="L755" s="110"/>
      <c r="M755" s="110"/>
      <c r="N755" s="110"/>
      <c r="O755" s="110"/>
      <c r="P755" s="124"/>
      <c r="Q755" s="184"/>
      <c r="W755" s="8"/>
      <c r="X755" s="8"/>
      <c r="Y755" s="8"/>
      <c r="Z755" s="8"/>
      <c r="AA755" s="8"/>
      <c r="AB755" s="8"/>
    </row>
    <row r="756" spans="1:28" ht="24.75" customHeight="1" x14ac:dyDescent="0.25">
      <c r="A756" s="175"/>
      <c r="B756" s="185"/>
      <c r="C756" s="182"/>
      <c r="D756" s="55"/>
      <c r="E756" s="55"/>
      <c r="F756" s="54" t="s">
        <v>196</v>
      </c>
      <c r="G756" s="32">
        <v>318.5</v>
      </c>
      <c r="H756" s="32">
        <v>300</v>
      </c>
      <c r="I756" s="32">
        <v>318.5</v>
      </c>
      <c r="J756" s="32">
        <v>300</v>
      </c>
      <c r="K756" s="110"/>
      <c r="L756" s="110"/>
      <c r="M756" s="110"/>
      <c r="N756" s="110"/>
      <c r="O756" s="110"/>
      <c r="P756" s="124"/>
      <c r="Q756" s="185"/>
      <c r="W756" s="8"/>
      <c r="X756" s="8"/>
      <c r="Y756" s="8"/>
      <c r="Z756" s="8"/>
      <c r="AA756" s="8"/>
      <c r="AB756" s="8"/>
    </row>
    <row r="757" spans="1:28" ht="45.75" customHeight="1" x14ac:dyDescent="0.25">
      <c r="A757" s="173" t="s">
        <v>280</v>
      </c>
      <c r="B757" s="76" t="s">
        <v>239</v>
      </c>
      <c r="C757" s="180" t="s">
        <v>158</v>
      </c>
      <c r="D757" s="54"/>
      <c r="E757" s="54"/>
      <c r="F757" s="63" t="s">
        <v>85</v>
      </c>
      <c r="G757" s="71">
        <f>G758+G759</f>
        <v>1300.5</v>
      </c>
      <c r="H757" s="71">
        <f>H758+H759</f>
        <v>1300.5</v>
      </c>
      <c r="I757" s="71">
        <f>I758+I759</f>
        <v>1300.5</v>
      </c>
      <c r="J757" s="71">
        <f>J758+J759</f>
        <v>1300.5</v>
      </c>
      <c r="K757" s="110"/>
      <c r="L757" s="110"/>
      <c r="M757" s="110"/>
      <c r="N757" s="110"/>
      <c r="O757" s="110"/>
      <c r="P757" s="124"/>
      <c r="Q757" s="183" t="s">
        <v>217</v>
      </c>
      <c r="W757" s="8"/>
      <c r="X757" s="8"/>
      <c r="Y757" s="8"/>
      <c r="Z757" s="8"/>
      <c r="AA757" s="8"/>
      <c r="AB757" s="8"/>
    </row>
    <row r="758" spans="1:28" ht="30.75" customHeight="1" x14ac:dyDescent="0.25">
      <c r="A758" s="174"/>
      <c r="B758" s="109" t="s">
        <v>30</v>
      </c>
      <c r="C758" s="181"/>
      <c r="D758" s="55"/>
      <c r="E758" s="55"/>
      <c r="F758" s="204" t="s">
        <v>19</v>
      </c>
      <c r="G758" s="32">
        <v>1081.3</v>
      </c>
      <c r="H758" s="32">
        <v>1081.3</v>
      </c>
      <c r="I758" s="32">
        <v>1081.3</v>
      </c>
      <c r="J758" s="32">
        <v>1081.3</v>
      </c>
      <c r="K758" s="110"/>
      <c r="L758" s="110"/>
      <c r="M758" s="110"/>
      <c r="N758" s="110"/>
      <c r="O758" s="110"/>
      <c r="P758" s="124"/>
      <c r="Q758" s="184"/>
      <c r="W758" s="8"/>
      <c r="X758" s="8"/>
      <c r="Y758" s="8"/>
      <c r="Z758" s="8"/>
      <c r="AA758" s="8"/>
      <c r="AB758" s="8"/>
    </row>
    <row r="759" spans="1:28" ht="31.5" customHeight="1" x14ac:dyDescent="0.25">
      <c r="A759" s="174"/>
      <c r="B759" s="76" t="s">
        <v>33</v>
      </c>
      <c r="C759" s="182"/>
      <c r="D759" s="56"/>
      <c r="E759" s="56"/>
      <c r="F759" s="204"/>
      <c r="G759" s="32">
        <v>219.2</v>
      </c>
      <c r="H759" s="32">
        <v>219.2</v>
      </c>
      <c r="I759" s="32">
        <v>219.2</v>
      </c>
      <c r="J759" s="32">
        <v>219.2</v>
      </c>
      <c r="K759" s="110"/>
      <c r="L759" s="110"/>
      <c r="M759" s="110"/>
      <c r="N759" s="110"/>
      <c r="O759" s="110"/>
      <c r="P759" s="124"/>
      <c r="Q759" s="185"/>
      <c r="W759" s="8"/>
      <c r="X759" s="8"/>
      <c r="Y759" s="8"/>
      <c r="Z759" s="8"/>
      <c r="AA759" s="8"/>
      <c r="AB759" s="8"/>
    </row>
    <row r="760" spans="1:28" ht="15" x14ac:dyDescent="0.25">
      <c r="A760" s="173"/>
      <c r="B760" s="191" t="s">
        <v>13</v>
      </c>
      <c r="C760" s="253"/>
      <c r="D760" s="63"/>
      <c r="E760" s="63"/>
      <c r="F760" s="103" t="s">
        <v>85</v>
      </c>
      <c r="G760" s="71">
        <f>SUM(G761:G771)</f>
        <v>118766.35</v>
      </c>
      <c r="H760" s="71">
        <f>J760</f>
        <v>88836.181999999972</v>
      </c>
      <c r="I760" s="71">
        <f>SUM(I761:I771)</f>
        <v>118766.35</v>
      </c>
      <c r="J760" s="71">
        <f>SUM(J761:J771)</f>
        <v>88836.181999999972</v>
      </c>
      <c r="K760" s="53"/>
      <c r="L760" s="53"/>
      <c r="M760" s="53"/>
      <c r="N760" s="53"/>
      <c r="O760" s="53"/>
      <c r="P760" s="53"/>
      <c r="Q760" s="180"/>
      <c r="W760" s="8"/>
      <c r="X760" s="8"/>
      <c r="Y760" s="8"/>
      <c r="Z760" s="8"/>
      <c r="AA760" s="8"/>
      <c r="AB760" s="8"/>
    </row>
    <row r="761" spans="1:28" ht="15" x14ac:dyDescent="0.25">
      <c r="A761" s="174"/>
      <c r="B761" s="192"/>
      <c r="C761" s="254"/>
      <c r="D761" s="65"/>
      <c r="E761" s="65"/>
      <c r="F761" s="53" t="s">
        <v>15</v>
      </c>
      <c r="G761" s="32">
        <f>SUM(G257+G258+G259+G260+G261+G314+G315+G316+G317+G359+G360+G361+G362+G363+G415+G416+G417+G418+G419+G471+G473+G474+G475+G476+G528+G529+G530+G531+G573+G574+G575+G576+G577+G629+G641+G653+G665+G666+G667+G668+G669+G721+G733+G745+G472)</f>
        <v>9968.4699999999993</v>
      </c>
      <c r="H761" s="32">
        <f>SUM(H257+H258+H259+H260+H261+H314+H315+H316+H317+H359+H360+H361+H362+H363+H415+H416+H417+H418+H419+H471+H473+H474+H475+H476+H528+H529+H530+H531+H573+H574+H575+H576+H577+H629+H641+H653+H665+H666+H667+H668+H669+H721+H733+H745+H472)</f>
        <v>9083.82</v>
      </c>
      <c r="I761" s="32">
        <f>SUM(I257+I258+I259+I260+I261+I314+I315+I316+I317+I359+I360+I361+I362+I363+I415+I416+I417+I418+I419+I471+I473+I474+I475+I476+I528+I529+I530+I531+I573+I574+I575+I576+I577+I629+I641+I653+I665+I666+I667+I668+I669+I721+I733+I745+I472)</f>
        <v>9968.4699999999993</v>
      </c>
      <c r="J761" s="32">
        <f>SUM(J257+J258+J259+J260+J261+J314+J315+J316+J317+J359+J360+J361+J362+J363+J415+J416+J417+J418+J419+J471+J473+J474+J475+J476+J528+J529+J530+J531+J573+J574+J575+J576+J577+J629+J641+J653+J665+J666+J667+J668+J669+J721+J733+J745+J472)</f>
        <v>9083.82</v>
      </c>
      <c r="K761" s="53"/>
      <c r="L761" s="53"/>
      <c r="M761" s="53"/>
      <c r="N761" s="53"/>
      <c r="O761" s="53"/>
      <c r="P761" s="53"/>
      <c r="Q761" s="181"/>
      <c r="W761" s="8"/>
      <c r="X761" s="8"/>
      <c r="Y761" s="8"/>
      <c r="Z761" s="8"/>
      <c r="AA761" s="8"/>
      <c r="AB761" s="8"/>
    </row>
    <row r="762" spans="1:28" ht="15" x14ac:dyDescent="0.25">
      <c r="A762" s="174"/>
      <c r="B762" s="192"/>
      <c r="C762" s="254"/>
      <c r="D762" s="65"/>
      <c r="E762" s="65"/>
      <c r="F762" s="53" t="s">
        <v>16</v>
      </c>
      <c r="G762" s="32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762" s="32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762" s="32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762" s="32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762" s="53"/>
      <c r="L762" s="53"/>
      <c r="M762" s="53"/>
      <c r="N762" s="53"/>
      <c r="O762" s="53"/>
      <c r="P762" s="53"/>
      <c r="Q762" s="181"/>
      <c r="W762" s="8"/>
      <c r="X762" s="8"/>
      <c r="Y762" s="8"/>
      <c r="Z762" s="8"/>
      <c r="AA762" s="8"/>
      <c r="AB762" s="8"/>
    </row>
    <row r="763" spans="1:28" ht="15" x14ac:dyDescent="0.25">
      <c r="A763" s="174"/>
      <c r="B763" s="192"/>
      <c r="C763" s="254"/>
      <c r="D763" s="65"/>
      <c r="E763" s="65"/>
      <c r="F763" s="53" t="s">
        <v>17</v>
      </c>
      <c r="G763" s="32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763" s="32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763" s="32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763" s="32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763" s="53"/>
      <c r="L763" s="53"/>
      <c r="M763" s="53"/>
      <c r="N763" s="53"/>
      <c r="O763" s="53"/>
      <c r="P763" s="53"/>
      <c r="Q763" s="181"/>
      <c r="W763" s="8"/>
      <c r="X763" s="8"/>
      <c r="Y763" s="8"/>
      <c r="Z763" s="8"/>
      <c r="AA763" s="8"/>
      <c r="AB763" s="8"/>
    </row>
    <row r="764" spans="1:28" ht="15" x14ac:dyDescent="0.25">
      <c r="A764" s="174"/>
      <c r="B764" s="192"/>
      <c r="C764" s="254"/>
      <c r="D764" s="65"/>
      <c r="E764" s="65"/>
      <c r="F764" s="53" t="s">
        <v>18</v>
      </c>
      <c r="G764" s="32">
        <f>SUM(G272+G273+G274+G275+G276+G326+G327+G328+G329+G374+G375+G376+G377+G378+G430+G431+G432+G433+G434+G487+G488+G489+G490+G491+G540+G541+G542+G543+G588+G589+G590+G591+G592++G632+G644+G656+G681+G682+G683+G684+G680+G724+G736+G748)</f>
        <v>11713.8</v>
      </c>
      <c r="H764" s="32">
        <f>SUM(H272+H273+H274+H275+H276+H326+H327+H328+H329+H374+H375+H376+H377+H378+H430+H431+H432+H433+H434+H487+H488+H489+H490+H491+H540+H541+H542+H543+H588+H589+H590+H591+H592+H632+H644+H656+H680+H681+H682+H683+H684+H724+H736+H748)</f>
        <v>7423.7000000000007</v>
      </c>
      <c r="I764" s="32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764" s="32">
        <f>SUM(J272+J273+J274+J275+J276+J326+J327+J328+J329+J374+J375+J376+J377+J378+J430+J431+J432+J433+J434+J487+J488+J489+J490+J491+J540+J541+J542+J543+J588+J589+J590+J591+J592+J632+J644+J656+J680+J681+J682+J683+J684+J724+J736+J748)</f>
        <v>7423.7000000000007</v>
      </c>
      <c r="K764" s="53"/>
      <c r="L764" s="53"/>
      <c r="M764" s="53"/>
      <c r="N764" s="53"/>
      <c r="O764" s="53"/>
      <c r="P764" s="53"/>
      <c r="Q764" s="181"/>
      <c r="W764" s="8"/>
      <c r="X764" s="8"/>
      <c r="Y764" s="8"/>
      <c r="Z764" s="8"/>
      <c r="AA764" s="8"/>
      <c r="AB764" s="8"/>
    </row>
    <row r="765" spans="1:28" ht="15" x14ac:dyDescent="0.25">
      <c r="A765" s="174"/>
      <c r="B765" s="192"/>
      <c r="C765" s="254"/>
      <c r="D765" s="65"/>
      <c r="E765" s="65"/>
      <c r="F765" s="54" t="s">
        <v>19</v>
      </c>
      <c r="G765" s="32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765" s="32">
        <f>SUM(H277+H278+H279+H280+H281+H330+H331+H332+H333+H379+H380+H381+H382+H383+H435+H436+H437+H438+H439+H492+H493+H494+H495+H496+H544+H545+H546+H547+H593+H594+H595+H596+H597+H633+H645+H657+H685+H686+H687+H688+H689+H725+H737+H749+H758+H759)</f>
        <v>9906.2999999999993</v>
      </c>
      <c r="I765" s="32">
        <f>SUM(I277+I278+I279+I280+I281+I330+I331+I332+I333+I379+I380+I381+I382+I383+I435+I436+I437+I438+I439+I492+I493+I494+I495+I496+I544+I545+I546+I547+I593+I594+I595+I596+I597+I633+I645+I657+I685+I686+I687+I688+I689+I725+I737+I749+I758+I759)</f>
        <v>14141.599999999999</v>
      </c>
      <c r="J765" s="32">
        <f>SUM(J277+J278+J279+J280+J281+J330+J331+J332+J333+J379+J380+J381+J382+J383+J435+J436+J437+J438+J439+J492+J493+J494+J495+J496+J544+J545+J546+J547+J593+J594+J595+J596+J597+J633+J645+J657+J685+J686+J687+J688+J689+J725+J737+J749+J758+J759)</f>
        <v>9906.2999999999993</v>
      </c>
      <c r="K765" s="54"/>
      <c r="L765" s="54"/>
      <c r="M765" s="54"/>
      <c r="N765" s="54"/>
      <c r="O765" s="54"/>
      <c r="P765" s="54"/>
      <c r="Q765" s="181"/>
      <c r="W765" s="8"/>
      <c r="X765" s="8"/>
      <c r="Y765" s="8"/>
      <c r="Z765" s="8"/>
      <c r="AA765" s="8"/>
      <c r="AB765" s="8"/>
    </row>
    <row r="766" spans="1:28" ht="15" x14ac:dyDescent="0.25">
      <c r="A766" s="174"/>
      <c r="B766" s="192"/>
      <c r="C766" s="254"/>
      <c r="D766" s="65"/>
      <c r="E766" s="65"/>
      <c r="F766" s="54" t="s">
        <v>179</v>
      </c>
      <c r="G766" s="32">
        <f>SUM(G282+G283+G284+G285+G286+G334+G335+G336+G337+G384+G385+G386+G387+G388+G440+G441+G442+G443+G444+G497+G498+G499+G500+G501+G548+G549+G550+G551+G598+G599+G600+G601+G602+G634+G646+G658+G690+G691+G692+G693+G694+G726+G738+G751)</f>
        <v>8266</v>
      </c>
      <c r="H766" s="32">
        <f>SUM(H282+H283+H284+H285+H286+H334+H335+H336+H337+H384+H385+H386+H387+H388+H440+H441+H442+H443+H444+H497+H498+H499+H500+H501+H548+H549+H550+H551+H598+H599+H600+H601+H602+H634+H646+H658+H690+H691+H692+H693+H694+H726+H738+H751)</f>
        <v>6243.7</v>
      </c>
      <c r="I766" s="32">
        <f>SUM(I282+I283+I284+I285+I286+I334+I335+I336+I337+I384+I385+I386+I387+I388+I440+I441+I442+I443+I444+I497+I498+I499+I500+I501+I548+I549+I550+I551+I598+I599+I600+I601+I602+I634+I646+I658+I690+I691+I692+I693+I694+I726+I738+I751)</f>
        <v>8266</v>
      </c>
      <c r="J766" s="32">
        <f>SUM(J282+J283+J284+J285+J286+J334+J335+J336+J337+J384+J385+J386+J387+J388+J440+J441+J442+J443+J444+J497+J498+J499+J500+J501+J548+J549+J550+J551+J598+J599+J600+J601+J602+J634+J646+J658+J690+J691+J692+J693+J694+J726+J738+J751)</f>
        <v>6243.7</v>
      </c>
      <c r="K766" s="54"/>
      <c r="L766" s="54"/>
      <c r="M766" s="54"/>
      <c r="N766" s="54"/>
      <c r="O766" s="54"/>
      <c r="P766" s="54"/>
      <c r="Q766" s="181"/>
      <c r="W766" s="8"/>
      <c r="X766" s="8"/>
      <c r="Y766" s="8"/>
      <c r="Z766" s="8"/>
      <c r="AA766" s="8"/>
      <c r="AB766" s="8"/>
    </row>
    <row r="767" spans="1:28" ht="15" x14ac:dyDescent="0.25">
      <c r="A767" s="174"/>
      <c r="B767" s="192"/>
      <c r="C767" s="254"/>
      <c r="D767" s="65"/>
      <c r="E767" s="65"/>
      <c r="F767" s="54" t="s">
        <v>192</v>
      </c>
      <c r="G767" s="32">
        <f>SUM(G287+G288+G289+G290+G291+G338+G339+G340+G341+G389+G390+G391+G392+G393+G445+G446+G447+G448+G449+G502+G503+G504+G505+G506+G552+G553+G554+G555+G603+G604+G605+G606+G607+G635+G647+G659+G695+G696+G697+G698+G699+G727+G739+G752)</f>
        <v>9421.9</v>
      </c>
      <c r="H767" s="32">
        <f>SUM(H287+H288+H289+H290+H291+H338+H339+H340+H341+H389+H390+H391+H392+H393+H445+H446+H447+H448+H449+H502+H503+H504+H505+H506+H552+H553+H554+H555+H603+H604+H605+H606+H607+H635+H647+H659+H695+H696+H697+H698+H699+H727+H739+H752)</f>
        <v>7455.54</v>
      </c>
      <c r="I767" s="32">
        <f>SUM(I287+I288+I289+I290+I291+I338+I339+I340+I341+I389+I390+I391+I392+I393+I445+I446+I447+I448+I449+I502+I503+I504+I505+I506+I552+I553+I554+I555+I603+I604+I605+I606+I607+I635+I647+I659+I695+I696+I697+I698+I699+I727+I739+I752)</f>
        <v>9421.9</v>
      </c>
      <c r="J767" s="32">
        <f>SUM(J287+J288+J289+J290+J291+J338+J339+J340+J341+J389+J390+J391+J392+J393+J445+J446+J447+J448+J449+J502+J503+J504+J505+J506+J552+J553+J554+J555+J603+J604+J605+J606+J607+J635+J647+J659+J695+J696+J697+J698+J699+J727+J739+J752)</f>
        <v>7455.54</v>
      </c>
      <c r="K767" s="54"/>
      <c r="L767" s="123"/>
      <c r="M767" s="54"/>
      <c r="N767" s="54"/>
      <c r="O767" s="54"/>
      <c r="P767" s="54"/>
      <c r="Q767" s="181"/>
      <c r="W767" s="8"/>
      <c r="X767" s="8"/>
      <c r="Y767" s="8"/>
      <c r="Z767" s="8"/>
      <c r="AA767" s="8"/>
      <c r="AB767" s="8"/>
    </row>
    <row r="768" spans="1:28" ht="15" x14ac:dyDescent="0.25">
      <c r="A768" s="174"/>
      <c r="B768" s="192"/>
      <c r="C768" s="254"/>
      <c r="D768" s="65"/>
      <c r="E768" s="65"/>
      <c r="F768" s="54" t="s">
        <v>193</v>
      </c>
      <c r="G768" s="32">
        <f>SUM(G292+G293+G294+G295+G296+G342+G343+G344+G345+G394+G395+G396+G397+G398+G450+G451+G452+G453+G454+G507+G508+G509+G510+G511+G556+G557+G558+G559+G608+G609+G610+G611+G612+G636+G648+G660+G700+G701+G702+G703+G704++G728+G740+G753)</f>
        <v>8301.7999999999993</v>
      </c>
      <c r="H768" s="32">
        <f>SUM(H292+H293+H294+H295+H296+H342+H343+H344+H345+H394+H395+H396+H397+H398+H450+H451+H452+H453+H454+H507+H508+H509+H510+H511+H556+H557+H558+H559+H608+H609+H610+H611+H612+H636+H648+H660+H700+H701+H702+H703+H704++H728+H740+H753)</f>
        <v>7862.7999999999993</v>
      </c>
      <c r="I768" s="32">
        <f>SUM(I292+I293+I294+I295+I296+I342+I343+I344+I345+I394+I395+I396+I397+I398+I450+I451+I452+I453+I454+I507+I508+I509+I510+I511+I556+I557+I558+I559+I608+I609+I610+I611+I612+I636+I648+I660+I700+I701+I702+I703+I704+I728+I740+I753)</f>
        <v>8301.7999999999993</v>
      </c>
      <c r="J768" s="32">
        <f>SUM(J292+J293+J294+J295+J296+J342+J343+J344+J345+J394+J395+J396+J397+J398+J450+J451+J452+J453+J454+J507+J508+J509+J510+J511+J556+J557+J558+J559+J608+J609+J610+J611+J612+J636+J648+J660+J700+J701+J702+J703+J704+J728+J740+J753)</f>
        <v>7862.7999999999993</v>
      </c>
      <c r="K768" s="54"/>
      <c r="L768" s="54"/>
      <c r="M768" s="54"/>
      <c r="N768" s="54"/>
      <c r="O768" s="54"/>
      <c r="P768" s="54"/>
      <c r="Q768" s="181"/>
      <c r="W768" s="8"/>
      <c r="X768" s="8"/>
      <c r="Y768" s="8"/>
      <c r="Z768" s="8"/>
      <c r="AA768" s="8"/>
      <c r="AB768" s="8"/>
    </row>
    <row r="769" spans="1:28" ht="15" x14ac:dyDescent="0.25">
      <c r="A769" s="174"/>
      <c r="B769" s="192"/>
      <c r="C769" s="254"/>
      <c r="D769" s="65"/>
      <c r="E769" s="65"/>
      <c r="F769" s="54" t="s">
        <v>194</v>
      </c>
      <c r="G769" s="32">
        <f>SUM(G297+G298+G299+G300+G301+G346+G347+G348+G349+G399+G400+G401+G402+G403+G455+G456+G457+G458+G459+G512+G513+G514+G515+G516+G560+G561+G562+G563+G613+G614+G615+G616+G617+G637+G649+G661+G705+G706+G707+G708+G709+G729+G741+G754)</f>
        <v>11611.08</v>
      </c>
      <c r="H769" s="161">
        <f>SUM(H297+H298+H299+H300+H301+H346+H347+H348+H349+H399+H400+H401+H402+H403+H455+H456+H457+H458+H459+H512+H513+H514+H515+H516+H560+H561+H562+H563+H613+H614+H615+H616+H617+H637+H649+H661+H705+H706+H707+H708+H709+H729+H741+H754)</f>
        <v>8321.2219999999998</v>
      </c>
      <c r="I769" s="32">
        <f>SUM(I297+I298+I299+I300+I301+I346+I347+I348+I349+I399+I400+I401+I402+I403+I455+I456+I457+I458+I459+I512+I513+I516+I515+I514+I560+I561+I562+I563+I613+I614+I615+I616+I617+I637+I649+I661+I705+I706+I707+I708+I709+I729+I741+I754)</f>
        <v>11611.08</v>
      </c>
      <c r="J769" s="161">
        <f>SUM(J297+J298+J299+J300+J301+J346+J347+J348+J349+J399+J400+J401+J402+J403+J455+J456+J457+J458+J459+J512+J513+J516+J515+J514+J560+J561+J562+J563+J613+J614+J615+J616+J617+J637+J649+J661+J705+J706+J707+J708+J709+J729+J741+J754)</f>
        <v>8321.2219999999998</v>
      </c>
      <c r="K769" s="54"/>
      <c r="L769" s="54"/>
      <c r="M769" s="54"/>
      <c r="N769" s="54"/>
      <c r="O769" s="54"/>
      <c r="P769" s="54"/>
      <c r="Q769" s="181"/>
      <c r="W769" s="8"/>
      <c r="X769" s="8"/>
      <c r="Y769" s="8"/>
      <c r="Z769" s="8"/>
      <c r="AA769" s="8"/>
      <c r="AB769" s="8"/>
    </row>
    <row r="770" spans="1:28" ht="15" x14ac:dyDescent="0.25">
      <c r="A770" s="174"/>
      <c r="B770" s="192"/>
      <c r="C770" s="254"/>
      <c r="D770" s="65"/>
      <c r="E770" s="65"/>
      <c r="F770" s="54" t="s">
        <v>195</v>
      </c>
      <c r="G770" s="32">
        <f>SUM(G302+G303+G304+G305+G306+G350+G351+G352+G353+G404+G405+G406+G407+G408+G460+G461+G462+G463+G464+G517+G518+G519+G520+G521+G564+G565+G566+G567+G618+G619+G620+G621+G622+G638+G650+G662+G710+G711+G712+G713+G714++G730+G742+G755)</f>
        <v>11091.199999999999</v>
      </c>
      <c r="H770" s="32">
        <f>SUM(H302+H303+H304+H305+H306+H350+H351+H352+H353+H404+H405+H406+H407+H408+H460+H461+H462+H463+H464+H517+H518+H519+H520+H521+H564+H565+H566+H567+H618+H619+H620+H621+H622+H638+H650+H662+H710+H711+H712+H713+H714++H730+H742+H755)</f>
        <v>9121.4</v>
      </c>
      <c r="I770" s="32">
        <f>SUM(I302+I303+I304+I305+I306+I350+I351+I352+I353+I404+I405+I406+I407+I408+I460+I461+I462+I463+I464+I517+I518+I519+I520+I521+I564+I565+I566+I567+I618+I619+I620+I621+I622+I638+I650+I662+I710+I711+I712+I713+I714+I730+I742+I755)</f>
        <v>11091.199999999999</v>
      </c>
      <c r="J770" s="32">
        <f>SUM(J302+J303+J304+J305+J306+J350+J351+J352+J353+J404+J405+J406+J407+J408+J460+J461+J462+J463+J464+J517+J518+J519+J520+J521+J564+J565+J566+J567+J618+J619+J620+J621+J622+J638+J650+J662+J710+J711+J712+J713+J714+J730+J742+J755)</f>
        <v>9121.4</v>
      </c>
      <c r="K770" s="54"/>
      <c r="L770" s="54"/>
      <c r="M770" s="54"/>
      <c r="N770" s="54"/>
      <c r="O770" s="54"/>
      <c r="P770" s="54"/>
      <c r="Q770" s="181"/>
      <c r="W770" s="8"/>
      <c r="X770" s="8"/>
      <c r="Y770" s="8"/>
      <c r="Z770" s="8"/>
      <c r="AA770" s="8"/>
      <c r="AB770" s="8"/>
    </row>
    <row r="771" spans="1:28" ht="15" x14ac:dyDescent="0.25">
      <c r="A771" s="175"/>
      <c r="B771" s="193"/>
      <c r="C771" s="255"/>
      <c r="D771" s="65"/>
      <c r="E771" s="65"/>
      <c r="F771" s="54" t="s">
        <v>196</v>
      </c>
      <c r="G771" s="32">
        <f>SUM(G307+G308+G309+G310+G311+G354+G355+G356+G357+G409+G410+G411+G412+G413+G465+G466+G467+G468+G469+G522+G523+G524+G525+G526+G568+G569+G570+G571+G623+G624+G625+G627+G626+G639+G651+G663+G715+G716+G717+G718+G719+G731+G743+G756)</f>
        <v>13562.8</v>
      </c>
      <c r="H771" s="32">
        <f>SUM(H307+H308+H309+H310+H311+H354+H355+H356+H357+H409+H410+H411+H412+H413+H465+H466+H467+H468+H469+H522+H523+H524+H525+H526+H568+H569+H570+H571+H623+H624+H625+H627+H626+H639+H651+H663+H715+H716+H717+H718+H719+H731+H743+H756)</f>
        <v>9121.4</v>
      </c>
      <c r="I771" s="32">
        <f>SUM(I307+I308+I309+I310+I311+I354+I355+I356+I357+I409+I410+I411+I412+I413+I465+I466+I467+I468+I469+I522+I523+I524+I525+I526+I568+I569+I570+I571+I623+I624+I625+I626+I627+I651+I639+I663+I715+I716+I717+I718+I719+I731+I743+I756)</f>
        <v>13562.8</v>
      </c>
      <c r="J771" s="32">
        <f>SUM(J307+J308+J309+J310+J311+J354+J355+J356+J357+J409+J410+J411+J412+J413+J465+J466+J467+J468+J469+J522+J523+J524+J525+J526+J568+J569+J570+J571+J623+J624+J625+J626+J627+J651+J639+J663+J715+J716+J717+J718+J719+J731+J743+J756)</f>
        <v>9121.4</v>
      </c>
      <c r="K771" s="54"/>
      <c r="L771" s="54"/>
      <c r="M771" s="54"/>
      <c r="N771" s="54"/>
      <c r="O771" s="54"/>
      <c r="P771" s="54"/>
      <c r="Q771" s="182"/>
      <c r="W771" s="8"/>
      <c r="X771" s="8"/>
      <c r="Y771" s="8"/>
      <c r="Z771" s="8"/>
      <c r="AA771" s="8"/>
      <c r="AB771" s="8"/>
    </row>
    <row r="772" spans="1:28" ht="15" x14ac:dyDescent="0.25">
      <c r="A772" s="186"/>
      <c r="B772" s="191" t="s">
        <v>286</v>
      </c>
      <c r="C772" s="256"/>
      <c r="D772" s="267"/>
      <c r="E772" s="267"/>
      <c r="F772" s="67" t="s">
        <v>85</v>
      </c>
      <c r="G772" s="100">
        <f>SUM(G773:G783)</f>
        <v>547221.42999999993</v>
      </c>
      <c r="H772" s="100">
        <f t="shared" ref="H772:N772" si="18">SUM(H773:H783)</f>
        <v>471984.99400000001</v>
      </c>
      <c r="I772" s="100">
        <f t="shared" si="18"/>
        <v>514181.43</v>
      </c>
      <c r="J772" s="100">
        <f t="shared" si="18"/>
        <v>441884.96399999998</v>
      </c>
      <c r="K772" s="100"/>
      <c r="L772" s="100"/>
      <c r="M772" s="100">
        <f t="shared" si="18"/>
        <v>33040</v>
      </c>
      <c r="N772" s="100">
        <f t="shared" si="18"/>
        <v>30100</v>
      </c>
      <c r="O772" s="114"/>
      <c r="P772" s="114"/>
      <c r="Q772" s="180"/>
      <c r="R772" s="8"/>
      <c r="S772" s="8"/>
      <c r="W772" s="8"/>
      <c r="X772" s="8"/>
      <c r="Y772" s="8"/>
      <c r="Z772" s="8"/>
      <c r="AA772" s="8"/>
      <c r="AB772" s="8"/>
    </row>
    <row r="773" spans="1:28" ht="15" x14ac:dyDescent="0.25">
      <c r="A773" s="186"/>
      <c r="B773" s="192"/>
      <c r="C773" s="256"/>
      <c r="D773" s="268"/>
      <c r="E773" s="268"/>
      <c r="F773" s="114" t="s">
        <v>15</v>
      </c>
      <c r="G773" s="73">
        <f>G761+G232</f>
        <v>73885.850000000006</v>
      </c>
      <c r="H773" s="73">
        <f t="shared" ref="G773:N783" si="19">H761+H232</f>
        <v>54030.879999999997</v>
      </c>
      <c r="I773" s="73">
        <f t="shared" si="19"/>
        <v>68185.850000000006</v>
      </c>
      <c r="J773" s="73">
        <f t="shared" si="19"/>
        <v>48330.879999999997</v>
      </c>
      <c r="K773" s="73"/>
      <c r="L773" s="73"/>
      <c r="M773" s="73">
        <f t="shared" si="19"/>
        <v>5700</v>
      </c>
      <c r="N773" s="73">
        <f t="shared" si="19"/>
        <v>5700</v>
      </c>
      <c r="O773" s="114"/>
      <c r="P773" s="114"/>
      <c r="Q773" s="181"/>
      <c r="R773" s="8"/>
      <c r="S773" s="8"/>
      <c r="W773" s="8"/>
      <c r="X773" s="8"/>
      <c r="Y773" s="8"/>
      <c r="Z773" s="8"/>
      <c r="AA773" s="8"/>
      <c r="AB773" s="8"/>
    </row>
    <row r="774" spans="1:28" ht="15" x14ac:dyDescent="0.25">
      <c r="A774" s="186"/>
      <c r="B774" s="192"/>
      <c r="C774" s="256"/>
      <c r="D774" s="268"/>
      <c r="E774" s="268"/>
      <c r="F774" s="114" t="s">
        <v>16</v>
      </c>
      <c r="G774" s="73">
        <f t="shared" si="19"/>
        <v>53500.200000000004</v>
      </c>
      <c r="H774" s="73">
        <f t="shared" si="19"/>
        <v>50848.4</v>
      </c>
      <c r="I774" s="73">
        <f t="shared" si="19"/>
        <v>47800.200000000004</v>
      </c>
      <c r="J774" s="73">
        <f t="shared" si="19"/>
        <v>45148.4</v>
      </c>
      <c r="K774" s="73"/>
      <c r="L774" s="73"/>
      <c r="M774" s="73">
        <f t="shared" si="19"/>
        <v>5700</v>
      </c>
      <c r="N774" s="73">
        <f t="shared" si="19"/>
        <v>5700</v>
      </c>
      <c r="O774" s="114"/>
      <c r="P774" s="114"/>
      <c r="Q774" s="181"/>
      <c r="R774" s="8"/>
      <c r="S774" s="8"/>
      <c r="W774" s="8"/>
      <c r="X774" s="8"/>
      <c r="Y774" s="8"/>
      <c r="Z774" s="8"/>
      <c r="AA774" s="8"/>
      <c r="AB774" s="8"/>
    </row>
    <row r="775" spans="1:28" ht="15" x14ac:dyDescent="0.25">
      <c r="A775" s="186"/>
      <c r="B775" s="192"/>
      <c r="C775" s="256"/>
      <c r="D775" s="268"/>
      <c r="E775" s="268"/>
      <c r="F775" s="114" t="s">
        <v>17</v>
      </c>
      <c r="G775" s="73">
        <f t="shared" si="19"/>
        <v>54896.7</v>
      </c>
      <c r="H775" s="73">
        <f t="shared" si="19"/>
        <v>47184.53</v>
      </c>
      <c r="I775" s="73">
        <f t="shared" si="19"/>
        <v>49196.7</v>
      </c>
      <c r="J775" s="73">
        <f t="shared" si="19"/>
        <v>42284.5</v>
      </c>
      <c r="K775" s="73"/>
      <c r="L775" s="73"/>
      <c r="M775" s="73">
        <f t="shared" si="19"/>
        <v>5700</v>
      </c>
      <c r="N775" s="73">
        <f t="shared" si="19"/>
        <v>4900</v>
      </c>
      <c r="O775" s="114"/>
      <c r="P775" s="114"/>
      <c r="Q775" s="181"/>
      <c r="R775" s="8"/>
      <c r="S775" s="8"/>
      <c r="W775" s="8"/>
      <c r="X775" s="8"/>
      <c r="Y775" s="8"/>
      <c r="Z775" s="8"/>
      <c r="AA775" s="8"/>
      <c r="AB775" s="8"/>
    </row>
    <row r="776" spans="1:28" ht="15" x14ac:dyDescent="0.25">
      <c r="A776" s="186"/>
      <c r="B776" s="192"/>
      <c r="C776" s="256"/>
      <c r="D776" s="268"/>
      <c r="E776" s="268"/>
      <c r="F776" s="114" t="s">
        <v>18</v>
      </c>
      <c r="G776" s="73">
        <f t="shared" si="19"/>
        <v>51478.7</v>
      </c>
      <c r="H776" s="73">
        <f t="shared" si="19"/>
        <v>44345.5</v>
      </c>
      <c r="I776" s="73">
        <f t="shared" si="19"/>
        <v>47878.7</v>
      </c>
      <c r="J776" s="73">
        <f t="shared" si="19"/>
        <v>40745.5</v>
      </c>
      <c r="K776" s="73"/>
      <c r="L776" s="73"/>
      <c r="M776" s="73">
        <f t="shared" si="19"/>
        <v>3600</v>
      </c>
      <c r="N776" s="73">
        <f t="shared" si="19"/>
        <v>3600</v>
      </c>
      <c r="O776" s="114"/>
      <c r="P776" s="114"/>
      <c r="Q776" s="181"/>
      <c r="R776" s="8"/>
      <c r="S776" s="8"/>
      <c r="W776" s="8"/>
      <c r="X776" s="8"/>
      <c r="Y776" s="8"/>
      <c r="Z776" s="8"/>
      <c r="AA776" s="8"/>
      <c r="AB776" s="8"/>
    </row>
    <row r="777" spans="1:28" ht="15" x14ac:dyDescent="0.25">
      <c r="A777" s="186"/>
      <c r="B777" s="192"/>
      <c r="C777" s="256"/>
      <c r="D777" s="268"/>
      <c r="E777" s="268"/>
      <c r="F777" s="114" t="s">
        <v>19</v>
      </c>
      <c r="G777" s="73">
        <f t="shared" si="19"/>
        <v>49577.5</v>
      </c>
      <c r="H777" s="73">
        <f t="shared" si="19"/>
        <v>44869.600000000006</v>
      </c>
      <c r="I777" s="73">
        <f t="shared" si="19"/>
        <v>47477.5</v>
      </c>
      <c r="J777" s="73">
        <f t="shared" si="19"/>
        <v>42769.600000000006</v>
      </c>
      <c r="K777" s="73"/>
      <c r="L777" s="73"/>
      <c r="M777" s="73">
        <f t="shared" si="19"/>
        <v>2100</v>
      </c>
      <c r="N777" s="73">
        <f t="shared" si="19"/>
        <v>2100</v>
      </c>
      <c r="O777" s="114"/>
      <c r="P777" s="114"/>
      <c r="Q777" s="181"/>
      <c r="R777" s="8"/>
      <c r="S777" s="8"/>
      <c r="W777" s="8"/>
      <c r="X777" s="8"/>
      <c r="Y777" s="8"/>
      <c r="Z777" s="8"/>
      <c r="AA777" s="8"/>
      <c r="AB777" s="8"/>
    </row>
    <row r="778" spans="1:28" ht="15" x14ac:dyDescent="0.25">
      <c r="A778" s="186"/>
      <c r="B778" s="192"/>
      <c r="C778" s="256"/>
      <c r="D778" s="268"/>
      <c r="E778" s="268"/>
      <c r="F778" s="114" t="s">
        <v>179</v>
      </c>
      <c r="G778" s="73">
        <f t="shared" si="19"/>
        <v>44055.69999999999</v>
      </c>
      <c r="H778" s="73">
        <f t="shared" si="19"/>
        <v>39668.800000000003</v>
      </c>
      <c r="I778" s="73">
        <f t="shared" si="19"/>
        <v>41315.69999999999</v>
      </c>
      <c r="J778" s="73">
        <f t="shared" si="19"/>
        <v>36928.800000000003</v>
      </c>
      <c r="K778" s="73"/>
      <c r="L778" s="73"/>
      <c r="M778" s="73">
        <f t="shared" si="19"/>
        <v>2740</v>
      </c>
      <c r="N778" s="73">
        <f t="shared" si="19"/>
        <v>2740</v>
      </c>
      <c r="O778" s="114"/>
      <c r="P778" s="114"/>
      <c r="Q778" s="181"/>
      <c r="R778" s="8"/>
      <c r="S778" s="8"/>
      <c r="W778" s="8"/>
      <c r="X778" s="8"/>
      <c r="Y778" s="8"/>
      <c r="Z778" s="8"/>
      <c r="AA778" s="8"/>
      <c r="AB778" s="8"/>
    </row>
    <row r="779" spans="1:28" ht="15" x14ac:dyDescent="0.25">
      <c r="A779" s="186"/>
      <c r="B779" s="192"/>
      <c r="C779" s="256"/>
      <c r="D779" s="268"/>
      <c r="E779" s="268"/>
      <c r="F779" s="54" t="s">
        <v>192</v>
      </c>
      <c r="G779" s="73">
        <f t="shared" si="19"/>
        <v>44495.500000000007</v>
      </c>
      <c r="H779" s="73">
        <f t="shared" si="19"/>
        <v>38316.79</v>
      </c>
      <c r="I779" s="73">
        <f t="shared" si="19"/>
        <v>42745.500000000007</v>
      </c>
      <c r="J779" s="73">
        <f>J767+J238</f>
        <v>36896.79</v>
      </c>
      <c r="K779" s="73"/>
      <c r="L779" s="73"/>
      <c r="M779" s="73">
        <f t="shared" si="19"/>
        <v>1750</v>
      </c>
      <c r="N779" s="73">
        <f t="shared" si="19"/>
        <v>1420</v>
      </c>
      <c r="O779" s="54"/>
      <c r="P779" s="54"/>
      <c r="Q779" s="181"/>
      <c r="R779" s="8"/>
      <c r="S779" s="8"/>
      <c r="T779" s="15"/>
      <c r="W779" s="8"/>
      <c r="X779" s="8"/>
      <c r="Y779" s="8"/>
      <c r="Z779" s="8"/>
      <c r="AA779" s="8"/>
      <c r="AB779" s="8"/>
    </row>
    <row r="780" spans="1:28" ht="15" x14ac:dyDescent="0.25">
      <c r="A780" s="186"/>
      <c r="B780" s="192"/>
      <c r="C780" s="256"/>
      <c r="D780" s="268"/>
      <c r="E780" s="268"/>
      <c r="F780" s="54" t="s">
        <v>193</v>
      </c>
      <c r="G780" s="73">
        <f t="shared" si="19"/>
        <v>42622.3</v>
      </c>
      <c r="H780" s="73">
        <f t="shared" si="19"/>
        <v>37712.68</v>
      </c>
      <c r="I780" s="73">
        <f t="shared" si="19"/>
        <v>40872.300000000003</v>
      </c>
      <c r="J780" s="73">
        <f t="shared" si="19"/>
        <v>36472.68</v>
      </c>
      <c r="K780" s="73"/>
      <c r="L780" s="73"/>
      <c r="M780" s="73">
        <f t="shared" si="19"/>
        <v>1750</v>
      </c>
      <c r="N780" s="73">
        <f t="shared" si="19"/>
        <v>1240</v>
      </c>
      <c r="O780" s="54"/>
      <c r="P780" s="54"/>
      <c r="Q780" s="181"/>
      <c r="R780" s="8"/>
      <c r="S780" s="8"/>
      <c r="T780" s="15"/>
      <c r="U780" s="16"/>
      <c r="W780" s="8"/>
      <c r="X780" s="8"/>
      <c r="Y780" s="8"/>
      <c r="Z780" s="8"/>
      <c r="AA780" s="8"/>
      <c r="AB780" s="8"/>
    </row>
    <row r="781" spans="1:28" ht="15" x14ac:dyDescent="0.25">
      <c r="A781" s="186"/>
      <c r="B781" s="192"/>
      <c r="C781" s="256"/>
      <c r="D781" s="268"/>
      <c r="E781" s="268"/>
      <c r="F781" s="54" t="s">
        <v>194</v>
      </c>
      <c r="G781" s="165">
        <f t="shared" si="19"/>
        <v>42696.880000000005</v>
      </c>
      <c r="H781" s="165">
        <f>H769+H240</f>
        <v>37957.614000000001</v>
      </c>
      <c r="I781" s="73">
        <f t="shared" si="19"/>
        <v>41446.880000000005</v>
      </c>
      <c r="J781" s="73">
        <f>J769+J240</f>
        <v>36957.614000000001</v>
      </c>
      <c r="K781" s="73"/>
      <c r="L781" s="73"/>
      <c r="M781" s="73">
        <f t="shared" si="19"/>
        <v>1250</v>
      </c>
      <c r="N781" s="73">
        <f t="shared" si="19"/>
        <v>1000</v>
      </c>
      <c r="O781" s="54"/>
      <c r="P781" s="54"/>
      <c r="Q781" s="181"/>
      <c r="R781" s="8"/>
      <c r="S781" s="8"/>
      <c r="T781" s="15"/>
      <c r="U781" s="16"/>
      <c r="W781" s="8"/>
      <c r="X781" s="8"/>
      <c r="Y781" s="8"/>
      <c r="Z781" s="8"/>
      <c r="AA781" s="8"/>
      <c r="AB781" s="8"/>
    </row>
    <row r="782" spans="1:28" ht="15" x14ac:dyDescent="0.25">
      <c r="A782" s="186"/>
      <c r="B782" s="192"/>
      <c r="C782" s="256"/>
      <c r="D782" s="268"/>
      <c r="E782" s="268"/>
      <c r="F782" s="53" t="s">
        <v>195</v>
      </c>
      <c r="G782" s="73">
        <f t="shared" si="19"/>
        <v>42179.6</v>
      </c>
      <c r="H782" s="73">
        <f t="shared" si="19"/>
        <v>38764</v>
      </c>
      <c r="I782" s="73">
        <f t="shared" si="19"/>
        <v>41029.599999999999</v>
      </c>
      <c r="J782" s="73">
        <f t="shared" si="19"/>
        <v>37864</v>
      </c>
      <c r="K782" s="73"/>
      <c r="L782" s="73"/>
      <c r="M782" s="73">
        <f t="shared" si="19"/>
        <v>1150</v>
      </c>
      <c r="N782" s="73">
        <f t="shared" si="19"/>
        <v>900</v>
      </c>
      <c r="O782" s="53"/>
      <c r="P782" s="53"/>
      <c r="Q782" s="181"/>
      <c r="R782" s="8"/>
      <c r="S782" s="8"/>
      <c r="W782" s="8"/>
      <c r="X782" s="8"/>
      <c r="Y782" s="8"/>
      <c r="Z782" s="8"/>
      <c r="AA782" s="8"/>
      <c r="AB782" s="8"/>
    </row>
    <row r="783" spans="1:28" ht="15" x14ac:dyDescent="0.25">
      <c r="A783" s="186"/>
      <c r="B783" s="193"/>
      <c r="C783" s="256"/>
      <c r="D783" s="269"/>
      <c r="E783" s="269"/>
      <c r="F783" s="53" t="s">
        <v>196</v>
      </c>
      <c r="G783" s="73">
        <f t="shared" si="19"/>
        <v>47832.5</v>
      </c>
      <c r="H783" s="73">
        <f t="shared" si="19"/>
        <v>38286.200000000004</v>
      </c>
      <c r="I783" s="73">
        <f t="shared" si="19"/>
        <v>46232.5</v>
      </c>
      <c r="J783" s="73">
        <f t="shared" si="19"/>
        <v>37486.200000000004</v>
      </c>
      <c r="K783" s="73"/>
      <c r="L783" s="73"/>
      <c r="M783" s="73">
        <f t="shared" si="19"/>
        <v>1600</v>
      </c>
      <c r="N783" s="73">
        <f t="shared" si="19"/>
        <v>800</v>
      </c>
      <c r="O783" s="53"/>
      <c r="P783" s="53"/>
      <c r="Q783" s="182"/>
      <c r="R783" s="8"/>
      <c r="S783" s="8"/>
      <c r="W783" s="8"/>
      <c r="X783" s="8"/>
      <c r="Y783" s="8"/>
      <c r="Z783" s="8"/>
      <c r="AA783" s="8"/>
      <c r="AB783" s="8"/>
    </row>
    <row r="784" spans="1:28" x14ac:dyDescent="0.35">
      <c r="A784" s="128"/>
      <c r="B784" s="129"/>
      <c r="C784" s="129"/>
      <c r="D784" s="129"/>
      <c r="E784" s="129"/>
      <c r="F784" s="129"/>
      <c r="G784" s="130"/>
      <c r="H784" s="130"/>
      <c r="I784" s="130"/>
      <c r="J784" s="130"/>
      <c r="K784" s="130"/>
      <c r="L784" s="130"/>
      <c r="M784" s="130"/>
      <c r="N784" s="130"/>
      <c r="O784" s="131"/>
      <c r="P784" s="131"/>
      <c r="Q784" s="132"/>
    </row>
    <row r="785" spans="1:24" x14ac:dyDescent="0.35">
      <c r="A785" s="128"/>
      <c r="B785" s="129"/>
      <c r="C785" s="129"/>
      <c r="D785" s="129"/>
      <c r="E785" s="129"/>
      <c r="F785" s="133"/>
      <c r="G785" s="130"/>
      <c r="H785" s="130"/>
      <c r="I785" s="130"/>
      <c r="J785" s="130"/>
      <c r="K785" s="131"/>
      <c r="L785" s="131"/>
      <c r="M785" s="131"/>
      <c r="N785" s="131"/>
      <c r="O785" s="131"/>
      <c r="P785" s="131"/>
      <c r="Q785" s="132"/>
    </row>
    <row r="786" spans="1:24" x14ac:dyDescent="0.35">
      <c r="A786" s="128"/>
      <c r="B786" s="129"/>
      <c r="C786" s="129"/>
      <c r="D786" s="129"/>
      <c r="E786" s="129"/>
      <c r="F786" s="133"/>
      <c r="G786" s="130"/>
      <c r="H786" s="130"/>
      <c r="I786" s="130"/>
      <c r="J786" s="130"/>
      <c r="K786" s="131"/>
      <c r="L786" s="131"/>
      <c r="M786" s="131"/>
      <c r="N786" s="131"/>
      <c r="O786" s="131"/>
      <c r="P786" s="131"/>
      <c r="Q786" s="132"/>
      <c r="X786" s="17"/>
    </row>
    <row r="787" spans="1:24" x14ac:dyDescent="0.35">
      <c r="A787" s="128"/>
      <c r="B787" s="129"/>
      <c r="C787" s="129"/>
      <c r="D787" s="129"/>
      <c r="E787" s="129"/>
      <c r="F787" s="133"/>
      <c r="G787" s="130"/>
      <c r="H787" s="130"/>
      <c r="I787" s="130"/>
      <c r="J787" s="130"/>
      <c r="K787" s="131"/>
      <c r="L787" s="131"/>
      <c r="M787" s="131"/>
      <c r="N787" s="131"/>
      <c r="O787" s="131"/>
      <c r="P787" s="131"/>
      <c r="Q787" s="132"/>
    </row>
    <row r="788" spans="1:24" x14ac:dyDescent="0.35">
      <c r="A788" s="128"/>
      <c r="B788" s="129"/>
      <c r="C788" s="129"/>
      <c r="D788" s="129"/>
      <c r="E788" s="129"/>
      <c r="F788" s="133"/>
      <c r="G788" s="130"/>
      <c r="H788" s="130"/>
      <c r="I788" s="130"/>
      <c r="J788" s="130"/>
      <c r="K788" s="131"/>
      <c r="L788" s="131"/>
      <c r="M788" s="131"/>
      <c r="N788" s="131"/>
      <c r="O788" s="131"/>
      <c r="P788" s="131"/>
      <c r="Q788" s="132"/>
    </row>
    <row r="789" spans="1:24" x14ac:dyDescent="0.35">
      <c r="A789" s="128"/>
      <c r="B789" s="129"/>
      <c r="C789" s="134"/>
      <c r="D789" s="134"/>
      <c r="E789" s="134"/>
      <c r="F789" s="133"/>
      <c r="G789" s="130"/>
      <c r="H789" s="130"/>
      <c r="I789" s="130"/>
      <c r="J789" s="130"/>
      <c r="K789" s="131"/>
      <c r="L789" s="131"/>
      <c r="M789" s="131"/>
      <c r="N789" s="131"/>
      <c r="O789" s="131"/>
      <c r="P789" s="131"/>
      <c r="Q789" s="132"/>
      <c r="X789" s="17"/>
    </row>
    <row r="790" spans="1:24" x14ac:dyDescent="0.35">
      <c r="A790" s="128"/>
      <c r="B790" s="129"/>
      <c r="C790" s="134"/>
      <c r="D790" s="134"/>
      <c r="E790" s="134"/>
      <c r="F790" s="133"/>
      <c r="G790" s="130"/>
      <c r="H790" s="130"/>
      <c r="I790" s="130"/>
      <c r="J790" s="130"/>
      <c r="K790" s="131"/>
      <c r="L790" s="131"/>
      <c r="M790" s="131"/>
      <c r="N790" s="131"/>
      <c r="O790" s="131"/>
      <c r="P790" s="131"/>
      <c r="Q790" s="132"/>
    </row>
    <row r="791" spans="1:24" x14ac:dyDescent="0.35">
      <c r="A791" s="128"/>
      <c r="B791" s="129"/>
      <c r="C791" s="134"/>
      <c r="D791" s="134"/>
      <c r="E791" s="134"/>
      <c r="F791" s="50"/>
      <c r="G791" s="130"/>
      <c r="H791" s="130"/>
      <c r="I791" s="130"/>
      <c r="J791" s="130"/>
      <c r="K791" s="131"/>
      <c r="L791" s="131"/>
      <c r="M791" s="131"/>
      <c r="N791" s="131"/>
      <c r="O791" s="131"/>
      <c r="P791" s="131"/>
      <c r="Q791" s="132"/>
    </row>
    <row r="792" spans="1:24" x14ac:dyDescent="0.35">
      <c r="A792" s="128"/>
      <c r="B792" s="129"/>
      <c r="C792" s="134"/>
      <c r="D792" s="134"/>
      <c r="E792" s="134"/>
      <c r="F792" s="50"/>
      <c r="G792" s="130"/>
      <c r="H792" s="130"/>
      <c r="I792" s="130"/>
      <c r="J792" s="130"/>
      <c r="K792" s="131"/>
      <c r="L792" s="131"/>
      <c r="M792" s="131"/>
      <c r="N792" s="131"/>
      <c r="O792" s="131"/>
      <c r="P792" s="131"/>
      <c r="Q792" s="132"/>
    </row>
    <row r="793" spans="1:24" x14ac:dyDescent="0.35">
      <c r="A793" s="128"/>
      <c r="B793" s="129"/>
      <c r="C793" s="129"/>
      <c r="D793" s="129"/>
      <c r="E793" s="129"/>
      <c r="F793" s="50"/>
      <c r="G793" s="130"/>
      <c r="H793" s="130"/>
      <c r="I793" s="130"/>
      <c r="J793" s="130"/>
      <c r="K793" s="131"/>
      <c r="L793" s="131"/>
      <c r="M793" s="131"/>
      <c r="N793" s="131"/>
      <c r="O793" s="131"/>
      <c r="P793" s="131"/>
      <c r="Q793" s="132"/>
    </row>
    <row r="794" spans="1:24" x14ac:dyDescent="0.35">
      <c r="A794" s="128"/>
      <c r="B794" s="129"/>
      <c r="C794" s="129"/>
      <c r="D794" s="129"/>
      <c r="E794" s="129"/>
      <c r="F794" s="50"/>
      <c r="G794" s="130"/>
      <c r="H794" s="130"/>
      <c r="I794" s="130"/>
      <c r="J794" s="130"/>
      <c r="K794" s="131"/>
      <c r="L794" s="131"/>
      <c r="M794" s="131"/>
      <c r="N794" s="131"/>
      <c r="O794" s="131"/>
      <c r="P794" s="131"/>
      <c r="Q794" s="132"/>
    </row>
    <row r="795" spans="1:24" x14ac:dyDescent="0.35">
      <c r="A795" s="128"/>
      <c r="B795" s="129"/>
      <c r="C795" s="129"/>
      <c r="D795" s="129"/>
      <c r="E795" s="129"/>
      <c r="F795" s="50"/>
      <c r="G795" s="130"/>
      <c r="H795" s="130"/>
      <c r="I795" s="130"/>
      <c r="J795" s="130"/>
      <c r="K795" s="130"/>
      <c r="L795" s="130"/>
      <c r="M795" s="130"/>
      <c r="N795" s="130"/>
      <c r="O795" s="131"/>
      <c r="P795" s="131"/>
      <c r="Q795" s="132"/>
    </row>
    <row r="796" spans="1:24" x14ac:dyDescent="0.35">
      <c r="A796" s="128"/>
      <c r="B796" s="129"/>
      <c r="C796" s="129"/>
      <c r="D796" s="129"/>
      <c r="E796" s="129"/>
      <c r="F796" s="129"/>
      <c r="G796" s="130"/>
      <c r="H796" s="130"/>
      <c r="I796" s="130"/>
      <c r="J796" s="130"/>
      <c r="K796" s="130"/>
      <c r="L796" s="130"/>
      <c r="M796" s="130"/>
      <c r="N796" s="130"/>
      <c r="O796" s="131"/>
      <c r="P796" s="131"/>
      <c r="Q796" s="132"/>
    </row>
    <row r="797" spans="1:24" x14ac:dyDescent="0.35">
      <c r="A797" s="128"/>
      <c r="B797" s="129"/>
      <c r="C797" s="129"/>
      <c r="D797" s="129"/>
      <c r="E797" s="129"/>
      <c r="F797" s="129"/>
      <c r="G797" s="130"/>
      <c r="H797" s="130"/>
      <c r="I797" s="130"/>
      <c r="J797" s="130"/>
      <c r="K797" s="130"/>
      <c r="L797" s="130"/>
      <c r="M797" s="130"/>
      <c r="N797" s="130"/>
      <c r="O797" s="131"/>
      <c r="P797" s="131"/>
      <c r="Q797" s="132"/>
    </row>
    <row r="798" spans="1:24" x14ac:dyDescent="0.35">
      <c r="A798" s="128"/>
      <c r="B798" s="129"/>
      <c r="C798" s="129"/>
      <c r="D798" s="129"/>
      <c r="E798" s="129"/>
      <c r="F798" s="129"/>
      <c r="G798" s="130"/>
      <c r="H798" s="130"/>
      <c r="I798" s="130"/>
      <c r="J798" s="130"/>
      <c r="K798" s="130"/>
      <c r="L798" s="130"/>
      <c r="M798" s="130"/>
      <c r="N798" s="130"/>
      <c r="O798" s="131"/>
      <c r="P798" s="131"/>
      <c r="Q798" s="132"/>
    </row>
    <row r="799" spans="1:24" x14ac:dyDescent="0.35">
      <c r="A799" s="128"/>
      <c r="B799" s="129"/>
      <c r="C799" s="129"/>
      <c r="D799" s="129"/>
      <c r="E799" s="129"/>
      <c r="F799" s="129"/>
      <c r="G799" s="130"/>
      <c r="H799" s="130"/>
      <c r="I799" s="130"/>
      <c r="J799" s="130"/>
      <c r="K799" s="130"/>
      <c r="L799" s="130"/>
      <c r="M799" s="130"/>
      <c r="N799" s="130"/>
      <c r="O799" s="131"/>
      <c r="P799" s="131"/>
      <c r="Q799" s="132"/>
    </row>
    <row r="800" spans="1:24" x14ac:dyDescent="0.35">
      <c r="A800" s="128"/>
      <c r="B800" s="129"/>
      <c r="C800" s="129"/>
      <c r="D800" s="129"/>
      <c r="E800" s="129"/>
      <c r="F800" s="129"/>
      <c r="G800" s="130"/>
      <c r="H800" s="130"/>
      <c r="I800" s="130"/>
      <c r="J800" s="130"/>
      <c r="K800" s="130"/>
      <c r="L800" s="130"/>
      <c r="M800" s="130"/>
      <c r="N800" s="130"/>
      <c r="O800" s="131"/>
      <c r="P800" s="131"/>
      <c r="Q800" s="132"/>
    </row>
    <row r="801" spans="1:17" x14ac:dyDescent="0.35">
      <c r="A801" s="128"/>
      <c r="B801" s="129"/>
      <c r="C801" s="129"/>
      <c r="D801" s="129"/>
      <c r="E801" s="129"/>
      <c r="F801" s="129"/>
      <c r="G801" s="130"/>
      <c r="H801" s="130"/>
      <c r="I801" s="130"/>
      <c r="J801" s="130"/>
      <c r="K801" s="130"/>
      <c r="L801" s="130"/>
      <c r="M801" s="130"/>
      <c r="N801" s="130"/>
      <c r="O801" s="131"/>
      <c r="P801" s="131"/>
      <c r="Q801" s="132"/>
    </row>
    <row r="802" spans="1:17" x14ac:dyDescent="0.35">
      <c r="A802" s="128"/>
      <c r="B802" s="129"/>
      <c r="C802" s="129"/>
      <c r="D802" s="129"/>
      <c r="E802" s="129"/>
      <c r="F802" s="129"/>
      <c r="G802" s="130"/>
      <c r="H802" s="130"/>
      <c r="I802" s="130"/>
      <c r="J802" s="130"/>
      <c r="K802" s="130"/>
      <c r="L802" s="130"/>
      <c r="M802" s="130"/>
      <c r="N802" s="130"/>
      <c r="O802" s="131"/>
      <c r="P802" s="131"/>
      <c r="Q802" s="132"/>
    </row>
    <row r="803" spans="1:17" x14ac:dyDescent="0.35">
      <c r="A803" s="128"/>
      <c r="B803" s="129"/>
      <c r="C803" s="129"/>
      <c r="D803" s="129"/>
      <c r="E803" s="129"/>
      <c r="F803" s="129"/>
      <c r="G803" s="130"/>
      <c r="H803" s="130"/>
      <c r="I803" s="130"/>
      <c r="J803" s="130"/>
      <c r="K803" s="130"/>
      <c r="L803" s="130"/>
      <c r="M803" s="130"/>
      <c r="N803" s="130"/>
      <c r="O803" s="131"/>
      <c r="P803" s="131"/>
      <c r="Q803" s="132"/>
    </row>
    <row r="804" spans="1:17" x14ac:dyDescent="0.35">
      <c r="A804" s="128"/>
      <c r="B804" s="129"/>
      <c r="C804" s="129"/>
      <c r="D804" s="129"/>
      <c r="E804" s="129"/>
      <c r="F804" s="129"/>
      <c r="G804" s="130"/>
      <c r="H804" s="130"/>
      <c r="I804" s="130"/>
      <c r="J804" s="130"/>
      <c r="K804" s="130"/>
      <c r="L804" s="130"/>
      <c r="M804" s="130"/>
      <c r="N804" s="130"/>
      <c r="O804" s="131"/>
      <c r="P804" s="131"/>
      <c r="Q804" s="132"/>
    </row>
    <row r="805" spans="1:17" x14ac:dyDescent="0.35">
      <c r="A805" s="128"/>
      <c r="B805" s="129"/>
      <c r="C805" s="129"/>
      <c r="D805" s="129"/>
      <c r="E805" s="129"/>
      <c r="F805" s="129"/>
      <c r="G805" s="130"/>
      <c r="H805" s="130"/>
      <c r="I805" s="130"/>
      <c r="J805" s="130"/>
      <c r="K805" s="130"/>
      <c r="L805" s="130"/>
      <c r="M805" s="130"/>
      <c r="N805" s="130"/>
      <c r="O805" s="131"/>
      <c r="P805" s="131"/>
      <c r="Q805" s="132"/>
    </row>
    <row r="806" spans="1:17" x14ac:dyDescent="0.35">
      <c r="A806" s="128"/>
      <c r="B806" s="129"/>
      <c r="C806" s="129"/>
      <c r="D806" s="129"/>
      <c r="E806" s="129"/>
      <c r="F806" s="129"/>
      <c r="G806" s="130"/>
      <c r="H806" s="130"/>
      <c r="I806" s="130"/>
      <c r="J806" s="130"/>
      <c r="K806" s="131"/>
      <c r="L806" s="131"/>
      <c r="M806" s="131"/>
      <c r="N806" s="131"/>
      <c r="O806" s="131"/>
      <c r="P806" s="131"/>
      <c r="Q806" s="132"/>
    </row>
    <row r="807" spans="1:17" x14ac:dyDescent="0.35">
      <c r="A807" s="128"/>
      <c r="B807" s="129"/>
      <c r="C807" s="129"/>
      <c r="D807" s="129"/>
      <c r="E807" s="129"/>
      <c r="F807" s="129"/>
      <c r="G807" s="130"/>
      <c r="H807" s="130"/>
      <c r="I807" s="130"/>
      <c r="J807" s="130"/>
      <c r="K807" s="131"/>
      <c r="L807" s="131"/>
      <c r="M807" s="131"/>
      <c r="N807" s="131"/>
      <c r="O807" s="131"/>
      <c r="P807" s="131"/>
      <c r="Q807" s="132"/>
    </row>
    <row r="808" spans="1:17" x14ac:dyDescent="0.35">
      <c r="A808" s="128"/>
      <c r="B808" s="129"/>
      <c r="C808" s="129"/>
      <c r="D808" s="129"/>
      <c r="E808" s="129"/>
      <c r="F808" s="129"/>
      <c r="G808" s="130"/>
      <c r="H808" s="130"/>
      <c r="I808" s="130"/>
      <c r="J808" s="130"/>
      <c r="K808" s="131"/>
      <c r="L808" s="131"/>
      <c r="M808" s="131"/>
      <c r="N808" s="131"/>
      <c r="O808" s="131"/>
      <c r="P808" s="131"/>
      <c r="Q808" s="132"/>
    </row>
    <row r="809" spans="1:17" x14ac:dyDescent="0.35">
      <c r="A809" s="128"/>
      <c r="B809" s="129"/>
      <c r="C809" s="129"/>
      <c r="D809" s="129"/>
      <c r="E809" s="129"/>
      <c r="F809" s="129"/>
      <c r="G809" s="130"/>
      <c r="H809" s="130"/>
      <c r="I809" s="130"/>
      <c r="J809" s="130"/>
      <c r="K809" s="131"/>
      <c r="L809" s="131"/>
      <c r="M809" s="131"/>
      <c r="N809" s="131"/>
      <c r="O809" s="131"/>
      <c r="P809" s="131"/>
      <c r="Q809" s="132"/>
    </row>
    <row r="810" spans="1:17" x14ac:dyDescent="0.35">
      <c r="A810" s="128"/>
      <c r="B810" s="129"/>
      <c r="C810" s="129"/>
      <c r="D810" s="129"/>
      <c r="E810" s="129"/>
      <c r="F810" s="129"/>
      <c r="G810" s="130"/>
      <c r="H810" s="130"/>
      <c r="I810" s="130"/>
      <c r="J810" s="130"/>
      <c r="K810" s="131"/>
      <c r="L810" s="131"/>
      <c r="M810" s="131"/>
      <c r="N810" s="131"/>
      <c r="O810" s="131"/>
      <c r="P810" s="131"/>
      <c r="Q810" s="132"/>
    </row>
    <row r="811" spans="1:17" x14ac:dyDescent="0.35">
      <c r="A811" s="128"/>
      <c r="B811" s="129"/>
      <c r="C811" s="129"/>
      <c r="D811" s="129"/>
      <c r="E811" s="129"/>
      <c r="F811" s="129"/>
      <c r="G811" s="130"/>
      <c r="H811" s="130"/>
      <c r="I811" s="130"/>
      <c r="J811" s="130"/>
      <c r="K811" s="131"/>
      <c r="L811" s="131"/>
      <c r="M811" s="131"/>
      <c r="N811" s="131"/>
      <c r="O811" s="131"/>
      <c r="P811" s="131"/>
      <c r="Q811" s="132"/>
    </row>
    <row r="812" spans="1:17" x14ac:dyDescent="0.35">
      <c r="A812" s="128"/>
      <c r="B812" s="129"/>
      <c r="C812" s="129"/>
      <c r="D812" s="129"/>
      <c r="E812" s="129"/>
      <c r="F812" s="129"/>
      <c r="G812" s="130"/>
      <c r="H812" s="130"/>
      <c r="I812" s="130"/>
      <c r="J812" s="130"/>
      <c r="K812" s="131"/>
      <c r="L812" s="131"/>
      <c r="M812" s="131"/>
      <c r="N812" s="131"/>
      <c r="O812" s="131"/>
      <c r="P812" s="131"/>
      <c r="Q812" s="132"/>
    </row>
    <row r="813" spans="1:17" x14ac:dyDescent="0.35">
      <c r="A813" s="128"/>
      <c r="B813" s="135"/>
      <c r="C813" s="135"/>
      <c r="D813" s="135"/>
      <c r="E813" s="135"/>
      <c r="F813" s="136"/>
      <c r="G813" s="130"/>
      <c r="H813" s="130"/>
      <c r="I813" s="130"/>
      <c r="J813" s="130"/>
      <c r="K813" s="131"/>
      <c r="L813" s="131"/>
      <c r="M813" s="131"/>
      <c r="N813" s="131"/>
      <c r="O813" s="131"/>
      <c r="P813" s="131"/>
      <c r="Q813" s="132"/>
    </row>
    <row r="814" spans="1:17" x14ac:dyDescent="0.35">
      <c r="A814" s="128"/>
      <c r="B814" s="135"/>
      <c r="C814" s="135"/>
      <c r="D814" s="135"/>
      <c r="E814" s="135"/>
      <c r="F814" s="136"/>
      <c r="G814" s="130"/>
      <c r="H814" s="130"/>
      <c r="I814" s="130"/>
      <c r="J814" s="130"/>
      <c r="K814" s="131"/>
      <c r="L814" s="131"/>
      <c r="M814" s="131"/>
      <c r="N814" s="131"/>
      <c r="O814" s="131"/>
      <c r="P814" s="131"/>
      <c r="Q814" s="132"/>
    </row>
    <row r="815" spans="1:17" x14ac:dyDescent="0.35">
      <c r="A815" s="131"/>
      <c r="B815" s="137"/>
      <c r="C815" s="137"/>
      <c r="D815" s="137"/>
      <c r="E815" s="137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</row>
    <row r="816" spans="1:17" x14ac:dyDescent="0.35">
      <c r="A816" s="131"/>
      <c r="B816" s="137"/>
      <c r="C816" s="137"/>
      <c r="D816" s="137"/>
      <c r="E816" s="137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</row>
    <row r="817" spans="1:17" x14ac:dyDescent="0.35">
      <c r="A817" s="131"/>
      <c r="B817" s="137"/>
      <c r="C817" s="137"/>
      <c r="D817" s="137"/>
      <c r="E817" s="137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</row>
    <row r="818" spans="1:17" x14ac:dyDescent="0.35">
      <c r="A818" s="131"/>
      <c r="B818" s="137"/>
      <c r="C818" s="137"/>
      <c r="D818" s="137"/>
      <c r="E818" s="137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</row>
    <row r="819" spans="1:17" x14ac:dyDescent="0.3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</row>
    <row r="820" spans="1:17" x14ac:dyDescent="0.3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</row>
    <row r="821" spans="1:17" x14ac:dyDescent="0.3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</row>
    <row r="822" spans="1:17" x14ac:dyDescent="0.3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</row>
    <row r="823" spans="1:17" x14ac:dyDescent="0.3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</row>
    <row r="824" spans="1:17" x14ac:dyDescent="0.3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</row>
    <row r="825" spans="1:17" x14ac:dyDescent="0.3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</row>
    <row r="826" spans="1:17" x14ac:dyDescent="0.3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</row>
    <row r="827" spans="1:17" x14ac:dyDescent="0.3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</row>
    <row r="828" spans="1:17" x14ac:dyDescent="0.3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</row>
    <row r="829" spans="1:17" x14ac:dyDescent="0.3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</row>
    <row r="830" spans="1:17" x14ac:dyDescent="0.3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</row>
    <row r="831" spans="1:17" x14ac:dyDescent="0.3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</row>
    <row r="832" spans="1:17" x14ac:dyDescent="0.3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</row>
    <row r="833" spans="1:16" x14ac:dyDescent="0.3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</row>
    <row r="834" spans="1:16" x14ac:dyDescent="0.3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</row>
    <row r="835" spans="1:16" x14ac:dyDescent="0.3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</row>
    <row r="836" spans="1:16" x14ac:dyDescent="0.3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</row>
    <row r="837" spans="1:16" x14ac:dyDescent="0.3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</row>
    <row r="838" spans="1:16" x14ac:dyDescent="0.3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</row>
    <row r="839" spans="1:16" x14ac:dyDescent="0.3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</row>
    <row r="840" spans="1:16" x14ac:dyDescent="0.3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</row>
    <row r="841" spans="1:16" x14ac:dyDescent="0.3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</row>
    <row r="842" spans="1:16" x14ac:dyDescent="0.3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</row>
    <row r="843" spans="1:16" x14ac:dyDescent="0.3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</row>
    <row r="844" spans="1:16" x14ac:dyDescent="0.3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</row>
    <row r="845" spans="1:16" x14ac:dyDescent="0.3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</row>
    <row r="846" spans="1:16" x14ac:dyDescent="0.3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</row>
    <row r="847" spans="1:16" x14ac:dyDescent="0.3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</row>
    <row r="848" spans="1:16" x14ac:dyDescent="0.3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</row>
    <row r="849" spans="1:16" x14ac:dyDescent="0.3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</row>
    <row r="850" spans="1:16" x14ac:dyDescent="0.3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</row>
    <row r="851" spans="1:16" x14ac:dyDescent="0.3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</row>
    <row r="852" spans="1:16" x14ac:dyDescent="0.3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</row>
    <row r="853" spans="1:16" x14ac:dyDescent="0.3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</row>
    <row r="854" spans="1:16" x14ac:dyDescent="0.3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</row>
    <row r="855" spans="1:16" x14ac:dyDescent="0.3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</row>
    <row r="856" spans="1:16" x14ac:dyDescent="0.3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</row>
    <row r="857" spans="1:16" x14ac:dyDescent="0.3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</row>
    <row r="858" spans="1:16" x14ac:dyDescent="0.3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</row>
    <row r="859" spans="1:16" x14ac:dyDescent="0.3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</row>
    <row r="860" spans="1:16" x14ac:dyDescent="0.3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</row>
    <row r="861" spans="1:16" x14ac:dyDescent="0.3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</row>
    <row r="862" spans="1:16" x14ac:dyDescent="0.3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</row>
    <row r="863" spans="1:16" x14ac:dyDescent="0.3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</row>
    <row r="864" spans="1:16" x14ac:dyDescent="0.3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</row>
    <row r="865" spans="1:16" x14ac:dyDescent="0.3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</row>
    <row r="866" spans="1:16" x14ac:dyDescent="0.3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</row>
    <row r="867" spans="1:16" x14ac:dyDescent="0.3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</row>
    <row r="868" spans="1:16" x14ac:dyDescent="0.3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</row>
    <row r="869" spans="1:16" x14ac:dyDescent="0.3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</row>
    <row r="870" spans="1:16" x14ac:dyDescent="0.3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</row>
    <row r="871" spans="1:16" x14ac:dyDescent="0.3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</row>
    <row r="872" spans="1:16" x14ac:dyDescent="0.3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</row>
    <row r="873" spans="1:16" x14ac:dyDescent="0.3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</row>
    <row r="874" spans="1:16" x14ac:dyDescent="0.3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</row>
    <row r="875" spans="1:16" x14ac:dyDescent="0.3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</row>
    <row r="876" spans="1:16" x14ac:dyDescent="0.3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</row>
    <row r="877" spans="1:16" x14ac:dyDescent="0.3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</row>
    <row r="878" spans="1:16" x14ac:dyDescent="0.3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</row>
  </sheetData>
  <autoFilter ref="A12:AH784"/>
  <mergeCells count="252">
    <mergeCell ref="B745:B749"/>
    <mergeCell ref="F749:F750"/>
    <mergeCell ref="C652:C663"/>
    <mergeCell ref="F705:F709"/>
    <mergeCell ref="B720:B731"/>
    <mergeCell ref="C640:C651"/>
    <mergeCell ref="F675:F679"/>
    <mergeCell ref="B652:B663"/>
    <mergeCell ref="C744:C756"/>
    <mergeCell ref="B752:B756"/>
    <mergeCell ref="F111:F114"/>
    <mergeCell ref="F176:F179"/>
    <mergeCell ref="C37:C48"/>
    <mergeCell ref="F507:F511"/>
    <mergeCell ref="F87:F90"/>
    <mergeCell ref="F532:F535"/>
    <mergeCell ref="F91:F94"/>
    <mergeCell ref="Q127:Q195"/>
    <mergeCell ref="Q82:Q126"/>
    <mergeCell ref="Q37:Q48"/>
    <mergeCell ref="F119:F122"/>
    <mergeCell ref="F184:F187"/>
    <mergeCell ref="B243:Q243"/>
    <mergeCell ref="Q207:Q218"/>
    <mergeCell ref="B60:B70"/>
    <mergeCell ref="F123:F126"/>
    <mergeCell ref="F95:F98"/>
    <mergeCell ref="Q231:Q242"/>
    <mergeCell ref="F152:F163"/>
    <mergeCell ref="F168:F171"/>
    <mergeCell ref="F115:F118"/>
    <mergeCell ref="F140:F151"/>
    <mergeCell ref="E471:E526"/>
    <mergeCell ref="F450:F454"/>
    <mergeCell ref="A7:A9"/>
    <mergeCell ref="B13:B24"/>
    <mergeCell ref="C13:C24"/>
    <mergeCell ref="A25:A36"/>
    <mergeCell ref="A12:A24"/>
    <mergeCell ref="C25:C36"/>
    <mergeCell ref="C7:C9"/>
    <mergeCell ref="B12:Q12"/>
    <mergeCell ref="Q25:Q36"/>
    <mergeCell ref="B25:B36"/>
    <mergeCell ref="I7:Q7"/>
    <mergeCell ref="K8:L8"/>
    <mergeCell ref="M8:N8"/>
    <mergeCell ref="F7:F9"/>
    <mergeCell ref="B7:B9"/>
    <mergeCell ref="I8:J8"/>
    <mergeCell ref="O8:P8"/>
    <mergeCell ref="G7:H8"/>
    <mergeCell ref="Q772:Q783"/>
    <mergeCell ref="F758:F759"/>
    <mergeCell ref="D640:D651"/>
    <mergeCell ref="E640:E651"/>
    <mergeCell ref="Q720:Q731"/>
    <mergeCell ref="F690:F694"/>
    <mergeCell ref="Q664:Q719"/>
    <mergeCell ref="D772:D783"/>
    <mergeCell ref="E772:E783"/>
    <mergeCell ref="F700:F704"/>
    <mergeCell ref="Q760:Q771"/>
    <mergeCell ref="Q640:Q651"/>
    <mergeCell ref="F665:F669"/>
    <mergeCell ref="J749:J750"/>
    <mergeCell ref="I749:I750"/>
    <mergeCell ref="Q757:Q759"/>
    <mergeCell ref="G749:G750"/>
    <mergeCell ref="H749:H750"/>
    <mergeCell ref="F715:F719"/>
    <mergeCell ref="F710:F714"/>
    <mergeCell ref="F670:F674"/>
    <mergeCell ref="Q744:Q756"/>
    <mergeCell ref="F680:F684"/>
    <mergeCell ref="F695:F699"/>
    <mergeCell ref="Q628:Q639"/>
    <mergeCell ref="F528:F531"/>
    <mergeCell ref="B527:F527"/>
    <mergeCell ref="F512:F516"/>
    <mergeCell ref="F487:F491"/>
    <mergeCell ref="F522:F526"/>
    <mergeCell ref="B470:F470"/>
    <mergeCell ref="F394:F398"/>
    <mergeCell ref="F399:F403"/>
    <mergeCell ref="F409:F413"/>
    <mergeCell ref="C415:C469"/>
    <mergeCell ref="F445:F449"/>
    <mergeCell ref="Q527:Q571"/>
    <mergeCell ref="F603:F607"/>
    <mergeCell ref="F608:F612"/>
    <mergeCell ref="F623:F627"/>
    <mergeCell ref="F573:F577"/>
    <mergeCell ref="F517:F521"/>
    <mergeCell ref="F497:F501"/>
    <mergeCell ref="F415:F419"/>
    <mergeCell ref="B414:F414"/>
    <mergeCell ref="C528:C571"/>
    <mergeCell ref="F544:F547"/>
    <mergeCell ref="F482:F486"/>
    <mergeCell ref="A37:A206"/>
    <mergeCell ref="B196:B206"/>
    <mergeCell ref="C196:C206"/>
    <mergeCell ref="C127:C195"/>
    <mergeCell ref="C60:C70"/>
    <mergeCell ref="C49:C59"/>
    <mergeCell ref="B37:B48"/>
    <mergeCell ref="C82:C126"/>
    <mergeCell ref="B49:B59"/>
    <mergeCell ref="A243:A255"/>
    <mergeCell ref="B231:B242"/>
    <mergeCell ref="C256:C311"/>
    <mergeCell ref="F302:F306"/>
    <mergeCell ref="C231:C242"/>
    <mergeCell ref="A207:A218"/>
    <mergeCell ref="B207:B218"/>
    <mergeCell ref="A231:A242"/>
    <mergeCell ref="A219:A230"/>
    <mergeCell ref="A256:A311"/>
    <mergeCell ref="F287:F291"/>
    <mergeCell ref="C219:C230"/>
    <mergeCell ref="F292:F296"/>
    <mergeCell ref="B219:B230"/>
    <mergeCell ref="C244:C255"/>
    <mergeCell ref="B244:B255"/>
    <mergeCell ref="C207:C218"/>
    <mergeCell ref="F262:F266"/>
    <mergeCell ref="A760:A771"/>
    <mergeCell ref="C757:C759"/>
    <mergeCell ref="C760:C771"/>
    <mergeCell ref="A757:A759"/>
    <mergeCell ref="A772:A783"/>
    <mergeCell ref="B772:B783"/>
    <mergeCell ref="A312:A627"/>
    <mergeCell ref="A640:A651"/>
    <mergeCell ref="A664:A719"/>
    <mergeCell ref="B572:F572"/>
    <mergeCell ref="B760:B771"/>
    <mergeCell ref="C772:C783"/>
    <mergeCell ref="C732:C743"/>
    <mergeCell ref="A744:A756"/>
    <mergeCell ref="C720:C731"/>
    <mergeCell ref="F342:F345"/>
    <mergeCell ref="F379:F383"/>
    <mergeCell ref="F540:F543"/>
    <mergeCell ref="F354:F357"/>
    <mergeCell ref="C471:C526"/>
    <mergeCell ref="F536:F539"/>
    <mergeCell ref="F359:F363"/>
    <mergeCell ref="F588:F592"/>
    <mergeCell ref="F593:F597"/>
    <mergeCell ref="A720:A731"/>
    <mergeCell ref="F471:F476"/>
    <mergeCell ref="F465:F469"/>
    <mergeCell ref="F564:F567"/>
    <mergeCell ref="F502:F506"/>
    <mergeCell ref="F492:F496"/>
    <mergeCell ref="F477:F481"/>
    <mergeCell ref="F556:F559"/>
    <mergeCell ref="F560:F563"/>
    <mergeCell ref="D471:D526"/>
    <mergeCell ref="F685:F689"/>
    <mergeCell ref="F613:F617"/>
    <mergeCell ref="F583:F587"/>
    <mergeCell ref="Q732:Q743"/>
    <mergeCell ref="C664:C719"/>
    <mergeCell ref="E573:E627"/>
    <mergeCell ref="F548:F551"/>
    <mergeCell ref="A628:A639"/>
    <mergeCell ref="D628:D639"/>
    <mergeCell ref="E628:E639"/>
    <mergeCell ref="B628:B639"/>
    <mergeCell ref="C628:C639"/>
    <mergeCell ref="F598:F602"/>
    <mergeCell ref="A732:A743"/>
    <mergeCell ref="B732:B743"/>
    <mergeCell ref="F552:F555"/>
    <mergeCell ref="F578:F582"/>
    <mergeCell ref="Q572:Q627"/>
    <mergeCell ref="B640:B651"/>
    <mergeCell ref="C573:C627"/>
    <mergeCell ref="D573:D627"/>
    <mergeCell ref="F618:F622"/>
    <mergeCell ref="F568:F571"/>
    <mergeCell ref="Q652:Q663"/>
    <mergeCell ref="D528:D571"/>
    <mergeCell ref="E528:E571"/>
    <mergeCell ref="A652:A663"/>
    <mergeCell ref="N1:Q1"/>
    <mergeCell ref="N2:Q2"/>
    <mergeCell ref="R487:U488"/>
    <mergeCell ref="Q358:Q413"/>
    <mergeCell ref="Q8:Q9"/>
    <mergeCell ref="R213:V213"/>
    <mergeCell ref="Q256:Q311"/>
    <mergeCell ref="Q244:Q255"/>
    <mergeCell ref="Q414:Q469"/>
    <mergeCell ref="Q13:Q24"/>
    <mergeCell ref="B4:Q4"/>
    <mergeCell ref="B5:Q5"/>
    <mergeCell ref="Q470:Q526"/>
    <mergeCell ref="F346:F349"/>
    <mergeCell ref="F374:F378"/>
    <mergeCell ref="F364:F368"/>
    <mergeCell ref="F322:F325"/>
    <mergeCell ref="Q49:Q81"/>
    <mergeCell ref="B358:F358"/>
    <mergeCell ref="F272:F276"/>
    <mergeCell ref="F257:F261"/>
    <mergeCell ref="C359:C413"/>
    <mergeCell ref="B71:B81"/>
    <mergeCell ref="C71:C81"/>
    <mergeCell ref="F369:F373"/>
    <mergeCell ref="B313:F313"/>
    <mergeCell ref="C314:C357"/>
    <mergeCell ref="F314:F317"/>
    <mergeCell ref="F318:F321"/>
    <mergeCell ref="F350:F353"/>
    <mergeCell ref="F455:F459"/>
    <mergeCell ref="F460:F464"/>
    <mergeCell ref="F425:F429"/>
    <mergeCell ref="F430:F434"/>
    <mergeCell ref="F384:F388"/>
    <mergeCell ref="F404:F408"/>
    <mergeCell ref="F389:F393"/>
    <mergeCell ref="F435:F439"/>
    <mergeCell ref="F420:F424"/>
    <mergeCell ref="F440:F444"/>
    <mergeCell ref="R13:T15"/>
    <mergeCell ref="F307:F311"/>
    <mergeCell ref="F330:F333"/>
    <mergeCell ref="F326:F329"/>
    <mergeCell ref="R199:V200"/>
    <mergeCell ref="Q196:Q206"/>
    <mergeCell ref="Q219:Q230"/>
    <mergeCell ref="F83:F86"/>
    <mergeCell ref="Q313:Q357"/>
    <mergeCell ref="F338:F341"/>
    <mergeCell ref="F282:F286"/>
    <mergeCell ref="F277:F281"/>
    <mergeCell ref="F267:F271"/>
    <mergeCell ref="F297:F301"/>
    <mergeCell ref="F334:F337"/>
    <mergeCell ref="F128:F139"/>
    <mergeCell ref="F164:F167"/>
    <mergeCell ref="F188:F191"/>
    <mergeCell ref="F172:F175"/>
    <mergeCell ref="F192:F195"/>
    <mergeCell ref="F99:F102"/>
    <mergeCell ref="F107:F110"/>
    <mergeCell ref="F103:F106"/>
    <mergeCell ref="F180:F183"/>
  </mergeCells>
  <pageMargins left="0" right="0" top="0" bottom="0" header="0.31496099999999999" footer="0.31496099999999999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Некрасова</cp:lastModifiedBy>
  <dcterms:created xsi:type="dcterms:W3CDTF">2006-09-28T05:33:00Z</dcterms:created>
  <dcterms:modified xsi:type="dcterms:W3CDTF">2024-01-31T10:17:15Z</dcterms:modified>
  <cp:version>917504</cp:version>
</cp:coreProperties>
</file>