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55" yWindow="65506" windowWidth="19515" windowHeight="8790" activeTab="0"/>
  </bookViews>
  <sheets>
    <sheet name="Лист 1" sheetId="1" r:id="rId1"/>
  </sheets>
  <definedNames>
    <definedName name="_xlnm.Print_Titles" localSheetId="0">'Лист 1'!$4:$6</definedName>
    <definedName name="_xlnm.Print_Area" localSheetId="0">'Лист 1'!$A$1:$R$244</definedName>
  </definedNames>
  <calcPr fullCalcOnLoad="1"/>
</workbook>
</file>

<file path=xl/sharedStrings.xml><?xml version="1.0" encoding="utf-8"?>
<sst xmlns="http://schemas.openxmlformats.org/spreadsheetml/2006/main" count="384" uniqueCount="76">
  <si>
    <t>Срок исполнения</t>
  </si>
  <si>
    <t>Объем финансирования (тыс. рублей)</t>
  </si>
  <si>
    <t>В том числе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</si>
  <si>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</si>
  <si>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</si>
  <si>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</si>
  <si>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</si>
  <si>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</si>
  <si>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</si>
  <si>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</si>
  <si>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ВСЕГО ПО ПОДПРОГРАММЕ</t>
  </si>
  <si>
    <t>Обслуживание судоходной сигнализации</t>
  </si>
  <si>
    <t>Протаивание и прочистка дренажной системы</t>
  </si>
  <si>
    <t>Протаивание и прочистка ливневой канализации</t>
  </si>
  <si>
    <t>Обследование сети ливневой канализации</t>
  </si>
  <si>
    <t>Откачка воды по городу</t>
  </si>
  <si>
    <t>Текущий ремонт трубопроводов и колодцев ливневой канализации</t>
  </si>
  <si>
    <t>Плата за негативное воздействие сточных вод на водные объекты</t>
  </si>
  <si>
    <t>Паспортизация бесхозяйных объектов</t>
  </si>
  <si>
    <t>Департамент городского хозяйства администрации Города Томска</t>
  </si>
  <si>
    <t xml:space="preserve">Итого по задаче 1 </t>
  </si>
  <si>
    <t>Задача 2 подпрограммы: организация отведения поверхностных вод с улично-дорожной сети</t>
  </si>
  <si>
    <t>Итого по задаче 2</t>
  </si>
  <si>
    <t>Итого по задаче 3</t>
  </si>
  <si>
    <t>Задача 1 подпрограммы: 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</t>
  </si>
  <si>
    <t>Задача 3 подпрограммы: Содержание, инвентаризация и паспортизация объектов инженерной инфраструктуры</t>
  </si>
  <si>
    <t>план</t>
  </si>
  <si>
    <t xml:space="preserve">Укрупненное (основное) мероприятие 
1 Содержание и обеспечение безопасной эксплуатации объектов инженерной инфраструктуры
</t>
  </si>
  <si>
    <t>Департамент дорожной деятельности и благоустройства администрации Города Томска</t>
  </si>
  <si>
    <t>Электроснабжение объектов, находящихся в муниципальной имущественной казне Города Томска без обременения и участвующих в обеспечении населения коммунальными ресурсами, до момента передачи их на обслуживание в эксплуатирующие организации</t>
  </si>
  <si>
    <t>2025 год</t>
  </si>
  <si>
    <t>2024 год</t>
  </si>
  <si>
    <t>Содержание сооружений  инженерной защиты и элементов благоустройства</t>
  </si>
  <si>
    <t>Ремонт  сооружений  инженерной защиты и элементов благоустройства</t>
  </si>
  <si>
    <t>Отбор проб и проведение химического и бактериологического анализа воды на выпусках ливневой канализации и разработка документации в рамках осуществления условий водопользования участками р. Ушайка и р. Томь, расположенных в границах муниципального образования «Город Томск»</t>
  </si>
  <si>
    <t>Цель подпрограммы: 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</t>
  </si>
  <si>
    <t>Департамент городского хозяйства администрации Города Томска 
(МКУ «ИЗС» )</t>
  </si>
  <si>
    <t>Проведение анализа  воды (24 скважины), пробы воды для определения принадлежности(в течении года отведение (сброс) воды централ.системы)</t>
  </si>
  <si>
    <t xml:space="preserve">Департамент городского хозяйства администрации Города Томска </t>
  </si>
  <si>
    <t xml:space="preserve">Тех.обслуживание  скважин </t>
  </si>
  <si>
    <t>Актуализация схемы теплоснабжения г. Томска</t>
  </si>
  <si>
    <t xml:space="preserve">Уровень приоритетности мероприятий
</t>
  </si>
  <si>
    <t>II</t>
  </si>
  <si>
    <t>Б</t>
  </si>
  <si>
    <t>I</t>
  </si>
  <si>
    <t>Д</t>
  </si>
  <si>
    <t>Ответственный исполнитель, соисполнители, участники</t>
  </si>
  <si>
    <t xml:space="preserve">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</si>
  <si>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Департамент городского хозяйства администрации Города Томска, Департамент дорожной деятельности и благоустройства администрации Города Томска</t>
  </si>
  <si>
    <t>Прочистка хозяйственно-бытовой канализации</t>
  </si>
  <si>
    <t>Содержание и ремонт участков инженерных сетей, числящихся в муниципальной собственности и бесхозяйных инженерных сетей в целях восстановления работоспособности</t>
  </si>
  <si>
    <t>2026 год</t>
  </si>
  <si>
    <t>2027 год</t>
  </si>
  <si>
    <t>2028 год</t>
  </si>
  <si>
    <t>2029 год</t>
  </si>
  <si>
    <t>2030 год</t>
  </si>
  <si>
    <t>Департамент городского хозяйства администрации Города Томска, администрация Кировского района Города Томска,  администрация Советского района Города Томска,  администрация Ленинского района Города Томска,  администрация Октябрьского района Города Томска</t>
  </si>
  <si>
    <t>ддд = 96,0</t>
  </si>
  <si>
    <t xml:space="preserve">ПЕРЕЧЕНЬ МЕРОПРИЯТИЙ И РЕСУРСНОЕ ОБЕСПЕЧЕНИЕ ПОДПРОГРАММЫ
«Содержание инженерной инфраструктуры»
</t>
  </si>
  <si>
    <t xml:space="preserve">Приложение 2 к подпрограмме 
«Содержание инженерной инфраструктуры»  </t>
  </si>
  <si>
    <t>Инвентаризация и обследование тепловых сетей</t>
  </si>
  <si>
    <t>дгх</t>
  </si>
  <si>
    <t>изс</t>
  </si>
  <si>
    <t>ддд</t>
  </si>
  <si>
    <t>Подготовка объектов теплоснабжения числящихся в муниципальной собственности к ОЗП (Лоскутово)</t>
  </si>
  <si>
    <t>Подготовка конкурсной документации для заключения концессионных соглашений</t>
  </si>
  <si>
    <t>Код бюджетной классификации (КЦСР, КВР)</t>
  </si>
  <si>
    <t>Проведение технических обследований в отношении муниципальных объектов жизнеобеспечения, числящихся в муниципальной имущественной казне г.Томска без обременения</t>
  </si>
  <si>
    <t>Наименование целей, задач,  мероприятий подпрограммы</t>
  </si>
  <si>
    <t xml:space="preserve">Критерий определения уровня приоритетности мероприятий
</t>
  </si>
  <si>
    <t>Проверка достоверности определения сметной стоимости</t>
  </si>
  <si>
    <t>Проведение лабораторных исследований, измерений, испытаний почвы</t>
  </si>
  <si>
    <t>08.1.01.204.00 244</t>
  </si>
  <si>
    <t>08.1.01.204.00 853</t>
  </si>
  <si>
    <t>08.1.01.204.00 244, 247, 851</t>
  </si>
  <si>
    <t>Перенос водоочистного комплекса «Гейзер ТМ»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</si>
</sst>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\ _₽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hair"/>
      <right style="hair"/>
      <top style="hair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1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64" fontId="2" fillId="33" borderId="0" xfId="0" applyNumberFormat="1" applyFont="1" applyFill="1" applyAlignment="1">
      <alignment/>
    </xf>
    <xf numFmtId="4" fontId="2" fillId="33" borderId="10" xfId="0" applyNumberFormat="1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wrapText="1"/>
    </xf>
    <xf numFmtId="164" fontId="2" fillId="33" borderId="10" xfId="0" applyNumberFormat="1" applyFont="1" applyFill="1" applyBorder="1" applyAlignment="1">
      <alignment wrapText="1"/>
    </xf>
    <xf numFmtId="4" fontId="4" fillId="33" borderId="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4" fontId="5" fillId="33" borderId="10" xfId="0" applyNumberFormat="1" applyFont="1" applyFill="1" applyBorder="1" applyAlignment="1">
      <alignment horizontal="center" vertical="center" wrapText="1"/>
    </xf>
    <xf numFmtId="164" fontId="4" fillId="33" borderId="11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0" fontId="42" fillId="32" borderId="0" xfId="6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164" fontId="3" fillId="33" borderId="10" xfId="0" applyNumberFormat="1" applyFont="1" applyFill="1" applyBorder="1" applyAlignment="1">
      <alignment horizontal="center" vertical="center" wrapText="1"/>
    </xf>
    <xf numFmtId="4" fontId="43" fillId="33" borderId="12" xfId="60" applyNumberFormat="1" applyFont="1" applyFill="1" applyBorder="1" applyAlignment="1">
      <alignment horizontal="center" vertical="center" wrapText="1"/>
    </xf>
    <xf numFmtId="4" fontId="43" fillId="33" borderId="13" xfId="60" applyNumberFormat="1" applyFont="1" applyFill="1" applyBorder="1" applyAlignment="1">
      <alignment horizontal="center" vertical="center" wrapText="1"/>
    </xf>
    <xf numFmtId="4" fontId="43" fillId="33" borderId="14" xfId="60" applyNumberFormat="1" applyFont="1" applyFill="1" applyBorder="1" applyAlignment="1">
      <alignment horizontal="center" vertical="center" wrapText="1"/>
    </xf>
    <xf numFmtId="4" fontId="43" fillId="33" borderId="15" xfId="60" applyNumberFormat="1" applyFont="1" applyFill="1" applyBorder="1" applyAlignment="1">
      <alignment horizontal="center" vertical="center" wrapText="1"/>
    </xf>
    <xf numFmtId="0" fontId="43" fillId="33" borderId="12" xfId="60" applyFont="1" applyFill="1" applyBorder="1" applyAlignment="1">
      <alignment horizontal="center" vertical="center" wrapText="1"/>
    </xf>
    <xf numFmtId="0" fontId="43" fillId="33" borderId="13" xfId="60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4" fontId="6" fillId="33" borderId="12" xfId="0" applyNumberFormat="1" applyFont="1" applyFill="1" applyBorder="1" applyAlignment="1">
      <alignment horizontal="center" vertical="center" wrapText="1"/>
    </xf>
    <xf numFmtId="4" fontId="7" fillId="33" borderId="16" xfId="0" applyNumberFormat="1" applyFont="1" applyFill="1" applyBorder="1" applyAlignment="1">
      <alignment vertical="center" wrapText="1"/>
    </xf>
    <xf numFmtId="164" fontId="7" fillId="33" borderId="10" xfId="0" applyNumberFormat="1" applyFont="1" applyFill="1" applyBorder="1" applyAlignment="1">
      <alignment wrapText="1"/>
    </xf>
    <xf numFmtId="4" fontId="6" fillId="33" borderId="13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left" vertical="center" wrapText="1"/>
    </xf>
    <xf numFmtId="164" fontId="6" fillId="33" borderId="10" xfId="0" applyNumberFormat="1" applyFont="1" applyFill="1" applyBorder="1" applyAlignment="1">
      <alignment wrapText="1"/>
    </xf>
    <xf numFmtId="4" fontId="6" fillId="5" borderId="12" xfId="0" applyNumberFormat="1" applyFont="1" applyFill="1" applyBorder="1" applyAlignment="1">
      <alignment horizontal="center" vertical="center" wrapText="1"/>
    </xf>
    <xf numFmtId="4" fontId="7" fillId="5" borderId="16" xfId="0" applyNumberFormat="1" applyFont="1" applyFill="1" applyBorder="1" applyAlignment="1">
      <alignment vertical="center" wrapText="1"/>
    </xf>
    <xf numFmtId="164" fontId="7" fillId="5" borderId="10" xfId="0" applyNumberFormat="1" applyFont="1" applyFill="1" applyBorder="1" applyAlignment="1">
      <alignment wrapText="1"/>
    </xf>
    <xf numFmtId="4" fontId="6" fillId="5" borderId="13" xfId="0" applyNumberFormat="1" applyFont="1" applyFill="1" applyBorder="1" applyAlignment="1">
      <alignment horizontal="center" vertical="center" wrapText="1"/>
    </xf>
    <xf numFmtId="4" fontId="6" fillId="5" borderId="10" xfId="0" applyNumberFormat="1" applyFont="1" applyFill="1" applyBorder="1" applyAlignment="1">
      <alignment vertical="center" wrapText="1"/>
    </xf>
    <xf numFmtId="164" fontId="6" fillId="5" borderId="10" xfId="0" applyNumberFormat="1" applyFont="1" applyFill="1" applyBorder="1" applyAlignment="1">
      <alignment wrapText="1"/>
    </xf>
    <xf numFmtId="4" fontId="6" fillId="5" borderId="11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6" fillId="33" borderId="16" xfId="0" applyNumberFormat="1" applyFont="1" applyFill="1" applyBorder="1" applyAlignment="1">
      <alignment vertical="center" wrapText="1"/>
    </xf>
    <xf numFmtId="4" fontId="7" fillId="33" borderId="10" xfId="0" applyNumberFormat="1" applyFont="1" applyFill="1" applyBorder="1" applyAlignment="1">
      <alignment vertical="center" wrapText="1"/>
    </xf>
    <xf numFmtId="4" fontId="6" fillId="33" borderId="10" xfId="0" applyNumberFormat="1" applyFont="1" applyFill="1" applyBorder="1" applyAlignment="1">
      <alignment vertical="center" wrapText="1"/>
    </xf>
    <xf numFmtId="4" fontId="6" fillId="33" borderId="0" xfId="0" applyNumberFormat="1" applyFont="1" applyFill="1" applyAlignment="1">
      <alignment/>
    </xf>
    <xf numFmtId="4" fontId="6" fillId="33" borderId="17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49" fontId="6" fillId="33" borderId="18" xfId="0" applyNumberFormat="1" applyFont="1" applyFill="1" applyBorder="1" applyAlignment="1" applyProtection="1">
      <alignment horizontal="center" vertical="center" wrapText="1"/>
      <protection/>
    </xf>
    <xf numFmtId="4" fontId="43" fillId="33" borderId="12" xfId="0" applyNumberFormat="1" applyFont="1" applyFill="1" applyBorder="1" applyAlignment="1">
      <alignment horizontal="center" vertical="center" wrapText="1"/>
    </xf>
    <xf numFmtId="4" fontId="44" fillId="33" borderId="16" xfId="0" applyNumberFormat="1" applyFont="1" applyFill="1" applyBorder="1" applyAlignment="1">
      <alignment vertical="center" wrapText="1"/>
    </xf>
    <xf numFmtId="164" fontId="44" fillId="33" borderId="10" xfId="0" applyNumberFormat="1" applyFont="1" applyFill="1" applyBorder="1" applyAlignment="1">
      <alignment wrapText="1"/>
    </xf>
    <xf numFmtId="4" fontId="43" fillId="33" borderId="13" xfId="0" applyNumberFormat="1" applyFont="1" applyFill="1" applyBorder="1" applyAlignment="1">
      <alignment horizontal="center" vertical="center" wrapText="1"/>
    </xf>
    <xf numFmtId="4" fontId="43" fillId="33" borderId="10" xfId="0" applyNumberFormat="1" applyFont="1" applyFill="1" applyBorder="1" applyAlignment="1">
      <alignment horizontal="left" vertical="center" wrapText="1"/>
    </xf>
    <xf numFmtId="164" fontId="43" fillId="33" borderId="10" xfId="0" applyNumberFormat="1" applyFont="1" applyFill="1" applyBorder="1" applyAlignment="1">
      <alignment wrapText="1"/>
    </xf>
    <xf numFmtId="4" fontId="43" fillId="33" borderId="10" xfId="0" applyNumberFormat="1" applyFont="1" applyFill="1" applyBorder="1" applyAlignment="1">
      <alignment horizontal="center" vertical="center" wrapText="1"/>
    </xf>
    <xf numFmtId="4" fontId="43" fillId="33" borderId="16" xfId="0" applyNumberFormat="1" applyFont="1" applyFill="1" applyBorder="1" applyAlignment="1">
      <alignment vertical="center" wrapText="1"/>
    </xf>
    <xf numFmtId="4" fontId="44" fillId="33" borderId="10" xfId="0" applyNumberFormat="1" applyFont="1" applyFill="1" applyBorder="1" applyAlignment="1">
      <alignment vertical="center" wrapText="1"/>
    </xf>
    <xf numFmtId="4" fontId="43" fillId="33" borderId="10" xfId="0" applyNumberFormat="1" applyFont="1" applyFill="1" applyBorder="1" applyAlignment="1">
      <alignment vertical="center" wrapText="1"/>
    </xf>
    <xf numFmtId="4" fontId="43" fillId="33" borderId="17" xfId="0" applyNumberFormat="1" applyFont="1" applyFill="1" applyBorder="1" applyAlignment="1">
      <alignment vertical="center" wrapText="1"/>
    </xf>
    <xf numFmtId="164" fontId="7" fillId="33" borderId="10" xfId="0" applyNumberFormat="1" applyFont="1" applyFill="1" applyBorder="1" applyAlignment="1">
      <alignment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0" fontId="44" fillId="33" borderId="10" xfId="60" applyFont="1" applyFill="1" applyBorder="1" applyAlignment="1">
      <alignment horizontal="center" vertical="center" wrapText="1"/>
    </xf>
    <xf numFmtId="164" fontId="44" fillId="33" borderId="10" xfId="60" applyNumberFormat="1" applyFont="1" applyFill="1" applyBorder="1" applyAlignment="1">
      <alignment horizontal="right" vertical="center" wrapText="1"/>
    </xf>
    <xf numFmtId="1" fontId="43" fillId="33" borderId="12" xfId="60" applyNumberFormat="1" applyFont="1" applyFill="1" applyBorder="1" applyAlignment="1">
      <alignment horizontal="center" vertical="center" wrapText="1"/>
    </xf>
    <xf numFmtId="1" fontId="43" fillId="33" borderId="13" xfId="60" applyNumberFormat="1" applyFont="1" applyFill="1" applyBorder="1" applyAlignment="1">
      <alignment horizontal="center" vertical="center" wrapText="1"/>
    </xf>
    <xf numFmtId="1" fontId="43" fillId="33" borderId="11" xfId="60" applyNumberFormat="1" applyFont="1" applyFill="1" applyBorder="1" applyAlignment="1">
      <alignment horizontal="center" vertical="center" wrapText="1"/>
    </xf>
    <xf numFmtId="0" fontId="43" fillId="33" borderId="12" xfId="60" applyFont="1" applyFill="1" applyBorder="1" applyAlignment="1">
      <alignment horizontal="center" vertical="center" wrapText="1"/>
    </xf>
    <xf numFmtId="0" fontId="43" fillId="33" borderId="13" xfId="60" applyFont="1" applyFill="1" applyBorder="1" applyAlignment="1">
      <alignment horizontal="center" vertical="center" wrapText="1"/>
    </xf>
    <xf numFmtId="0" fontId="43" fillId="33" borderId="11" xfId="60" applyFont="1" applyFill="1" applyBorder="1" applyAlignment="1">
      <alignment horizontal="center" vertical="center" wrapText="1"/>
    </xf>
    <xf numFmtId="4" fontId="43" fillId="33" borderId="19" xfId="60" applyNumberFormat="1" applyFont="1" applyFill="1" applyBorder="1" applyAlignment="1">
      <alignment horizontal="center" vertical="center" wrapText="1"/>
    </xf>
    <xf numFmtId="4" fontId="43" fillId="33" borderId="20" xfId="60" applyNumberFormat="1" applyFont="1" applyFill="1" applyBorder="1" applyAlignment="1">
      <alignment horizontal="center" vertical="center" wrapText="1"/>
    </xf>
    <xf numFmtId="4" fontId="43" fillId="33" borderId="14" xfId="60" applyNumberFormat="1" applyFont="1" applyFill="1" applyBorder="1" applyAlignment="1">
      <alignment horizontal="center" vertical="center" wrapText="1"/>
    </xf>
    <xf numFmtId="4" fontId="43" fillId="33" borderId="15" xfId="60" applyNumberFormat="1" applyFont="1" applyFill="1" applyBorder="1" applyAlignment="1">
      <alignment horizontal="center" vertical="center" wrapText="1"/>
    </xf>
    <xf numFmtId="4" fontId="43" fillId="33" borderId="21" xfId="60" applyNumberFormat="1" applyFont="1" applyFill="1" applyBorder="1" applyAlignment="1">
      <alignment horizontal="center" vertical="center" wrapText="1"/>
    </xf>
    <xf numFmtId="4" fontId="43" fillId="33" borderId="22" xfId="6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4" fontId="6" fillId="5" borderId="10" xfId="0" applyNumberFormat="1" applyFont="1" applyFill="1" applyBorder="1" applyAlignment="1">
      <alignment horizontal="center" vertical="center" wrapText="1"/>
    </xf>
    <xf numFmtId="4" fontId="43" fillId="33" borderId="19" xfId="0" applyNumberFormat="1" applyFont="1" applyFill="1" applyBorder="1" applyAlignment="1">
      <alignment horizontal="center" vertical="center" wrapText="1"/>
    </xf>
    <xf numFmtId="4" fontId="43" fillId="33" borderId="20" xfId="0" applyNumberFormat="1" applyFont="1" applyFill="1" applyBorder="1" applyAlignment="1">
      <alignment horizontal="center" vertical="center" wrapText="1"/>
    </xf>
    <xf numFmtId="4" fontId="43" fillId="33" borderId="14" xfId="0" applyNumberFormat="1" applyFont="1" applyFill="1" applyBorder="1" applyAlignment="1">
      <alignment horizontal="center" vertical="center" wrapText="1"/>
    </xf>
    <xf numFmtId="4" fontId="43" fillId="33" borderId="15" xfId="0" applyNumberFormat="1" applyFont="1" applyFill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horizontal="center" vertical="center" wrapText="1"/>
    </xf>
    <xf numFmtId="4" fontId="6" fillId="33" borderId="19" xfId="0" applyNumberFormat="1" applyFont="1" applyFill="1" applyBorder="1" applyAlignment="1">
      <alignment horizontal="center" vertical="center" wrapText="1"/>
    </xf>
    <xf numFmtId="4" fontId="6" fillId="33" borderId="20" xfId="0" applyNumberFormat="1" applyFont="1" applyFill="1" applyBorder="1" applyAlignment="1">
      <alignment horizontal="center" vertical="center" wrapText="1"/>
    </xf>
    <xf numFmtId="4" fontId="6" fillId="33" borderId="14" xfId="0" applyNumberFormat="1" applyFont="1" applyFill="1" applyBorder="1" applyAlignment="1">
      <alignment horizontal="center" vertical="center" wrapText="1"/>
    </xf>
    <xf numFmtId="4" fontId="6" fillId="33" borderId="15" xfId="0" applyNumberFormat="1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 wrapText="1"/>
    </xf>
    <xf numFmtId="0" fontId="2" fillId="33" borderId="22" xfId="0" applyFont="1" applyFill="1" applyBorder="1" applyAlignment="1">
      <alignment vertical="center" wrapText="1"/>
    </xf>
    <xf numFmtId="1" fontId="6" fillId="33" borderId="12" xfId="0" applyNumberFormat="1" applyFont="1" applyFill="1" applyBorder="1" applyAlignment="1">
      <alignment horizontal="center" vertical="center" wrapText="1"/>
    </xf>
    <xf numFmtId="1" fontId="6" fillId="33" borderId="13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 vertical="top" wrapText="1"/>
    </xf>
    <xf numFmtId="0" fontId="3" fillId="33" borderId="0" xfId="0" applyFont="1" applyFill="1" applyAlignment="1">
      <alignment horizontal="center" vertical="center" wrapText="1"/>
    </xf>
    <xf numFmtId="1" fontId="2" fillId="33" borderId="12" xfId="0" applyNumberFormat="1" applyFont="1" applyFill="1" applyBorder="1" applyAlignment="1">
      <alignment horizontal="center" vertical="center" wrapText="1"/>
    </xf>
    <xf numFmtId="1" fontId="2" fillId="33" borderId="13" xfId="0" applyNumberFormat="1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7" fillId="33" borderId="23" xfId="0" applyFont="1" applyFill="1" applyBorder="1" applyAlignment="1">
      <alignment horizontal="left" vertical="center"/>
    </xf>
    <xf numFmtId="0" fontId="7" fillId="33" borderId="17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33" borderId="24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4" fontId="6" fillId="5" borderId="12" xfId="0" applyNumberFormat="1" applyFont="1" applyFill="1" applyBorder="1" applyAlignment="1">
      <alignment horizontal="center" vertical="center" wrapText="1"/>
    </xf>
    <xf numFmtId="4" fontId="6" fillId="5" borderId="13" xfId="0" applyNumberFormat="1" applyFont="1" applyFill="1" applyBorder="1" applyAlignment="1">
      <alignment horizontal="center" vertical="center" wrapText="1"/>
    </xf>
    <xf numFmtId="4" fontId="6" fillId="5" borderId="11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1" fontId="6" fillId="5" borderId="12" xfId="0" applyNumberFormat="1" applyFont="1" applyFill="1" applyBorder="1" applyAlignment="1">
      <alignment horizontal="center" vertical="center" wrapText="1"/>
    </xf>
    <xf numFmtId="1" fontId="6" fillId="5" borderId="13" xfId="0" applyNumberFormat="1" applyFont="1" applyFill="1" applyBorder="1" applyAlignment="1">
      <alignment horizontal="center" vertical="center" wrapText="1"/>
    </xf>
    <xf numFmtId="1" fontId="43" fillId="33" borderId="12" xfId="0" applyNumberFormat="1" applyFont="1" applyFill="1" applyBorder="1" applyAlignment="1">
      <alignment horizontal="center" vertical="center" wrapText="1"/>
    </xf>
    <xf numFmtId="1" fontId="43" fillId="33" borderId="13" xfId="0" applyNumberFormat="1" applyFont="1" applyFill="1" applyBorder="1" applyAlignment="1">
      <alignment horizontal="center" vertical="center" wrapText="1"/>
    </xf>
    <xf numFmtId="1" fontId="43" fillId="33" borderId="11" xfId="0" applyNumberFormat="1" applyFont="1" applyFill="1" applyBorder="1" applyAlignment="1">
      <alignment horizontal="center" vertical="center" wrapText="1"/>
    </xf>
    <xf numFmtId="4" fontId="43" fillId="33" borderId="12" xfId="60" applyNumberFormat="1" applyFont="1" applyFill="1" applyBorder="1" applyAlignment="1">
      <alignment horizontal="center" vertical="center" wrapText="1"/>
    </xf>
    <xf numFmtId="4" fontId="43" fillId="33" borderId="13" xfId="60" applyNumberFormat="1" applyFont="1" applyFill="1" applyBorder="1" applyAlignment="1">
      <alignment horizontal="center" vertical="center" wrapText="1"/>
    </xf>
    <xf numFmtId="4" fontId="43" fillId="33" borderId="11" xfId="60" applyNumberFormat="1" applyFont="1" applyFill="1" applyBorder="1" applyAlignment="1">
      <alignment horizontal="center" vertical="center" wrapText="1"/>
    </xf>
    <xf numFmtId="4" fontId="43" fillId="33" borderId="12" xfId="0" applyNumberFormat="1" applyFont="1" applyFill="1" applyBorder="1" applyAlignment="1">
      <alignment horizontal="center" vertical="center" wrapText="1"/>
    </xf>
    <xf numFmtId="4" fontId="43" fillId="33" borderId="13" xfId="0" applyNumberFormat="1" applyFont="1" applyFill="1" applyBorder="1" applyAlignment="1">
      <alignment horizontal="center" vertical="center" wrapText="1"/>
    </xf>
    <xf numFmtId="4" fontId="43" fillId="33" borderId="11" xfId="0" applyNumberFormat="1" applyFont="1" applyFill="1" applyBorder="1" applyAlignment="1">
      <alignment horizontal="center" vertical="center" wrapText="1"/>
    </xf>
    <xf numFmtId="4" fontId="43" fillId="33" borderId="23" xfId="60" applyNumberFormat="1" applyFont="1" applyFill="1" applyBorder="1" applyAlignment="1">
      <alignment horizontal="left" vertical="center" wrapText="1"/>
    </xf>
    <xf numFmtId="4" fontId="43" fillId="33" borderId="17" xfId="60" applyNumberFormat="1" applyFont="1" applyFill="1" applyBorder="1" applyAlignment="1">
      <alignment horizontal="left" vertical="center" wrapText="1"/>
    </xf>
    <xf numFmtId="4" fontId="43" fillId="33" borderId="16" xfId="60" applyNumberFormat="1" applyFont="1" applyFill="1" applyBorder="1" applyAlignment="1">
      <alignment horizontal="left" vertical="center" wrapText="1"/>
    </xf>
    <xf numFmtId="0" fontId="6" fillId="33" borderId="24" xfId="0" applyFont="1" applyFill="1" applyBorder="1" applyAlignment="1">
      <alignment horizontal="left" wrapText="1"/>
    </xf>
    <xf numFmtId="4" fontId="4" fillId="33" borderId="13" xfId="0" applyNumberFormat="1" applyFont="1" applyFill="1" applyBorder="1" applyAlignment="1">
      <alignment horizontal="center" vertical="center" wrapText="1"/>
    </xf>
    <xf numFmtId="1" fontId="2" fillId="33" borderId="0" xfId="0" applyNumberFormat="1" applyFont="1" applyFill="1" applyBorder="1" applyAlignment="1">
      <alignment horizont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wrapText="1"/>
    </xf>
    <xf numFmtId="4" fontId="2" fillId="33" borderId="15" xfId="0" applyNumberFormat="1" applyFont="1" applyFill="1" applyBorder="1" applyAlignment="1">
      <alignment horizontal="center" wrapText="1"/>
    </xf>
    <xf numFmtId="1" fontId="6" fillId="33" borderId="11" xfId="0" applyNumberFormat="1" applyFont="1" applyFill="1" applyBorder="1" applyAlignment="1">
      <alignment horizontal="center" vertical="center" wrapText="1"/>
    </xf>
    <xf numFmtId="4" fontId="43" fillId="33" borderId="21" xfId="0" applyNumberFormat="1" applyFont="1" applyFill="1" applyBorder="1" applyAlignment="1">
      <alignment horizontal="center" vertical="center" wrapText="1"/>
    </xf>
    <xf numFmtId="4" fontId="43" fillId="33" borderId="22" xfId="0" applyNumberFormat="1" applyFont="1" applyFill="1" applyBorder="1" applyAlignment="1">
      <alignment horizontal="center" vertical="center" wrapText="1"/>
    </xf>
    <xf numFmtId="49" fontId="43" fillId="33" borderId="12" xfId="0" applyNumberFormat="1" applyFont="1" applyFill="1" applyBorder="1" applyAlignment="1">
      <alignment horizontal="center" vertical="center" wrapText="1"/>
    </xf>
    <xf numFmtId="49" fontId="43" fillId="33" borderId="13" xfId="0" applyNumberFormat="1" applyFont="1" applyFill="1" applyBorder="1" applyAlignment="1">
      <alignment horizontal="center" vertical="center" wrapText="1"/>
    </xf>
    <xf numFmtId="49" fontId="43" fillId="33" borderId="11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49" fontId="43" fillId="33" borderId="12" xfId="60" applyNumberFormat="1" applyFont="1" applyFill="1" applyBorder="1" applyAlignment="1">
      <alignment horizontal="center" vertical="center" wrapText="1"/>
    </xf>
    <xf numFmtId="49" fontId="43" fillId="33" borderId="13" xfId="60" applyNumberFormat="1" applyFont="1" applyFill="1" applyBorder="1" applyAlignment="1">
      <alignment horizontal="center" vertical="center" wrapText="1"/>
    </xf>
    <xf numFmtId="49" fontId="43" fillId="33" borderId="11" xfId="60" applyNumberFormat="1" applyFont="1" applyFill="1" applyBorder="1" applyAlignment="1">
      <alignment horizontal="center" vertical="center" wrapText="1"/>
    </xf>
    <xf numFmtId="4" fontId="7" fillId="33" borderId="23" xfId="0" applyNumberFormat="1" applyFont="1" applyFill="1" applyBorder="1" applyAlignment="1">
      <alignment horizontal="left" vertical="center" wrapText="1"/>
    </xf>
    <xf numFmtId="4" fontId="7" fillId="33" borderId="17" xfId="0" applyNumberFormat="1" applyFont="1" applyFill="1" applyBorder="1" applyAlignment="1">
      <alignment horizontal="left" vertical="center" wrapText="1"/>
    </xf>
    <xf numFmtId="4" fontId="7" fillId="33" borderId="16" xfId="0" applyNumberFormat="1" applyFont="1" applyFill="1" applyBorder="1" applyAlignment="1">
      <alignment horizontal="left" vertical="center" wrapText="1"/>
    </xf>
    <xf numFmtId="4" fontId="42" fillId="33" borderId="12" xfId="60" applyNumberFormat="1" applyFont="1" applyFill="1" applyBorder="1" applyAlignment="1">
      <alignment horizontal="center" vertical="center" wrapText="1"/>
    </xf>
    <xf numFmtId="4" fontId="42" fillId="33" borderId="13" xfId="60" applyNumberFormat="1" applyFont="1" applyFill="1" applyBorder="1" applyAlignment="1">
      <alignment horizontal="center" vertical="center" wrapText="1"/>
    </xf>
    <xf numFmtId="4" fontId="42" fillId="33" borderId="11" xfId="6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1"/>
  <sheetViews>
    <sheetView tabSelected="1" view="pageBreakPreview" zoomScaleSheetLayoutView="100" zoomScalePageLayoutView="0" workbookViewId="0" topLeftCell="A222">
      <selection activeCell="F168" sqref="F168"/>
    </sheetView>
  </sheetViews>
  <sheetFormatPr defaultColWidth="12.00390625" defaultRowHeight="12.75"/>
  <cols>
    <col min="1" max="1" width="8.625" style="1" customWidth="1"/>
    <col min="2" max="2" width="31.625" style="18" customWidth="1"/>
    <col min="3" max="4" width="15.125" style="2" customWidth="1"/>
    <col min="5" max="5" width="19.625" style="2" customWidth="1"/>
    <col min="6" max="6" width="12.00390625" style="2" customWidth="1"/>
    <col min="7" max="10" width="15.25390625" style="2" bestFit="1" customWidth="1"/>
    <col min="11" max="12" width="12.375" style="2" bestFit="1" customWidth="1"/>
    <col min="13" max="14" width="13.00390625" style="2" bestFit="1" customWidth="1"/>
    <col min="15" max="16" width="12.375" style="2" bestFit="1" customWidth="1"/>
    <col min="17" max="17" width="12.00390625" style="2" customWidth="1"/>
    <col min="18" max="18" width="30.625" style="2" customWidth="1"/>
    <col min="19" max="16384" width="12.00390625" style="2" customWidth="1"/>
  </cols>
  <sheetData>
    <row r="1" spans="13:18" ht="12.75">
      <c r="M1" s="94" t="s">
        <v>59</v>
      </c>
      <c r="N1" s="94"/>
      <c r="O1" s="94"/>
      <c r="P1" s="94"/>
      <c r="Q1" s="94"/>
      <c r="R1" s="94"/>
    </row>
    <row r="2" spans="13:18" ht="32.25" customHeight="1">
      <c r="M2" s="94"/>
      <c r="N2" s="94"/>
      <c r="O2" s="94"/>
      <c r="P2" s="94"/>
      <c r="Q2" s="94"/>
      <c r="R2" s="94"/>
    </row>
    <row r="3" spans="1:18" ht="44.25" customHeight="1">
      <c r="A3" s="95" t="s">
        <v>58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</row>
    <row r="4" spans="1:18" ht="12.75" customHeight="1">
      <c r="A4" s="96" t="s">
        <v>47</v>
      </c>
      <c r="B4" s="99" t="s">
        <v>68</v>
      </c>
      <c r="C4" s="99" t="s">
        <v>41</v>
      </c>
      <c r="D4" s="99" t="s">
        <v>69</v>
      </c>
      <c r="E4" s="109" t="s">
        <v>66</v>
      </c>
      <c r="F4" s="76" t="s">
        <v>0</v>
      </c>
      <c r="G4" s="88" t="s">
        <v>1</v>
      </c>
      <c r="H4" s="89"/>
      <c r="I4" s="100" t="s">
        <v>2</v>
      </c>
      <c r="J4" s="101"/>
      <c r="K4" s="101"/>
      <c r="L4" s="101"/>
      <c r="M4" s="101"/>
      <c r="N4" s="101"/>
      <c r="O4" s="101"/>
      <c r="P4" s="102"/>
      <c r="Q4" s="88" t="s">
        <v>46</v>
      </c>
      <c r="R4" s="89"/>
    </row>
    <row r="5" spans="1:18" ht="12.75">
      <c r="A5" s="97"/>
      <c r="B5" s="99"/>
      <c r="C5" s="99"/>
      <c r="D5" s="99"/>
      <c r="E5" s="110"/>
      <c r="F5" s="76"/>
      <c r="G5" s="90"/>
      <c r="H5" s="91"/>
      <c r="I5" s="76" t="s">
        <v>3</v>
      </c>
      <c r="J5" s="76"/>
      <c r="K5" s="76" t="s">
        <v>4</v>
      </c>
      <c r="L5" s="76"/>
      <c r="M5" s="76" t="s">
        <v>5</v>
      </c>
      <c r="N5" s="76"/>
      <c r="O5" s="76" t="s">
        <v>6</v>
      </c>
      <c r="P5" s="76"/>
      <c r="Q5" s="112"/>
      <c r="R5" s="113"/>
    </row>
    <row r="6" spans="1:18" ht="85.5" customHeight="1">
      <c r="A6" s="98"/>
      <c r="B6" s="99"/>
      <c r="C6" s="99"/>
      <c r="D6" s="99"/>
      <c r="E6" s="111"/>
      <c r="F6" s="76"/>
      <c r="G6" s="12" t="s">
        <v>7</v>
      </c>
      <c r="H6" s="12" t="s">
        <v>8</v>
      </c>
      <c r="I6" s="12" t="s">
        <v>7</v>
      </c>
      <c r="J6" s="12" t="s">
        <v>8</v>
      </c>
      <c r="K6" s="12" t="s">
        <v>7</v>
      </c>
      <c r="L6" s="12" t="s">
        <v>8</v>
      </c>
      <c r="M6" s="12" t="s">
        <v>7</v>
      </c>
      <c r="N6" s="12" t="s">
        <v>8</v>
      </c>
      <c r="O6" s="12" t="s">
        <v>7</v>
      </c>
      <c r="P6" s="12" t="s">
        <v>26</v>
      </c>
      <c r="Q6" s="90"/>
      <c r="R6" s="91"/>
    </row>
    <row r="7" spans="1:18" ht="13.5" customHeight="1">
      <c r="A7" s="14">
        <v>1</v>
      </c>
      <c r="B7" s="17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  <c r="P7" s="13">
        <v>16</v>
      </c>
      <c r="Q7" s="100">
        <v>17</v>
      </c>
      <c r="R7" s="102"/>
    </row>
    <row r="8" spans="1:18" ht="12.75">
      <c r="A8" s="103" t="s">
        <v>35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5"/>
    </row>
    <row r="9" spans="1:18" s="9" customFormat="1" ht="16.5" customHeight="1">
      <c r="A9" s="123" t="s">
        <v>27</v>
      </c>
      <c r="B9" s="124"/>
      <c r="C9" s="124"/>
      <c r="D9" s="124"/>
      <c r="E9" s="160"/>
      <c r="F9" s="8" t="s">
        <v>9</v>
      </c>
      <c r="G9" s="19">
        <f>G10+G11+G12+G13+G14+G15+G16</f>
        <v>1958936.3442000002</v>
      </c>
      <c r="H9" s="19">
        <v>515787.9</v>
      </c>
      <c r="I9" s="19">
        <f aca="true" t="shared" si="0" ref="I9:P9">I10+I11+I12+I13+I14+I15+I16</f>
        <v>1958936.3442000002</v>
      </c>
      <c r="J9" s="19">
        <v>515787.9</v>
      </c>
      <c r="K9" s="19">
        <f t="shared" si="0"/>
        <v>0</v>
      </c>
      <c r="L9" s="19">
        <f t="shared" si="0"/>
        <v>0</v>
      </c>
      <c r="M9" s="19">
        <f t="shared" si="0"/>
        <v>0</v>
      </c>
      <c r="N9" s="19">
        <f t="shared" si="0"/>
        <v>0</v>
      </c>
      <c r="O9" s="19">
        <f t="shared" si="0"/>
        <v>0</v>
      </c>
      <c r="P9" s="19">
        <f t="shared" si="0"/>
        <v>0</v>
      </c>
      <c r="Q9" s="117"/>
      <c r="R9" s="118"/>
    </row>
    <row r="10" spans="1:18" s="9" customFormat="1" ht="16.5" customHeight="1">
      <c r="A10" s="125"/>
      <c r="B10" s="126"/>
      <c r="C10" s="126"/>
      <c r="D10" s="126"/>
      <c r="E10" s="161"/>
      <c r="F10" s="10" t="s">
        <v>31</v>
      </c>
      <c r="G10" s="15">
        <f>G237</f>
        <v>284905.3442</v>
      </c>
      <c r="H10" s="15">
        <f aca="true" t="shared" si="1" ref="H10:P10">H237</f>
        <v>137929.27999999997</v>
      </c>
      <c r="I10" s="15">
        <f t="shared" si="1"/>
        <v>284905.3442</v>
      </c>
      <c r="J10" s="15">
        <f t="shared" si="1"/>
        <v>137929.27999999997</v>
      </c>
      <c r="K10" s="15">
        <f t="shared" si="1"/>
        <v>0</v>
      </c>
      <c r="L10" s="15">
        <f t="shared" si="1"/>
        <v>0</v>
      </c>
      <c r="M10" s="15">
        <f t="shared" si="1"/>
        <v>0</v>
      </c>
      <c r="N10" s="15">
        <f t="shared" si="1"/>
        <v>0</v>
      </c>
      <c r="O10" s="15">
        <f t="shared" si="1"/>
        <v>0</v>
      </c>
      <c r="P10" s="15">
        <f t="shared" si="1"/>
        <v>0</v>
      </c>
      <c r="Q10" s="119"/>
      <c r="R10" s="120"/>
    </row>
    <row r="11" spans="1:18" s="9" customFormat="1" ht="16.5" customHeight="1">
      <c r="A11" s="125"/>
      <c r="B11" s="126"/>
      <c r="C11" s="126"/>
      <c r="D11" s="126"/>
      <c r="E11" s="161"/>
      <c r="F11" s="10" t="s">
        <v>30</v>
      </c>
      <c r="G11" s="15">
        <f aca="true" t="shared" si="2" ref="G11:P16">G238</f>
        <v>279228.4</v>
      </c>
      <c r="H11" s="15">
        <f t="shared" si="2"/>
        <v>107929.32</v>
      </c>
      <c r="I11" s="15">
        <f t="shared" si="2"/>
        <v>279228.4</v>
      </c>
      <c r="J11" s="15">
        <f t="shared" si="2"/>
        <v>107929.32</v>
      </c>
      <c r="K11" s="15">
        <f t="shared" si="2"/>
        <v>0</v>
      </c>
      <c r="L11" s="15">
        <f t="shared" si="2"/>
        <v>0</v>
      </c>
      <c r="M11" s="15">
        <f t="shared" si="2"/>
        <v>0</v>
      </c>
      <c r="N11" s="15">
        <f t="shared" si="2"/>
        <v>0</v>
      </c>
      <c r="O11" s="15">
        <f t="shared" si="2"/>
        <v>0</v>
      </c>
      <c r="P11" s="15">
        <f t="shared" si="2"/>
        <v>0</v>
      </c>
      <c r="Q11" s="119"/>
      <c r="R11" s="120"/>
    </row>
    <row r="12" spans="1:18" s="9" customFormat="1" ht="16.5" customHeight="1">
      <c r="A12" s="125"/>
      <c r="B12" s="126"/>
      <c r="C12" s="126"/>
      <c r="D12" s="126"/>
      <c r="E12" s="161"/>
      <c r="F12" s="10" t="s">
        <v>51</v>
      </c>
      <c r="G12" s="15">
        <f t="shared" si="2"/>
        <v>279228.4</v>
      </c>
      <c r="H12" s="15">
        <f t="shared" si="2"/>
        <v>107929.32</v>
      </c>
      <c r="I12" s="15">
        <f t="shared" si="2"/>
        <v>279228.4</v>
      </c>
      <c r="J12" s="15">
        <f t="shared" si="2"/>
        <v>107929.32</v>
      </c>
      <c r="K12" s="15">
        <f t="shared" si="2"/>
        <v>0</v>
      </c>
      <c r="L12" s="15">
        <f t="shared" si="2"/>
        <v>0</v>
      </c>
      <c r="M12" s="15">
        <f t="shared" si="2"/>
        <v>0</v>
      </c>
      <c r="N12" s="15">
        <f t="shared" si="2"/>
        <v>0</v>
      </c>
      <c r="O12" s="15">
        <f t="shared" si="2"/>
        <v>0</v>
      </c>
      <c r="P12" s="15">
        <f t="shared" si="2"/>
        <v>0</v>
      </c>
      <c r="Q12" s="119"/>
      <c r="R12" s="120"/>
    </row>
    <row r="13" spans="1:18" s="9" customFormat="1" ht="16.5" customHeight="1">
      <c r="A13" s="125"/>
      <c r="B13" s="126"/>
      <c r="C13" s="126"/>
      <c r="D13" s="126"/>
      <c r="E13" s="161"/>
      <c r="F13" s="10" t="s">
        <v>52</v>
      </c>
      <c r="G13" s="15">
        <f t="shared" si="2"/>
        <v>279228.4</v>
      </c>
      <c r="H13" s="15">
        <f t="shared" si="2"/>
        <v>81000.02</v>
      </c>
      <c r="I13" s="15">
        <f t="shared" si="2"/>
        <v>279228.4</v>
      </c>
      <c r="J13" s="15">
        <f t="shared" si="2"/>
        <v>81000.02</v>
      </c>
      <c r="K13" s="15">
        <f t="shared" si="2"/>
        <v>0</v>
      </c>
      <c r="L13" s="15">
        <f t="shared" si="2"/>
        <v>0</v>
      </c>
      <c r="M13" s="15">
        <f t="shared" si="2"/>
        <v>0</v>
      </c>
      <c r="N13" s="15">
        <f t="shared" si="2"/>
        <v>0</v>
      </c>
      <c r="O13" s="15">
        <f t="shared" si="2"/>
        <v>0</v>
      </c>
      <c r="P13" s="15">
        <f t="shared" si="2"/>
        <v>0</v>
      </c>
      <c r="Q13" s="119"/>
      <c r="R13" s="120"/>
    </row>
    <row r="14" spans="1:18" s="9" customFormat="1" ht="16.5" customHeight="1">
      <c r="A14" s="125"/>
      <c r="B14" s="126"/>
      <c r="C14" s="126"/>
      <c r="D14" s="126"/>
      <c r="E14" s="161"/>
      <c r="F14" s="10" t="s">
        <v>53</v>
      </c>
      <c r="G14" s="15">
        <f t="shared" si="2"/>
        <v>279228.4</v>
      </c>
      <c r="H14" s="15">
        <f t="shared" si="2"/>
        <v>81000.02</v>
      </c>
      <c r="I14" s="15">
        <f t="shared" si="2"/>
        <v>279228.4</v>
      </c>
      <c r="J14" s="15">
        <f t="shared" si="2"/>
        <v>81000.02</v>
      </c>
      <c r="K14" s="15">
        <f t="shared" si="2"/>
        <v>0</v>
      </c>
      <c r="L14" s="15">
        <f t="shared" si="2"/>
        <v>0</v>
      </c>
      <c r="M14" s="15">
        <f t="shared" si="2"/>
        <v>0</v>
      </c>
      <c r="N14" s="15">
        <f t="shared" si="2"/>
        <v>0</v>
      </c>
      <c r="O14" s="15">
        <f t="shared" si="2"/>
        <v>0</v>
      </c>
      <c r="P14" s="15">
        <f t="shared" si="2"/>
        <v>0</v>
      </c>
      <c r="Q14" s="119"/>
      <c r="R14" s="120"/>
    </row>
    <row r="15" spans="1:18" s="9" customFormat="1" ht="16.5" customHeight="1">
      <c r="A15" s="125"/>
      <c r="B15" s="126"/>
      <c r="C15" s="126"/>
      <c r="D15" s="126"/>
      <c r="E15" s="161"/>
      <c r="F15" s="10" t="s">
        <v>54</v>
      </c>
      <c r="G15" s="15">
        <f t="shared" si="2"/>
        <v>278558.7</v>
      </c>
      <c r="H15" s="15">
        <f t="shared" si="2"/>
        <v>0</v>
      </c>
      <c r="I15" s="15">
        <f t="shared" si="2"/>
        <v>278558.7</v>
      </c>
      <c r="J15" s="15">
        <f t="shared" si="2"/>
        <v>0</v>
      </c>
      <c r="K15" s="15">
        <f t="shared" si="2"/>
        <v>0</v>
      </c>
      <c r="L15" s="15">
        <f t="shared" si="2"/>
        <v>0</v>
      </c>
      <c r="M15" s="15">
        <f t="shared" si="2"/>
        <v>0</v>
      </c>
      <c r="N15" s="15">
        <f t="shared" si="2"/>
        <v>0</v>
      </c>
      <c r="O15" s="15">
        <f t="shared" si="2"/>
        <v>0</v>
      </c>
      <c r="P15" s="15">
        <f t="shared" si="2"/>
        <v>0</v>
      </c>
      <c r="Q15" s="119"/>
      <c r="R15" s="120"/>
    </row>
    <row r="16" spans="1:18" s="9" customFormat="1" ht="16.5" customHeight="1">
      <c r="A16" s="127"/>
      <c r="B16" s="128"/>
      <c r="C16" s="128"/>
      <c r="D16" s="128"/>
      <c r="E16" s="162"/>
      <c r="F16" s="10" t="s">
        <v>55</v>
      </c>
      <c r="G16" s="15">
        <f t="shared" si="2"/>
        <v>278558.7</v>
      </c>
      <c r="H16" s="15">
        <f t="shared" si="2"/>
        <v>0</v>
      </c>
      <c r="I16" s="15">
        <f t="shared" si="2"/>
        <v>278558.7</v>
      </c>
      <c r="J16" s="15">
        <f t="shared" si="2"/>
        <v>0</v>
      </c>
      <c r="K16" s="15">
        <f t="shared" si="2"/>
        <v>0</v>
      </c>
      <c r="L16" s="15">
        <f t="shared" si="2"/>
        <v>0</v>
      </c>
      <c r="M16" s="15">
        <f t="shared" si="2"/>
        <v>0</v>
      </c>
      <c r="N16" s="15">
        <f t="shared" si="2"/>
        <v>0</v>
      </c>
      <c r="O16" s="15">
        <f t="shared" si="2"/>
        <v>0</v>
      </c>
      <c r="P16" s="15">
        <f t="shared" si="2"/>
        <v>0</v>
      </c>
      <c r="Q16" s="121"/>
      <c r="R16" s="122"/>
    </row>
    <row r="17" spans="1:18" s="26" customFormat="1" ht="15">
      <c r="A17" s="106" t="s">
        <v>24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8"/>
    </row>
    <row r="18" spans="1:18" s="26" customFormat="1" ht="15">
      <c r="A18" s="92">
        <f>A6+1</f>
        <v>1</v>
      </c>
      <c r="B18" s="82" t="s">
        <v>11</v>
      </c>
      <c r="C18" s="27"/>
      <c r="D18" s="27"/>
      <c r="E18" s="114" t="s">
        <v>72</v>
      </c>
      <c r="F18" s="28" t="s">
        <v>9</v>
      </c>
      <c r="G18" s="29">
        <f aca="true" t="shared" si="3" ref="G18:P18">SUM(G19:G25)</f>
        <v>2600</v>
      </c>
      <c r="H18" s="29">
        <f t="shared" si="3"/>
        <v>2000</v>
      </c>
      <c r="I18" s="29">
        <f t="shared" si="3"/>
        <v>2600</v>
      </c>
      <c r="J18" s="29">
        <f t="shared" si="3"/>
        <v>2000</v>
      </c>
      <c r="K18" s="29">
        <f t="shared" si="3"/>
        <v>0</v>
      </c>
      <c r="L18" s="29">
        <f t="shared" si="3"/>
        <v>0</v>
      </c>
      <c r="M18" s="29">
        <f t="shared" si="3"/>
        <v>0</v>
      </c>
      <c r="N18" s="29">
        <f t="shared" si="3"/>
        <v>0</v>
      </c>
      <c r="O18" s="29">
        <f t="shared" si="3"/>
        <v>0</v>
      </c>
      <c r="P18" s="29">
        <f t="shared" si="3"/>
        <v>0</v>
      </c>
      <c r="Q18" s="84" t="s">
        <v>28</v>
      </c>
      <c r="R18" s="85"/>
    </row>
    <row r="19" spans="1:18" s="26" customFormat="1" ht="13.5" customHeight="1">
      <c r="A19" s="93"/>
      <c r="B19" s="83"/>
      <c r="C19" s="30"/>
      <c r="D19" s="30"/>
      <c r="E19" s="115"/>
      <c r="F19" s="31" t="s">
        <v>31</v>
      </c>
      <c r="G19" s="32">
        <v>400</v>
      </c>
      <c r="H19" s="32">
        <v>400</v>
      </c>
      <c r="I19" s="32">
        <f aca="true" t="shared" si="4" ref="I19:J23">G19</f>
        <v>400</v>
      </c>
      <c r="J19" s="32">
        <f t="shared" si="4"/>
        <v>400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86"/>
      <c r="R19" s="87"/>
    </row>
    <row r="20" spans="1:18" s="26" customFormat="1" ht="15">
      <c r="A20" s="93"/>
      <c r="B20" s="83"/>
      <c r="C20" s="30"/>
      <c r="D20" s="30"/>
      <c r="E20" s="115"/>
      <c r="F20" s="31" t="s">
        <v>30</v>
      </c>
      <c r="G20" s="32">
        <v>400</v>
      </c>
      <c r="H20" s="32">
        <v>400</v>
      </c>
      <c r="I20" s="32">
        <f t="shared" si="4"/>
        <v>400</v>
      </c>
      <c r="J20" s="32">
        <f t="shared" si="4"/>
        <v>400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86"/>
      <c r="R20" s="87"/>
    </row>
    <row r="21" spans="1:18" s="26" customFormat="1" ht="15">
      <c r="A21" s="93"/>
      <c r="B21" s="83"/>
      <c r="C21" s="30"/>
      <c r="D21" s="30"/>
      <c r="E21" s="115"/>
      <c r="F21" s="31" t="s">
        <v>51</v>
      </c>
      <c r="G21" s="32">
        <v>400</v>
      </c>
      <c r="H21" s="32">
        <v>400</v>
      </c>
      <c r="I21" s="32">
        <f t="shared" si="4"/>
        <v>400</v>
      </c>
      <c r="J21" s="32">
        <f t="shared" si="4"/>
        <v>400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86"/>
      <c r="R21" s="87"/>
    </row>
    <row r="22" spans="1:18" s="26" customFormat="1" ht="15">
      <c r="A22" s="93"/>
      <c r="B22" s="83"/>
      <c r="C22" s="30"/>
      <c r="D22" s="30"/>
      <c r="E22" s="115"/>
      <c r="F22" s="31" t="s">
        <v>52</v>
      </c>
      <c r="G22" s="32">
        <v>400</v>
      </c>
      <c r="H22" s="32">
        <v>400</v>
      </c>
      <c r="I22" s="32">
        <f aca="true" t="shared" si="5" ref="I22:I49">G22</f>
        <v>400</v>
      </c>
      <c r="J22" s="32">
        <f t="shared" si="4"/>
        <v>400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86"/>
      <c r="R22" s="87"/>
    </row>
    <row r="23" spans="1:18" s="26" customFormat="1" ht="15">
      <c r="A23" s="93"/>
      <c r="B23" s="83"/>
      <c r="C23" s="30"/>
      <c r="D23" s="30"/>
      <c r="E23" s="115"/>
      <c r="F23" s="31" t="s">
        <v>53</v>
      </c>
      <c r="G23" s="32">
        <v>400</v>
      </c>
      <c r="H23" s="32">
        <v>400</v>
      </c>
      <c r="I23" s="32">
        <f t="shared" si="5"/>
        <v>400</v>
      </c>
      <c r="J23" s="32">
        <f t="shared" si="4"/>
        <v>400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86"/>
      <c r="R23" s="87"/>
    </row>
    <row r="24" spans="1:18" s="26" customFormat="1" ht="15">
      <c r="A24" s="93"/>
      <c r="B24" s="83"/>
      <c r="C24" s="30"/>
      <c r="D24" s="30"/>
      <c r="E24" s="115"/>
      <c r="F24" s="31" t="s">
        <v>54</v>
      </c>
      <c r="G24" s="32">
        <v>300</v>
      </c>
      <c r="H24" s="32">
        <v>0</v>
      </c>
      <c r="I24" s="32">
        <f t="shared" si="5"/>
        <v>300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86"/>
      <c r="R24" s="87"/>
    </row>
    <row r="25" spans="1:18" s="26" customFormat="1" ht="15">
      <c r="A25" s="93"/>
      <c r="B25" s="83"/>
      <c r="C25" s="30" t="s">
        <v>42</v>
      </c>
      <c r="D25" s="30" t="s">
        <v>43</v>
      </c>
      <c r="E25" s="116"/>
      <c r="F25" s="31" t="s">
        <v>55</v>
      </c>
      <c r="G25" s="32">
        <v>300</v>
      </c>
      <c r="H25" s="32">
        <v>0</v>
      </c>
      <c r="I25" s="32">
        <f t="shared" si="5"/>
        <v>300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86"/>
      <c r="R25" s="87"/>
    </row>
    <row r="26" spans="1:18" s="26" customFormat="1" ht="15">
      <c r="A26" s="92">
        <f>A18+1</f>
        <v>2</v>
      </c>
      <c r="B26" s="82" t="s">
        <v>12</v>
      </c>
      <c r="C26" s="27"/>
      <c r="D26" s="27"/>
      <c r="E26" s="114" t="s">
        <v>72</v>
      </c>
      <c r="F26" s="28" t="s">
        <v>9</v>
      </c>
      <c r="G26" s="29">
        <f>SUM(G27:G33)</f>
        <v>95910.6</v>
      </c>
      <c r="H26" s="29">
        <f aca="true" t="shared" si="6" ref="H26:P26">SUM(H27:H33)</f>
        <v>68990</v>
      </c>
      <c r="I26" s="29">
        <f t="shared" si="5"/>
        <v>95910.6</v>
      </c>
      <c r="J26" s="29">
        <f t="shared" si="6"/>
        <v>68990</v>
      </c>
      <c r="K26" s="29">
        <f t="shared" si="6"/>
        <v>0</v>
      </c>
      <c r="L26" s="29">
        <f t="shared" si="6"/>
        <v>0</v>
      </c>
      <c r="M26" s="29">
        <f t="shared" si="6"/>
        <v>0</v>
      </c>
      <c r="N26" s="29">
        <f t="shared" si="6"/>
        <v>0</v>
      </c>
      <c r="O26" s="29">
        <f t="shared" si="6"/>
        <v>0</v>
      </c>
      <c r="P26" s="29">
        <f t="shared" si="6"/>
        <v>0</v>
      </c>
      <c r="Q26" s="84" t="s">
        <v>28</v>
      </c>
      <c r="R26" s="85"/>
    </row>
    <row r="27" spans="1:18" s="26" customFormat="1" ht="13.5" customHeight="1">
      <c r="A27" s="93"/>
      <c r="B27" s="83"/>
      <c r="C27" s="30"/>
      <c r="D27" s="30"/>
      <c r="E27" s="115"/>
      <c r="F27" s="31" t="s">
        <v>31</v>
      </c>
      <c r="G27" s="32">
        <v>13798</v>
      </c>
      <c r="H27" s="32">
        <v>13798</v>
      </c>
      <c r="I27" s="32">
        <f t="shared" si="5"/>
        <v>13798</v>
      </c>
      <c r="J27" s="32">
        <f>H27</f>
        <v>13798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86"/>
      <c r="R27" s="87"/>
    </row>
    <row r="28" spans="1:18" s="26" customFormat="1" ht="15">
      <c r="A28" s="93"/>
      <c r="B28" s="83"/>
      <c r="C28" s="30"/>
      <c r="D28" s="30"/>
      <c r="E28" s="115"/>
      <c r="F28" s="31" t="s">
        <v>30</v>
      </c>
      <c r="G28" s="32">
        <v>13798</v>
      </c>
      <c r="H28" s="32">
        <v>13798</v>
      </c>
      <c r="I28" s="32">
        <f t="shared" si="5"/>
        <v>13798</v>
      </c>
      <c r="J28" s="32">
        <f>H28</f>
        <v>13798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86"/>
      <c r="R28" s="87"/>
    </row>
    <row r="29" spans="1:18" s="26" customFormat="1" ht="15">
      <c r="A29" s="93"/>
      <c r="B29" s="83"/>
      <c r="C29" s="30"/>
      <c r="D29" s="30"/>
      <c r="E29" s="115"/>
      <c r="F29" s="31" t="s">
        <v>51</v>
      </c>
      <c r="G29" s="32">
        <v>13798</v>
      </c>
      <c r="H29" s="32">
        <v>13798</v>
      </c>
      <c r="I29" s="32">
        <f t="shared" si="5"/>
        <v>13798</v>
      </c>
      <c r="J29" s="32">
        <f>H29</f>
        <v>13798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86"/>
      <c r="R29" s="87"/>
    </row>
    <row r="30" spans="1:18" s="26" customFormat="1" ht="15">
      <c r="A30" s="93"/>
      <c r="B30" s="83"/>
      <c r="C30" s="30"/>
      <c r="D30" s="30"/>
      <c r="E30" s="115"/>
      <c r="F30" s="31" t="s">
        <v>52</v>
      </c>
      <c r="G30" s="32">
        <v>13798</v>
      </c>
      <c r="H30" s="32">
        <v>13798</v>
      </c>
      <c r="I30" s="32">
        <f t="shared" si="5"/>
        <v>13798</v>
      </c>
      <c r="J30" s="32">
        <v>13798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86"/>
      <c r="R30" s="87"/>
    </row>
    <row r="31" spans="1:18" s="26" customFormat="1" ht="15">
      <c r="A31" s="93"/>
      <c r="B31" s="83"/>
      <c r="C31" s="30"/>
      <c r="D31" s="30"/>
      <c r="E31" s="115"/>
      <c r="F31" s="31" t="s">
        <v>53</v>
      </c>
      <c r="G31" s="32">
        <v>13798</v>
      </c>
      <c r="H31" s="32">
        <v>13798</v>
      </c>
      <c r="I31" s="32">
        <f t="shared" si="5"/>
        <v>13798</v>
      </c>
      <c r="J31" s="32">
        <v>13798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86"/>
      <c r="R31" s="87"/>
    </row>
    <row r="32" spans="1:18" s="26" customFormat="1" ht="15">
      <c r="A32" s="93"/>
      <c r="B32" s="83"/>
      <c r="C32" s="30" t="s">
        <v>42</v>
      </c>
      <c r="D32" s="30" t="s">
        <v>43</v>
      </c>
      <c r="E32" s="115"/>
      <c r="F32" s="31" t="s">
        <v>54</v>
      </c>
      <c r="G32" s="32">
        <v>13460.3</v>
      </c>
      <c r="H32" s="32">
        <v>0</v>
      </c>
      <c r="I32" s="32">
        <f t="shared" si="5"/>
        <v>13460.3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86"/>
      <c r="R32" s="87"/>
    </row>
    <row r="33" spans="1:18" s="26" customFormat="1" ht="15">
      <c r="A33" s="93"/>
      <c r="B33" s="83"/>
      <c r="C33" s="30"/>
      <c r="D33" s="30"/>
      <c r="E33" s="116"/>
      <c r="F33" s="31" t="s">
        <v>55</v>
      </c>
      <c r="G33" s="32">
        <v>13460.3</v>
      </c>
      <c r="H33" s="32">
        <v>0</v>
      </c>
      <c r="I33" s="32">
        <f t="shared" si="5"/>
        <v>13460.3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86"/>
      <c r="R33" s="87"/>
    </row>
    <row r="34" spans="1:18" s="26" customFormat="1" ht="16.5" customHeight="1">
      <c r="A34" s="92">
        <f>A26+1</f>
        <v>3</v>
      </c>
      <c r="B34" s="82" t="s">
        <v>17</v>
      </c>
      <c r="C34" s="27"/>
      <c r="D34" s="27"/>
      <c r="E34" s="114" t="s">
        <v>73</v>
      </c>
      <c r="F34" s="28" t="s">
        <v>9</v>
      </c>
      <c r="G34" s="29">
        <f aca="true" t="shared" si="7" ref="G34:P34">SUM(G35:G41)</f>
        <v>35385.7</v>
      </c>
      <c r="H34" s="29">
        <f t="shared" si="7"/>
        <v>15165.300000000001</v>
      </c>
      <c r="I34" s="29">
        <f t="shared" si="5"/>
        <v>35385.7</v>
      </c>
      <c r="J34" s="29">
        <f t="shared" si="7"/>
        <v>15165.300000000001</v>
      </c>
      <c r="K34" s="29">
        <f t="shared" si="7"/>
        <v>0</v>
      </c>
      <c r="L34" s="29">
        <f t="shared" si="7"/>
        <v>0</v>
      </c>
      <c r="M34" s="29">
        <f t="shared" si="7"/>
        <v>0</v>
      </c>
      <c r="N34" s="29">
        <f t="shared" si="7"/>
        <v>0</v>
      </c>
      <c r="O34" s="29">
        <f t="shared" si="7"/>
        <v>0</v>
      </c>
      <c r="P34" s="29">
        <f t="shared" si="7"/>
        <v>0</v>
      </c>
      <c r="Q34" s="84" t="s">
        <v>28</v>
      </c>
      <c r="R34" s="85"/>
    </row>
    <row r="35" spans="1:18" s="26" customFormat="1" ht="12.75" customHeight="1">
      <c r="A35" s="93"/>
      <c r="B35" s="83"/>
      <c r="C35" s="30"/>
      <c r="D35" s="30"/>
      <c r="E35" s="115"/>
      <c r="F35" s="31" t="s">
        <v>31</v>
      </c>
      <c r="G35" s="32">
        <v>5055.1</v>
      </c>
      <c r="H35" s="32">
        <v>5055.1</v>
      </c>
      <c r="I35" s="32">
        <v>5055.1</v>
      </c>
      <c r="J35" s="32">
        <f>H35</f>
        <v>5055.1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86"/>
      <c r="R35" s="87"/>
    </row>
    <row r="36" spans="1:18" s="26" customFormat="1" ht="15">
      <c r="A36" s="93"/>
      <c r="B36" s="83"/>
      <c r="C36" s="30"/>
      <c r="D36" s="30"/>
      <c r="E36" s="115"/>
      <c r="F36" s="31" t="s">
        <v>30</v>
      </c>
      <c r="G36" s="32">
        <v>5055.1</v>
      </c>
      <c r="H36" s="32">
        <v>5055.1</v>
      </c>
      <c r="I36" s="32">
        <f t="shared" si="5"/>
        <v>5055.1</v>
      </c>
      <c r="J36" s="32">
        <f>H36</f>
        <v>5055.1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86"/>
      <c r="R36" s="87"/>
    </row>
    <row r="37" spans="1:18" s="26" customFormat="1" ht="15">
      <c r="A37" s="93"/>
      <c r="B37" s="83"/>
      <c r="C37" s="30"/>
      <c r="D37" s="30"/>
      <c r="E37" s="115"/>
      <c r="F37" s="31" t="s">
        <v>51</v>
      </c>
      <c r="G37" s="32">
        <v>5055.1</v>
      </c>
      <c r="H37" s="32">
        <v>5055.1</v>
      </c>
      <c r="I37" s="32">
        <f t="shared" si="5"/>
        <v>5055.1</v>
      </c>
      <c r="J37" s="32">
        <f>H37</f>
        <v>5055.1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86"/>
      <c r="R37" s="87"/>
    </row>
    <row r="38" spans="1:18" s="26" customFormat="1" ht="15">
      <c r="A38" s="93"/>
      <c r="B38" s="83"/>
      <c r="C38" s="30"/>
      <c r="D38" s="30"/>
      <c r="E38" s="115"/>
      <c r="F38" s="31" t="s">
        <v>52</v>
      </c>
      <c r="G38" s="32">
        <v>5055.1</v>
      </c>
      <c r="H38" s="32">
        <v>0</v>
      </c>
      <c r="I38" s="32">
        <f t="shared" si="5"/>
        <v>5055.1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86"/>
      <c r="R38" s="87"/>
    </row>
    <row r="39" spans="1:18" s="26" customFormat="1" ht="15">
      <c r="A39" s="93"/>
      <c r="B39" s="83"/>
      <c r="C39" s="30"/>
      <c r="D39" s="30"/>
      <c r="E39" s="115"/>
      <c r="F39" s="31" t="s">
        <v>53</v>
      </c>
      <c r="G39" s="32">
        <v>5055.1</v>
      </c>
      <c r="H39" s="32">
        <v>0</v>
      </c>
      <c r="I39" s="32">
        <f t="shared" si="5"/>
        <v>5055.1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86"/>
      <c r="R39" s="87"/>
    </row>
    <row r="40" spans="1:18" s="26" customFormat="1" ht="15">
      <c r="A40" s="93"/>
      <c r="B40" s="83"/>
      <c r="C40" s="30" t="s">
        <v>42</v>
      </c>
      <c r="D40" s="30" t="s">
        <v>43</v>
      </c>
      <c r="E40" s="115"/>
      <c r="F40" s="31" t="s">
        <v>54</v>
      </c>
      <c r="G40" s="32">
        <v>5055.1</v>
      </c>
      <c r="H40" s="32">
        <v>0</v>
      </c>
      <c r="I40" s="32">
        <f t="shared" si="5"/>
        <v>5055.1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86"/>
      <c r="R40" s="87"/>
    </row>
    <row r="41" spans="1:18" s="26" customFormat="1" ht="15">
      <c r="A41" s="93"/>
      <c r="B41" s="83"/>
      <c r="C41" s="30"/>
      <c r="D41" s="30"/>
      <c r="E41" s="116"/>
      <c r="F41" s="31" t="s">
        <v>55</v>
      </c>
      <c r="G41" s="32">
        <v>5055.1</v>
      </c>
      <c r="H41" s="32">
        <v>0</v>
      </c>
      <c r="I41" s="32">
        <f t="shared" si="5"/>
        <v>5055.1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86"/>
      <c r="R41" s="87"/>
    </row>
    <row r="42" spans="1:18" s="26" customFormat="1" ht="14.25" customHeight="1">
      <c r="A42" s="92">
        <f>A34+1</f>
        <v>4</v>
      </c>
      <c r="B42" s="82" t="s">
        <v>34</v>
      </c>
      <c r="C42" s="27"/>
      <c r="D42" s="27"/>
      <c r="E42" s="114" t="s">
        <v>72</v>
      </c>
      <c r="F42" s="28" t="s">
        <v>9</v>
      </c>
      <c r="G42" s="29">
        <f aca="true" t="shared" si="8" ref="G42:P42">SUM(G43:G49)</f>
        <v>6466</v>
      </c>
      <c r="H42" s="29">
        <f t="shared" si="8"/>
        <v>4950</v>
      </c>
      <c r="I42" s="29">
        <f t="shared" si="5"/>
        <v>6466</v>
      </c>
      <c r="J42" s="29">
        <f t="shared" si="8"/>
        <v>4950</v>
      </c>
      <c r="K42" s="29">
        <f t="shared" si="8"/>
        <v>0</v>
      </c>
      <c r="L42" s="29">
        <f t="shared" si="8"/>
        <v>0</v>
      </c>
      <c r="M42" s="29">
        <f t="shared" si="8"/>
        <v>0</v>
      </c>
      <c r="N42" s="29">
        <f t="shared" si="8"/>
        <v>0</v>
      </c>
      <c r="O42" s="29">
        <f t="shared" si="8"/>
        <v>0</v>
      </c>
      <c r="P42" s="29">
        <f t="shared" si="8"/>
        <v>0</v>
      </c>
      <c r="Q42" s="84" t="s">
        <v>28</v>
      </c>
      <c r="R42" s="85"/>
    </row>
    <row r="43" spans="1:18" s="26" customFormat="1" ht="14.25" customHeight="1">
      <c r="A43" s="93"/>
      <c r="B43" s="83"/>
      <c r="C43" s="30"/>
      <c r="D43" s="30"/>
      <c r="E43" s="115"/>
      <c r="F43" s="31" t="s">
        <v>31</v>
      </c>
      <c r="G43" s="32">
        <v>990</v>
      </c>
      <c r="H43" s="32">
        <v>990</v>
      </c>
      <c r="I43" s="32">
        <f t="shared" si="5"/>
        <v>990</v>
      </c>
      <c r="J43" s="32">
        <f>H43</f>
        <v>990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86"/>
      <c r="R43" s="87"/>
    </row>
    <row r="44" spans="1:18" s="26" customFormat="1" ht="14.25" customHeight="1">
      <c r="A44" s="93"/>
      <c r="B44" s="83"/>
      <c r="C44" s="30"/>
      <c r="D44" s="30"/>
      <c r="E44" s="115"/>
      <c r="F44" s="31" t="s">
        <v>30</v>
      </c>
      <c r="G44" s="32">
        <v>990</v>
      </c>
      <c r="H44" s="32">
        <v>990</v>
      </c>
      <c r="I44" s="32">
        <f t="shared" si="5"/>
        <v>990</v>
      </c>
      <c r="J44" s="32">
        <f>H44</f>
        <v>990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86"/>
      <c r="R44" s="87"/>
    </row>
    <row r="45" spans="1:18" s="26" customFormat="1" ht="14.25" customHeight="1">
      <c r="A45" s="93"/>
      <c r="B45" s="83"/>
      <c r="C45" s="30"/>
      <c r="D45" s="30"/>
      <c r="E45" s="115"/>
      <c r="F45" s="31" t="s">
        <v>51</v>
      </c>
      <c r="G45" s="32">
        <v>990</v>
      </c>
      <c r="H45" s="32">
        <v>990</v>
      </c>
      <c r="I45" s="32">
        <f t="shared" si="5"/>
        <v>990</v>
      </c>
      <c r="J45" s="32">
        <f>H45</f>
        <v>990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86"/>
      <c r="R45" s="87"/>
    </row>
    <row r="46" spans="1:18" s="26" customFormat="1" ht="14.25" customHeight="1">
      <c r="A46" s="93"/>
      <c r="B46" s="83"/>
      <c r="C46" s="30"/>
      <c r="D46" s="30"/>
      <c r="E46" s="115"/>
      <c r="F46" s="31" t="s">
        <v>52</v>
      </c>
      <c r="G46" s="32">
        <v>990</v>
      </c>
      <c r="H46" s="32">
        <v>990</v>
      </c>
      <c r="I46" s="32">
        <f t="shared" si="5"/>
        <v>990</v>
      </c>
      <c r="J46" s="32">
        <f>H46</f>
        <v>990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86"/>
      <c r="R46" s="87"/>
    </row>
    <row r="47" spans="1:18" s="26" customFormat="1" ht="14.25" customHeight="1">
      <c r="A47" s="93"/>
      <c r="B47" s="83"/>
      <c r="C47" s="30"/>
      <c r="D47" s="30"/>
      <c r="E47" s="115"/>
      <c r="F47" s="31" t="s">
        <v>53</v>
      </c>
      <c r="G47" s="32">
        <v>990</v>
      </c>
      <c r="H47" s="32">
        <v>990</v>
      </c>
      <c r="I47" s="32">
        <f t="shared" si="5"/>
        <v>990</v>
      </c>
      <c r="J47" s="32">
        <f>H47</f>
        <v>990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86"/>
      <c r="R47" s="87"/>
    </row>
    <row r="48" spans="1:18" s="26" customFormat="1" ht="14.25" customHeight="1">
      <c r="A48" s="93"/>
      <c r="B48" s="83"/>
      <c r="C48" s="30"/>
      <c r="D48" s="30"/>
      <c r="E48" s="115"/>
      <c r="F48" s="31" t="s">
        <v>54</v>
      </c>
      <c r="G48" s="32">
        <v>758</v>
      </c>
      <c r="H48" s="32">
        <v>0</v>
      </c>
      <c r="I48" s="32">
        <f t="shared" si="5"/>
        <v>758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86"/>
      <c r="R48" s="87"/>
    </row>
    <row r="49" spans="1:18" s="26" customFormat="1" ht="80.25" customHeight="1">
      <c r="A49" s="93"/>
      <c r="B49" s="83"/>
      <c r="C49" s="30" t="s">
        <v>42</v>
      </c>
      <c r="D49" s="30" t="s">
        <v>43</v>
      </c>
      <c r="E49" s="116"/>
      <c r="F49" s="31" t="s">
        <v>55</v>
      </c>
      <c r="G49" s="32">
        <v>758</v>
      </c>
      <c r="H49" s="32">
        <v>0</v>
      </c>
      <c r="I49" s="32">
        <f t="shared" si="5"/>
        <v>758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86"/>
      <c r="R49" s="87"/>
    </row>
    <row r="50" spans="1:18" s="26" customFormat="1" ht="18" customHeight="1">
      <c r="A50" s="134">
        <f>A42+1</f>
        <v>5</v>
      </c>
      <c r="B50" s="129" t="s">
        <v>32</v>
      </c>
      <c r="C50" s="33"/>
      <c r="D50" s="33"/>
      <c r="E50" s="114" t="s">
        <v>74</v>
      </c>
      <c r="F50" s="34" t="s">
        <v>9</v>
      </c>
      <c r="G50" s="35">
        <f aca="true" t="shared" si="9" ref="G50:P50">SUM(G51:G57)</f>
        <v>261518.3</v>
      </c>
      <c r="H50" s="35">
        <f t="shared" si="9"/>
        <v>165388.5</v>
      </c>
      <c r="I50" s="35">
        <f t="shared" si="9"/>
        <v>261518.3</v>
      </c>
      <c r="J50" s="35">
        <f t="shared" si="9"/>
        <v>165388.5</v>
      </c>
      <c r="K50" s="35">
        <f t="shared" si="9"/>
        <v>0</v>
      </c>
      <c r="L50" s="35">
        <f t="shared" si="9"/>
        <v>0</v>
      </c>
      <c r="M50" s="35">
        <f t="shared" si="9"/>
        <v>0</v>
      </c>
      <c r="N50" s="35">
        <f t="shared" si="9"/>
        <v>0</v>
      </c>
      <c r="O50" s="35">
        <f t="shared" si="9"/>
        <v>0</v>
      </c>
      <c r="P50" s="35">
        <f t="shared" si="9"/>
        <v>0</v>
      </c>
      <c r="Q50" s="77" t="s">
        <v>36</v>
      </c>
      <c r="R50" s="77"/>
    </row>
    <row r="51" spans="1:18" s="26" customFormat="1" ht="18" customHeight="1">
      <c r="A51" s="135"/>
      <c r="B51" s="130"/>
      <c r="C51" s="36"/>
      <c r="D51" s="36"/>
      <c r="E51" s="115"/>
      <c r="F51" s="37" t="s">
        <v>31</v>
      </c>
      <c r="G51" s="38">
        <v>41063.9</v>
      </c>
      <c r="H51" s="38">
        <v>33077.7</v>
      </c>
      <c r="I51" s="38">
        <f aca="true" t="shared" si="10" ref="I51:I57">G51</f>
        <v>41063.9</v>
      </c>
      <c r="J51" s="38">
        <v>33077.7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77"/>
      <c r="R51" s="77"/>
    </row>
    <row r="52" spans="1:18" s="26" customFormat="1" ht="18" customHeight="1">
      <c r="A52" s="135"/>
      <c r="B52" s="130"/>
      <c r="C52" s="36"/>
      <c r="D52" s="36"/>
      <c r="E52" s="115"/>
      <c r="F52" s="37" t="s">
        <v>30</v>
      </c>
      <c r="G52" s="38">
        <v>36742.4</v>
      </c>
      <c r="H52" s="38">
        <v>33077.7</v>
      </c>
      <c r="I52" s="38">
        <f t="shared" si="10"/>
        <v>36742.4</v>
      </c>
      <c r="J52" s="38">
        <v>33077.7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77"/>
      <c r="R52" s="77"/>
    </row>
    <row r="53" spans="1:18" s="26" customFormat="1" ht="18" customHeight="1">
      <c r="A53" s="135"/>
      <c r="B53" s="130"/>
      <c r="C53" s="36"/>
      <c r="D53" s="36"/>
      <c r="E53" s="115"/>
      <c r="F53" s="37" t="s">
        <v>51</v>
      </c>
      <c r="G53" s="38">
        <v>36742.4</v>
      </c>
      <c r="H53" s="38">
        <v>33077.7</v>
      </c>
      <c r="I53" s="38">
        <f t="shared" si="10"/>
        <v>36742.4</v>
      </c>
      <c r="J53" s="38">
        <v>33077.7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77"/>
      <c r="R53" s="77"/>
    </row>
    <row r="54" spans="1:18" s="26" customFormat="1" ht="18" customHeight="1">
      <c r="A54" s="135"/>
      <c r="B54" s="130"/>
      <c r="C54" s="36"/>
      <c r="D54" s="36"/>
      <c r="E54" s="115"/>
      <c r="F54" s="37" t="s">
        <v>52</v>
      </c>
      <c r="G54" s="38">
        <v>36742.4</v>
      </c>
      <c r="H54" s="38">
        <v>33077.7</v>
      </c>
      <c r="I54" s="38">
        <f t="shared" si="10"/>
        <v>36742.4</v>
      </c>
      <c r="J54" s="38">
        <v>33077.7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77"/>
      <c r="R54" s="77"/>
    </row>
    <row r="55" spans="1:18" s="26" customFormat="1" ht="18" customHeight="1">
      <c r="A55" s="135"/>
      <c r="B55" s="130"/>
      <c r="C55" s="36"/>
      <c r="D55" s="36"/>
      <c r="E55" s="115"/>
      <c r="F55" s="37" t="s">
        <v>53</v>
      </c>
      <c r="G55" s="38">
        <v>36742.4</v>
      </c>
      <c r="H55" s="38">
        <v>33077.7</v>
      </c>
      <c r="I55" s="38">
        <f t="shared" si="10"/>
        <v>36742.4</v>
      </c>
      <c r="J55" s="38">
        <v>33077.7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77"/>
      <c r="R55" s="77"/>
    </row>
    <row r="56" spans="1:18" s="26" customFormat="1" ht="18" customHeight="1">
      <c r="A56" s="135"/>
      <c r="B56" s="130"/>
      <c r="C56" s="36"/>
      <c r="D56" s="36"/>
      <c r="E56" s="115"/>
      <c r="F56" s="37" t="s">
        <v>54</v>
      </c>
      <c r="G56" s="38">
        <v>36742.4</v>
      </c>
      <c r="H56" s="38">
        <v>0</v>
      </c>
      <c r="I56" s="38">
        <f t="shared" si="10"/>
        <v>36742.4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77"/>
      <c r="R56" s="77"/>
    </row>
    <row r="57" spans="1:18" s="26" customFormat="1" ht="18" customHeight="1">
      <c r="A57" s="135"/>
      <c r="B57" s="130"/>
      <c r="C57" s="36" t="s">
        <v>42</v>
      </c>
      <c r="D57" s="36" t="s">
        <v>43</v>
      </c>
      <c r="E57" s="116"/>
      <c r="F57" s="37" t="s">
        <v>55</v>
      </c>
      <c r="G57" s="38">
        <v>36742.4</v>
      </c>
      <c r="H57" s="38">
        <v>0</v>
      </c>
      <c r="I57" s="38">
        <f t="shared" si="10"/>
        <v>36742.4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77"/>
      <c r="R57" s="77"/>
    </row>
    <row r="58" spans="1:18" s="26" customFormat="1" ht="18" customHeight="1">
      <c r="A58" s="134">
        <f>A50+1</f>
        <v>6</v>
      </c>
      <c r="B58" s="129" t="s">
        <v>33</v>
      </c>
      <c r="C58" s="33"/>
      <c r="D58" s="33"/>
      <c r="E58" s="114" t="s">
        <v>72</v>
      </c>
      <c r="F58" s="34" t="s">
        <v>9</v>
      </c>
      <c r="G58" s="35">
        <f aca="true" t="shared" si="11" ref="G58:P58">SUM(G59:G65)</f>
        <v>231909.41</v>
      </c>
      <c r="H58" s="35">
        <f t="shared" si="11"/>
        <v>25927</v>
      </c>
      <c r="I58" s="35">
        <f t="shared" si="11"/>
        <v>231909.41</v>
      </c>
      <c r="J58" s="35">
        <f t="shared" si="11"/>
        <v>25927</v>
      </c>
      <c r="K58" s="35">
        <f t="shared" si="11"/>
        <v>0</v>
      </c>
      <c r="L58" s="35">
        <f t="shared" si="11"/>
        <v>0</v>
      </c>
      <c r="M58" s="35">
        <f t="shared" si="11"/>
        <v>0</v>
      </c>
      <c r="N58" s="35">
        <f t="shared" si="11"/>
        <v>0</v>
      </c>
      <c r="O58" s="35">
        <f t="shared" si="11"/>
        <v>0</v>
      </c>
      <c r="P58" s="35">
        <f t="shared" si="11"/>
        <v>0</v>
      </c>
      <c r="Q58" s="77" t="s">
        <v>36</v>
      </c>
      <c r="R58" s="77"/>
    </row>
    <row r="59" spans="1:18" s="26" customFormat="1" ht="18" customHeight="1">
      <c r="A59" s="135"/>
      <c r="B59" s="130"/>
      <c r="C59" s="36"/>
      <c r="D59" s="36"/>
      <c r="E59" s="115"/>
      <c r="F59" s="37" t="s">
        <v>31</v>
      </c>
      <c r="G59" s="38">
        <v>34034.45</v>
      </c>
      <c r="H59" s="38">
        <v>5185.4</v>
      </c>
      <c r="I59" s="38">
        <v>34034.45</v>
      </c>
      <c r="J59" s="38">
        <v>5185.4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77"/>
      <c r="R59" s="77"/>
    </row>
    <row r="60" spans="1:18" s="26" customFormat="1" ht="18" customHeight="1">
      <c r="A60" s="135"/>
      <c r="B60" s="130"/>
      <c r="C60" s="36"/>
      <c r="D60" s="36"/>
      <c r="E60" s="115"/>
      <c r="F60" s="37" t="s">
        <v>30</v>
      </c>
      <c r="G60" s="38">
        <v>32979.16</v>
      </c>
      <c r="H60" s="38">
        <v>5185.4</v>
      </c>
      <c r="I60" s="38">
        <v>32979.16</v>
      </c>
      <c r="J60" s="38">
        <v>5185.4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77"/>
      <c r="R60" s="77"/>
    </row>
    <row r="61" spans="1:18" s="26" customFormat="1" ht="18" customHeight="1">
      <c r="A61" s="135"/>
      <c r="B61" s="130"/>
      <c r="C61" s="36" t="s">
        <v>42</v>
      </c>
      <c r="D61" s="36" t="s">
        <v>43</v>
      </c>
      <c r="E61" s="115"/>
      <c r="F61" s="37" t="s">
        <v>51</v>
      </c>
      <c r="G61" s="38">
        <v>32979.16</v>
      </c>
      <c r="H61" s="38">
        <v>5185.4</v>
      </c>
      <c r="I61" s="38">
        <v>32979.16</v>
      </c>
      <c r="J61" s="38">
        <v>5185.4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77"/>
      <c r="R61" s="77"/>
    </row>
    <row r="62" spans="1:18" s="26" customFormat="1" ht="18" customHeight="1">
      <c r="A62" s="135"/>
      <c r="B62" s="130"/>
      <c r="C62" s="36"/>
      <c r="D62" s="36"/>
      <c r="E62" s="115"/>
      <c r="F62" s="37" t="s">
        <v>52</v>
      </c>
      <c r="G62" s="38">
        <v>32979.16</v>
      </c>
      <c r="H62" s="38">
        <v>5185.4</v>
      </c>
      <c r="I62" s="38">
        <v>32979.16</v>
      </c>
      <c r="J62" s="38">
        <v>5185.4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77"/>
      <c r="R62" s="77"/>
    </row>
    <row r="63" spans="1:18" s="26" customFormat="1" ht="18" customHeight="1">
      <c r="A63" s="135"/>
      <c r="B63" s="130"/>
      <c r="C63" s="36"/>
      <c r="D63" s="36"/>
      <c r="E63" s="115"/>
      <c r="F63" s="37" t="s">
        <v>53</v>
      </c>
      <c r="G63" s="38">
        <v>32979.16</v>
      </c>
      <c r="H63" s="38">
        <v>5185.4</v>
      </c>
      <c r="I63" s="38">
        <v>32979.16</v>
      </c>
      <c r="J63" s="38">
        <v>5185.4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77"/>
      <c r="R63" s="77"/>
    </row>
    <row r="64" spans="1:18" s="26" customFormat="1" ht="18" customHeight="1">
      <c r="A64" s="135"/>
      <c r="B64" s="130"/>
      <c r="C64" s="36"/>
      <c r="D64" s="36"/>
      <c r="E64" s="115"/>
      <c r="F64" s="37" t="s">
        <v>54</v>
      </c>
      <c r="G64" s="38">
        <v>32979.16</v>
      </c>
      <c r="H64" s="38">
        <v>0</v>
      </c>
      <c r="I64" s="38">
        <v>32979.16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77"/>
      <c r="R64" s="77"/>
    </row>
    <row r="65" spans="1:18" s="26" customFormat="1" ht="18" customHeight="1">
      <c r="A65" s="135"/>
      <c r="B65" s="131"/>
      <c r="C65" s="39"/>
      <c r="D65" s="39"/>
      <c r="E65" s="116"/>
      <c r="F65" s="37" t="s">
        <v>55</v>
      </c>
      <c r="G65" s="38">
        <v>32979.16</v>
      </c>
      <c r="H65" s="38">
        <v>0</v>
      </c>
      <c r="I65" s="38">
        <v>32979.16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77"/>
      <c r="R65" s="77"/>
    </row>
    <row r="66" spans="1:18" s="26" customFormat="1" ht="15" customHeight="1">
      <c r="A66" s="133"/>
      <c r="B66" s="132" t="s">
        <v>20</v>
      </c>
      <c r="C66" s="40"/>
      <c r="D66" s="40"/>
      <c r="E66" s="41"/>
      <c r="F66" s="42" t="s">
        <v>9</v>
      </c>
      <c r="G66" s="29">
        <f aca="true" t="shared" si="12" ref="G66:P66">SUM(G67:G73)</f>
        <v>633790.01</v>
      </c>
      <c r="H66" s="29">
        <f t="shared" si="12"/>
        <v>282420.8</v>
      </c>
      <c r="I66" s="29">
        <f t="shared" si="12"/>
        <v>633790.01</v>
      </c>
      <c r="J66" s="29">
        <f t="shared" si="12"/>
        <v>282420.8</v>
      </c>
      <c r="K66" s="29">
        <f t="shared" si="12"/>
        <v>0</v>
      </c>
      <c r="L66" s="29">
        <f t="shared" si="12"/>
        <v>0</v>
      </c>
      <c r="M66" s="29">
        <f t="shared" si="12"/>
        <v>0</v>
      </c>
      <c r="N66" s="29">
        <f t="shared" si="12"/>
        <v>0</v>
      </c>
      <c r="O66" s="29">
        <f t="shared" si="12"/>
        <v>0</v>
      </c>
      <c r="P66" s="29">
        <f t="shared" si="12"/>
        <v>0</v>
      </c>
      <c r="Q66" s="84"/>
      <c r="R66" s="85"/>
    </row>
    <row r="67" spans="1:18" s="26" customFormat="1" ht="15" customHeight="1">
      <c r="A67" s="133"/>
      <c r="B67" s="132"/>
      <c r="C67" s="40"/>
      <c r="D67" s="40"/>
      <c r="E67" s="41"/>
      <c r="F67" s="43" t="s">
        <v>31</v>
      </c>
      <c r="G67" s="32">
        <f>G59+G51+G43+G35+G27+G19</f>
        <v>95341.45000000001</v>
      </c>
      <c r="H67" s="32">
        <f aca="true" t="shared" si="13" ref="H67:P67">H59+H51+H43+H35+H27+H19</f>
        <v>58506.2</v>
      </c>
      <c r="I67" s="32">
        <f t="shared" si="13"/>
        <v>95341.45000000001</v>
      </c>
      <c r="J67" s="32">
        <f t="shared" si="13"/>
        <v>58506.2</v>
      </c>
      <c r="K67" s="32">
        <f t="shared" si="13"/>
        <v>0</v>
      </c>
      <c r="L67" s="32">
        <f t="shared" si="13"/>
        <v>0</v>
      </c>
      <c r="M67" s="32">
        <f t="shared" si="13"/>
        <v>0</v>
      </c>
      <c r="N67" s="32">
        <f t="shared" si="13"/>
        <v>0</v>
      </c>
      <c r="O67" s="32">
        <f t="shared" si="13"/>
        <v>0</v>
      </c>
      <c r="P67" s="32">
        <f t="shared" si="13"/>
        <v>0</v>
      </c>
      <c r="Q67" s="86"/>
      <c r="R67" s="87"/>
    </row>
    <row r="68" spans="1:18" s="26" customFormat="1" ht="15" customHeight="1">
      <c r="A68" s="133"/>
      <c r="B68" s="132"/>
      <c r="C68" s="40"/>
      <c r="D68" s="40"/>
      <c r="E68" s="41"/>
      <c r="F68" s="43" t="s">
        <v>30</v>
      </c>
      <c r="G68" s="32">
        <f aca="true" t="shared" si="14" ref="G68:P73">G60+G52+G44+G36+G28+G20</f>
        <v>89964.66</v>
      </c>
      <c r="H68" s="32">
        <f t="shared" si="14"/>
        <v>58506.2</v>
      </c>
      <c r="I68" s="32">
        <f t="shared" si="14"/>
        <v>89964.66</v>
      </c>
      <c r="J68" s="32">
        <f t="shared" si="14"/>
        <v>58506.2</v>
      </c>
      <c r="K68" s="32">
        <f t="shared" si="14"/>
        <v>0</v>
      </c>
      <c r="L68" s="32">
        <f t="shared" si="14"/>
        <v>0</v>
      </c>
      <c r="M68" s="32">
        <f t="shared" si="14"/>
        <v>0</v>
      </c>
      <c r="N68" s="32">
        <f t="shared" si="14"/>
        <v>0</v>
      </c>
      <c r="O68" s="32">
        <f t="shared" si="14"/>
        <v>0</v>
      </c>
      <c r="P68" s="32">
        <f t="shared" si="14"/>
        <v>0</v>
      </c>
      <c r="Q68" s="86"/>
      <c r="R68" s="87"/>
    </row>
    <row r="69" spans="1:18" s="26" customFormat="1" ht="15" customHeight="1">
      <c r="A69" s="133"/>
      <c r="B69" s="132"/>
      <c r="C69" s="40"/>
      <c r="D69" s="40"/>
      <c r="E69" s="41"/>
      <c r="F69" s="43" t="s">
        <v>51</v>
      </c>
      <c r="G69" s="32">
        <f t="shared" si="14"/>
        <v>89964.66</v>
      </c>
      <c r="H69" s="32">
        <f t="shared" si="14"/>
        <v>58506.2</v>
      </c>
      <c r="I69" s="32">
        <f t="shared" si="14"/>
        <v>89964.66</v>
      </c>
      <c r="J69" s="32">
        <f t="shared" si="14"/>
        <v>58506.2</v>
      </c>
      <c r="K69" s="32">
        <f t="shared" si="14"/>
        <v>0</v>
      </c>
      <c r="L69" s="32">
        <f t="shared" si="14"/>
        <v>0</v>
      </c>
      <c r="M69" s="32">
        <f t="shared" si="14"/>
        <v>0</v>
      </c>
      <c r="N69" s="32">
        <f t="shared" si="14"/>
        <v>0</v>
      </c>
      <c r="O69" s="32">
        <f t="shared" si="14"/>
        <v>0</v>
      </c>
      <c r="P69" s="32">
        <f t="shared" si="14"/>
        <v>0</v>
      </c>
      <c r="Q69" s="86"/>
      <c r="R69" s="87"/>
    </row>
    <row r="70" spans="1:19" s="26" customFormat="1" ht="15" customHeight="1">
      <c r="A70" s="133"/>
      <c r="B70" s="132"/>
      <c r="C70" s="40"/>
      <c r="D70" s="40"/>
      <c r="E70" s="41"/>
      <c r="F70" s="43" t="s">
        <v>52</v>
      </c>
      <c r="G70" s="32">
        <f t="shared" si="14"/>
        <v>89964.66</v>
      </c>
      <c r="H70" s="32">
        <f>H62+H54+H46+H38+H30+H22</f>
        <v>53451.1</v>
      </c>
      <c r="I70" s="32">
        <f t="shared" si="14"/>
        <v>89964.66</v>
      </c>
      <c r="J70" s="32">
        <f t="shared" si="14"/>
        <v>53451.1</v>
      </c>
      <c r="K70" s="32">
        <f t="shared" si="14"/>
        <v>0</v>
      </c>
      <c r="L70" s="32">
        <f t="shared" si="14"/>
        <v>0</v>
      </c>
      <c r="M70" s="32">
        <f t="shared" si="14"/>
        <v>0</v>
      </c>
      <c r="N70" s="32">
        <f t="shared" si="14"/>
        <v>0</v>
      </c>
      <c r="O70" s="32">
        <f t="shared" si="14"/>
        <v>0</v>
      </c>
      <c r="P70" s="32">
        <f t="shared" si="14"/>
        <v>0</v>
      </c>
      <c r="Q70" s="86"/>
      <c r="R70" s="87"/>
      <c r="S70" s="44"/>
    </row>
    <row r="71" spans="1:18" s="26" customFormat="1" ht="15" customHeight="1">
      <c r="A71" s="133"/>
      <c r="B71" s="132"/>
      <c r="C71" s="40"/>
      <c r="D71" s="40"/>
      <c r="E71" s="41"/>
      <c r="F71" s="43" t="s">
        <v>53</v>
      </c>
      <c r="G71" s="32">
        <f t="shared" si="14"/>
        <v>89964.66</v>
      </c>
      <c r="H71" s="32">
        <f>H63+H55+H47+H39+H31+H23</f>
        <v>53451.1</v>
      </c>
      <c r="I71" s="32">
        <f t="shared" si="14"/>
        <v>89964.66</v>
      </c>
      <c r="J71" s="32">
        <f t="shared" si="14"/>
        <v>53451.1</v>
      </c>
      <c r="K71" s="32">
        <f t="shared" si="14"/>
        <v>0</v>
      </c>
      <c r="L71" s="32">
        <f t="shared" si="14"/>
        <v>0</v>
      </c>
      <c r="M71" s="32">
        <f t="shared" si="14"/>
        <v>0</v>
      </c>
      <c r="N71" s="32">
        <f t="shared" si="14"/>
        <v>0</v>
      </c>
      <c r="O71" s="32">
        <f t="shared" si="14"/>
        <v>0</v>
      </c>
      <c r="P71" s="32">
        <f t="shared" si="14"/>
        <v>0</v>
      </c>
      <c r="Q71" s="86"/>
      <c r="R71" s="87"/>
    </row>
    <row r="72" spans="1:18" s="26" customFormat="1" ht="15" customHeight="1">
      <c r="A72" s="133"/>
      <c r="B72" s="132"/>
      <c r="C72" s="40"/>
      <c r="D72" s="40"/>
      <c r="E72" s="41"/>
      <c r="F72" s="43" t="s">
        <v>54</v>
      </c>
      <c r="G72" s="32">
        <f t="shared" si="14"/>
        <v>89294.96</v>
      </c>
      <c r="H72" s="32">
        <f t="shared" si="14"/>
        <v>0</v>
      </c>
      <c r="I72" s="32">
        <f t="shared" si="14"/>
        <v>89294.96</v>
      </c>
      <c r="J72" s="32">
        <f t="shared" si="14"/>
        <v>0</v>
      </c>
      <c r="K72" s="32">
        <f t="shared" si="14"/>
        <v>0</v>
      </c>
      <c r="L72" s="32">
        <f t="shared" si="14"/>
        <v>0</v>
      </c>
      <c r="M72" s="32">
        <f t="shared" si="14"/>
        <v>0</v>
      </c>
      <c r="N72" s="32">
        <f t="shared" si="14"/>
        <v>0</v>
      </c>
      <c r="O72" s="32">
        <f t="shared" si="14"/>
        <v>0</v>
      </c>
      <c r="P72" s="32">
        <f t="shared" si="14"/>
        <v>0</v>
      </c>
      <c r="Q72" s="86"/>
      <c r="R72" s="87"/>
    </row>
    <row r="73" spans="1:18" s="26" customFormat="1" ht="15" customHeight="1">
      <c r="A73" s="133"/>
      <c r="B73" s="132"/>
      <c r="C73" s="40"/>
      <c r="D73" s="40"/>
      <c r="E73" s="45"/>
      <c r="F73" s="43" t="s">
        <v>55</v>
      </c>
      <c r="G73" s="32">
        <f t="shared" si="14"/>
        <v>89294.96</v>
      </c>
      <c r="H73" s="32">
        <f t="shared" si="14"/>
        <v>0</v>
      </c>
      <c r="I73" s="32">
        <f t="shared" si="14"/>
        <v>89294.96</v>
      </c>
      <c r="J73" s="32">
        <f t="shared" si="14"/>
        <v>0</v>
      </c>
      <c r="K73" s="32">
        <f t="shared" si="14"/>
        <v>0</v>
      </c>
      <c r="L73" s="32">
        <f t="shared" si="14"/>
        <v>0</v>
      </c>
      <c r="M73" s="32">
        <f t="shared" si="14"/>
        <v>0</v>
      </c>
      <c r="N73" s="32">
        <f t="shared" si="14"/>
        <v>0</v>
      </c>
      <c r="O73" s="32">
        <f t="shared" si="14"/>
        <v>0</v>
      </c>
      <c r="P73" s="32">
        <f t="shared" si="14"/>
        <v>0</v>
      </c>
      <c r="Q73" s="86"/>
      <c r="R73" s="87"/>
    </row>
    <row r="74" spans="1:18" s="26" customFormat="1" ht="15">
      <c r="A74" s="166" t="s">
        <v>21</v>
      </c>
      <c r="B74" s="167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8"/>
    </row>
    <row r="75" spans="1:18" s="26" customFormat="1" ht="15.75" customHeight="1">
      <c r="A75" s="92">
        <v>1</v>
      </c>
      <c r="B75" s="82" t="s">
        <v>13</v>
      </c>
      <c r="C75" s="27"/>
      <c r="D75" s="27"/>
      <c r="E75" s="114" t="s">
        <v>72</v>
      </c>
      <c r="F75" s="28" t="s">
        <v>9</v>
      </c>
      <c r="G75" s="29">
        <f aca="true" t="shared" si="15" ref="G75:P75">SUM(G76:G82)</f>
        <v>683468.8</v>
      </c>
      <c r="H75" s="29">
        <f t="shared" si="15"/>
        <v>127124.80000000002</v>
      </c>
      <c r="I75" s="29">
        <f>G75</f>
        <v>683468.8</v>
      </c>
      <c r="J75" s="29">
        <f t="shared" si="15"/>
        <v>127124.80000000002</v>
      </c>
      <c r="K75" s="29">
        <f t="shared" si="15"/>
        <v>0</v>
      </c>
      <c r="L75" s="29">
        <f t="shared" si="15"/>
        <v>0</v>
      </c>
      <c r="M75" s="29">
        <f t="shared" si="15"/>
        <v>0</v>
      </c>
      <c r="N75" s="29">
        <f t="shared" si="15"/>
        <v>0</v>
      </c>
      <c r="O75" s="29">
        <f t="shared" si="15"/>
        <v>0</v>
      </c>
      <c r="P75" s="29">
        <f t="shared" si="15"/>
        <v>0</v>
      </c>
      <c r="Q75" s="84" t="s">
        <v>28</v>
      </c>
      <c r="R75" s="85"/>
    </row>
    <row r="76" spans="1:18" s="26" customFormat="1" ht="15.75" customHeight="1">
      <c r="A76" s="93"/>
      <c r="B76" s="83"/>
      <c r="C76" s="30"/>
      <c r="D76" s="30"/>
      <c r="E76" s="115"/>
      <c r="F76" s="31" t="s">
        <v>31</v>
      </c>
      <c r="G76" s="32">
        <v>97638.4</v>
      </c>
      <c r="H76" s="32">
        <v>28530.4</v>
      </c>
      <c r="I76" s="32">
        <f aca="true" t="shared" si="16" ref="I76:I90">G76</f>
        <v>97638.4</v>
      </c>
      <c r="J76" s="32">
        <f>H76</f>
        <v>28530.4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  <c r="P76" s="32">
        <v>0</v>
      </c>
      <c r="Q76" s="86"/>
      <c r="R76" s="87"/>
    </row>
    <row r="77" spans="1:19" s="26" customFormat="1" ht="15.75" customHeight="1">
      <c r="A77" s="93"/>
      <c r="B77" s="83"/>
      <c r="C77" s="30"/>
      <c r="D77" s="30"/>
      <c r="E77" s="115"/>
      <c r="F77" s="31" t="s">
        <v>30</v>
      </c>
      <c r="G77" s="32">
        <v>97638.4</v>
      </c>
      <c r="H77" s="32">
        <v>28530.4</v>
      </c>
      <c r="I77" s="32">
        <f t="shared" si="16"/>
        <v>97638.4</v>
      </c>
      <c r="J77" s="32">
        <f>H77</f>
        <v>28530.4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86"/>
      <c r="R77" s="87"/>
      <c r="S77" s="46"/>
    </row>
    <row r="78" spans="1:18" s="26" customFormat="1" ht="15.75" customHeight="1">
      <c r="A78" s="93"/>
      <c r="B78" s="83"/>
      <c r="C78" s="30"/>
      <c r="D78" s="30"/>
      <c r="E78" s="115"/>
      <c r="F78" s="31" t="s">
        <v>51</v>
      </c>
      <c r="G78" s="32">
        <v>97638.4</v>
      </c>
      <c r="H78" s="32">
        <v>28530.4</v>
      </c>
      <c r="I78" s="32">
        <f t="shared" si="16"/>
        <v>97638.4</v>
      </c>
      <c r="J78" s="32">
        <f>H78</f>
        <v>28530.4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2">
        <v>0</v>
      </c>
      <c r="Q78" s="86"/>
      <c r="R78" s="87"/>
    </row>
    <row r="79" spans="1:27" s="26" customFormat="1" ht="15.75" customHeight="1">
      <c r="A79" s="93"/>
      <c r="B79" s="83"/>
      <c r="C79" s="30"/>
      <c r="D79" s="30"/>
      <c r="E79" s="115"/>
      <c r="F79" s="31" t="s">
        <v>52</v>
      </c>
      <c r="G79" s="32">
        <v>97638.4</v>
      </c>
      <c r="H79" s="32">
        <v>20766.8</v>
      </c>
      <c r="I79" s="32">
        <f t="shared" si="16"/>
        <v>97638.4</v>
      </c>
      <c r="J79" s="32">
        <v>20766.8</v>
      </c>
      <c r="K79" s="32">
        <v>0</v>
      </c>
      <c r="L79" s="32">
        <v>0</v>
      </c>
      <c r="M79" s="32">
        <v>0</v>
      </c>
      <c r="N79" s="32">
        <v>0</v>
      </c>
      <c r="O79" s="32">
        <v>0</v>
      </c>
      <c r="P79" s="32">
        <v>0</v>
      </c>
      <c r="Q79" s="86"/>
      <c r="R79" s="87"/>
      <c r="S79" s="44"/>
      <c r="V79" s="47"/>
      <c r="W79" s="47"/>
      <c r="X79" s="47"/>
      <c r="Y79" s="47"/>
      <c r="Z79" s="47"/>
      <c r="AA79" s="47"/>
    </row>
    <row r="80" spans="1:28" s="26" customFormat="1" ht="15.75" customHeight="1">
      <c r="A80" s="93"/>
      <c r="B80" s="83"/>
      <c r="C80" s="30"/>
      <c r="D80" s="30"/>
      <c r="E80" s="115"/>
      <c r="F80" s="31" t="s">
        <v>53</v>
      </c>
      <c r="G80" s="32">
        <v>97638.4</v>
      </c>
      <c r="H80" s="32">
        <v>20766.8</v>
      </c>
      <c r="I80" s="32">
        <f t="shared" si="16"/>
        <v>97638.4</v>
      </c>
      <c r="J80" s="32">
        <v>20766.8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86"/>
      <c r="R80" s="87"/>
      <c r="S80" s="44"/>
      <c r="V80" s="47"/>
      <c r="W80" s="47"/>
      <c r="X80" s="47"/>
      <c r="Y80" s="47"/>
      <c r="Z80" s="47"/>
      <c r="AA80" s="47"/>
      <c r="AB80" s="47"/>
    </row>
    <row r="81" spans="1:32" s="26" customFormat="1" ht="15.75" customHeight="1">
      <c r="A81" s="93"/>
      <c r="B81" s="83"/>
      <c r="C81" s="30"/>
      <c r="D81" s="30"/>
      <c r="E81" s="115"/>
      <c r="F81" s="31" t="s">
        <v>54</v>
      </c>
      <c r="G81" s="32">
        <v>97638.4</v>
      </c>
      <c r="H81" s="32">
        <v>0</v>
      </c>
      <c r="I81" s="32">
        <f t="shared" si="16"/>
        <v>97638.4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  <c r="O81" s="32">
        <v>0</v>
      </c>
      <c r="P81" s="32">
        <v>0</v>
      </c>
      <c r="Q81" s="86"/>
      <c r="R81" s="87"/>
      <c r="S81" s="44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</row>
    <row r="82" spans="1:32" s="26" customFormat="1" ht="15.75" customHeight="1">
      <c r="A82" s="93"/>
      <c r="B82" s="83"/>
      <c r="C82" s="30" t="s">
        <v>42</v>
      </c>
      <c r="D82" s="30" t="s">
        <v>43</v>
      </c>
      <c r="E82" s="116"/>
      <c r="F82" s="31" t="s">
        <v>55</v>
      </c>
      <c r="G82" s="32">
        <v>97638.4</v>
      </c>
      <c r="H82" s="32">
        <v>0</v>
      </c>
      <c r="I82" s="32">
        <f t="shared" si="16"/>
        <v>97638.4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86"/>
      <c r="R82" s="87"/>
      <c r="S82" s="44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</row>
    <row r="83" spans="1:19" s="26" customFormat="1" ht="18" customHeight="1">
      <c r="A83" s="92">
        <v>2</v>
      </c>
      <c r="B83" s="82" t="s">
        <v>14</v>
      </c>
      <c r="C83" s="27"/>
      <c r="D83" s="27"/>
      <c r="E83" s="114"/>
      <c r="F83" s="28" t="s">
        <v>9</v>
      </c>
      <c r="G83" s="29">
        <f aca="true" t="shared" si="17" ref="G83:P83">SUM(G84:G90)</f>
        <v>2891.7</v>
      </c>
      <c r="H83" s="29">
        <f t="shared" si="17"/>
        <v>0</v>
      </c>
      <c r="I83" s="29">
        <f t="shared" si="16"/>
        <v>2891.7</v>
      </c>
      <c r="J83" s="29">
        <f t="shared" si="17"/>
        <v>0</v>
      </c>
      <c r="K83" s="29">
        <f t="shared" si="17"/>
        <v>0</v>
      </c>
      <c r="L83" s="29">
        <f t="shared" si="17"/>
        <v>0</v>
      </c>
      <c r="M83" s="29">
        <f t="shared" si="17"/>
        <v>0</v>
      </c>
      <c r="N83" s="29">
        <f t="shared" si="17"/>
        <v>0</v>
      </c>
      <c r="O83" s="29">
        <f t="shared" si="17"/>
        <v>0</v>
      </c>
      <c r="P83" s="29">
        <f t="shared" si="17"/>
        <v>0</v>
      </c>
      <c r="Q83" s="84" t="s">
        <v>28</v>
      </c>
      <c r="R83" s="85"/>
      <c r="S83" s="44"/>
    </row>
    <row r="84" spans="1:18" s="26" customFormat="1" ht="17.25" customHeight="1">
      <c r="A84" s="93"/>
      <c r="B84" s="83"/>
      <c r="C84" s="30"/>
      <c r="D84" s="30"/>
      <c r="E84" s="115"/>
      <c r="F84" s="31" t="s">
        <v>31</v>
      </c>
      <c r="G84" s="32">
        <v>413.1</v>
      </c>
      <c r="H84" s="32">
        <v>0</v>
      </c>
      <c r="I84" s="32">
        <f t="shared" si="16"/>
        <v>413.1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86"/>
      <c r="R84" s="87"/>
    </row>
    <row r="85" spans="1:24" s="26" customFormat="1" ht="15">
      <c r="A85" s="93"/>
      <c r="B85" s="83"/>
      <c r="C85" s="30"/>
      <c r="D85" s="30"/>
      <c r="E85" s="115"/>
      <c r="F85" s="31" t="s">
        <v>30</v>
      </c>
      <c r="G85" s="32">
        <v>413.1</v>
      </c>
      <c r="H85" s="32">
        <v>0</v>
      </c>
      <c r="I85" s="32">
        <f t="shared" si="16"/>
        <v>413.1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86"/>
      <c r="R85" s="87"/>
      <c r="X85" s="48"/>
    </row>
    <row r="86" spans="1:24" s="26" customFormat="1" ht="15">
      <c r="A86" s="93"/>
      <c r="B86" s="83"/>
      <c r="C86" s="30"/>
      <c r="D86" s="30"/>
      <c r="E86" s="115"/>
      <c r="F86" s="31" t="s">
        <v>51</v>
      </c>
      <c r="G86" s="32">
        <v>413.1</v>
      </c>
      <c r="H86" s="32">
        <v>0</v>
      </c>
      <c r="I86" s="32">
        <f t="shared" si="16"/>
        <v>413.1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86"/>
      <c r="R86" s="87"/>
      <c r="X86" s="48"/>
    </row>
    <row r="87" spans="1:24" s="26" customFormat="1" ht="15">
      <c r="A87" s="93"/>
      <c r="B87" s="83"/>
      <c r="C87" s="30"/>
      <c r="D87" s="30"/>
      <c r="E87" s="115"/>
      <c r="F87" s="31" t="s">
        <v>52</v>
      </c>
      <c r="G87" s="32">
        <v>413.1</v>
      </c>
      <c r="H87" s="32">
        <v>0</v>
      </c>
      <c r="I87" s="32">
        <f t="shared" si="16"/>
        <v>413.1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86"/>
      <c r="R87" s="87"/>
      <c r="X87" s="48"/>
    </row>
    <row r="88" spans="1:18" s="26" customFormat="1" ht="15">
      <c r="A88" s="93"/>
      <c r="B88" s="83"/>
      <c r="C88" s="30"/>
      <c r="D88" s="30"/>
      <c r="E88" s="115"/>
      <c r="F88" s="31" t="s">
        <v>53</v>
      </c>
      <c r="G88" s="32">
        <v>413.1</v>
      </c>
      <c r="H88" s="32">
        <v>0</v>
      </c>
      <c r="I88" s="32">
        <f t="shared" si="16"/>
        <v>413.1</v>
      </c>
      <c r="J88" s="32">
        <v>0</v>
      </c>
      <c r="K88" s="32">
        <v>0</v>
      </c>
      <c r="L88" s="32">
        <v>0</v>
      </c>
      <c r="M88" s="32">
        <v>0</v>
      </c>
      <c r="N88" s="32">
        <v>0</v>
      </c>
      <c r="O88" s="32">
        <v>0</v>
      </c>
      <c r="P88" s="32">
        <v>0</v>
      </c>
      <c r="Q88" s="86"/>
      <c r="R88" s="87"/>
    </row>
    <row r="89" spans="1:18" s="26" customFormat="1" ht="15">
      <c r="A89" s="93"/>
      <c r="B89" s="83"/>
      <c r="C89" s="30"/>
      <c r="D89" s="30"/>
      <c r="E89" s="115"/>
      <c r="F89" s="31" t="s">
        <v>54</v>
      </c>
      <c r="G89" s="32">
        <v>413.1</v>
      </c>
      <c r="H89" s="32">
        <v>0</v>
      </c>
      <c r="I89" s="32">
        <f t="shared" si="16"/>
        <v>413.1</v>
      </c>
      <c r="J89" s="32">
        <v>0</v>
      </c>
      <c r="K89" s="32">
        <v>0</v>
      </c>
      <c r="L89" s="32">
        <v>0</v>
      </c>
      <c r="M89" s="32">
        <v>0</v>
      </c>
      <c r="N89" s="32">
        <v>0</v>
      </c>
      <c r="O89" s="32">
        <v>0</v>
      </c>
      <c r="P89" s="32">
        <v>0</v>
      </c>
      <c r="Q89" s="86"/>
      <c r="R89" s="87"/>
    </row>
    <row r="90" spans="1:18" s="26" customFormat="1" ht="15">
      <c r="A90" s="93"/>
      <c r="B90" s="83"/>
      <c r="C90" s="30" t="s">
        <v>42</v>
      </c>
      <c r="D90" s="30" t="s">
        <v>43</v>
      </c>
      <c r="E90" s="116"/>
      <c r="F90" s="31" t="s">
        <v>55</v>
      </c>
      <c r="G90" s="32">
        <v>413.1</v>
      </c>
      <c r="H90" s="32">
        <v>0</v>
      </c>
      <c r="I90" s="32">
        <f t="shared" si="16"/>
        <v>413.1</v>
      </c>
      <c r="J90" s="32">
        <v>0</v>
      </c>
      <c r="K90" s="32">
        <v>0</v>
      </c>
      <c r="L90" s="32">
        <v>0</v>
      </c>
      <c r="M90" s="32">
        <v>0</v>
      </c>
      <c r="N90" s="32">
        <v>0</v>
      </c>
      <c r="O90" s="32">
        <v>0</v>
      </c>
      <c r="P90" s="32">
        <v>0</v>
      </c>
      <c r="Q90" s="86"/>
      <c r="R90" s="87"/>
    </row>
    <row r="91" spans="1:18" s="26" customFormat="1" ht="12.75" customHeight="1">
      <c r="A91" s="136">
        <v>3</v>
      </c>
      <c r="B91" s="142" t="s">
        <v>15</v>
      </c>
      <c r="C91" s="49"/>
      <c r="D91" s="49"/>
      <c r="E91" s="157" t="s">
        <v>72</v>
      </c>
      <c r="F91" s="50" t="s">
        <v>9</v>
      </c>
      <c r="G91" s="51">
        <f aca="true" t="shared" si="18" ref="G91:P91">SUM(G92:G98)</f>
        <v>48239.100000000006</v>
      </c>
      <c r="H91" s="51">
        <f t="shared" si="18"/>
        <v>10922</v>
      </c>
      <c r="I91" s="51">
        <f t="shared" si="18"/>
        <v>48239.100000000006</v>
      </c>
      <c r="J91" s="51">
        <f t="shared" si="18"/>
        <v>10922</v>
      </c>
      <c r="K91" s="51">
        <f t="shared" si="18"/>
        <v>0</v>
      </c>
      <c r="L91" s="51">
        <f t="shared" si="18"/>
        <v>0</v>
      </c>
      <c r="M91" s="51">
        <f t="shared" si="18"/>
        <v>0</v>
      </c>
      <c r="N91" s="51">
        <f t="shared" si="18"/>
        <v>0</v>
      </c>
      <c r="O91" s="51">
        <f t="shared" si="18"/>
        <v>0</v>
      </c>
      <c r="P91" s="51">
        <f t="shared" si="18"/>
        <v>0</v>
      </c>
      <c r="Q91" s="78" t="s">
        <v>28</v>
      </c>
      <c r="R91" s="79"/>
    </row>
    <row r="92" spans="1:18" s="26" customFormat="1" ht="15" customHeight="1">
      <c r="A92" s="137"/>
      <c r="B92" s="143"/>
      <c r="C92" s="52"/>
      <c r="D92" s="52"/>
      <c r="E92" s="158"/>
      <c r="F92" s="53" t="s">
        <v>31</v>
      </c>
      <c r="G92" s="54">
        <v>6891.3</v>
      </c>
      <c r="H92" s="54">
        <v>2184.4</v>
      </c>
      <c r="I92" s="54">
        <f aca="true" t="shared" si="19" ref="I92:I98">G92</f>
        <v>6891.3</v>
      </c>
      <c r="J92" s="54">
        <f>H92</f>
        <v>2184.4</v>
      </c>
      <c r="K92" s="54">
        <v>0</v>
      </c>
      <c r="L92" s="54">
        <v>0</v>
      </c>
      <c r="M92" s="54">
        <v>0</v>
      </c>
      <c r="N92" s="54">
        <v>0</v>
      </c>
      <c r="O92" s="54">
        <v>0</v>
      </c>
      <c r="P92" s="54">
        <v>0</v>
      </c>
      <c r="Q92" s="80"/>
      <c r="R92" s="81"/>
    </row>
    <row r="93" spans="1:18" s="26" customFormat="1" ht="15">
      <c r="A93" s="137"/>
      <c r="B93" s="143"/>
      <c r="C93" s="52"/>
      <c r="D93" s="52"/>
      <c r="E93" s="158"/>
      <c r="F93" s="53" t="s">
        <v>30</v>
      </c>
      <c r="G93" s="54">
        <v>6891.3</v>
      </c>
      <c r="H93" s="54">
        <v>2184.4</v>
      </c>
      <c r="I93" s="54">
        <f t="shared" si="19"/>
        <v>6891.3</v>
      </c>
      <c r="J93" s="54">
        <f>H93</f>
        <v>2184.4</v>
      </c>
      <c r="K93" s="54">
        <v>0</v>
      </c>
      <c r="L93" s="54">
        <v>0</v>
      </c>
      <c r="M93" s="54">
        <v>0</v>
      </c>
      <c r="N93" s="54">
        <v>0</v>
      </c>
      <c r="O93" s="54">
        <v>0</v>
      </c>
      <c r="P93" s="54">
        <v>0</v>
      </c>
      <c r="Q93" s="80"/>
      <c r="R93" s="81"/>
    </row>
    <row r="94" spans="1:18" s="26" customFormat="1" ht="15">
      <c r="A94" s="137"/>
      <c r="B94" s="143"/>
      <c r="C94" s="52"/>
      <c r="D94" s="52"/>
      <c r="E94" s="158"/>
      <c r="F94" s="53" t="s">
        <v>51</v>
      </c>
      <c r="G94" s="54">
        <v>6891.3</v>
      </c>
      <c r="H94" s="54">
        <v>2184.4</v>
      </c>
      <c r="I94" s="54">
        <f t="shared" si="19"/>
        <v>6891.3</v>
      </c>
      <c r="J94" s="54">
        <f>H94</f>
        <v>2184.4</v>
      </c>
      <c r="K94" s="54">
        <v>0</v>
      </c>
      <c r="L94" s="54">
        <v>0</v>
      </c>
      <c r="M94" s="54">
        <v>0</v>
      </c>
      <c r="N94" s="54">
        <v>0</v>
      </c>
      <c r="O94" s="54">
        <v>0</v>
      </c>
      <c r="P94" s="54">
        <v>0</v>
      </c>
      <c r="Q94" s="80"/>
      <c r="R94" s="81"/>
    </row>
    <row r="95" spans="1:18" s="26" customFormat="1" ht="15">
      <c r="A95" s="137"/>
      <c r="B95" s="143"/>
      <c r="C95" s="52"/>
      <c r="D95" s="52"/>
      <c r="E95" s="158"/>
      <c r="F95" s="53" t="s">
        <v>52</v>
      </c>
      <c r="G95" s="54">
        <v>6891.3</v>
      </c>
      <c r="H95" s="54">
        <v>2184.4</v>
      </c>
      <c r="I95" s="54">
        <f t="shared" si="19"/>
        <v>6891.3</v>
      </c>
      <c r="J95" s="54">
        <v>2184.4</v>
      </c>
      <c r="K95" s="54">
        <v>0</v>
      </c>
      <c r="L95" s="54">
        <v>0</v>
      </c>
      <c r="M95" s="54">
        <v>0</v>
      </c>
      <c r="N95" s="54">
        <v>0</v>
      </c>
      <c r="O95" s="54">
        <v>0</v>
      </c>
      <c r="P95" s="54">
        <v>0</v>
      </c>
      <c r="Q95" s="80"/>
      <c r="R95" s="81"/>
    </row>
    <row r="96" spans="1:18" s="26" customFormat="1" ht="15">
      <c r="A96" s="137"/>
      <c r="B96" s="143"/>
      <c r="C96" s="52" t="s">
        <v>44</v>
      </c>
      <c r="D96" s="52" t="s">
        <v>45</v>
      </c>
      <c r="E96" s="158"/>
      <c r="F96" s="53" t="s">
        <v>53</v>
      </c>
      <c r="G96" s="54">
        <v>6891.3</v>
      </c>
      <c r="H96" s="54">
        <v>2184.4</v>
      </c>
      <c r="I96" s="54">
        <f t="shared" si="19"/>
        <v>6891.3</v>
      </c>
      <c r="J96" s="54">
        <v>2184.4</v>
      </c>
      <c r="K96" s="54">
        <v>0</v>
      </c>
      <c r="L96" s="54">
        <v>0</v>
      </c>
      <c r="M96" s="54">
        <v>0</v>
      </c>
      <c r="N96" s="54">
        <v>0</v>
      </c>
      <c r="O96" s="54">
        <v>0</v>
      </c>
      <c r="P96" s="54">
        <v>0</v>
      </c>
      <c r="Q96" s="80"/>
      <c r="R96" s="81"/>
    </row>
    <row r="97" spans="1:18" s="26" customFormat="1" ht="15">
      <c r="A97" s="137"/>
      <c r="B97" s="143"/>
      <c r="C97" s="52"/>
      <c r="D97" s="52"/>
      <c r="E97" s="158"/>
      <c r="F97" s="53" t="s">
        <v>54</v>
      </c>
      <c r="G97" s="54">
        <v>6891.3</v>
      </c>
      <c r="H97" s="54">
        <v>0</v>
      </c>
      <c r="I97" s="54">
        <f t="shared" si="19"/>
        <v>6891.3</v>
      </c>
      <c r="J97" s="54">
        <v>0</v>
      </c>
      <c r="K97" s="54">
        <v>0</v>
      </c>
      <c r="L97" s="54">
        <v>0</v>
      </c>
      <c r="M97" s="54">
        <v>0</v>
      </c>
      <c r="N97" s="54">
        <v>0</v>
      </c>
      <c r="O97" s="54">
        <v>0</v>
      </c>
      <c r="P97" s="54">
        <v>0</v>
      </c>
      <c r="Q97" s="80"/>
      <c r="R97" s="81"/>
    </row>
    <row r="98" spans="1:18" s="26" customFormat="1" ht="15">
      <c r="A98" s="137"/>
      <c r="B98" s="143"/>
      <c r="C98" s="52"/>
      <c r="D98" s="52"/>
      <c r="E98" s="159"/>
      <c r="F98" s="53" t="s">
        <v>55</v>
      </c>
      <c r="G98" s="54">
        <v>6891.3</v>
      </c>
      <c r="H98" s="54">
        <v>0</v>
      </c>
      <c r="I98" s="54">
        <f t="shared" si="19"/>
        <v>6891.3</v>
      </c>
      <c r="J98" s="54">
        <v>0</v>
      </c>
      <c r="K98" s="54">
        <v>0</v>
      </c>
      <c r="L98" s="54">
        <v>0</v>
      </c>
      <c r="M98" s="54">
        <v>0</v>
      </c>
      <c r="N98" s="54">
        <v>0</v>
      </c>
      <c r="O98" s="54">
        <v>0</v>
      </c>
      <c r="P98" s="54">
        <v>0</v>
      </c>
      <c r="Q98" s="80"/>
      <c r="R98" s="81"/>
    </row>
    <row r="99" spans="1:18" s="26" customFormat="1" ht="15.75" customHeight="1">
      <c r="A99" s="136">
        <v>4</v>
      </c>
      <c r="B99" s="142" t="s">
        <v>16</v>
      </c>
      <c r="C99" s="49"/>
      <c r="D99" s="49"/>
      <c r="E99" s="157" t="s">
        <v>72</v>
      </c>
      <c r="F99" s="50" t="s">
        <v>9</v>
      </c>
      <c r="G99" s="51">
        <f aca="true" t="shared" si="20" ref="G99:P99">SUM(G100:G106)</f>
        <v>160902</v>
      </c>
      <c r="H99" s="51">
        <f t="shared" si="20"/>
        <v>31527</v>
      </c>
      <c r="I99" s="51">
        <f t="shared" si="20"/>
        <v>160902</v>
      </c>
      <c r="J99" s="51">
        <f t="shared" si="20"/>
        <v>31527</v>
      </c>
      <c r="K99" s="51">
        <f t="shared" si="20"/>
        <v>0</v>
      </c>
      <c r="L99" s="51">
        <f t="shared" si="20"/>
        <v>0</v>
      </c>
      <c r="M99" s="51">
        <f t="shared" si="20"/>
        <v>0</v>
      </c>
      <c r="N99" s="51">
        <f t="shared" si="20"/>
        <v>0</v>
      </c>
      <c r="O99" s="51">
        <f t="shared" si="20"/>
        <v>0</v>
      </c>
      <c r="P99" s="51">
        <f t="shared" si="20"/>
        <v>0</v>
      </c>
      <c r="Q99" s="78" t="s">
        <v>28</v>
      </c>
      <c r="R99" s="79"/>
    </row>
    <row r="100" spans="1:18" s="26" customFormat="1" ht="13.5" customHeight="1">
      <c r="A100" s="137"/>
      <c r="B100" s="143"/>
      <c r="C100" s="52"/>
      <c r="D100" s="52"/>
      <c r="E100" s="158"/>
      <c r="F100" s="53" t="s">
        <v>31</v>
      </c>
      <c r="G100" s="54">
        <v>22986</v>
      </c>
      <c r="H100" s="54">
        <v>10509</v>
      </c>
      <c r="I100" s="54">
        <f aca="true" t="shared" si="21" ref="I100:I106">G100</f>
        <v>22986</v>
      </c>
      <c r="J100" s="54">
        <f>H100</f>
        <v>10509</v>
      </c>
      <c r="K100" s="54">
        <v>0</v>
      </c>
      <c r="L100" s="54">
        <v>0</v>
      </c>
      <c r="M100" s="54">
        <v>0</v>
      </c>
      <c r="N100" s="54">
        <v>0</v>
      </c>
      <c r="O100" s="54">
        <v>0</v>
      </c>
      <c r="P100" s="54">
        <v>0</v>
      </c>
      <c r="Q100" s="80"/>
      <c r="R100" s="81"/>
    </row>
    <row r="101" spans="1:18" s="26" customFormat="1" ht="15">
      <c r="A101" s="137"/>
      <c r="B101" s="143"/>
      <c r="C101" s="52"/>
      <c r="D101" s="52"/>
      <c r="E101" s="158"/>
      <c r="F101" s="53" t="s">
        <v>30</v>
      </c>
      <c r="G101" s="54">
        <v>22986</v>
      </c>
      <c r="H101" s="54">
        <v>10509</v>
      </c>
      <c r="I101" s="54">
        <f t="shared" si="21"/>
        <v>22986</v>
      </c>
      <c r="J101" s="54">
        <f>H101</f>
        <v>10509</v>
      </c>
      <c r="K101" s="54">
        <v>0</v>
      </c>
      <c r="L101" s="54">
        <v>0</v>
      </c>
      <c r="M101" s="54">
        <v>0</v>
      </c>
      <c r="N101" s="54">
        <v>0</v>
      </c>
      <c r="O101" s="54">
        <v>0</v>
      </c>
      <c r="P101" s="54">
        <v>0</v>
      </c>
      <c r="Q101" s="80"/>
      <c r="R101" s="81"/>
    </row>
    <row r="102" spans="1:18" s="26" customFormat="1" ht="15">
      <c r="A102" s="137"/>
      <c r="B102" s="143"/>
      <c r="C102" s="52"/>
      <c r="D102" s="52"/>
      <c r="E102" s="158"/>
      <c r="F102" s="53" t="s">
        <v>51</v>
      </c>
      <c r="G102" s="54">
        <v>22986</v>
      </c>
      <c r="H102" s="54">
        <v>10509</v>
      </c>
      <c r="I102" s="54">
        <f t="shared" si="21"/>
        <v>22986</v>
      </c>
      <c r="J102" s="54">
        <f>H102</f>
        <v>10509</v>
      </c>
      <c r="K102" s="54">
        <v>0</v>
      </c>
      <c r="L102" s="54">
        <v>0</v>
      </c>
      <c r="M102" s="54">
        <v>0</v>
      </c>
      <c r="N102" s="54">
        <v>0</v>
      </c>
      <c r="O102" s="54">
        <v>0</v>
      </c>
      <c r="P102" s="54">
        <v>0</v>
      </c>
      <c r="Q102" s="80"/>
      <c r="R102" s="81"/>
    </row>
    <row r="103" spans="1:18" s="26" customFormat="1" ht="15">
      <c r="A103" s="137"/>
      <c r="B103" s="143"/>
      <c r="C103" s="52"/>
      <c r="D103" s="52"/>
      <c r="E103" s="158"/>
      <c r="F103" s="53" t="s">
        <v>52</v>
      </c>
      <c r="G103" s="54">
        <v>22986</v>
      </c>
      <c r="H103" s="54">
        <v>0</v>
      </c>
      <c r="I103" s="54">
        <f t="shared" si="21"/>
        <v>22986</v>
      </c>
      <c r="J103" s="54">
        <v>0</v>
      </c>
      <c r="K103" s="54">
        <v>0</v>
      </c>
      <c r="L103" s="54">
        <v>0</v>
      </c>
      <c r="M103" s="54">
        <v>0</v>
      </c>
      <c r="N103" s="54">
        <v>0</v>
      </c>
      <c r="O103" s="54">
        <v>0</v>
      </c>
      <c r="P103" s="54">
        <v>0</v>
      </c>
      <c r="Q103" s="80"/>
      <c r="R103" s="81"/>
    </row>
    <row r="104" spans="1:18" s="26" customFormat="1" ht="15">
      <c r="A104" s="137"/>
      <c r="B104" s="143"/>
      <c r="C104" s="52" t="s">
        <v>44</v>
      </c>
      <c r="D104" s="52" t="s">
        <v>45</v>
      </c>
      <c r="E104" s="158"/>
      <c r="F104" s="53" t="s">
        <v>53</v>
      </c>
      <c r="G104" s="54">
        <v>22986</v>
      </c>
      <c r="H104" s="54">
        <v>0</v>
      </c>
      <c r="I104" s="54">
        <f t="shared" si="21"/>
        <v>22986</v>
      </c>
      <c r="J104" s="54">
        <v>0</v>
      </c>
      <c r="K104" s="54">
        <v>0</v>
      </c>
      <c r="L104" s="54">
        <v>0</v>
      </c>
      <c r="M104" s="54">
        <v>0</v>
      </c>
      <c r="N104" s="54">
        <v>0</v>
      </c>
      <c r="O104" s="54">
        <v>0</v>
      </c>
      <c r="P104" s="54">
        <v>0</v>
      </c>
      <c r="Q104" s="80"/>
      <c r="R104" s="81"/>
    </row>
    <row r="105" spans="1:18" s="26" customFormat="1" ht="15">
      <c r="A105" s="137"/>
      <c r="B105" s="143"/>
      <c r="C105" s="52"/>
      <c r="D105" s="52"/>
      <c r="E105" s="158"/>
      <c r="F105" s="53" t="s">
        <v>54</v>
      </c>
      <c r="G105" s="54">
        <v>22986</v>
      </c>
      <c r="H105" s="54">
        <v>0</v>
      </c>
      <c r="I105" s="54">
        <f t="shared" si="21"/>
        <v>22986</v>
      </c>
      <c r="J105" s="54">
        <v>0</v>
      </c>
      <c r="K105" s="54">
        <v>0</v>
      </c>
      <c r="L105" s="54">
        <v>0</v>
      </c>
      <c r="M105" s="54">
        <v>0</v>
      </c>
      <c r="N105" s="54">
        <v>0</v>
      </c>
      <c r="O105" s="54">
        <v>0</v>
      </c>
      <c r="P105" s="54">
        <v>0</v>
      </c>
      <c r="Q105" s="80"/>
      <c r="R105" s="81"/>
    </row>
    <row r="106" spans="1:18" s="26" customFormat="1" ht="15">
      <c r="A106" s="137"/>
      <c r="B106" s="143"/>
      <c r="C106" s="52"/>
      <c r="D106" s="52"/>
      <c r="E106" s="159"/>
      <c r="F106" s="53" t="s">
        <v>55</v>
      </c>
      <c r="G106" s="54">
        <v>22986</v>
      </c>
      <c r="H106" s="54">
        <v>0</v>
      </c>
      <c r="I106" s="54">
        <f t="shared" si="21"/>
        <v>22986</v>
      </c>
      <c r="J106" s="54">
        <v>0</v>
      </c>
      <c r="K106" s="54">
        <v>0</v>
      </c>
      <c r="L106" s="54">
        <v>0</v>
      </c>
      <c r="M106" s="54">
        <v>0</v>
      </c>
      <c r="N106" s="54">
        <v>0</v>
      </c>
      <c r="O106" s="54">
        <v>0</v>
      </c>
      <c r="P106" s="54">
        <v>0</v>
      </c>
      <c r="Q106" s="80"/>
      <c r="R106" s="81"/>
    </row>
    <row r="107" spans="1:18" s="26" customFormat="1" ht="15.75" customHeight="1">
      <c r="A107" s="64">
        <v>5</v>
      </c>
      <c r="B107" s="139" t="s">
        <v>49</v>
      </c>
      <c r="C107" s="20"/>
      <c r="D107" s="20"/>
      <c r="E107" s="157" t="s">
        <v>72</v>
      </c>
      <c r="F107" s="62" t="s">
        <v>9</v>
      </c>
      <c r="G107" s="63">
        <f aca="true" t="shared" si="22" ref="G107:P107">SUM(G108:G114)</f>
        <v>1400</v>
      </c>
      <c r="H107" s="63">
        <f t="shared" si="22"/>
        <v>100</v>
      </c>
      <c r="I107" s="63">
        <f t="shared" si="22"/>
        <v>1400</v>
      </c>
      <c r="J107" s="63">
        <f t="shared" si="22"/>
        <v>100</v>
      </c>
      <c r="K107" s="63">
        <f t="shared" si="22"/>
        <v>0</v>
      </c>
      <c r="L107" s="63">
        <f t="shared" si="22"/>
        <v>0</v>
      </c>
      <c r="M107" s="63">
        <f t="shared" si="22"/>
        <v>0</v>
      </c>
      <c r="N107" s="63">
        <f t="shared" si="22"/>
        <v>0</v>
      </c>
      <c r="O107" s="63">
        <f t="shared" si="22"/>
        <v>0</v>
      </c>
      <c r="P107" s="63">
        <f t="shared" si="22"/>
        <v>0</v>
      </c>
      <c r="Q107" s="70" t="s">
        <v>19</v>
      </c>
      <c r="R107" s="71"/>
    </row>
    <row r="108" spans="1:18" s="26" customFormat="1" ht="15.75" customHeight="1">
      <c r="A108" s="65"/>
      <c r="B108" s="140"/>
      <c r="C108" s="21"/>
      <c r="D108" s="21"/>
      <c r="E108" s="158"/>
      <c r="F108" s="53" t="s">
        <v>31</v>
      </c>
      <c r="G108" s="54">
        <v>200</v>
      </c>
      <c r="H108" s="54">
        <v>100</v>
      </c>
      <c r="I108" s="54">
        <f>G108</f>
        <v>200</v>
      </c>
      <c r="J108" s="54">
        <v>100</v>
      </c>
      <c r="K108" s="54">
        <v>0</v>
      </c>
      <c r="L108" s="54">
        <v>0</v>
      </c>
      <c r="M108" s="54">
        <v>0</v>
      </c>
      <c r="N108" s="54">
        <v>0</v>
      </c>
      <c r="O108" s="54">
        <v>0</v>
      </c>
      <c r="P108" s="54">
        <v>0</v>
      </c>
      <c r="Q108" s="72"/>
      <c r="R108" s="73"/>
    </row>
    <row r="109" spans="1:19" s="26" customFormat="1" ht="15.75" customHeight="1">
      <c r="A109" s="65"/>
      <c r="B109" s="140"/>
      <c r="C109" s="21"/>
      <c r="D109" s="21"/>
      <c r="E109" s="158"/>
      <c r="F109" s="53" t="s">
        <v>30</v>
      </c>
      <c r="G109" s="54">
        <v>200</v>
      </c>
      <c r="H109" s="54">
        <v>0</v>
      </c>
      <c r="I109" s="54">
        <f aca="true" t="shared" si="23" ref="I109:I114">G109</f>
        <v>200</v>
      </c>
      <c r="J109" s="54">
        <v>0</v>
      </c>
      <c r="K109" s="54">
        <v>0</v>
      </c>
      <c r="L109" s="54">
        <v>0</v>
      </c>
      <c r="M109" s="54">
        <v>0</v>
      </c>
      <c r="N109" s="54">
        <v>0</v>
      </c>
      <c r="O109" s="54">
        <v>0</v>
      </c>
      <c r="P109" s="54">
        <v>0</v>
      </c>
      <c r="Q109" s="72"/>
      <c r="R109" s="73"/>
      <c r="S109" s="46"/>
    </row>
    <row r="110" spans="1:18" s="26" customFormat="1" ht="15.75" customHeight="1">
      <c r="A110" s="65"/>
      <c r="B110" s="140"/>
      <c r="C110" s="21"/>
      <c r="D110" s="21"/>
      <c r="E110" s="158"/>
      <c r="F110" s="53" t="s">
        <v>51</v>
      </c>
      <c r="G110" s="54">
        <v>200</v>
      </c>
      <c r="H110" s="54">
        <v>0</v>
      </c>
      <c r="I110" s="54">
        <f t="shared" si="23"/>
        <v>200</v>
      </c>
      <c r="J110" s="54">
        <v>0</v>
      </c>
      <c r="K110" s="54">
        <v>0</v>
      </c>
      <c r="L110" s="54">
        <v>0</v>
      </c>
      <c r="M110" s="54">
        <v>0</v>
      </c>
      <c r="N110" s="54">
        <v>0</v>
      </c>
      <c r="O110" s="54">
        <v>0</v>
      </c>
      <c r="P110" s="54">
        <v>0</v>
      </c>
      <c r="Q110" s="72"/>
      <c r="R110" s="73"/>
    </row>
    <row r="111" spans="1:27" s="26" customFormat="1" ht="15.75" customHeight="1">
      <c r="A111" s="65"/>
      <c r="B111" s="140"/>
      <c r="C111" s="21"/>
      <c r="D111" s="21"/>
      <c r="E111" s="158"/>
      <c r="F111" s="53" t="s">
        <v>52</v>
      </c>
      <c r="G111" s="54">
        <v>200</v>
      </c>
      <c r="H111" s="54">
        <v>0</v>
      </c>
      <c r="I111" s="54">
        <f t="shared" si="23"/>
        <v>200</v>
      </c>
      <c r="J111" s="54">
        <v>0</v>
      </c>
      <c r="K111" s="54">
        <v>0</v>
      </c>
      <c r="L111" s="54">
        <v>0</v>
      </c>
      <c r="M111" s="54">
        <v>0</v>
      </c>
      <c r="N111" s="54">
        <v>0</v>
      </c>
      <c r="O111" s="54">
        <v>0</v>
      </c>
      <c r="P111" s="54">
        <v>0</v>
      </c>
      <c r="Q111" s="72"/>
      <c r="R111" s="73"/>
      <c r="S111" s="44"/>
      <c r="V111" s="47"/>
      <c r="W111" s="47"/>
      <c r="X111" s="47"/>
      <c r="Y111" s="47"/>
      <c r="Z111" s="47"/>
      <c r="AA111" s="47"/>
    </row>
    <row r="112" spans="1:28" s="26" customFormat="1" ht="15.75" customHeight="1">
      <c r="A112" s="65"/>
      <c r="B112" s="140"/>
      <c r="C112" s="21"/>
      <c r="D112" s="21"/>
      <c r="E112" s="158"/>
      <c r="F112" s="53" t="s">
        <v>53</v>
      </c>
      <c r="G112" s="54">
        <v>200</v>
      </c>
      <c r="H112" s="54">
        <v>0</v>
      </c>
      <c r="I112" s="54">
        <f t="shared" si="23"/>
        <v>200</v>
      </c>
      <c r="J112" s="54">
        <v>0</v>
      </c>
      <c r="K112" s="54">
        <v>0</v>
      </c>
      <c r="L112" s="54">
        <v>0</v>
      </c>
      <c r="M112" s="54">
        <v>0</v>
      </c>
      <c r="N112" s="54">
        <v>0</v>
      </c>
      <c r="O112" s="54">
        <v>0</v>
      </c>
      <c r="P112" s="54">
        <v>0</v>
      </c>
      <c r="Q112" s="72"/>
      <c r="R112" s="73"/>
      <c r="S112" s="44"/>
      <c r="V112" s="47"/>
      <c r="W112" s="47"/>
      <c r="X112" s="47"/>
      <c r="Y112" s="47"/>
      <c r="Z112" s="47"/>
      <c r="AA112" s="47"/>
      <c r="AB112" s="47"/>
    </row>
    <row r="113" spans="1:32" s="26" customFormat="1" ht="15.75" customHeight="1">
      <c r="A113" s="65"/>
      <c r="B113" s="140"/>
      <c r="C113" s="21"/>
      <c r="D113" s="21"/>
      <c r="E113" s="158"/>
      <c r="F113" s="53" t="s">
        <v>54</v>
      </c>
      <c r="G113" s="54">
        <v>200</v>
      </c>
      <c r="H113" s="54">
        <v>0</v>
      </c>
      <c r="I113" s="54">
        <f t="shared" si="23"/>
        <v>200</v>
      </c>
      <c r="J113" s="54">
        <v>0</v>
      </c>
      <c r="K113" s="54">
        <v>0</v>
      </c>
      <c r="L113" s="54">
        <v>0</v>
      </c>
      <c r="M113" s="54">
        <v>0</v>
      </c>
      <c r="N113" s="54">
        <v>0</v>
      </c>
      <c r="O113" s="54">
        <v>0</v>
      </c>
      <c r="P113" s="54">
        <v>0</v>
      </c>
      <c r="Q113" s="72"/>
      <c r="R113" s="73"/>
      <c r="S113" s="44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</row>
    <row r="114" spans="1:32" s="26" customFormat="1" ht="15.75" customHeight="1">
      <c r="A114" s="66"/>
      <c r="B114" s="141"/>
      <c r="C114" s="21" t="s">
        <v>42</v>
      </c>
      <c r="D114" s="21" t="s">
        <v>43</v>
      </c>
      <c r="E114" s="159"/>
      <c r="F114" s="53" t="s">
        <v>55</v>
      </c>
      <c r="G114" s="54">
        <v>200</v>
      </c>
      <c r="H114" s="54">
        <v>0</v>
      </c>
      <c r="I114" s="54">
        <f t="shared" si="23"/>
        <v>200</v>
      </c>
      <c r="J114" s="54">
        <v>0</v>
      </c>
      <c r="K114" s="54">
        <v>0</v>
      </c>
      <c r="L114" s="54">
        <v>0</v>
      </c>
      <c r="M114" s="54">
        <v>0</v>
      </c>
      <c r="N114" s="54">
        <v>0</v>
      </c>
      <c r="O114" s="54">
        <v>0</v>
      </c>
      <c r="P114" s="54">
        <v>0</v>
      </c>
      <c r="Q114" s="74"/>
      <c r="R114" s="75"/>
      <c r="S114" s="44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</row>
    <row r="115" spans="1:18" s="26" customFormat="1" ht="15.75" customHeight="1">
      <c r="A115" s="136"/>
      <c r="B115" s="142" t="s">
        <v>22</v>
      </c>
      <c r="C115" s="55"/>
      <c r="D115" s="55"/>
      <c r="E115" s="56"/>
      <c r="F115" s="57" t="s">
        <v>9</v>
      </c>
      <c r="G115" s="51">
        <f>SUM(G116:G122)</f>
        <v>896901.6000000001</v>
      </c>
      <c r="H115" s="51">
        <f aca="true" t="shared" si="24" ref="H115:P115">SUM(H116:H122)</f>
        <v>169673.80000000002</v>
      </c>
      <c r="I115" s="51">
        <f t="shared" si="24"/>
        <v>896901.6000000001</v>
      </c>
      <c r="J115" s="51">
        <f t="shared" si="24"/>
        <v>169673.80000000002</v>
      </c>
      <c r="K115" s="51">
        <f t="shared" si="24"/>
        <v>0</v>
      </c>
      <c r="L115" s="51">
        <f t="shared" si="24"/>
        <v>0</v>
      </c>
      <c r="M115" s="51">
        <f t="shared" si="24"/>
        <v>0</v>
      </c>
      <c r="N115" s="51">
        <f t="shared" si="24"/>
        <v>0</v>
      </c>
      <c r="O115" s="51">
        <f t="shared" si="24"/>
        <v>0</v>
      </c>
      <c r="P115" s="51">
        <f t="shared" si="24"/>
        <v>0</v>
      </c>
      <c r="Q115" s="78"/>
      <c r="R115" s="79"/>
    </row>
    <row r="116" spans="1:18" s="26" customFormat="1" ht="15.75" customHeight="1">
      <c r="A116" s="137"/>
      <c r="B116" s="143"/>
      <c r="C116" s="55"/>
      <c r="D116" s="55"/>
      <c r="E116" s="56"/>
      <c r="F116" s="58" t="s">
        <v>31</v>
      </c>
      <c r="G116" s="54">
        <f>G108+G100+G92+G84+G76</f>
        <v>128128.79999999999</v>
      </c>
      <c r="H116" s="54">
        <f aca="true" t="shared" si="25" ref="H116:P116">H108+H100+H92+H84+H76</f>
        <v>41323.8</v>
      </c>
      <c r="I116" s="54">
        <f t="shared" si="25"/>
        <v>128128.79999999999</v>
      </c>
      <c r="J116" s="54">
        <f t="shared" si="25"/>
        <v>41323.8</v>
      </c>
      <c r="K116" s="54">
        <f t="shared" si="25"/>
        <v>0</v>
      </c>
      <c r="L116" s="54">
        <f t="shared" si="25"/>
        <v>0</v>
      </c>
      <c r="M116" s="54">
        <f t="shared" si="25"/>
        <v>0</v>
      </c>
      <c r="N116" s="54">
        <f t="shared" si="25"/>
        <v>0</v>
      </c>
      <c r="O116" s="54">
        <f t="shared" si="25"/>
        <v>0</v>
      </c>
      <c r="P116" s="54">
        <f t="shared" si="25"/>
        <v>0</v>
      </c>
      <c r="Q116" s="80"/>
      <c r="R116" s="81"/>
    </row>
    <row r="117" spans="1:18" s="26" customFormat="1" ht="15.75" customHeight="1">
      <c r="A117" s="137"/>
      <c r="B117" s="143"/>
      <c r="C117" s="55"/>
      <c r="D117" s="55"/>
      <c r="E117" s="56"/>
      <c r="F117" s="58" t="s">
        <v>30</v>
      </c>
      <c r="G117" s="54">
        <f aca="true" t="shared" si="26" ref="G117:P122">G109+G101+G93+G85+G77</f>
        <v>128128.79999999999</v>
      </c>
      <c r="H117" s="54">
        <f t="shared" si="26"/>
        <v>41223.8</v>
      </c>
      <c r="I117" s="54">
        <f t="shared" si="26"/>
        <v>128128.79999999999</v>
      </c>
      <c r="J117" s="54">
        <f t="shared" si="26"/>
        <v>41223.8</v>
      </c>
      <c r="K117" s="54">
        <f t="shared" si="26"/>
        <v>0</v>
      </c>
      <c r="L117" s="54">
        <f t="shared" si="26"/>
        <v>0</v>
      </c>
      <c r="M117" s="54">
        <f t="shared" si="26"/>
        <v>0</v>
      </c>
      <c r="N117" s="54">
        <f t="shared" si="26"/>
        <v>0</v>
      </c>
      <c r="O117" s="54">
        <f t="shared" si="26"/>
        <v>0</v>
      </c>
      <c r="P117" s="54">
        <f t="shared" si="26"/>
        <v>0</v>
      </c>
      <c r="Q117" s="80"/>
      <c r="R117" s="81"/>
    </row>
    <row r="118" spans="1:18" s="26" customFormat="1" ht="15.75" customHeight="1">
      <c r="A118" s="137"/>
      <c r="B118" s="143"/>
      <c r="C118" s="55"/>
      <c r="D118" s="55"/>
      <c r="E118" s="56"/>
      <c r="F118" s="58" t="s">
        <v>51</v>
      </c>
      <c r="G118" s="54">
        <f t="shared" si="26"/>
        <v>128128.79999999999</v>
      </c>
      <c r="H118" s="54">
        <f t="shared" si="26"/>
        <v>41223.8</v>
      </c>
      <c r="I118" s="54">
        <f t="shared" si="26"/>
        <v>128128.79999999999</v>
      </c>
      <c r="J118" s="54">
        <f t="shared" si="26"/>
        <v>41223.8</v>
      </c>
      <c r="K118" s="54">
        <f t="shared" si="26"/>
        <v>0</v>
      </c>
      <c r="L118" s="54">
        <f t="shared" si="26"/>
        <v>0</v>
      </c>
      <c r="M118" s="54">
        <f t="shared" si="26"/>
        <v>0</v>
      </c>
      <c r="N118" s="54">
        <f t="shared" si="26"/>
        <v>0</v>
      </c>
      <c r="O118" s="54">
        <f t="shared" si="26"/>
        <v>0</v>
      </c>
      <c r="P118" s="54">
        <f t="shared" si="26"/>
        <v>0</v>
      </c>
      <c r="Q118" s="80"/>
      <c r="R118" s="81"/>
    </row>
    <row r="119" spans="1:19" s="26" customFormat="1" ht="15.75" customHeight="1">
      <c r="A119" s="137"/>
      <c r="B119" s="143"/>
      <c r="C119" s="55"/>
      <c r="D119" s="55"/>
      <c r="E119" s="56"/>
      <c r="F119" s="58" t="s">
        <v>52</v>
      </c>
      <c r="G119" s="54">
        <f t="shared" si="26"/>
        <v>128128.79999999999</v>
      </c>
      <c r="H119" s="54">
        <f>H111+H103+H95+H87+H79</f>
        <v>22951.2</v>
      </c>
      <c r="I119" s="54">
        <f t="shared" si="26"/>
        <v>128128.79999999999</v>
      </c>
      <c r="J119" s="54">
        <f t="shared" si="26"/>
        <v>22951.2</v>
      </c>
      <c r="K119" s="54">
        <f t="shared" si="26"/>
        <v>0</v>
      </c>
      <c r="L119" s="54">
        <f t="shared" si="26"/>
        <v>0</v>
      </c>
      <c r="M119" s="54">
        <f t="shared" si="26"/>
        <v>0</v>
      </c>
      <c r="N119" s="54">
        <f t="shared" si="26"/>
        <v>0</v>
      </c>
      <c r="O119" s="54">
        <f t="shared" si="26"/>
        <v>0</v>
      </c>
      <c r="P119" s="54">
        <f t="shared" si="26"/>
        <v>0</v>
      </c>
      <c r="Q119" s="80"/>
      <c r="R119" s="81"/>
      <c r="S119" s="44"/>
    </row>
    <row r="120" spans="1:18" s="26" customFormat="1" ht="15.75" customHeight="1">
      <c r="A120" s="137"/>
      <c r="B120" s="143"/>
      <c r="C120" s="55"/>
      <c r="D120" s="55"/>
      <c r="E120" s="56"/>
      <c r="F120" s="58" t="s">
        <v>53</v>
      </c>
      <c r="G120" s="54">
        <f t="shared" si="26"/>
        <v>128128.79999999999</v>
      </c>
      <c r="H120" s="54">
        <f>H112+H104+H96+H88+H80</f>
        <v>22951.2</v>
      </c>
      <c r="I120" s="54">
        <f>I112+I104+I96+I88+I80</f>
        <v>128128.79999999999</v>
      </c>
      <c r="J120" s="54">
        <f t="shared" si="26"/>
        <v>22951.2</v>
      </c>
      <c r="K120" s="54">
        <f t="shared" si="26"/>
        <v>0</v>
      </c>
      <c r="L120" s="54">
        <f t="shared" si="26"/>
        <v>0</v>
      </c>
      <c r="M120" s="54">
        <f t="shared" si="26"/>
        <v>0</v>
      </c>
      <c r="N120" s="54">
        <f t="shared" si="26"/>
        <v>0</v>
      </c>
      <c r="O120" s="54">
        <f t="shared" si="26"/>
        <v>0</v>
      </c>
      <c r="P120" s="54">
        <f t="shared" si="26"/>
        <v>0</v>
      </c>
      <c r="Q120" s="80"/>
      <c r="R120" s="81"/>
    </row>
    <row r="121" spans="1:18" s="26" customFormat="1" ht="15.75" customHeight="1">
      <c r="A121" s="137"/>
      <c r="B121" s="143"/>
      <c r="C121" s="55"/>
      <c r="D121" s="55"/>
      <c r="E121" s="56"/>
      <c r="F121" s="58" t="s">
        <v>54</v>
      </c>
      <c r="G121" s="54">
        <f t="shared" si="26"/>
        <v>128128.79999999999</v>
      </c>
      <c r="H121" s="54">
        <f t="shared" si="26"/>
        <v>0</v>
      </c>
      <c r="I121" s="54">
        <f>I113+I105+I97+I89+I81</f>
        <v>128128.79999999999</v>
      </c>
      <c r="J121" s="54">
        <f t="shared" si="26"/>
        <v>0</v>
      </c>
      <c r="K121" s="54">
        <f t="shared" si="26"/>
        <v>0</v>
      </c>
      <c r="L121" s="54">
        <f t="shared" si="26"/>
        <v>0</v>
      </c>
      <c r="M121" s="54">
        <f t="shared" si="26"/>
        <v>0</v>
      </c>
      <c r="N121" s="54">
        <f t="shared" si="26"/>
        <v>0</v>
      </c>
      <c r="O121" s="54">
        <f t="shared" si="26"/>
        <v>0</v>
      </c>
      <c r="P121" s="54">
        <f t="shared" si="26"/>
        <v>0</v>
      </c>
      <c r="Q121" s="80"/>
      <c r="R121" s="81"/>
    </row>
    <row r="122" spans="1:18" s="26" customFormat="1" ht="15.75" customHeight="1">
      <c r="A122" s="138"/>
      <c r="B122" s="144"/>
      <c r="C122" s="55"/>
      <c r="D122" s="55"/>
      <c r="E122" s="59"/>
      <c r="F122" s="58" t="s">
        <v>55</v>
      </c>
      <c r="G122" s="54">
        <f t="shared" si="26"/>
        <v>128128.79999999999</v>
      </c>
      <c r="H122" s="54">
        <f t="shared" si="26"/>
        <v>0</v>
      </c>
      <c r="I122" s="54">
        <f>I114+I106+I98+I90+I82</f>
        <v>128128.79999999999</v>
      </c>
      <c r="J122" s="54">
        <f t="shared" si="26"/>
        <v>0</v>
      </c>
      <c r="K122" s="54">
        <f t="shared" si="26"/>
        <v>0</v>
      </c>
      <c r="L122" s="54">
        <f t="shared" si="26"/>
        <v>0</v>
      </c>
      <c r="M122" s="54">
        <f t="shared" si="26"/>
        <v>0</v>
      </c>
      <c r="N122" s="54">
        <f t="shared" si="26"/>
        <v>0</v>
      </c>
      <c r="O122" s="54">
        <f t="shared" si="26"/>
        <v>0</v>
      </c>
      <c r="P122" s="54">
        <f t="shared" si="26"/>
        <v>0</v>
      </c>
      <c r="Q122" s="155"/>
      <c r="R122" s="156"/>
    </row>
    <row r="123" spans="1:18" s="16" customFormat="1" ht="15" customHeight="1">
      <c r="A123" s="145" t="s">
        <v>25</v>
      </c>
      <c r="B123" s="146"/>
      <c r="C123" s="146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147"/>
    </row>
    <row r="124" spans="1:18" s="16" customFormat="1" ht="12.75" customHeight="1">
      <c r="A124" s="64">
        <v>1</v>
      </c>
      <c r="B124" s="139" t="s">
        <v>18</v>
      </c>
      <c r="C124" s="20"/>
      <c r="D124" s="20"/>
      <c r="E124" s="157" t="s">
        <v>72</v>
      </c>
      <c r="F124" s="62" t="s">
        <v>9</v>
      </c>
      <c r="G124" s="63">
        <f aca="true" t="shared" si="27" ref="G124:P124">SUM(G125:G131)</f>
        <v>30219</v>
      </c>
      <c r="H124" s="63">
        <f t="shared" si="27"/>
        <v>7096</v>
      </c>
      <c r="I124" s="63">
        <f t="shared" si="27"/>
        <v>30219</v>
      </c>
      <c r="J124" s="63">
        <f t="shared" si="27"/>
        <v>7096</v>
      </c>
      <c r="K124" s="63">
        <f t="shared" si="27"/>
        <v>0</v>
      </c>
      <c r="L124" s="63">
        <f t="shared" si="27"/>
        <v>0</v>
      </c>
      <c r="M124" s="63">
        <f t="shared" si="27"/>
        <v>0</v>
      </c>
      <c r="N124" s="63">
        <f t="shared" si="27"/>
        <v>0</v>
      </c>
      <c r="O124" s="63">
        <f t="shared" si="27"/>
        <v>0</v>
      </c>
      <c r="P124" s="63">
        <f t="shared" si="27"/>
        <v>0</v>
      </c>
      <c r="Q124" s="70" t="s">
        <v>48</v>
      </c>
      <c r="R124" s="71"/>
    </row>
    <row r="125" spans="1:18" s="16" customFormat="1" ht="14.25" customHeight="1">
      <c r="A125" s="65"/>
      <c r="B125" s="140"/>
      <c r="C125" s="21"/>
      <c r="D125" s="21"/>
      <c r="E125" s="158"/>
      <c r="F125" s="53" t="s">
        <v>31</v>
      </c>
      <c r="G125" s="54">
        <v>4317</v>
      </c>
      <c r="H125" s="54">
        <f>1119.2+300</f>
        <v>1419.2</v>
      </c>
      <c r="I125" s="54">
        <v>4317</v>
      </c>
      <c r="J125" s="54">
        <f>H125</f>
        <v>1419.2</v>
      </c>
      <c r="K125" s="54">
        <v>0</v>
      </c>
      <c r="L125" s="54">
        <v>0</v>
      </c>
      <c r="M125" s="54">
        <v>0</v>
      </c>
      <c r="N125" s="54">
        <v>0</v>
      </c>
      <c r="O125" s="54">
        <v>0</v>
      </c>
      <c r="P125" s="54">
        <v>0</v>
      </c>
      <c r="Q125" s="72"/>
      <c r="R125" s="73"/>
    </row>
    <row r="126" spans="1:18" s="16" customFormat="1" ht="15">
      <c r="A126" s="65"/>
      <c r="B126" s="140"/>
      <c r="C126" s="21"/>
      <c r="D126" s="21"/>
      <c r="E126" s="158"/>
      <c r="F126" s="53" t="s">
        <v>30</v>
      </c>
      <c r="G126" s="54">
        <v>4317</v>
      </c>
      <c r="H126" s="54">
        <f>1119.2+300</f>
        <v>1419.2</v>
      </c>
      <c r="I126" s="54">
        <v>4317</v>
      </c>
      <c r="J126" s="54">
        <f>H126</f>
        <v>1419.2</v>
      </c>
      <c r="K126" s="54">
        <v>0</v>
      </c>
      <c r="L126" s="54">
        <v>0</v>
      </c>
      <c r="M126" s="54">
        <v>0</v>
      </c>
      <c r="N126" s="54">
        <v>0</v>
      </c>
      <c r="O126" s="54">
        <v>0</v>
      </c>
      <c r="P126" s="54">
        <v>0</v>
      </c>
      <c r="Q126" s="72"/>
      <c r="R126" s="73"/>
    </row>
    <row r="127" spans="1:18" s="16" customFormat="1" ht="15">
      <c r="A127" s="65"/>
      <c r="B127" s="140"/>
      <c r="C127" s="21"/>
      <c r="D127" s="21"/>
      <c r="E127" s="158"/>
      <c r="F127" s="53" t="s">
        <v>51</v>
      </c>
      <c r="G127" s="54">
        <v>4317</v>
      </c>
      <c r="H127" s="54">
        <f>1119.2+300</f>
        <v>1419.2</v>
      </c>
      <c r="I127" s="54">
        <v>4317</v>
      </c>
      <c r="J127" s="54">
        <f>H127</f>
        <v>1419.2</v>
      </c>
      <c r="K127" s="54">
        <v>0</v>
      </c>
      <c r="L127" s="54">
        <v>0</v>
      </c>
      <c r="M127" s="54">
        <v>0</v>
      </c>
      <c r="N127" s="54">
        <v>0</v>
      </c>
      <c r="O127" s="54">
        <v>0</v>
      </c>
      <c r="P127" s="54">
        <v>0</v>
      </c>
      <c r="Q127" s="72"/>
      <c r="R127" s="73"/>
    </row>
    <row r="128" spans="1:18" s="16" customFormat="1" ht="15">
      <c r="A128" s="65"/>
      <c r="B128" s="140"/>
      <c r="C128" s="21"/>
      <c r="D128" s="21"/>
      <c r="E128" s="158"/>
      <c r="F128" s="53" t="s">
        <v>52</v>
      </c>
      <c r="G128" s="54">
        <v>4317</v>
      </c>
      <c r="H128" s="54">
        <f>1119.2+300</f>
        <v>1419.2</v>
      </c>
      <c r="I128" s="54">
        <v>4317</v>
      </c>
      <c r="J128" s="54">
        <f>H128</f>
        <v>1419.2</v>
      </c>
      <c r="K128" s="54">
        <v>0</v>
      </c>
      <c r="L128" s="54">
        <v>0</v>
      </c>
      <c r="M128" s="54">
        <v>0</v>
      </c>
      <c r="N128" s="54">
        <v>0</v>
      </c>
      <c r="O128" s="54">
        <v>0</v>
      </c>
      <c r="P128" s="54">
        <v>0</v>
      </c>
      <c r="Q128" s="72"/>
      <c r="R128" s="73"/>
    </row>
    <row r="129" spans="1:18" s="16" customFormat="1" ht="15">
      <c r="A129" s="65"/>
      <c r="B129" s="140"/>
      <c r="C129" s="21"/>
      <c r="D129" s="21"/>
      <c r="E129" s="158"/>
      <c r="F129" s="53" t="s">
        <v>53</v>
      </c>
      <c r="G129" s="54">
        <v>4317</v>
      </c>
      <c r="H129" s="54">
        <f>1119.2+300</f>
        <v>1419.2</v>
      </c>
      <c r="I129" s="54">
        <v>4317</v>
      </c>
      <c r="J129" s="54">
        <f>H129</f>
        <v>1419.2</v>
      </c>
      <c r="K129" s="54">
        <v>0</v>
      </c>
      <c r="L129" s="54">
        <v>0</v>
      </c>
      <c r="M129" s="54">
        <v>0</v>
      </c>
      <c r="N129" s="54">
        <v>0</v>
      </c>
      <c r="O129" s="54">
        <v>0</v>
      </c>
      <c r="P129" s="54">
        <v>0</v>
      </c>
      <c r="Q129" s="72"/>
      <c r="R129" s="73"/>
    </row>
    <row r="130" spans="1:18" s="16" customFormat="1" ht="15">
      <c r="A130" s="65"/>
      <c r="B130" s="140"/>
      <c r="C130" s="21" t="s">
        <v>42</v>
      </c>
      <c r="D130" s="21" t="s">
        <v>43</v>
      </c>
      <c r="E130" s="158"/>
      <c r="F130" s="53" t="s">
        <v>54</v>
      </c>
      <c r="G130" s="54">
        <v>4317</v>
      </c>
      <c r="H130" s="54">
        <v>0</v>
      </c>
      <c r="I130" s="54">
        <v>4317</v>
      </c>
      <c r="J130" s="54">
        <v>0</v>
      </c>
      <c r="K130" s="54">
        <v>0</v>
      </c>
      <c r="L130" s="54">
        <v>0</v>
      </c>
      <c r="M130" s="54">
        <v>0</v>
      </c>
      <c r="N130" s="54">
        <v>0</v>
      </c>
      <c r="O130" s="54">
        <v>0</v>
      </c>
      <c r="P130" s="54">
        <v>0</v>
      </c>
      <c r="Q130" s="72"/>
      <c r="R130" s="73"/>
    </row>
    <row r="131" spans="1:18" s="16" customFormat="1" ht="15">
      <c r="A131" s="66"/>
      <c r="B131" s="141"/>
      <c r="C131" s="21"/>
      <c r="D131" s="21"/>
      <c r="E131" s="159"/>
      <c r="F131" s="53" t="s">
        <v>55</v>
      </c>
      <c r="G131" s="54">
        <v>4317</v>
      </c>
      <c r="H131" s="54">
        <v>0</v>
      </c>
      <c r="I131" s="54">
        <v>4317</v>
      </c>
      <c r="J131" s="54">
        <v>0</v>
      </c>
      <c r="K131" s="54">
        <v>0</v>
      </c>
      <c r="L131" s="54">
        <v>0</v>
      </c>
      <c r="M131" s="54">
        <v>0</v>
      </c>
      <c r="N131" s="54">
        <v>0</v>
      </c>
      <c r="O131" s="54">
        <v>0</v>
      </c>
      <c r="P131" s="54">
        <v>0</v>
      </c>
      <c r="Q131" s="74"/>
      <c r="R131" s="75"/>
    </row>
    <row r="132" spans="1:18" s="16" customFormat="1" ht="15" customHeight="1">
      <c r="A132" s="64">
        <v>2</v>
      </c>
      <c r="B132" s="139" t="s">
        <v>29</v>
      </c>
      <c r="C132" s="20"/>
      <c r="D132" s="20"/>
      <c r="E132" s="157" t="s">
        <v>72</v>
      </c>
      <c r="F132" s="62" t="s">
        <v>9</v>
      </c>
      <c r="G132" s="63">
        <f aca="true" t="shared" si="28" ref="G132:P132">SUM(G133:G139)</f>
        <v>25743.199999999997</v>
      </c>
      <c r="H132" s="63">
        <f t="shared" si="28"/>
        <v>10804.8</v>
      </c>
      <c r="I132" s="63">
        <f t="shared" si="28"/>
        <v>25743.199999999997</v>
      </c>
      <c r="J132" s="63">
        <f t="shared" si="28"/>
        <v>10804.8</v>
      </c>
      <c r="K132" s="63">
        <f t="shared" si="28"/>
        <v>0</v>
      </c>
      <c r="L132" s="63">
        <f t="shared" si="28"/>
        <v>0</v>
      </c>
      <c r="M132" s="63">
        <f t="shared" si="28"/>
        <v>0</v>
      </c>
      <c r="N132" s="63">
        <f t="shared" si="28"/>
        <v>0</v>
      </c>
      <c r="O132" s="63">
        <f t="shared" si="28"/>
        <v>0</v>
      </c>
      <c r="P132" s="63">
        <f t="shared" si="28"/>
        <v>0</v>
      </c>
      <c r="Q132" s="70" t="s">
        <v>48</v>
      </c>
      <c r="R132" s="71"/>
    </row>
    <row r="133" spans="1:18" s="16" customFormat="1" ht="15">
      <c r="A133" s="65"/>
      <c r="B133" s="140"/>
      <c r="C133" s="21"/>
      <c r="D133" s="21"/>
      <c r="E133" s="158"/>
      <c r="F133" s="58" t="s">
        <v>31</v>
      </c>
      <c r="G133" s="54">
        <f aca="true" t="shared" si="29" ref="G133:G139">3581.6+96</f>
        <v>3677.6</v>
      </c>
      <c r="H133" s="54">
        <f>3581.6+20</f>
        <v>3601.6</v>
      </c>
      <c r="I133" s="54">
        <f>G133</f>
        <v>3677.6</v>
      </c>
      <c r="J133" s="54">
        <f>H133</f>
        <v>3601.6</v>
      </c>
      <c r="K133" s="54">
        <v>0</v>
      </c>
      <c r="L133" s="54">
        <v>0</v>
      </c>
      <c r="M133" s="54">
        <v>0</v>
      </c>
      <c r="N133" s="54">
        <v>0</v>
      </c>
      <c r="O133" s="54">
        <v>0</v>
      </c>
      <c r="P133" s="54">
        <v>0</v>
      </c>
      <c r="Q133" s="72"/>
      <c r="R133" s="73"/>
    </row>
    <row r="134" spans="1:18" s="16" customFormat="1" ht="15">
      <c r="A134" s="65"/>
      <c r="B134" s="140"/>
      <c r="C134" s="21"/>
      <c r="D134" s="21"/>
      <c r="E134" s="158"/>
      <c r="F134" s="58" t="s">
        <v>30</v>
      </c>
      <c r="G134" s="54">
        <f t="shared" si="29"/>
        <v>3677.6</v>
      </c>
      <c r="H134" s="54">
        <f>3581.6+20</f>
        <v>3601.6</v>
      </c>
      <c r="I134" s="54">
        <f aca="true" t="shared" si="30" ref="I134:I139">G134</f>
        <v>3677.6</v>
      </c>
      <c r="J134" s="54">
        <f>H134</f>
        <v>3601.6</v>
      </c>
      <c r="K134" s="54">
        <v>0</v>
      </c>
      <c r="L134" s="54">
        <v>0</v>
      </c>
      <c r="M134" s="54">
        <v>0</v>
      </c>
      <c r="N134" s="54">
        <v>0</v>
      </c>
      <c r="O134" s="54">
        <v>0</v>
      </c>
      <c r="P134" s="54">
        <v>0</v>
      </c>
      <c r="Q134" s="72"/>
      <c r="R134" s="73"/>
    </row>
    <row r="135" spans="1:19" s="16" customFormat="1" ht="15">
      <c r="A135" s="65"/>
      <c r="B135" s="140"/>
      <c r="C135" s="21"/>
      <c r="D135" s="21"/>
      <c r="E135" s="158"/>
      <c r="F135" s="58" t="s">
        <v>51</v>
      </c>
      <c r="G135" s="54">
        <f t="shared" si="29"/>
        <v>3677.6</v>
      </c>
      <c r="H135" s="54">
        <f>3581.6+20</f>
        <v>3601.6</v>
      </c>
      <c r="I135" s="54">
        <f t="shared" si="30"/>
        <v>3677.6</v>
      </c>
      <c r="J135" s="54">
        <f>H135</f>
        <v>3601.6</v>
      </c>
      <c r="K135" s="54">
        <v>0</v>
      </c>
      <c r="L135" s="54">
        <v>0</v>
      </c>
      <c r="M135" s="54">
        <v>0</v>
      </c>
      <c r="N135" s="54">
        <v>0</v>
      </c>
      <c r="O135" s="54">
        <v>0</v>
      </c>
      <c r="P135" s="54">
        <v>0</v>
      </c>
      <c r="Q135" s="72"/>
      <c r="R135" s="73"/>
      <c r="S135" s="16" t="s">
        <v>57</v>
      </c>
    </row>
    <row r="136" spans="1:18" s="16" customFormat="1" ht="15">
      <c r="A136" s="65"/>
      <c r="B136" s="140"/>
      <c r="C136" s="21"/>
      <c r="D136" s="21"/>
      <c r="E136" s="158"/>
      <c r="F136" s="58" t="s">
        <v>52</v>
      </c>
      <c r="G136" s="54">
        <f t="shared" si="29"/>
        <v>3677.6</v>
      </c>
      <c r="H136" s="54">
        <v>0</v>
      </c>
      <c r="I136" s="54">
        <f t="shared" si="30"/>
        <v>3677.6</v>
      </c>
      <c r="J136" s="54">
        <f>H136</f>
        <v>0</v>
      </c>
      <c r="K136" s="54">
        <v>0</v>
      </c>
      <c r="L136" s="54">
        <v>0</v>
      </c>
      <c r="M136" s="54">
        <v>0</v>
      </c>
      <c r="N136" s="54">
        <v>0</v>
      </c>
      <c r="O136" s="54">
        <v>0</v>
      </c>
      <c r="P136" s="54">
        <v>0</v>
      </c>
      <c r="Q136" s="72"/>
      <c r="R136" s="73"/>
    </row>
    <row r="137" spans="1:18" s="16" customFormat="1" ht="15">
      <c r="A137" s="65"/>
      <c r="B137" s="140"/>
      <c r="C137" s="21" t="s">
        <v>42</v>
      </c>
      <c r="D137" s="21" t="s">
        <v>43</v>
      </c>
      <c r="E137" s="158"/>
      <c r="F137" s="58" t="s">
        <v>53</v>
      </c>
      <c r="G137" s="54">
        <f t="shared" si="29"/>
        <v>3677.6</v>
      </c>
      <c r="H137" s="54">
        <v>0</v>
      </c>
      <c r="I137" s="54">
        <f t="shared" si="30"/>
        <v>3677.6</v>
      </c>
      <c r="J137" s="54">
        <f>H137</f>
        <v>0</v>
      </c>
      <c r="K137" s="54">
        <v>0</v>
      </c>
      <c r="L137" s="54">
        <v>0</v>
      </c>
      <c r="M137" s="54">
        <v>0</v>
      </c>
      <c r="N137" s="54">
        <v>0</v>
      </c>
      <c r="O137" s="54">
        <v>0</v>
      </c>
      <c r="P137" s="54">
        <v>0</v>
      </c>
      <c r="Q137" s="72"/>
      <c r="R137" s="73"/>
    </row>
    <row r="138" spans="1:18" s="16" customFormat="1" ht="15">
      <c r="A138" s="65"/>
      <c r="B138" s="140"/>
      <c r="C138" s="21"/>
      <c r="D138" s="21"/>
      <c r="E138" s="158"/>
      <c r="F138" s="58" t="s">
        <v>54</v>
      </c>
      <c r="G138" s="54">
        <f t="shared" si="29"/>
        <v>3677.6</v>
      </c>
      <c r="H138" s="54">
        <v>0</v>
      </c>
      <c r="I138" s="54">
        <f t="shared" si="30"/>
        <v>3677.6</v>
      </c>
      <c r="J138" s="54">
        <v>0</v>
      </c>
      <c r="K138" s="54">
        <v>0</v>
      </c>
      <c r="L138" s="54">
        <v>0</v>
      </c>
      <c r="M138" s="54">
        <v>0</v>
      </c>
      <c r="N138" s="54">
        <v>0</v>
      </c>
      <c r="O138" s="54">
        <v>0</v>
      </c>
      <c r="P138" s="54">
        <v>0</v>
      </c>
      <c r="Q138" s="72"/>
      <c r="R138" s="73"/>
    </row>
    <row r="139" spans="1:18" s="16" customFormat="1" ht="47.25" customHeight="1">
      <c r="A139" s="66"/>
      <c r="B139" s="141"/>
      <c r="C139" s="21"/>
      <c r="D139" s="21"/>
      <c r="E139" s="159"/>
      <c r="F139" s="58" t="s">
        <v>55</v>
      </c>
      <c r="G139" s="54">
        <f t="shared" si="29"/>
        <v>3677.6</v>
      </c>
      <c r="H139" s="54">
        <v>0</v>
      </c>
      <c r="I139" s="54">
        <f t="shared" si="30"/>
        <v>3677.6</v>
      </c>
      <c r="J139" s="54">
        <v>0</v>
      </c>
      <c r="K139" s="54">
        <v>0</v>
      </c>
      <c r="L139" s="54">
        <v>0</v>
      </c>
      <c r="M139" s="54">
        <v>0</v>
      </c>
      <c r="N139" s="54">
        <v>0</v>
      </c>
      <c r="O139" s="54">
        <v>0</v>
      </c>
      <c r="P139" s="54">
        <v>0</v>
      </c>
      <c r="Q139" s="74"/>
      <c r="R139" s="75"/>
    </row>
    <row r="140" spans="1:18" s="16" customFormat="1" ht="15" customHeight="1">
      <c r="A140" s="64">
        <v>3</v>
      </c>
      <c r="B140" s="139" t="s">
        <v>67</v>
      </c>
      <c r="C140" s="20"/>
      <c r="D140" s="20"/>
      <c r="E140" s="157" t="s">
        <v>72</v>
      </c>
      <c r="F140" s="62" t="s">
        <v>9</v>
      </c>
      <c r="G140" s="63">
        <f aca="true" t="shared" si="31" ref="G140:P140">SUM(G141:G147)</f>
        <v>819</v>
      </c>
      <c r="H140" s="63">
        <f t="shared" si="31"/>
        <v>0</v>
      </c>
      <c r="I140" s="63">
        <f t="shared" si="31"/>
        <v>819</v>
      </c>
      <c r="J140" s="63">
        <f t="shared" si="31"/>
        <v>0</v>
      </c>
      <c r="K140" s="63">
        <f t="shared" si="31"/>
        <v>0</v>
      </c>
      <c r="L140" s="63">
        <f t="shared" si="31"/>
        <v>0</v>
      </c>
      <c r="M140" s="63">
        <f t="shared" si="31"/>
        <v>0</v>
      </c>
      <c r="N140" s="63">
        <f t="shared" si="31"/>
        <v>0</v>
      </c>
      <c r="O140" s="63">
        <f t="shared" si="31"/>
        <v>0</v>
      </c>
      <c r="P140" s="63">
        <f t="shared" si="31"/>
        <v>0</v>
      </c>
      <c r="Q140" s="22"/>
      <c r="R140" s="23"/>
    </row>
    <row r="141" spans="1:18" s="16" customFormat="1" ht="15" customHeight="1">
      <c r="A141" s="65"/>
      <c r="B141" s="140"/>
      <c r="C141" s="21"/>
      <c r="D141" s="21"/>
      <c r="E141" s="158"/>
      <c r="F141" s="58" t="s">
        <v>31</v>
      </c>
      <c r="G141" s="54">
        <v>117</v>
      </c>
      <c r="H141" s="54">
        <v>0</v>
      </c>
      <c r="I141" s="54">
        <f>G141</f>
        <v>117</v>
      </c>
      <c r="J141" s="54">
        <v>0</v>
      </c>
      <c r="K141" s="54">
        <v>0</v>
      </c>
      <c r="L141" s="54">
        <v>0</v>
      </c>
      <c r="M141" s="54">
        <v>0</v>
      </c>
      <c r="N141" s="54">
        <v>0</v>
      </c>
      <c r="O141" s="54">
        <v>0</v>
      </c>
      <c r="P141" s="54">
        <v>0</v>
      </c>
      <c r="Q141" s="72" t="s">
        <v>19</v>
      </c>
      <c r="R141" s="73"/>
    </row>
    <row r="142" spans="1:18" s="16" customFormat="1" ht="15">
      <c r="A142" s="65"/>
      <c r="B142" s="140"/>
      <c r="C142" s="21"/>
      <c r="D142" s="21"/>
      <c r="E142" s="158"/>
      <c r="F142" s="58" t="s">
        <v>30</v>
      </c>
      <c r="G142" s="54">
        <v>117</v>
      </c>
      <c r="H142" s="54">
        <v>0</v>
      </c>
      <c r="I142" s="54">
        <f aca="true" t="shared" si="32" ref="I142:I147">G142</f>
        <v>117</v>
      </c>
      <c r="J142" s="54">
        <v>0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72"/>
      <c r="R142" s="73"/>
    </row>
    <row r="143" spans="1:18" s="16" customFormat="1" ht="15">
      <c r="A143" s="65"/>
      <c r="B143" s="140"/>
      <c r="C143" s="21"/>
      <c r="D143" s="21"/>
      <c r="E143" s="158"/>
      <c r="F143" s="58" t="s">
        <v>51</v>
      </c>
      <c r="G143" s="54">
        <v>117</v>
      </c>
      <c r="H143" s="54">
        <v>0</v>
      </c>
      <c r="I143" s="54">
        <f t="shared" si="32"/>
        <v>117</v>
      </c>
      <c r="J143" s="54">
        <v>0</v>
      </c>
      <c r="K143" s="54">
        <v>0</v>
      </c>
      <c r="L143" s="54">
        <v>0</v>
      </c>
      <c r="M143" s="54">
        <v>0</v>
      </c>
      <c r="N143" s="54">
        <v>0</v>
      </c>
      <c r="O143" s="54">
        <v>0</v>
      </c>
      <c r="P143" s="54">
        <v>0</v>
      </c>
      <c r="Q143" s="72"/>
      <c r="R143" s="73"/>
    </row>
    <row r="144" spans="1:18" s="16" customFormat="1" ht="15">
      <c r="A144" s="65"/>
      <c r="B144" s="140"/>
      <c r="C144" s="21" t="s">
        <v>42</v>
      </c>
      <c r="D144" s="21" t="s">
        <v>43</v>
      </c>
      <c r="E144" s="158"/>
      <c r="F144" s="58" t="s">
        <v>52</v>
      </c>
      <c r="G144" s="54">
        <v>117</v>
      </c>
      <c r="H144" s="54">
        <v>0</v>
      </c>
      <c r="I144" s="54">
        <f t="shared" si="32"/>
        <v>117</v>
      </c>
      <c r="J144" s="54">
        <v>0</v>
      </c>
      <c r="K144" s="54">
        <v>0</v>
      </c>
      <c r="L144" s="54">
        <v>0</v>
      </c>
      <c r="M144" s="54">
        <v>0</v>
      </c>
      <c r="N144" s="54">
        <v>0</v>
      </c>
      <c r="O144" s="54">
        <v>0</v>
      </c>
      <c r="P144" s="54">
        <v>0</v>
      </c>
      <c r="Q144" s="72"/>
      <c r="R144" s="73"/>
    </row>
    <row r="145" spans="1:18" s="16" customFormat="1" ht="15">
      <c r="A145" s="65"/>
      <c r="B145" s="140"/>
      <c r="C145" s="21"/>
      <c r="D145" s="21"/>
      <c r="E145" s="158"/>
      <c r="F145" s="58" t="s">
        <v>53</v>
      </c>
      <c r="G145" s="54">
        <v>117</v>
      </c>
      <c r="H145" s="54">
        <v>0</v>
      </c>
      <c r="I145" s="54">
        <f t="shared" si="32"/>
        <v>117</v>
      </c>
      <c r="J145" s="54">
        <v>0</v>
      </c>
      <c r="K145" s="54">
        <v>0</v>
      </c>
      <c r="L145" s="54">
        <v>0</v>
      </c>
      <c r="M145" s="54">
        <v>0</v>
      </c>
      <c r="N145" s="54">
        <v>0</v>
      </c>
      <c r="O145" s="54">
        <v>0</v>
      </c>
      <c r="P145" s="54">
        <v>0</v>
      </c>
      <c r="Q145" s="72"/>
      <c r="R145" s="73"/>
    </row>
    <row r="146" spans="1:18" s="16" customFormat="1" ht="15">
      <c r="A146" s="65"/>
      <c r="B146" s="140"/>
      <c r="C146" s="21"/>
      <c r="D146" s="21"/>
      <c r="E146" s="158"/>
      <c r="F146" s="58" t="s">
        <v>54</v>
      </c>
      <c r="G146" s="54">
        <v>117</v>
      </c>
      <c r="H146" s="54">
        <v>0</v>
      </c>
      <c r="I146" s="54">
        <f t="shared" si="32"/>
        <v>117</v>
      </c>
      <c r="J146" s="54">
        <v>0</v>
      </c>
      <c r="K146" s="54">
        <v>0</v>
      </c>
      <c r="L146" s="54">
        <v>0</v>
      </c>
      <c r="M146" s="54">
        <v>0</v>
      </c>
      <c r="N146" s="54">
        <v>0</v>
      </c>
      <c r="O146" s="54">
        <v>0</v>
      </c>
      <c r="P146" s="54">
        <v>0</v>
      </c>
      <c r="Q146" s="72"/>
      <c r="R146" s="73"/>
    </row>
    <row r="147" spans="1:18" s="16" customFormat="1" ht="15">
      <c r="A147" s="66"/>
      <c r="B147" s="141"/>
      <c r="C147" s="21"/>
      <c r="D147" s="21"/>
      <c r="E147" s="159"/>
      <c r="F147" s="58" t="s">
        <v>55</v>
      </c>
      <c r="G147" s="54">
        <v>117</v>
      </c>
      <c r="H147" s="54">
        <v>0</v>
      </c>
      <c r="I147" s="54">
        <f t="shared" si="32"/>
        <v>117</v>
      </c>
      <c r="J147" s="54">
        <v>0</v>
      </c>
      <c r="K147" s="54">
        <v>0</v>
      </c>
      <c r="L147" s="54">
        <v>0</v>
      </c>
      <c r="M147" s="54">
        <v>0</v>
      </c>
      <c r="N147" s="54">
        <v>0</v>
      </c>
      <c r="O147" s="54">
        <v>0</v>
      </c>
      <c r="P147" s="54">
        <v>0</v>
      </c>
      <c r="Q147" s="74"/>
      <c r="R147" s="75"/>
    </row>
    <row r="148" spans="1:18" s="16" customFormat="1" ht="15" customHeight="1">
      <c r="A148" s="64">
        <v>4</v>
      </c>
      <c r="B148" s="139" t="s">
        <v>37</v>
      </c>
      <c r="C148" s="20"/>
      <c r="D148" s="20"/>
      <c r="E148" s="157" t="s">
        <v>72</v>
      </c>
      <c r="F148" s="62" t="s">
        <v>9</v>
      </c>
      <c r="G148" s="63">
        <f aca="true" t="shared" si="33" ref="G148:P148">SUM(G149:G155)</f>
        <v>784.98</v>
      </c>
      <c r="H148" s="63">
        <f t="shared" si="33"/>
        <v>369.6</v>
      </c>
      <c r="I148" s="63">
        <f t="shared" si="33"/>
        <v>784.98</v>
      </c>
      <c r="J148" s="63">
        <f t="shared" si="33"/>
        <v>369.6</v>
      </c>
      <c r="K148" s="63">
        <f t="shared" si="33"/>
        <v>0</v>
      </c>
      <c r="L148" s="63">
        <f t="shared" si="33"/>
        <v>0</v>
      </c>
      <c r="M148" s="63">
        <f t="shared" si="33"/>
        <v>0</v>
      </c>
      <c r="N148" s="63">
        <f t="shared" si="33"/>
        <v>0</v>
      </c>
      <c r="O148" s="63">
        <f t="shared" si="33"/>
        <v>0</v>
      </c>
      <c r="P148" s="63">
        <f t="shared" si="33"/>
        <v>0</v>
      </c>
      <c r="Q148" s="70" t="s">
        <v>38</v>
      </c>
      <c r="R148" s="71"/>
    </row>
    <row r="149" spans="1:18" s="16" customFormat="1" ht="15">
      <c r="A149" s="65"/>
      <c r="B149" s="140"/>
      <c r="C149" s="21"/>
      <c r="D149" s="21"/>
      <c r="E149" s="158"/>
      <c r="F149" s="58" t="s">
        <v>31</v>
      </c>
      <c r="G149" s="54">
        <v>112.14</v>
      </c>
      <c r="H149" s="54">
        <v>73.92</v>
      </c>
      <c r="I149" s="54">
        <f>G149</f>
        <v>112.14</v>
      </c>
      <c r="J149" s="54">
        <v>73.92</v>
      </c>
      <c r="K149" s="54">
        <v>0</v>
      </c>
      <c r="L149" s="54">
        <v>0</v>
      </c>
      <c r="M149" s="54">
        <v>0</v>
      </c>
      <c r="N149" s="54">
        <v>0</v>
      </c>
      <c r="O149" s="54">
        <v>0</v>
      </c>
      <c r="P149" s="54">
        <v>0</v>
      </c>
      <c r="Q149" s="72"/>
      <c r="R149" s="73"/>
    </row>
    <row r="150" spans="1:18" s="16" customFormat="1" ht="15">
      <c r="A150" s="65"/>
      <c r="B150" s="140"/>
      <c r="C150" s="21"/>
      <c r="D150" s="21"/>
      <c r="E150" s="158"/>
      <c r="F150" s="58" t="s">
        <v>30</v>
      </c>
      <c r="G150" s="54">
        <v>112.14</v>
      </c>
      <c r="H150" s="54">
        <v>73.92</v>
      </c>
      <c r="I150" s="54">
        <f aca="true" t="shared" si="34" ref="I150:I155">G150</f>
        <v>112.14</v>
      </c>
      <c r="J150" s="54">
        <v>73.92</v>
      </c>
      <c r="K150" s="54">
        <v>0</v>
      </c>
      <c r="L150" s="54">
        <v>0</v>
      </c>
      <c r="M150" s="54">
        <v>0</v>
      </c>
      <c r="N150" s="54">
        <v>0</v>
      </c>
      <c r="O150" s="54">
        <v>0</v>
      </c>
      <c r="P150" s="54">
        <v>0</v>
      </c>
      <c r="Q150" s="72"/>
      <c r="R150" s="73"/>
    </row>
    <row r="151" spans="1:18" s="16" customFormat="1" ht="15">
      <c r="A151" s="65"/>
      <c r="B151" s="140"/>
      <c r="C151" s="21" t="s">
        <v>42</v>
      </c>
      <c r="D151" s="21" t="s">
        <v>43</v>
      </c>
      <c r="E151" s="158"/>
      <c r="F151" s="58" t="s">
        <v>51</v>
      </c>
      <c r="G151" s="54">
        <v>112.14</v>
      </c>
      <c r="H151" s="54">
        <v>73.92</v>
      </c>
      <c r="I151" s="54">
        <f t="shared" si="34"/>
        <v>112.14</v>
      </c>
      <c r="J151" s="54">
        <v>73.92</v>
      </c>
      <c r="K151" s="54">
        <v>0</v>
      </c>
      <c r="L151" s="54">
        <v>0</v>
      </c>
      <c r="M151" s="54">
        <v>0</v>
      </c>
      <c r="N151" s="54">
        <v>0</v>
      </c>
      <c r="O151" s="54">
        <v>0</v>
      </c>
      <c r="P151" s="54">
        <v>0</v>
      </c>
      <c r="Q151" s="72"/>
      <c r="R151" s="73"/>
    </row>
    <row r="152" spans="1:18" s="16" customFormat="1" ht="15">
      <c r="A152" s="65"/>
      <c r="B152" s="140"/>
      <c r="C152" s="21"/>
      <c r="D152" s="21"/>
      <c r="E152" s="158"/>
      <c r="F152" s="58" t="s">
        <v>52</v>
      </c>
      <c r="G152" s="54">
        <v>112.14</v>
      </c>
      <c r="H152" s="54">
        <v>73.92</v>
      </c>
      <c r="I152" s="54">
        <f t="shared" si="34"/>
        <v>112.14</v>
      </c>
      <c r="J152" s="54">
        <v>73.92</v>
      </c>
      <c r="K152" s="54">
        <v>0</v>
      </c>
      <c r="L152" s="54">
        <v>0</v>
      </c>
      <c r="M152" s="54">
        <v>0</v>
      </c>
      <c r="N152" s="54">
        <v>0</v>
      </c>
      <c r="O152" s="54">
        <v>0</v>
      </c>
      <c r="P152" s="54">
        <v>0</v>
      </c>
      <c r="Q152" s="72"/>
      <c r="R152" s="73"/>
    </row>
    <row r="153" spans="1:18" s="16" customFormat="1" ht="15">
      <c r="A153" s="65"/>
      <c r="B153" s="140"/>
      <c r="C153" s="21"/>
      <c r="D153" s="21"/>
      <c r="E153" s="158"/>
      <c r="F153" s="58" t="s">
        <v>53</v>
      </c>
      <c r="G153" s="54">
        <v>112.14</v>
      </c>
      <c r="H153" s="54">
        <v>73.92</v>
      </c>
      <c r="I153" s="54">
        <f t="shared" si="34"/>
        <v>112.14</v>
      </c>
      <c r="J153" s="54">
        <v>73.92</v>
      </c>
      <c r="K153" s="54">
        <v>0</v>
      </c>
      <c r="L153" s="54">
        <v>0</v>
      </c>
      <c r="M153" s="54">
        <v>0</v>
      </c>
      <c r="N153" s="54">
        <v>0</v>
      </c>
      <c r="O153" s="54">
        <v>0</v>
      </c>
      <c r="P153" s="54">
        <v>0</v>
      </c>
      <c r="Q153" s="72"/>
      <c r="R153" s="73"/>
    </row>
    <row r="154" spans="1:18" s="16" customFormat="1" ht="15">
      <c r="A154" s="65"/>
      <c r="B154" s="140"/>
      <c r="C154" s="21"/>
      <c r="D154" s="21"/>
      <c r="E154" s="158"/>
      <c r="F154" s="58" t="s">
        <v>54</v>
      </c>
      <c r="G154" s="54">
        <v>112.14</v>
      </c>
      <c r="H154" s="54">
        <v>0</v>
      </c>
      <c r="I154" s="54">
        <f t="shared" si="34"/>
        <v>112.14</v>
      </c>
      <c r="J154" s="54">
        <v>0</v>
      </c>
      <c r="K154" s="54">
        <v>0</v>
      </c>
      <c r="L154" s="54">
        <v>0</v>
      </c>
      <c r="M154" s="54">
        <v>0</v>
      </c>
      <c r="N154" s="54">
        <v>0</v>
      </c>
      <c r="O154" s="54">
        <v>0</v>
      </c>
      <c r="P154" s="54">
        <v>0</v>
      </c>
      <c r="Q154" s="72"/>
      <c r="R154" s="73"/>
    </row>
    <row r="155" spans="1:18" s="16" customFormat="1" ht="15">
      <c r="A155" s="66"/>
      <c r="B155" s="141"/>
      <c r="C155" s="21"/>
      <c r="D155" s="21"/>
      <c r="E155" s="159"/>
      <c r="F155" s="58" t="s">
        <v>55</v>
      </c>
      <c r="G155" s="54">
        <v>112.14</v>
      </c>
      <c r="H155" s="54">
        <v>0</v>
      </c>
      <c r="I155" s="54">
        <f t="shared" si="34"/>
        <v>112.14</v>
      </c>
      <c r="J155" s="54">
        <v>0</v>
      </c>
      <c r="K155" s="54">
        <v>0</v>
      </c>
      <c r="L155" s="54">
        <v>0</v>
      </c>
      <c r="M155" s="54">
        <v>0</v>
      </c>
      <c r="N155" s="54">
        <v>0</v>
      </c>
      <c r="O155" s="54">
        <v>0</v>
      </c>
      <c r="P155" s="54">
        <v>0</v>
      </c>
      <c r="Q155" s="74"/>
      <c r="R155" s="75"/>
    </row>
    <row r="156" spans="1:18" s="16" customFormat="1" ht="15" customHeight="1">
      <c r="A156" s="64">
        <v>5</v>
      </c>
      <c r="B156" s="139" t="s">
        <v>39</v>
      </c>
      <c r="C156" s="20"/>
      <c r="D156" s="20"/>
      <c r="E156" s="157" t="s">
        <v>72</v>
      </c>
      <c r="F156" s="62" t="s">
        <v>9</v>
      </c>
      <c r="G156" s="63">
        <f aca="true" t="shared" si="35" ref="G156:P156">SUM(G157:G163)</f>
        <v>22023.4222</v>
      </c>
      <c r="H156" s="63">
        <f t="shared" si="35"/>
        <v>15510</v>
      </c>
      <c r="I156" s="63">
        <f t="shared" si="35"/>
        <v>22023.4222</v>
      </c>
      <c r="J156" s="63">
        <f t="shared" si="35"/>
        <v>15510</v>
      </c>
      <c r="K156" s="63">
        <f t="shared" si="35"/>
        <v>0</v>
      </c>
      <c r="L156" s="63">
        <f t="shared" si="35"/>
        <v>0</v>
      </c>
      <c r="M156" s="63">
        <f t="shared" si="35"/>
        <v>0</v>
      </c>
      <c r="N156" s="63">
        <f t="shared" si="35"/>
        <v>0</v>
      </c>
      <c r="O156" s="63">
        <f t="shared" si="35"/>
        <v>0</v>
      </c>
      <c r="P156" s="63">
        <f t="shared" si="35"/>
        <v>0</v>
      </c>
      <c r="Q156" s="70" t="s">
        <v>38</v>
      </c>
      <c r="R156" s="71"/>
    </row>
    <row r="157" spans="1:18" s="16" customFormat="1" ht="15">
      <c r="A157" s="65"/>
      <c r="B157" s="140"/>
      <c r="C157" s="21"/>
      <c r="D157" s="21"/>
      <c r="E157" s="158"/>
      <c r="F157" s="58" t="s">
        <v>31</v>
      </c>
      <c r="G157" s="54">
        <v>3146.2222</v>
      </c>
      <c r="H157" s="54">
        <v>3091.6</v>
      </c>
      <c r="I157" s="54">
        <f>G157</f>
        <v>3146.2222</v>
      </c>
      <c r="J157" s="54">
        <v>3091.6</v>
      </c>
      <c r="K157" s="54">
        <v>0</v>
      </c>
      <c r="L157" s="54">
        <v>0</v>
      </c>
      <c r="M157" s="54">
        <v>0</v>
      </c>
      <c r="N157" s="54">
        <v>0</v>
      </c>
      <c r="O157" s="54">
        <v>0</v>
      </c>
      <c r="P157" s="54">
        <v>0</v>
      </c>
      <c r="Q157" s="72"/>
      <c r="R157" s="73"/>
    </row>
    <row r="158" spans="1:18" s="16" customFormat="1" ht="15">
      <c r="A158" s="65"/>
      <c r="B158" s="140"/>
      <c r="C158" s="21"/>
      <c r="D158" s="21"/>
      <c r="E158" s="158"/>
      <c r="F158" s="58" t="s">
        <v>30</v>
      </c>
      <c r="G158" s="54">
        <v>3146.2</v>
      </c>
      <c r="H158" s="54">
        <v>3104.6</v>
      </c>
      <c r="I158" s="54">
        <f aca="true" t="shared" si="36" ref="I158:I163">G158</f>
        <v>3146.2</v>
      </c>
      <c r="J158" s="54">
        <v>3104.6</v>
      </c>
      <c r="K158" s="54">
        <v>0</v>
      </c>
      <c r="L158" s="54">
        <v>0</v>
      </c>
      <c r="M158" s="54">
        <v>0</v>
      </c>
      <c r="N158" s="54">
        <v>0</v>
      </c>
      <c r="O158" s="54">
        <v>0</v>
      </c>
      <c r="P158" s="54">
        <v>0</v>
      </c>
      <c r="Q158" s="72"/>
      <c r="R158" s="73"/>
    </row>
    <row r="159" spans="1:18" s="16" customFormat="1" ht="15">
      <c r="A159" s="65"/>
      <c r="B159" s="140"/>
      <c r="C159" s="21" t="s">
        <v>42</v>
      </c>
      <c r="D159" s="21" t="s">
        <v>43</v>
      </c>
      <c r="E159" s="158"/>
      <c r="F159" s="58" t="s">
        <v>51</v>
      </c>
      <c r="G159" s="54">
        <v>3146.2</v>
      </c>
      <c r="H159" s="54">
        <v>3104.6</v>
      </c>
      <c r="I159" s="54">
        <f t="shared" si="36"/>
        <v>3146.2</v>
      </c>
      <c r="J159" s="54">
        <v>3104.6</v>
      </c>
      <c r="K159" s="54">
        <v>0</v>
      </c>
      <c r="L159" s="54">
        <v>0</v>
      </c>
      <c r="M159" s="54">
        <v>0</v>
      </c>
      <c r="N159" s="54">
        <v>0</v>
      </c>
      <c r="O159" s="54">
        <v>0</v>
      </c>
      <c r="P159" s="54">
        <v>0</v>
      </c>
      <c r="Q159" s="72"/>
      <c r="R159" s="73"/>
    </row>
    <row r="160" spans="1:18" s="16" customFormat="1" ht="15">
      <c r="A160" s="65"/>
      <c r="B160" s="140"/>
      <c r="C160" s="21"/>
      <c r="D160" s="21"/>
      <c r="E160" s="158"/>
      <c r="F160" s="58" t="s">
        <v>52</v>
      </c>
      <c r="G160" s="54">
        <v>3146.2</v>
      </c>
      <c r="H160" s="54">
        <v>3104.6</v>
      </c>
      <c r="I160" s="54">
        <f t="shared" si="36"/>
        <v>3146.2</v>
      </c>
      <c r="J160" s="54">
        <v>3104.6</v>
      </c>
      <c r="K160" s="54">
        <v>0</v>
      </c>
      <c r="L160" s="54">
        <v>0</v>
      </c>
      <c r="M160" s="54">
        <v>0</v>
      </c>
      <c r="N160" s="54">
        <v>0</v>
      </c>
      <c r="O160" s="54">
        <v>0</v>
      </c>
      <c r="P160" s="54">
        <v>0</v>
      </c>
      <c r="Q160" s="72"/>
      <c r="R160" s="73"/>
    </row>
    <row r="161" spans="1:18" s="16" customFormat="1" ht="15">
      <c r="A161" s="65"/>
      <c r="B161" s="140"/>
      <c r="C161" s="21"/>
      <c r="D161" s="21"/>
      <c r="E161" s="158"/>
      <c r="F161" s="58" t="s">
        <v>53</v>
      </c>
      <c r="G161" s="54">
        <v>3146.2</v>
      </c>
      <c r="H161" s="54">
        <v>3104.6</v>
      </c>
      <c r="I161" s="54">
        <f t="shared" si="36"/>
        <v>3146.2</v>
      </c>
      <c r="J161" s="54">
        <v>3104.6</v>
      </c>
      <c r="K161" s="54">
        <v>0</v>
      </c>
      <c r="L161" s="54">
        <v>0</v>
      </c>
      <c r="M161" s="54">
        <v>0</v>
      </c>
      <c r="N161" s="54">
        <v>0</v>
      </c>
      <c r="O161" s="54">
        <v>0</v>
      </c>
      <c r="P161" s="54">
        <v>0</v>
      </c>
      <c r="Q161" s="72"/>
      <c r="R161" s="73"/>
    </row>
    <row r="162" spans="1:18" s="16" customFormat="1" ht="15">
      <c r="A162" s="65"/>
      <c r="B162" s="140"/>
      <c r="C162" s="21"/>
      <c r="D162" s="21"/>
      <c r="E162" s="158"/>
      <c r="F162" s="58" t="s">
        <v>54</v>
      </c>
      <c r="G162" s="54">
        <v>3146.2</v>
      </c>
      <c r="H162" s="54">
        <v>0</v>
      </c>
      <c r="I162" s="54">
        <f t="shared" si="36"/>
        <v>3146.2</v>
      </c>
      <c r="J162" s="54">
        <v>0</v>
      </c>
      <c r="K162" s="54">
        <v>0</v>
      </c>
      <c r="L162" s="54">
        <v>0</v>
      </c>
      <c r="M162" s="54">
        <v>0</v>
      </c>
      <c r="N162" s="54">
        <v>0</v>
      </c>
      <c r="O162" s="54">
        <v>0</v>
      </c>
      <c r="P162" s="54">
        <v>0</v>
      </c>
      <c r="Q162" s="72"/>
      <c r="R162" s="73"/>
    </row>
    <row r="163" spans="1:18" s="16" customFormat="1" ht="15.75" customHeight="1">
      <c r="A163" s="66"/>
      <c r="B163" s="141"/>
      <c r="C163" s="21"/>
      <c r="D163" s="21"/>
      <c r="E163" s="159"/>
      <c r="F163" s="58" t="s">
        <v>55</v>
      </c>
      <c r="G163" s="54">
        <v>3146.2</v>
      </c>
      <c r="H163" s="54">
        <v>0</v>
      </c>
      <c r="I163" s="54">
        <f t="shared" si="36"/>
        <v>3146.2</v>
      </c>
      <c r="J163" s="54">
        <v>0</v>
      </c>
      <c r="K163" s="54">
        <v>0</v>
      </c>
      <c r="L163" s="54">
        <v>0</v>
      </c>
      <c r="M163" s="54">
        <v>0</v>
      </c>
      <c r="N163" s="54">
        <v>0</v>
      </c>
      <c r="O163" s="54">
        <v>0</v>
      </c>
      <c r="P163" s="54">
        <v>0</v>
      </c>
      <c r="Q163" s="74"/>
      <c r="R163" s="75"/>
    </row>
    <row r="164" spans="1:18" s="16" customFormat="1" ht="15" customHeight="1">
      <c r="A164" s="64">
        <v>6</v>
      </c>
      <c r="B164" s="67" t="s">
        <v>40</v>
      </c>
      <c r="C164" s="139" t="s">
        <v>42</v>
      </c>
      <c r="D164" s="139" t="s">
        <v>43</v>
      </c>
      <c r="E164" s="163"/>
      <c r="F164" s="62" t="s">
        <v>9</v>
      </c>
      <c r="G164" s="63">
        <f aca="true" t="shared" si="37" ref="G164:P164">SUM(G165:G171)</f>
        <v>42000</v>
      </c>
      <c r="H164" s="63">
        <f t="shared" si="37"/>
        <v>0</v>
      </c>
      <c r="I164" s="63">
        <f t="shared" si="37"/>
        <v>42000</v>
      </c>
      <c r="J164" s="63">
        <f t="shared" si="37"/>
        <v>0</v>
      </c>
      <c r="K164" s="63">
        <f t="shared" si="37"/>
        <v>0</v>
      </c>
      <c r="L164" s="63">
        <f t="shared" si="37"/>
        <v>0</v>
      </c>
      <c r="M164" s="63">
        <f t="shared" si="37"/>
        <v>0</v>
      </c>
      <c r="N164" s="63">
        <f t="shared" si="37"/>
        <v>0</v>
      </c>
      <c r="O164" s="63">
        <f t="shared" si="37"/>
        <v>0</v>
      </c>
      <c r="P164" s="63">
        <f t="shared" si="37"/>
        <v>0</v>
      </c>
      <c r="Q164" s="70" t="s">
        <v>38</v>
      </c>
      <c r="R164" s="71"/>
    </row>
    <row r="165" spans="1:18" s="16" customFormat="1" ht="15">
      <c r="A165" s="65"/>
      <c r="B165" s="68"/>
      <c r="C165" s="140"/>
      <c r="D165" s="140"/>
      <c r="E165" s="164"/>
      <c r="F165" s="58" t="s">
        <v>31</v>
      </c>
      <c r="G165" s="54">
        <v>6000</v>
      </c>
      <c r="H165" s="54">
        <v>0</v>
      </c>
      <c r="I165" s="54">
        <f>G165</f>
        <v>6000</v>
      </c>
      <c r="J165" s="54">
        <v>0</v>
      </c>
      <c r="K165" s="54">
        <v>0</v>
      </c>
      <c r="L165" s="54">
        <v>0</v>
      </c>
      <c r="M165" s="54">
        <v>0</v>
      </c>
      <c r="N165" s="54">
        <v>0</v>
      </c>
      <c r="O165" s="54">
        <v>0</v>
      </c>
      <c r="P165" s="54">
        <v>0</v>
      </c>
      <c r="Q165" s="72"/>
      <c r="R165" s="73"/>
    </row>
    <row r="166" spans="1:18" s="16" customFormat="1" ht="15">
      <c r="A166" s="65"/>
      <c r="B166" s="68"/>
      <c r="C166" s="140"/>
      <c r="D166" s="140"/>
      <c r="E166" s="164"/>
      <c r="F166" s="58" t="s">
        <v>30</v>
      </c>
      <c r="G166" s="54">
        <v>6000</v>
      </c>
      <c r="H166" s="54">
        <v>0</v>
      </c>
      <c r="I166" s="54">
        <f aca="true" t="shared" si="38" ref="I166:I171">G166</f>
        <v>6000</v>
      </c>
      <c r="J166" s="54">
        <v>0</v>
      </c>
      <c r="K166" s="54">
        <v>0</v>
      </c>
      <c r="L166" s="54">
        <v>0</v>
      </c>
      <c r="M166" s="54">
        <v>0</v>
      </c>
      <c r="N166" s="54">
        <v>0</v>
      </c>
      <c r="O166" s="54">
        <v>0</v>
      </c>
      <c r="P166" s="54">
        <v>0</v>
      </c>
      <c r="Q166" s="72"/>
      <c r="R166" s="73"/>
    </row>
    <row r="167" spans="1:18" s="16" customFormat="1" ht="15">
      <c r="A167" s="65"/>
      <c r="B167" s="68"/>
      <c r="C167" s="140"/>
      <c r="D167" s="140"/>
      <c r="E167" s="164"/>
      <c r="F167" s="58" t="s">
        <v>51</v>
      </c>
      <c r="G167" s="54">
        <v>6000</v>
      </c>
      <c r="H167" s="54">
        <v>0</v>
      </c>
      <c r="I167" s="54">
        <f t="shared" si="38"/>
        <v>6000</v>
      </c>
      <c r="J167" s="54">
        <v>0</v>
      </c>
      <c r="K167" s="54">
        <v>0</v>
      </c>
      <c r="L167" s="54">
        <v>0</v>
      </c>
      <c r="M167" s="54">
        <v>0</v>
      </c>
      <c r="N167" s="54">
        <v>0</v>
      </c>
      <c r="O167" s="54">
        <v>0</v>
      </c>
      <c r="P167" s="54">
        <v>0</v>
      </c>
      <c r="Q167" s="72"/>
      <c r="R167" s="73"/>
    </row>
    <row r="168" spans="1:18" s="16" customFormat="1" ht="15">
      <c r="A168" s="65"/>
      <c r="B168" s="68"/>
      <c r="C168" s="140"/>
      <c r="D168" s="140"/>
      <c r="E168" s="164"/>
      <c r="F168" s="58" t="s">
        <v>52</v>
      </c>
      <c r="G168" s="54">
        <v>6000</v>
      </c>
      <c r="H168" s="54">
        <v>0</v>
      </c>
      <c r="I168" s="54">
        <f t="shared" si="38"/>
        <v>6000</v>
      </c>
      <c r="J168" s="54">
        <v>0</v>
      </c>
      <c r="K168" s="54">
        <v>0</v>
      </c>
      <c r="L168" s="54">
        <v>0</v>
      </c>
      <c r="M168" s="54">
        <v>0</v>
      </c>
      <c r="N168" s="54">
        <v>0</v>
      </c>
      <c r="O168" s="54">
        <v>0</v>
      </c>
      <c r="P168" s="54">
        <v>0</v>
      </c>
      <c r="Q168" s="72"/>
      <c r="R168" s="73"/>
    </row>
    <row r="169" spans="1:18" s="16" customFormat="1" ht="15">
      <c r="A169" s="65"/>
      <c r="B169" s="68"/>
      <c r="C169" s="140"/>
      <c r="D169" s="140"/>
      <c r="E169" s="164"/>
      <c r="F169" s="58" t="s">
        <v>53</v>
      </c>
      <c r="G169" s="54">
        <v>6000</v>
      </c>
      <c r="H169" s="54">
        <v>0</v>
      </c>
      <c r="I169" s="54">
        <f t="shared" si="38"/>
        <v>6000</v>
      </c>
      <c r="J169" s="54">
        <v>0</v>
      </c>
      <c r="K169" s="54">
        <v>0</v>
      </c>
      <c r="L169" s="54">
        <v>0</v>
      </c>
      <c r="M169" s="54">
        <v>0</v>
      </c>
      <c r="N169" s="54">
        <v>0</v>
      </c>
      <c r="O169" s="54">
        <v>0</v>
      </c>
      <c r="P169" s="54">
        <v>0</v>
      </c>
      <c r="Q169" s="72"/>
      <c r="R169" s="73"/>
    </row>
    <row r="170" spans="1:18" s="16" customFormat="1" ht="15">
      <c r="A170" s="65"/>
      <c r="B170" s="68"/>
      <c r="C170" s="140"/>
      <c r="D170" s="140"/>
      <c r="E170" s="164"/>
      <c r="F170" s="58" t="s">
        <v>54</v>
      </c>
      <c r="G170" s="54">
        <v>6000</v>
      </c>
      <c r="H170" s="54">
        <v>0</v>
      </c>
      <c r="I170" s="54">
        <f t="shared" si="38"/>
        <v>6000</v>
      </c>
      <c r="J170" s="54">
        <v>0</v>
      </c>
      <c r="K170" s="54">
        <v>0</v>
      </c>
      <c r="L170" s="54">
        <v>0</v>
      </c>
      <c r="M170" s="54">
        <v>0</v>
      </c>
      <c r="N170" s="54">
        <v>0</v>
      </c>
      <c r="O170" s="54">
        <v>0</v>
      </c>
      <c r="P170" s="54">
        <v>0</v>
      </c>
      <c r="Q170" s="72"/>
      <c r="R170" s="73"/>
    </row>
    <row r="171" spans="1:18" s="16" customFormat="1" ht="15">
      <c r="A171" s="66"/>
      <c r="B171" s="69"/>
      <c r="C171" s="141"/>
      <c r="D171" s="141"/>
      <c r="E171" s="165"/>
      <c r="F171" s="58" t="s">
        <v>55</v>
      </c>
      <c r="G171" s="54">
        <v>6000</v>
      </c>
      <c r="H171" s="54">
        <v>0</v>
      </c>
      <c r="I171" s="54">
        <f t="shared" si="38"/>
        <v>6000</v>
      </c>
      <c r="J171" s="54">
        <v>0</v>
      </c>
      <c r="K171" s="54">
        <v>0</v>
      </c>
      <c r="L171" s="54">
        <v>0</v>
      </c>
      <c r="M171" s="54">
        <v>0</v>
      </c>
      <c r="N171" s="54">
        <v>0</v>
      </c>
      <c r="O171" s="54">
        <v>0</v>
      </c>
      <c r="P171" s="54">
        <v>0</v>
      </c>
      <c r="Q171" s="74"/>
      <c r="R171" s="75"/>
    </row>
    <row r="172" spans="1:18" s="16" customFormat="1" ht="15" customHeight="1">
      <c r="A172" s="64">
        <v>7</v>
      </c>
      <c r="B172" s="67" t="s">
        <v>75</v>
      </c>
      <c r="C172" s="24"/>
      <c r="D172" s="24"/>
      <c r="E172" s="163"/>
      <c r="F172" s="62" t="s">
        <v>9</v>
      </c>
      <c r="G172" s="63">
        <f aca="true" t="shared" si="39" ref="G172:P172">SUM(G173:G179)</f>
        <v>200</v>
      </c>
      <c r="H172" s="63">
        <f t="shared" si="39"/>
        <v>0</v>
      </c>
      <c r="I172" s="63">
        <f t="shared" si="39"/>
        <v>200</v>
      </c>
      <c r="J172" s="63">
        <f t="shared" si="39"/>
        <v>0</v>
      </c>
      <c r="K172" s="63">
        <f t="shared" si="39"/>
        <v>0</v>
      </c>
      <c r="L172" s="63">
        <f t="shared" si="39"/>
        <v>0</v>
      </c>
      <c r="M172" s="63">
        <f t="shared" si="39"/>
        <v>0</v>
      </c>
      <c r="N172" s="63">
        <f t="shared" si="39"/>
        <v>0</v>
      </c>
      <c r="O172" s="63">
        <f t="shared" si="39"/>
        <v>0</v>
      </c>
      <c r="P172" s="63">
        <f t="shared" si="39"/>
        <v>0</v>
      </c>
      <c r="Q172" s="70" t="s">
        <v>38</v>
      </c>
      <c r="R172" s="71"/>
    </row>
    <row r="173" spans="1:18" s="16" customFormat="1" ht="15">
      <c r="A173" s="65"/>
      <c r="B173" s="68"/>
      <c r="C173" s="25"/>
      <c r="D173" s="25"/>
      <c r="E173" s="164"/>
      <c r="F173" s="58" t="s">
        <v>31</v>
      </c>
      <c r="G173" s="54">
        <v>200</v>
      </c>
      <c r="H173" s="54">
        <v>0</v>
      </c>
      <c r="I173" s="54">
        <f>G173</f>
        <v>200</v>
      </c>
      <c r="J173" s="54">
        <v>0</v>
      </c>
      <c r="K173" s="54">
        <v>0</v>
      </c>
      <c r="L173" s="54">
        <v>0</v>
      </c>
      <c r="M173" s="54">
        <v>0</v>
      </c>
      <c r="N173" s="54">
        <v>0</v>
      </c>
      <c r="O173" s="54">
        <v>0</v>
      </c>
      <c r="P173" s="54">
        <v>0</v>
      </c>
      <c r="Q173" s="72"/>
      <c r="R173" s="73"/>
    </row>
    <row r="174" spans="1:18" s="16" customFormat="1" ht="15">
      <c r="A174" s="65"/>
      <c r="B174" s="68"/>
      <c r="C174" s="25"/>
      <c r="D174" s="25"/>
      <c r="E174" s="164"/>
      <c r="F174" s="58" t="s">
        <v>30</v>
      </c>
      <c r="G174" s="54">
        <v>0</v>
      </c>
      <c r="H174" s="54">
        <v>0</v>
      </c>
      <c r="I174" s="54">
        <f aca="true" t="shared" si="40" ref="I174:I179">G174</f>
        <v>0</v>
      </c>
      <c r="J174" s="54">
        <v>0</v>
      </c>
      <c r="K174" s="54">
        <v>0</v>
      </c>
      <c r="L174" s="54">
        <v>0</v>
      </c>
      <c r="M174" s="54">
        <v>0</v>
      </c>
      <c r="N174" s="54">
        <v>0</v>
      </c>
      <c r="O174" s="54">
        <v>0</v>
      </c>
      <c r="P174" s="54">
        <v>0</v>
      </c>
      <c r="Q174" s="72"/>
      <c r="R174" s="73"/>
    </row>
    <row r="175" spans="1:18" s="16" customFormat="1" ht="15">
      <c r="A175" s="65"/>
      <c r="B175" s="68"/>
      <c r="C175" s="25"/>
      <c r="D175" s="25"/>
      <c r="E175" s="164"/>
      <c r="F175" s="58" t="s">
        <v>51</v>
      </c>
      <c r="G175" s="54">
        <v>0</v>
      </c>
      <c r="H175" s="54">
        <v>0</v>
      </c>
      <c r="I175" s="54">
        <f t="shared" si="40"/>
        <v>0</v>
      </c>
      <c r="J175" s="54">
        <v>0</v>
      </c>
      <c r="K175" s="54">
        <v>0</v>
      </c>
      <c r="L175" s="54">
        <v>0</v>
      </c>
      <c r="M175" s="54">
        <v>0</v>
      </c>
      <c r="N175" s="54">
        <v>0</v>
      </c>
      <c r="O175" s="54">
        <v>0</v>
      </c>
      <c r="P175" s="54">
        <v>0</v>
      </c>
      <c r="Q175" s="72"/>
      <c r="R175" s="73"/>
    </row>
    <row r="176" spans="1:18" s="16" customFormat="1" ht="15">
      <c r="A176" s="65"/>
      <c r="B176" s="68"/>
      <c r="C176" s="25"/>
      <c r="D176" s="25"/>
      <c r="E176" s="164"/>
      <c r="F176" s="58" t="s">
        <v>52</v>
      </c>
      <c r="G176" s="54">
        <v>0</v>
      </c>
      <c r="H176" s="54">
        <v>0</v>
      </c>
      <c r="I176" s="54">
        <f t="shared" si="40"/>
        <v>0</v>
      </c>
      <c r="J176" s="54">
        <v>0</v>
      </c>
      <c r="K176" s="54">
        <v>0</v>
      </c>
      <c r="L176" s="54">
        <v>0</v>
      </c>
      <c r="M176" s="54">
        <v>0</v>
      </c>
      <c r="N176" s="54">
        <v>0</v>
      </c>
      <c r="O176" s="54">
        <v>0</v>
      </c>
      <c r="P176" s="54">
        <v>0</v>
      </c>
      <c r="Q176" s="72"/>
      <c r="R176" s="73"/>
    </row>
    <row r="177" spans="1:18" s="16" customFormat="1" ht="15">
      <c r="A177" s="65"/>
      <c r="B177" s="68"/>
      <c r="C177" s="25"/>
      <c r="D177" s="25"/>
      <c r="E177" s="164"/>
      <c r="F177" s="58" t="s">
        <v>53</v>
      </c>
      <c r="G177" s="54">
        <v>0</v>
      </c>
      <c r="H177" s="54">
        <v>0</v>
      </c>
      <c r="I177" s="54">
        <f t="shared" si="40"/>
        <v>0</v>
      </c>
      <c r="J177" s="54">
        <v>0</v>
      </c>
      <c r="K177" s="54">
        <v>0</v>
      </c>
      <c r="L177" s="54">
        <v>0</v>
      </c>
      <c r="M177" s="54">
        <v>0</v>
      </c>
      <c r="N177" s="54">
        <v>0</v>
      </c>
      <c r="O177" s="54">
        <v>0</v>
      </c>
      <c r="P177" s="54">
        <v>0</v>
      </c>
      <c r="Q177" s="72"/>
      <c r="R177" s="73"/>
    </row>
    <row r="178" spans="1:18" s="16" customFormat="1" ht="15">
      <c r="A178" s="65"/>
      <c r="B178" s="68"/>
      <c r="C178" s="25"/>
      <c r="D178" s="25"/>
      <c r="E178" s="164"/>
      <c r="F178" s="58" t="s">
        <v>54</v>
      </c>
      <c r="G178" s="54">
        <v>0</v>
      </c>
      <c r="H178" s="54">
        <v>0</v>
      </c>
      <c r="I178" s="54">
        <f t="shared" si="40"/>
        <v>0</v>
      </c>
      <c r="J178" s="54">
        <v>0</v>
      </c>
      <c r="K178" s="54">
        <v>0</v>
      </c>
      <c r="L178" s="54">
        <v>0</v>
      </c>
      <c r="M178" s="54">
        <v>0</v>
      </c>
      <c r="N178" s="54">
        <v>0</v>
      </c>
      <c r="O178" s="54">
        <v>0</v>
      </c>
      <c r="P178" s="54">
        <v>0</v>
      </c>
      <c r="Q178" s="72"/>
      <c r="R178" s="73"/>
    </row>
    <row r="179" spans="1:18" s="16" customFormat="1" ht="15">
      <c r="A179" s="66"/>
      <c r="B179" s="69"/>
      <c r="C179" s="21" t="s">
        <v>42</v>
      </c>
      <c r="D179" s="21" t="s">
        <v>43</v>
      </c>
      <c r="E179" s="165"/>
      <c r="F179" s="58" t="s">
        <v>55</v>
      </c>
      <c r="G179" s="54">
        <v>0</v>
      </c>
      <c r="H179" s="54">
        <v>0</v>
      </c>
      <c r="I179" s="54">
        <f t="shared" si="40"/>
        <v>0</v>
      </c>
      <c r="J179" s="54">
        <v>0</v>
      </c>
      <c r="K179" s="54">
        <v>0</v>
      </c>
      <c r="L179" s="54">
        <v>0</v>
      </c>
      <c r="M179" s="54">
        <v>0</v>
      </c>
      <c r="N179" s="54">
        <v>0</v>
      </c>
      <c r="O179" s="54">
        <v>0</v>
      </c>
      <c r="P179" s="54">
        <v>0</v>
      </c>
      <c r="Q179" s="74"/>
      <c r="R179" s="75"/>
    </row>
    <row r="180" spans="1:18" s="16" customFormat="1" ht="15" customHeight="1">
      <c r="A180" s="64">
        <v>8</v>
      </c>
      <c r="B180" s="67" t="s">
        <v>50</v>
      </c>
      <c r="C180" s="24"/>
      <c r="D180" s="24"/>
      <c r="E180" s="157" t="s">
        <v>72</v>
      </c>
      <c r="F180" s="62" t="s">
        <v>9</v>
      </c>
      <c r="G180" s="63">
        <f aca="true" t="shared" si="41" ref="G180:P180">SUM(G181:G187)</f>
        <v>210000</v>
      </c>
      <c r="H180" s="63">
        <f t="shared" si="41"/>
        <v>29812.868</v>
      </c>
      <c r="I180" s="63">
        <f t="shared" si="41"/>
        <v>210000</v>
      </c>
      <c r="J180" s="63">
        <f t="shared" si="41"/>
        <v>29812.828</v>
      </c>
      <c r="K180" s="63">
        <f t="shared" si="41"/>
        <v>0</v>
      </c>
      <c r="L180" s="63">
        <f t="shared" si="41"/>
        <v>0</v>
      </c>
      <c r="M180" s="63">
        <f t="shared" si="41"/>
        <v>0</v>
      </c>
      <c r="N180" s="63">
        <f t="shared" si="41"/>
        <v>0</v>
      </c>
      <c r="O180" s="63">
        <f t="shared" si="41"/>
        <v>0</v>
      </c>
      <c r="P180" s="63">
        <f t="shared" si="41"/>
        <v>0</v>
      </c>
      <c r="Q180" s="70" t="s">
        <v>56</v>
      </c>
      <c r="R180" s="71"/>
    </row>
    <row r="181" spans="1:18" s="16" customFormat="1" ht="15">
      <c r="A181" s="65"/>
      <c r="B181" s="68"/>
      <c r="C181" s="25"/>
      <c r="D181" s="25"/>
      <c r="E181" s="158"/>
      <c r="F181" s="58" t="s">
        <v>31</v>
      </c>
      <c r="G181" s="54">
        <v>30000</v>
      </c>
      <c r="H181" s="54">
        <v>29812.868</v>
      </c>
      <c r="I181" s="54">
        <f>G181</f>
        <v>30000</v>
      </c>
      <c r="J181" s="54">
        <v>29812.828</v>
      </c>
      <c r="K181" s="54">
        <v>0</v>
      </c>
      <c r="L181" s="54">
        <v>0</v>
      </c>
      <c r="M181" s="54">
        <v>0</v>
      </c>
      <c r="N181" s="54">
        <v>0</v>
      </c>
      <c r="O181" s="54">
        <v>0</v>
      </c>
      <c r="P181" s="54">
        <v>0</v>
      </c>
      <c r="Q181" s="72"/>
      <c r="R181" s="73"/>
    </row>
    <row r="182" spans="1:18" s="16" customFormat="1" ht="15">
      <c r="A182" s="65"/>
      <c r="B182" s="68"/>
      <c r="C182" s="25"/>
      <c r="D182" s="25"/>
      <c r="E182" s="158"/>
      <c r="F182" s="58" t="s">
        <v>30</v>
      </c>
      <c r="G182" s="54">
        <v>30000</v>
      </c>
      <c r="H182" s="54">
        <v>0</v>
      </c>
      <c r="I182" s="54">
        <f aca="true" t="shared" si="42" ref="I182:I187">G182</f>
        <v>30000</v>
      </c>
      <c r="J182" s="54">
        <v>0</v>
      </c>
      <c r="K182" s="54">
        <v>0</v>
      </c>
      <c r="L182" s="54">
        <v>0</v>
      </c>
      <c r="M182" s="54">
        <v>0</v>
      </c>
      <c r="N182" s="54">
        <v>0</v>
      </c>
      <c r="O182" s="54">
        <v>0</v>
      </c>
      <c r="P182" s="54">
        <v>0</v>
      </c>
      <c r="Q182" s="72"/>
      <c r="R182" s="73"/>
    </row>
    <row r="183" spans="1:18" s="16" customFormat="1" ht="15">
      <c r="A183" s="65"/>
      <c r="B183" s="68"/>
      <c r="C183" s="25"/>
      <c r="D183" s="25"/>
      <c r="E183" s="158"/>
      <c r="F183" s="58" t="s">
        <v>51</v>
      </c>
      <c r="G183" s="54">
        <v>30000</v>
      </c>
      <c r="H183" s="54">
        <v>0</v>
      </c>
      <c r="I183" s="54">
        <f t="shared" si="42"/>
        <v>30000</v>
      </c>
      <c r="J183" s="54">
        <v>0</v>
      </c>
      <c r="K183" s="54">
        <v>0</v>
      </c>
      <c r="L183" s="54">
        <v>0</v>
      </c>
      <c r="M183" s="54">
        <v>0</v>
      </c>
      <c r="N183" s="54">
        <v>0</v>
      </c>
      <c r="O183" s="54">
        <v>0</v>
      </c>
      <c r="P183" s="54">
        <v>0</v>
      </c>
      <c r="Q183" s="72"/>
      <c r="R183" s="73"/>
    </row>
    <row r="184" spans="1:18" s="16" customFormat="1" ht="15">
      <c r="A184" s="65"/>
      <c r="B184" s="68"/>
      <c r="C184" s="25"/>
      <c r="D184" s="25"/>
      <c r="E184" s="158"/>
      <c r="F184" s="58" t="s">
        <v>52</v>
      </c>
      <c r="G184" s="54">
        <v>30000</v>
      </c>
      <c r="H184" s="54">
        <v>0</v>
      </c>
      <c r="I184" s="54">
        <f t="shared" si="42"/>
        <v>30000</v>
      </c>
      <c r="J184" s="54">
        <v>0</v>
      </c>
      <c r="K184" s="54">
        <v>0</v>
      </c>
      <c r="L184" s="54">
        <v>0</v>
      </c>
      <c r="M184" s="54">
        <v>0</v>
      </c>
      <c r="N184" s="54">
        <v>0</v>
      </c>
      <c r="O184" s="54">
        <v>0</v>
      </c>
      <c r="P184" s="54">
        <v>0</v>
      </c>
      <c r="Q184" s="72"/>
      <c r="R184" s="73"/>
    </row>
    <row r="185" spans="1:18" s="16" customFormat="1" ht="15">
      <c r="A185" s="65"/>
      <c r="B185" s="68"/>
      <c r="C185" s="25"/>
      <c r="D185" s="25"/>
      <c r="E185" s="158"/>
      <c r="F185" s="58" t="s">
        <v>53</v>
      </c>
      <c r="G185" s="54">
        <v>30000</v>
      </c>
      <c r="H185" s="54">
        <v>0</v>
      </c>
      <c r="I185" s="54">
        <f t="shared" si="42"/>
        <v>30000</v>
      </c>
      <c r="J185" s="54">
        <v>0</v>
      </c>
      <c r="K185" s="54">
        <v>0</v>
      </c>
      <c r="L185" s="54">
        <v>0</v>
      </c>
      <c r="M185" s="54">
        <v>0</v>
      </c>
      <c r="N185" s="54">
        <v>0</v>
      </c>
      <c r="O185" s="54">
        <v>0</v>
      </c>
      <c r="P185" s="54">
        <v>0</v>
      </c>
      <c r="Q185" s="72"/>
      <c r="R185" s="73"/>
    </row>
    <row r="186" spans="1:18" s="16" customFormat="1" ht="15">
      <c r="A186" s="65"/>
      <c r="B186" s="68"/>
      <c r="C186" s="25"/>
      <c r="D186" s="25"/>
      <c r="E186" s="158"/>
      <c r="F186" s="58" t="s">
        <v>54</v>
      </c>
      <c r="G186" s="54">
        <v>30000</v>
      </c>
      <c r="H186" s="54">
        <v>0</v>
      </c>
      <c r="I186" s="54">
        <f t="shared" si="42"/>
        <v>30000</v>
      </c>
      <c r="J186" s="54">
        <v>0</v>
      </c>
      <c r="K186" s="54">
        <v>0</v>
      </c>
      <c r="L186" s="54">
        <v>0</v>
      </c>
      <c r="M186" s="54">
        <v>0</v>
      </c>
      <c r="N186" s="54">
        <v>0</v>
      </c>
      <c r="O186" s="54">
        <v>0</v>
      </c>
      <c r="P186" s="54">
        <v>0</v>
      </c>
      <c r="Q186" s="72"/>
      <c r="R186" s="73"/>
    </row>
    <row r="187" spans="1:18" s="16" customFormat="1" ht="16.5" customHeight="1">
      <c r="A187" s="66"/>
      <c r="B187" s="69"/>
      <c r="C187" s="21" t="s">
        <v>42</v>
      </c>
      <c r="D187" s="21" t="s">
        <v>43</v>
      </c>
      <c r="E187" s="159"/>
      <c r="F187" s="58" t="s">
        <v>55</v>
      </c>
      <c r="G187" s="54">
        <v>30000</v>
      </c>
      <c r="H187" s="54">
        <v>0</v>
      </c>
      <c r="I187" s="54">
        <f t="shared" si="42"/>
        <v>30000</v>
      </c>
      <c r="J187" s="54">
        <v>0</v>
      </c>
      <c r="K187" s="54">
        <v>0</v>
      </c>
      <c r="L187" s="54">
        <v>0</v>
      </c>
      <c r="M187" s="54">
        <v>0</v>
      </c>
      <c r="N187" s="54">
        <v>0</v>
      </c>
      <c r="O187" s="54">
        <v>0</v>
      </c>
      <c r="P187" s="54">
        <v>0</v>
      </c>
      <c r="Q187" s="74"/>
      <c r="R187" s="75"/>
    </row>
    <row r="188" spans="1:18" s="16" customFormat="1" ht="15" customHeight="1">
      <c r="A188" s="64">
        <v>9</v>
      </c>
      <c r="B188" s="67" t="s">
        <v>60</v>
      </c>
      <c r="C188" s="24"/>
      <c r="D188" s="24"/>
      <c r="E188" s="163"/>
      <c r="F188" s="62" t="s">
        <v>9</v>
      </c>
      <c r="G188" s="63">
        <f aca="true" t="shared" si="43" ref="G188:P188">SUM(G189:G195)</f>
        <v>33250</v>
      </c>
      <c r="H188" s="63">
        <f t="shared" si="43"/>
        <v>0</v>
      </c>
      <c r="I188" s="63">
        <f t="shared" si="43"/>
        <v>33250</v>
      </c>
      <c r="J188" s="63">
        <f t="shared" si="43"/>
        <v>0</v>
      </c>
      <c r="K188" s="63">
        <f t="shared" si="43"/>
        <v>0</v>
      </c>
      <c r="L188" s="63">
        <f t="shared" si="43"/>
        <v>0</v>
      </c>
      <c r="M188" s="63">
        <f t="shared" si="43"/>
        <v>0</v>
      </c>
      <c r="N188" s="63">
        <f t="shared" si="43"/>
        <v>0</v>
      </c>
      <c r="O188" s="63">
        <f t="shared" si="43"/>
        <v>0</v>
      </c>
      <c r="P188" s="63">
        <f t="shared" si="43"/>
        <v>0</v>
      </c>
      <c r="Q188" s="70" t="s">
        <v>19</v>
      </c>
      <c r="R188" s="71"/>
    </row>
    <row r="189" spans="1:18" s="16" customFormat="1" ht="15">
      <c r="A189" s="65"/>
      <c r="B189" s="68"/>
      <c r="C189" s="25"/>
      <c r="D189" s="25"/>
      <c r="E189" s="164"/>
      <c r="F189" s="58" t="s">
        <v>31</v>
      </c>
      <c r="G189" s="54">
        <v>4750</v>
      </c>
      <c r="H189" s="54">
        <v>0</v>
      </c>
      <c r="I189" s="54">
        <f>G189</f>
        <v>4750</v>
      </c>
      <c r="J189" s="54">
        <v>0</v>
      </c>
      <c r="K189" s="54">
        <v>0</v>
      </c>
      <c r="L189" s="54">
        <v>0</v>
      </c>
      <c r="M189" s="54">
        <v>0</v>
      </c>
      <c r="N189" s="54">
        <v>0</v>
      </c>
      <c r="O189" s="54">
        <v>0</v>
      </c>
      <c r="P189" s="54">
        <v>0</v>
      </c>
      <c r="Q189" s="72"/>
      <c r="R189" s="73"/>
    </row>
    <row r="190" spans="1:18" s="16" customFormat="1" ht="15">
      <c r="A190" s="65"/>
      <c r="B190" s="68"/>
      <c r="C190" s="25"/>
      <c r="D190" s="25"/>
      <c r="E190" s="164"/>
      <c r="F190" s="58" t="s">
        <v>30</v>
      </c>
      <c r="G190" s="54">
        <v>4750</v>
      </c>
      <c r="H190" s="54">
        <v>0</v>
      </c>
      <c r="I190" s="54">
        <f aca="true" t="shared" si="44" ref="I190:I195">G190</f>
        <v>4750</v>
      </c>
      <c r="J190" s="54">
        <v>0</v>
      </c>
      <c r="K190" s="54">
        <v>0</v>
      </c>
      <c r="L190" s="54">
        <v>0</v>
      </c>
      <c r="M190" s="54">
        <v>0</v>
      </c>
      <c r="N190" s="54">
        <v>0</v>
      </c>
      <c r="O190" s="54">
        <v>0</v>
      </c>
      <c r="P190" s="54">
        <v>0</v>
      </c>
      <c r="Q190" s="72"/>
      <c r="R190" s="73"/>
    </row>
    <row r="191" spans="1:18" s="16" customFormat="1" ht="15">
      <c r="A191" s="65"/>
      <c r="B191" s="68"/>
      <c r="C191" s="25"/>
      <c r="D191" s="25"/>
      <c r="E191" s="164"/>
      <c r="F191" s="58" t="s">
        <v>51</v>
      </c>
      <c r="G191" s="54">
        <v>4750</v>
      </c>
      <c r="H191" s="54">
        <v>0</v>
      </c>
      <c r="I191" s="54">
        <f t="shared" si="44"/>
        <v>4750</v>
      </c>
      <c r="J191" s="54">
        <v>0</v>
      </c>
      <c r="K191" s="54">
        <v>0</v>
      </c>
      <c r="L191" s="54">
        <v>0</v>
      </c>
      <c r="M191" s="54">
        <v>0</v>
      </c>
      <c r="N191" s="54">
        <v>0</v>
      </c>
      <c r="O191" s="54">
        <v>0</v>
      </c>
      <c r="P191" s="54">
        <v>0</v>
      </c>
      <c r="Q191" s="72"/>
      <c r="R191" s="73"/>
    </row>
    <row r="192" spans="1:18" s="16" customFormat="1" ht="15">
      <c r="A192" s="65"/>
      <c r="B192" s="68"/>
      <c r="C192" s="25"/>
      <c r="D192" s="25"/>
      <c r="E192" s="164"/>
      <c r="F192" s="58" t="s">
        <v>52</v>
      </c>
      <c r="G192" s="54">
        <v>4750</v>
      </c>
      <c r="H192" s="54">
        <v>0</v>
      </c>
      <c r="I192" s="54">
        <f t="shared" si="44"/>
        <v>4750</v>
      </c>
      <c r="J192" s="54">
        <v>0</v>
      </c>
      <c r="K192" s="54">
        <v>0</v>
      </c>
      <c r="L192" s="54">
        <v>0</v>
      </c>
      <c r="M192" s="54">
        <v>0</v>
      </c>
      <c r="N192" s="54">
        <v>0</v>
      </c>
      <c r="O192" s="54">
        <v>0</v>
      </c>
      <c r="P192" s="54">
        <v>0</v>
      </c>
      <c r="Q192" s="72"/>
      <c r="R192" s="73"/>
    </row>
    <row r="193" spans="1:18" s="16" customFormat="1" ht="15">
      <c r="A193" s="65"/>
      <c r="B193" s="68"/>
      <c r="C193" s="25"/>
      <c r="D193" s="25"/>
      <c r="E193" s="164"/>
      <c r="F193" s="58" t="s">
        <v>53</v>
      </c>
      <c r="G193" s="54">
        <v>4750</v>
      </c>
      <c r="H193" s="54">
        <v>0</v>
      </c>
      <c r="I193" s="54">
        <f t="shared" si="44"/>
        <v>4750</v>
      </c>
      <c r="J193" s="54">
        <v>0</v>
      </c>
      <c r="K193" s="54">
        <v>0</v>
      </c>
      <c r="L193" s="54">
        <v>0</v>
      </c>
      <c r="M193" s="54">
        <v>0</v>
      </c>
      <c r="N193" s="54">
        <v>0</v>
      </c>
      <c r="O193" s="54">
        <v>0</v>
      </c>
      <c r="P193" s="54">
        <v>0</v>
      </c>
      <c r="Q193" s="72"/>
      <c r="R193" s="73"/>
    </row>
    <row r="194" spans="1:18" s="16" customFormat="1" ht="15">
      <c r="A194" s="65"/>
      <c r="B194" s="68"/>
      <c r="C194" s="25"/>
      <c r="D194" s="25"/>
      <c r="E194" s="164"/>
      <c r="F194" s="58" t="s">
        <v>54</v>
      </c>
      <c r="G194" s="54">
        <v>4750</v>
      </c>
      <c r="H194" s="54">
        <v>0</v>
      </c>
      <c r="I194" s="54">
        <f t="shared" si="44"/>
        <v>4750</v>
      </c>
      <c r="J194" s="54">
        <v>0</v>
      </c>
      <c r="K194" s="54">
        <v>0</v>
      </c>
      <c r="L194" s="54">
        <v>0</v>
      </c>
      <c r="M194" s="54">
        <v>0</v>
      </c>
      <c r="N194" s="54">
        <v>0</v>
      </c>
      <c r="O194" s="54">
        <v>0</v>
      </c>
      <c r="P194" s="54">
        <v>0</v>
      </c>
      <c r="Q194" s="72"/>
      <c r="R194" s="73"/>
    </row>
    <row r="195" spans="1:18" s="16" customFormat="1" ht="16.5" customHeight="1">
      <c r="A195" s="66"/>
      <c r="B195" s="69"/>
      <c r="C195" s="21" t="s">
        <v>42</v>
      </c>
      <c r="D195" s="21" t="s">
        <v>43</v>
      </c>
      <c r="E195" s="165"/>
      <c r="F195" s="58" t="s">
        <v>55</v>
      </c>
      <c r="G195" s="54">
        <v>4750</v>
      </c>
      <c r="H195" s="54">
        <v>0</v>
      </c>
      <c r="I195" s="54">
        <f t="shared" si="44"/>
        <v>4750</v>
      </c>
      <c r="J195" s="54">
        <v>0</v>
      </c>
      <c r="K195" s="54">
        <v>0</v>
      </c>
      <c r="L195" s="54">
        <v>0</v>
      </c>
      <c r="M195" s="54">
        <v>0</v>
      </c>
      <c r="N195" s="54">
        <v>0</v>
      </c>
      <c r="O195" s="54">
        <v>0</v>
      </c>
      <c r="P195" s="54">
        <v>0</v>
      </c>
      <c r="Q195" s="74"/>
      <c r="R195" s="75"/>
    </row>
    <row r="196" spans="1:18" s="16" customFormat="1" ht="15" customHeight="1">
      <c r="A196" s="64">
        <v>10</v>
      </c>
      <c r="B196" s="67" t="s">
        <v>64</v>
      </c>
      <c r="C196" s="24"/>
      <c r="D196" s="24"/>
      <c r="E196" s="163"/>
      <c r="F196" s="62" t="s">
        <v>9</v>
      </c>
      <c r="G196" s="63">
        <f aca="true" t="shared" si="45" ref="G196:P196">SUM(G197:G203)</f>
        <v>35000</v>
      </c>
      <c r="H196" s="63">
        <f t="shared" si="45"/>
        <v>0</v>
      </c>
      <c r="I196" s="63">
        <f t="shared" si="45"/>
        <v>35000</v>
      </c>
      <c r="J196" s="63">
        <f t="shared" si="45"/>
        <v>0</v>
      </c>
      <c r="K196" s="63">
        <f t="shared" si="45"/>
        <v>0</v>
      </c>
      <c r="L196" s="63">
        <f t="shared" si="45"/>
        <v>0</v>
      </c>
      <c r="M196" s="63">
        <f t="shared" si="45"/>
        <v>0</v>
      </c>
      <c r="N196" s="63">
        <f t="shared" si="45"/>
        <v>0</v>
      </c>
      <c r="O196" s="63">
        <f t="shared" si="45"/>
        <v>0</v>
      </c>
      <c r="P196" s="63">
        <f t="shared" si="45"/>
        <v>0</v>
      </c>
      <c r="Q196" s="70" t="s">
        <v>19</v>
      </c>
      <c r="R196" s="71"/>
    </row>
    <row r="197" spans="1:18" s="16" customFormat="1" ht="15">
      <c r="A197" s="65"/>
      <c r="B197" s="68"/>
      <c r="C197" s="25"/>
      <c r="D197" s="25"/>
      <c r="E197" s="164"/>
      <c r="F197" s="58" t="s">
        <v>31</v>
      </c>
      <c r="G197" s="54">
        <v>5000</v>
      </c>
      <c r="H197" s="54">
        <v>0</v>
      </c>
      <c r="I197" s="54">
        <f>G197</f>
        <v>5000</v>
      </c>
      <c r="J197" s="54">
        <v>0</v>
      </c>
      <c r="K197" s="54">
        <v>0</v>
      </c>
      <c r="L197" s="54">
        <v>0</v>
      </c>
      <c r="M197" s="54">
        <v>0</v>
      </c>
      <c r="N197" s="54">
        <v>0</v>
      </c>
      <c r="O197" s="54">
        <v>0</v>
      </c>
      <c r="P197" s="54">
        <v>0</v>
      </c>
      <c r="Q197" s="72"/>
      <c r="R197" s="73"/>
    </row>
    <row r="198" spans="1:18" s="16" customFormat="1" ht="15">
      <c r="A198" s="65"/>
      <c r="B198" s="68"/>
      <c r="C198" s="25"/>
      <c r="D198" s="25"/>
      <c r="E198" s="164"/>
      <c r="F198" s="58" t="s">
        <v>30</v>
      </c>
      <c r="G198" s="54">
        <v>5000</v>
      </c>
      <c r="H198" s="54">
        <v>0</v>
      </c>
      <c r="I198" s="54">
        <f aca="true" t="shared" si="46" ref="I198:I203">G198</f>
        <v>5000</v>
      </c>
      <c r="J198" s="54">
        <v>0</v>
      </c>
      <c r="K198" s="54">
        <v>0</v>
      </c>
      <c r="L198" s="54">
        <v>0</v>
      </c>
      <c r="M198" s="54">
        <v>0</v>
      </c>
      <c r="N198" s="54">
        <v>0</v>
      </c>
      <c r="O198" s="54">
        <v>0</v>
      </c>
      <c r="P198" s="54">
        <v>0</v>
      </c>
      <c r="Q198" s="72"/>
      <c r="R198" s="73"/>
    </row>
    <row r="199" spans="1:18" s="16" customFormat="1" ht="15">
      <c r="A199" s="65"/>
      <c r="B199" s="68"/>
      <c r="C199" s="25"/>
      <c r="D199" s="25"/>
      <c r="E199" s="164"/>
      <c r="F199" s="58" t="s">
        <v>51</v>
      </c>
      <c r="G199" s="54">
        <v>5000</v>
      </c>
      <c r="H199" s="54">
        <v>0</v>
      </c>
      <c r="I199" s="54">
        <f t="shared" si="46"/>
        <v>5000</v>
      </c>
      <c r="J199" s="54">
        <v>0</v>
      </c>
      <c r="K199" s="54">
        <v>0</v>
      </c>
      <c r="L199" s="54">
        <v>0</v>
      </c>
      <c r="M199" s="54">
        <v>0</v>
      </c>
      <c r="N199" s="54">
        <v>0</v>
      </c>
      <c r="O199" s="54">
        <v>0</v>
      </c>
      <c r="P199" s="54">
        <v>0</v>
      </c>
      <c r="Q199" s="72"/>
      <c r="R199" s="73"/>
    </row>
    <row r="200" spans="1:18" s="16" customFormat="1" ht="15">
      <c r="A200" s="65"/>
      <c r="B200" s="68"/>
      <c r="C200" s="25"/>
      <c r="D200" s="25"/>
      <c r="E200" s="164"/>
      <c r="F200" s="58" t="s">
        <v>52</v>
      </c>
      <c r="G200" s="54">
        <v>5000</v>
      </c>
      <c r="H200" s="54">
        <v>0</v>
      </c>
      <c r="I200" s="54">
        <f t="shared" si="46"/>
        <v>5000</v>
      </c>
      <c r="J200" s="54">
        <v>0</v>
      </c>
      <c r="K200" s="54">
        <v>0</v>
      </c>
      <c r="L200" s="54">
        <v>0</v>
      </c>
      <c r="M200" s="54">
        <v>0</v>
      </c>
      <c r="N200" s="54">
        <v>0</v>
      </c>
      <c r="O200" s="54">
        <v>0</v>
      </c>
      <c r="P200" s="54">
        <v>0</v>
      </c>
      <c r="Q200" s="72"/>
      <c r="R200" s="73"/>
    </row>
    <row r="201" spans="1:18" s="16" customFormat="1" ht="15">
      <c r="A201" s="65"/>
      <c r="B201" s="68"/>
      <c r="C201" s="25"/>
      <c r="D201" s="25"/>
      <c r="E201" s="164"/>
      <c r="F201" s="58" t="s">
        <v>53</v>
      </c>
      <c r="G201" s="54">
        <v>5000</v>
      </c>
      <c r="H201" s="54">
        <v>0</v>
      </c>
      <c r="I201" s="54">
        <f t="shared" si="46"/>
        <v>5000</v>
      </c>
      <c r="J201" s="54">
        <v>0</v>
      </c>
      <c r="K201" s="54">
        <v>0</v>
      </c>
      <c r="L201" s="54">
        <v>0</v>
      </c>
      <c r="M201" s="54">
        <v>0</v>
      </c>
      <c r="N201" s="54">
        <v>0</v>
      </c>
      <c r="O201" s="54">
        <v>0</v>
      </c>
      <c r="P201" s="54">
        <v>0</v>
      </c>
      <c r="Q201" s="72"/>
      <c r="R201" s="73"/>
    </row>
    <row r="202" spans="1:18" s="16" customFormat="1" ht="15">
      <c r="A202" s="65"/>
      <c r="B202" s="68"/>
      <c r="C202" s="25"/>
      <c r="D202" s="25"/>
      <c r="E202" s="164"/>
      <c r="F202" s="58" t="s">
        <v>54</v>
      </c>
      <c r="G202" s="54">
        <v>5000</v>
      </c>
      <c r="H202" s="54">
        <v>0</v>
      </c>
      <c r="I202" s="54">
        <f t="shared" si="46"/>
        <v>5000</v>
      </c>
      <c r="J202" s="54">
        <v>0</v>
      </c>
      <c r="K202" s="54">
        <v>0</v>
      </c>
      <c r="L202" s="54">
        <v>0</v>
      </c>
      <c r="M202" s="54">
        <v>0</v>
      </c>
      <c r="N202" s="54">
        <v>0</v>
      </c>
      <c r="O202" s="54">
        <v>0</v>
      </c>
      <c r="P202" s="54">
        <v>0</v>
      </c>
      <c r="Q202" s="72"/>
      <c r="R202" s="73"/>
    </row>
    <row r="203" spans="1:18" s="16" customFormat="1" ht="16.5" customHeight="1">
      <c r="A203" s="66"/>
      <c r="B203" s="69"/>
      <c r="C203" s="21" t="s">
        <v>42</v>
      </c>
      <c r="D203" s="21" t="s">
        <v>43</v>
      </c>
      <c r="E203" s="165"/>
      <c r="F203" s="58" t="s">
        <v>55</v>
      </c>
      <c r="G203" s="54">
        <v>5000</v>
      </c>
      <c r="H203" s="54">
        <v>0</v>
      </c>
      <c r="I203" s="54">
        <f t="shared" si="46"/>
        <v>5000</v>
      </c>
      <c r="J203" s="54">
        <v>0</v>
      </c>
      <c r="K203" s="54">
        <v>0</v>
      </c>
      <c r="L203" s="54">
        <v>0</v>
      </c>
      <c r="M203" s="54">
        <v>0</v>
      </c>
      <c r="N203" s="54">
        <v>0</v>
      </c>
      <c r="O203" s="54">
        <v>0</v>
      </c>
      <c r="P203" s="54">
        <v>0</v>
      </c>
      <c r="Q203" s="74"/>
      <c r="R203" s="75"/>
    </row>
    <row r="204" spans="1:18" s="16" customFormat="1" ht="15" customHeight="1">
      <c r="A204" s="64">
        <v>11</v>
      </c>
      <c r="B204" s="67" t="s">
        <v>65</v>
      </c>
      <c r="C204" s="24"/>
      <c r="D204" s="24"/>
      <c r="E204" s="163"/>
      <c r="F204" s="62" t="s">
        <v>9</v>
      </c>
      <c r="G204" s="63">
        <f aca="true" t="shared" si="47" ref="G204:P204">SUM(G205:G211)</f>
        <v>28105</v>
      </c>
      <c r="H204" s="63">
        <f t="shared" si="47"/>
        <v>0</v>
      </c>
      <c r="I204" s="63">
        <f t="shared" si="47"/>
        <v>28105</v>
      </c>
      <c r="J204" s="63">
        <f t="shared" si="47"/>
        <v>0</v>
      </c>
      <c r="K204" s="63">
        <f t="shared" si="47"/>
        <v>0</v>
      </c>
      <c r="L204" s="63">
        <f t="shared" si="47"/>
        <v>0</v>
      </c>
      <c r="M204" s="63">
        <f t="shared" si="47"/>
        <v>0</v>
      </c>
      <c r="N204" s="63">
        <f t="shared" si="47"/>
        <v>0</v>
      </c>
      <c r="O204" s="63">
        <f t="shared" si="47"/>
        <v>0</v>
      </c>
      <c r="P204" s="63">
        <f t="shared" si="47"/>
        <v>0</v>
      </c>
      <c r="Q204" s="70" t="s">
        <v>19</v>
      </c>
      <c r="R204" s="71"/>
    </row>
    <row r="205" spans="1:18" s="16" customFormat="1" ht="15">
      <c r="A205" s="65"/>
      <c r="B205" s="68"/>
      <c r="C205" s="25"/>
      <c r="D205" s="25"/>
      <c r="E205" s="164"/>
      <c r="F205" s="58" t="s">
        <v>31</v>
      </c>
      <c r="G205" s="54">
        <v>4015</v>
      </c>
      <c r="H205" s="54">
        <v>0</v>
      </c>
      <c r="I205" s="54">
        <f>G205</f>
        <v>4015</v>
      </c>
      <c r="J205" s="54">
        <v>0</v>
      </c>
      <c r="K205" s="54">
        <v>0</v>
      </c>
      <c r="L205" s="54">
        <v>0</v>
      </c>
      <c r="M205" s="54">
        <v>0</v>
      </c>
      <c r="N205" s="54">
        <v>0</v>
      </c>
      <c r="O205" s="54">
        <v>0</v>
      </c>
      <c r="P205" s="54">
        <v>0</v>
      </c>
      <c r="Q205" s="72"/>
      <c r="R205" s="73"/>
    </row>
    <row r="206" spans="1:18" s="16" customFormat="1" ht="15">
      <c r="A206" s="65"/>
      <c r="B206" s="68"/>
      <c r="C206" s="25"/>
      <c r="D206" s="25"/>
      <c r="E206" s="164"/>
      <c r="F206" s="58" t="s">
        <v>30</v>
      </c>
      <c r="G206" s="54">
        <v>4015</v>
      </c>
      <c r="H206" s="54">
        <v>0</v>
      </c>
      <c r="I206" s="54">
        <f aca="true" t="shared" si="48" ref="I206:I211">G206</f>
        <v>4015</v>
      </c>
      <c r="J206" s="54">
        <v>0</v>
      </c>
      <c r="K206" s="54">
        <v>0</v>
      </c>
      <c r="L206" s="54">
        <v>0</v>
      </c>
      <c r="M206" s="54">
        <v>0</v>
      </c>
      <c r="N206" s="54">
        <v>0</v>
      </c>
      <c r="O206" s="54">
        <v>0</v>
      </c>
      <c r="P206" s="54">
        <v>0</v>
      </c>
      <c r="Q206" s="72"/>
      <c r="R206" s="73"/>
    </row>
    <row r="207" spans="1:18" s="16" customFormat="1" ht="15">
      <c r="A207" s="65"/>
      <c r="B207" s="68"/>
      <c r="C207" s="25"/>
      <c r="D207" s="25"/>
      <c r="E207" s="164"/>
      <c r="F207" s="58" t="s">
        <v>51</v>
      </c>
      <c r="G207" s="54">
        <v>4015</v>
      </c>
      <c r="H207" s="54">
        <v>0</v>
      </c>
      <c r="I207" s="54">
        <f t="shared" si="48"/>
        <v>4015</v>
      </c>
      <c r="J207" s="54">
        <v>0</v>
      </c>
      <c r="K207" s="54">
        <v>0</v>
      </c>
      <c r="L207" s="54">
        <v>0</v>
      </c>
      <c r="M207" s="54">
        <v>0</v>
      </c>
      <c r="N207" s="54">
        <v>0</v>
      </c>
      <c r="O207" s="54">
        <v>0</v>
      </c>
      <c r="P207" s="54">
        <v>0</v>
      </c>
      <c r="Q207" s="72"/>
      <c r="R207" s="73"/>
    </row>
    <row r="208" spans="1:18" s="16" customFormat="1" ht="15">
      <c r="A208" s="65"/>
      <c r="B208" s="68"/>
      <c r="C208" s="25"/>
      <c r="D208" s="25"/>
      <c r="E208" s="164"/>
      <c r="F208" s="58" t="s">
        <v>52</v>
      </c>
      <c r="G208" s="54">
        <v>4015</v>
      </c>
      <c r="H208" s="54">
        <v>0</v>
      </c>
      <c r="I208" s="54">
        <f t="shared" si="48"/>
        <v>4015</v>
      </c>
      <c r="J208" s="54">
        <v>0</v>
      </c>
      <c r="K208" s="54">
        <v>0</v>
      </c>
      <c r="L208" s="54">
        <v>0</v>
      </c>
      <c r="M208" s="54">
        <v>0</v>
      </c>
      <c r="N208" s="54">
        <v>0</v>
      </c>
      <c r="O208" s="54">
        <v>0</v>
      </c>
      <c r="P208" s="54">
        <v>0</v>
      </c>
      <c r="Q208" s="72"/>
      <c r="R208" s="73"/>
    </row>
    <row r="209" spans="1:18" s="16" customFormat="1" ht="15">
      <c r="A209" s="65"/>
      <c r="B209" s="68"/>
      <c r="C209" s="25"/>
      <c r="D209" s="25"/>
      <c r="E209" s="164"/>
      <c r="F209" s="58" t="s">
        <v>53</v>
      </c>
      <c r="G209" s="54">
        <v>4015</v>
      </c>
      <c r="H209" s="54">
        <v>0</v>
      </c>
      <c r="I209" s="54">
        <f t="shared" si="48"/>
        <v>4015</v>
      </c>
      <c r="J209" s="54">
        <v>0</v>
      </c>
      <c r="K209" s="54">
        <v>0</v>
      </c>
      <c r="L209" s="54">
        <v>0</v>
      </c>
      <c r="M209" s="54">
        <v>0</v>
      </c>
      <c r="N209" s="54">
        <v>0</v>
      </c>
      <c r="O209" s="54">
        <v>0</v>
      </c>
      <c r="P209" s="54">
        <v>0</v>
      </c>
      <c r="Q209" s="72"/>
      <c r="R209" s="73"/>
    </row>
    <row r="210" spans="1:18" s="16" customFormat="1" ht="15">
      <c r="A210" s="65"/>
      <c r="B210" s="68"/>
      <c r="C210" s="25"/>
      <c r="D210" s="25"/>
      <c r="E210" s="164"/>
      <c r="F210" s="58" t="s">
        <v>54</v>
      </c>
      <c r="G210" s="54">
        <v>4015</v>
      </c>
      <c r="H210" s="54">
        <v>0</v>
      </c>
      <c r="I210" s="54">
        <f t="shared" si="48"/>
        <v>4015</v>
      </c>
      <c r="J210" s="54">
        <v>0</v>
      </c>
      <c r="K210" s="54">
        <v>0</v>
      </c>
      <c r="L210" s="54">
        <v>0</v>
      </c>
      <c r="M210" s="54">
        <v>0</v>
      </c>
      <c r="N210" s="54">
        <v>0</v>
      </c>
      <c r="O210" s="54">
        <v>0</v>
      </c>
      <c r="P210" s="54">
        <v>0</v>
      </c>
      <c r="Q210" s="72"/>
      <c r="R210" s="73"/>
    </row>
    <row r="211" spans="1:18" s="16" customFormat="1" ht="16.5" customHeight="1">
      <c r="A211" s="66"/>
      <c r="B211" s="69"/>
      <c r="C211" s="21" t="s">
        <v>42</v>
      </c>
      <c r="D211" s="21" t="s">
        <v>43</v>
      </c>
      <c r="E211" s="165"/>
      <c r="F211" s="58" t="s">
        <v>55</v>
      </c>
      <c r="G211" s="54">
        <v>4015</v>
      </c>
      <c r="H211" s="54">
        <v>0</v>
      </c>
      <c r="I211" s="54">
        <f t="shared" si="48"/>
        <v>4015</v>
      </c>
      <c r="J211" s="54">
        <v>0</v>
      </c>
      <c r="K211" s="54">
        <v>0</v>
      </c>
      <c r="L211" s="54">
        <v>0</v>
      </c>
      <c r="M211" s="54">
        <v>0</v>
      </c>
      <c r="N211" s="54">
        <v>0</v>
      </c>
      <c r="O211" s="54">
        <v>0</v>
      </c>
      <c r="P211" s="54">
        <v>0</v>
      </c>
      <c r="Q211" s="74"/>
      <c r="R211" s="75"/>
    </row>
    <row r="212" spans="1:18" s="16" customFormat="1" ht="15" customHeight="1">
      <c r="A212" s="64">
        <v>12</v>
      </c>
      <c r="B212" s="67" t="s">
        <v>70</v>
      </c>
      <c r="C212" s="24"/>
      <c r="D212" s="24"/>
      <c r="E212" s="157" t="s">
        <v>72</v>
      </c>
      <c r="F212" s="62" t="s">
        <v>9</v>
      </c>
      <c r="G212" s="63">
        <f aca="true" t="shared" si="49" ref="G212:P212">SUM(G213:G219)</f>
        <v>13</v>
      </c>
      <c r="H212" s="63">
        <f t="shared" si="49"/>
        <v>12.96</v>
      </c>
      <c r="I212" s="63">
        <f t="shared" si="49"/>
        <v>13</v>
      </c>
      <c r="J212" s="63">
        <f t="shared" si="49"/>
        <v>13</v>
      </c>
      <c r="K212" s="63">
        <f t="shared" si="49"/>
        <v>0</v>
      </c>
      <c r="L212" s="63">
        <f t="shared" si="49"/>
        <v>0</v>
      </c>
      <c r="M212" s="63">
        <f t="shared" si="49"/>
        <v>0</v>
      </c>
      <c r="N212" s="63">
        <f t="shared" si="49"/>
        <v>0</v>
      </c>
      <c r="O212" s="63">
        <f t="shared" si="49"/>
        <v>0</v>
      </c>
      <c r="P212" s="63">
        <f t="shared" si="49"/>
        <v>0</v>
      </c>
      <c r="Q212" s="70" t="s">
        <v>19</v>
      </c>
      <c r="R212" s="71"/>
    </row>
    <row r="213" spans="1:18" s="16" customFormat="1" ht="15">
      <c r="A213" s="65"/>
      <c r="B213" s="68"/>
      <c r="C213" s="25"/>
      <c r="D213" s="25"/>
      <c r="E213" s="158"/>
      <c r="F213" s="58" t="s">
        <v>31</v>
      </c>
      <c r="G213" s="54">
        <v>13</v>
      </c>
      <c r="H213" s="54">
        <v>12.96</v>
      </c>
      <c r="I213" s="54">
        <f>G213</f>
        <v>13</v>
      </c>
      <c r="J213" s="54">
        <v>13</v>
      </c>
      <c r="K213" s="54">
        <v>0</v>
      </c>
      <c r="L213" s="54">
        <v>0</v>
      </c>
      <c r="M213" s="54">
        <v>0</v>
      </c>
      <c r="N213" s="54">
        <v>0</v>
      </c>
      <c r="O213" s="54">
        <v>0</v>
      </c>
      <c r="P213" s="54">
        <v>0</v>
      </c>
      <c r="Q213" s="72"/>
      <c r="R213" s="73"/>
    </row>
    <row r="214" spans="1:18" s="16" customFormat="1" ht="15">
      <c r="A214" s="65"/>
      <c r="B214" s="68"/>
      <c r="C214" s="25"/>
      <c r="D214" s="25"/>
      <c r="E214" s="158"/>
      <c r="F214" s="58" t="s">
        <v>30</v>
      </c>
      <c r="G214" s="54">
        <v>0</v>
      </c>
      <c r="H214" s="54">
        <v>0</v>
      </c>
      <c r="I214" s="54">
        <f aca="true" t="shared" si="50" ref="I214:I219">G214</f>
        <v>0</v>
      </c>
      <c r="J214" s="54">
        <v>0</v>
      </c>
      <c r="K214" s="54">
        <v>0</v>
      </c>
      <c r="L214" s="54">
        <v>0</v>
      </c>
      <c r="M214" s="54">
        <v>0</v>
      </c>
      <c r="N214" s="54">
        <v>0</v>
      </c>
      <c r="O214" s="54">
        <v>0</v>
      </c>
      <c r="P214" s="54">
        <v>0</v>
      </c>
      <c r="Q214" s="72"/>
      <c r="R214" s="73"/>
    </row>
    <row r="215" spans="1:18" s="16" customFormat="1" ht="15">
      <c r="A215" s="65"/>
      <c r="B215" s="68"/>
      <c r="C215" s="25"/>
      <c r="D215" s="25"/>
      <c r="E215" s="158"/>
      <c r="F215" s="58" t="s">
        <v>51</v>
      </c>
      <c r="G215" s="54">
        <v>0</v>
      </c>
      <c r="H215" s="54">
        <v>0</v>
      </c>
      <c r="I215" s="54">
        <f t="shared" si="50"/>
        <v>0</v>
      </c>
      <c r="J215" s="54">
        <v>0</v>
      </c>
      <c r="K215" s="54">
        <v>0</v>
      </c>
      <c r="L215" s="54">
        <v>0</v>
      </c>
      <c r="M215" s="54">
        <v>0</v>
      </c>
      <c r="N215" s="54">
        <v>0</v>
      </c>
      <c r="O215" s="54">
        <v>0</v>
      </c>
      <c r="P215" s="54">
        <v>0</v>
      </c>
      <c r="Q215" s="72"/>
      <c r="R215" s="73"/>
    </row>
    <row r="216" spans="1:18" s="16" customFormat="1" ht="15">
      <c r="A216" s="65"/>
      <c r="B216" s="68"/>
      <c r="C216" s="25"/>
      <c r="D216" s="25"/>
      <c r="E216" s="158"/>
      <c r="F216" s="58" t="s">
        <v>52</v>
      </c>
      <c r="G216" s="54">
        <v>0</v>
      </c>
      <c r="H216" s="54">
        <v>0</v>
      </c>
      <c r="I216" s="54">
        <f t="shared" si="50"/>
        <v>0</v>
      </c>
      <c r="J216" s="54">
        <v>0</v>
      </c>
      <c r="K216" s="54">
        <v>0</v>
      </c>
      <c r="L216" s="54">
        <v>0</v>
      </c>
      <c r="M216" s="54">
        <v>0</v>
      </c>
      <c r="N216" s="54">
        <v>0</v>
      </c>
      <c r="O216" s="54">
        <v>0</v>
      </c>
      <c r="P216" s="54">
        <v>0</v>
      </c>
      <c r="Q216" s="72"/>
      <c r="R216" s="73"/>
    </row>
    <row r="217" spans="1:18" s="16" customFormat="1" ht="15">
      <c r="A217" s="65"/>
      <c r="B217" s="68"/>
      <c r="C217" s="25"/>
      <c r="D217" s="25"/>
      <c r="E217" s="158"/>
      <c r="F217" s="58" t="s">
        <v>53</v>
      </c>
      <c r="G217" s="54">
        <v>0</v>
      </c>
      <c r="H217" s="54">
        <v>0</v>
      </c>
      <c r="I217" s="54">
        <f t="shared" si="50"/>
        <v>0</v>
      </c>
      <c r="J217" s="54">
        <v>0</v>
      </c>
      <c r="K217" s="54">
        <v>0</v>
      </c>
      <c r="L217" s="54">
        <v>0</v>
      </c>
      <c r="M217" s="54">
        <v>0</v>
      </c>
      <c r="N217" s="54">
        <v>0</v>
      </c>
      <c r="O217" s="54">
        <v>0</v>
      </c>
      <c r="P217" s="54">
        <v>0</v>
      </c>
      <c r="Q217" s="72"/>
      <c r="R217" s="73"/>
    </row>
    <row r="218" spans="1:18" s="16" customFormat="1" ht="15">
      <c r="A218" s="65"/>
      <c r="B218" s="68"/>
      <c r="C218" s="25"/>
      <c r="D218" s="25"/>
      <c r="E218" s="158"/>
      <c r="F218" s="58" t="s">
        <v>54</v>
      </c>
      <c r="G218" s="54">
        <v>0</v>
      </c>
      <c r="H218" s="54">
        <v>0</v>
      </c>
      <c r="I218" s="54">
        <f t="shared" si="50"/>
        <v>0</v>
      </c>
      <c r="J218" s="54">
        <v>0</v>
      </c>
      <c r="K218" s="54">
        <v>0</v>
      </c>
      <c r="L218" s="54">
        <v>0</v>
      </c>
      <c r="M218" s="54">
        <v>0</v>
      </c>
      <c r="N218" s="54">
        <v>0</v>
      </c>
      <c r="O218" s="54">
        <v>0</v>
      </c>
      <c r="P218" s="54">
        <v>0</v>
      </c>
      <c r="Q218" s="72"/>
      <c r="R218" s="73"/>
    </row>
    <row r="219" spans="1:18" s="16" customFormat="1" ht="16.5" customHeight="1">
      <c r="A219" s="66"/>
      <c r="B219" s="69"/>
      <c r="C219" s="21" t="s">
        <v>42</v>
      </c>
      <c r="D219" s="21" t="s">
        <v>43</v>
      </c>
      <c r="E219" s="159"/>
      <c r="F219" s="58" t="s">
        <v>55</v>
      </c>
      <c r="G219" s="54">
        <v>0</v>
      </c>
      <c r="H219" s="54">
        <v>0</v>
      </c>
      <c r="I219" s="54">
        <f t="shared" si="50"/>
        <v>0</v>
      </c>
      <c r="J219" s="54">
        <v>0</v>
      </c>
      <c r="K219" s="54">
        <v>0</v>
      </c>
      <c r="L219" s="54">
        <v>0</v>
      </c>
      <c r="M219" s="54">
        <v>0</v>
      </c>
      <c r="N219" s="54">
        <v>0</v>
      </c>
      <c r="O219" s="54">
        <v>0</v>
      </c>
      <c r="P219" s="54">
        <v>0</v>
      </c>
      <c r="Q219" s="74"/>
      <c r="R219" s="75"/>
    </row>
    <row r="220" spans="1:18" s="16" customFormat="1" ht="15" customHeight="1">
      <c r="A220" s="64">
        <v>13</v>
      </c>
      <c r="B220" s="67" t="s">
        <v>71</v>
      </c>
      <c r="C220" s="24"/>
      <c r="D220" s="24"/>
      <c r="E220" s="157" t="s">
        <v>72</v>
      </c>
      <c r="F220" s="62" t="s">
        <v>9</v>
      </c>
      <c r="G220" s="63">
        <f aca="true" t="shared" si="51" ref="G220:P220">SUM(G221:G227)</f>
        <v>87.132</v>
      </c>
      <c r="H220" s="63">
        <f t="shared" si="51"/>
        <v>87.132</v>
      </c>
      <c r="I220" s="63">
        <f t="shared" si="51"/>
        <v>87.132</v>
      </c>
      <c r="J220" s="63">
        <f t="shared" si="51"/>
        <v>87.132</v>
      </c>
      <c r="K220" s="63">
        <f t="shared" si="51"/>
        <v>0</v>
      </c>
      <c r="L220" s="63">
        <f t="shared" si="51"/>
        <v>0</v>
      </c>
      <c r="M220" s="63">
        <f t="shared" si="51"/>
        <v>0</v>
      </c>
      <c r="N220" s="63">
        <f t="shared" si="51"/>
        <v>0</v>
      </c>
      <c r="O220" s="63">
        <f t="shared" si="51"/>
        <v>0</v>
      </c>
      <c r="P220" s="63">
        <f t="shared" si="51"/>
        <v>0</v>
      </c>
      <c r="Q220" s="70" t="s">
        <v>19</v>
      </c>
      <c r="R220" s="71"/>
    </row>
    <row r="221" spans="1:18" s="16" customFormat="1" ht="15">
      <c r="A221" s="65"/>
      <c r="B221" s="68"/>
      <c r="C221" s="25"/>
      <c r="D221" s="25"/>
      <c r="E221" s="158"/>
      <c r="F221" s="58" t="s">
        <v>31</v>
      </c>
      <c r="G221" s="54">
        <v>87.132</v>
      </c>
      <c r="H221" s="54">
        <v>87.132</v>
      </c>
      <c r="I221" s="54">
        <f>G221</f>
        <v>87.132</v>
      </c>
      <c r="J221" s="54">
        <v>87.132</v>
      </c>
      <c r="K221" s="54">
        <v>0</v>
      </c>
      <c r="L221" s="54">
        <v>0</v>
      </c>
      <c r="M221" s="54">
        <v>0</v>
      </c>
      <c r="N221" s="54">
        <v>0</v>
      </c>
      <c r="O221" s="54">
        <v>0</v>
      </c>
      <c r="P221" s="54">
        <v>0</v>
      </c>
      <c r="Q221" s="72"/>
      <c r="R221" s="73"/>
    </row>
    <row r="222" spans="1:18" s="16" customFormat="1" ht="15">
      <c r="A222" s="65"/>
      <c r="B222" s="68"/>
      <c r="C222" s="25"/>
      <c r="D222" s="25"/>
      <c r="E222" s="158"/>
      <c r="F222" s="58" t="s">
        <v>30</v>
      </c>
      <c r="G222" s="54">
        <v>0</v>
      </c>
      <c r="H222" s="54">
        <v>0</v>
      </c>
      <c r="I222" s="54">
        <f aca="true" t="shared" si="52" ref="I222:I227">G222</f>
        <v>0</v>
      </c>
      <c r="J222" s="54">
        <v>0</v>
      </c>
      <c r="K222" s="54">
        <v>0</v>
      </c>
      <c r="L222" s="54">
        <v>0</v>
      </c>
      <c r="M222" s="54">
        <v>0</v>
      </c>
      <c r="N222" s="54">
        <v>0</v>
      </c>
      <c r="O222" s="54">
        <v>0</v>
      </c>
      <c r="P222" s="54">
        <v>0</v>
      </c>
      <c r="Q222" s="72"/>
      <c r="R222" s="73"/>
    </row>
    <row r="223" spans="1:18" s="16" customFormat="1" ht="15">
      <c r="A223" s="65"/>
      <c r="B223" s="68"/>
      <c r="C223" s="25"/>
      <c r="D223" s="25"/>
      <c r="E223" s="158"/>
      <c r="F223" s="58" t="s">
        <v>51</v>
      </c>
      <c r="G223" s="54">
        <v>0</v>
      </c>
      <c r="H223" s="54">
        <v>0</v>
      </c>
      <c r="I223" s="54">
        <f t="shared" si="52"/>
        <v>0</v>
      </c>
      <c r="J223" s="54">
        <v>0</v>
      </c>
      <c r="K223" s="54">
        <v>0</v>
      </c>
      <c r="L223" s="54">
        <v>0</v>
      </c>
      <c r="M223" s="54">
        <v>0</v>
      </c>
      <c r="N223" s="54">
        <v>0</v>
      </c>
      <c r="O223" s="54">
        <v>0</v>
      </c>
      <c r="P223" s="54">
        <v>0</v>
      </c>
      <c r="Q223" s="72"/>
      <c r="R223" s="73"/>
    </row>
    <row r="224" spans="1:18" s="16" customFormat="1" ht="15">
      <c r="A224" s="65"/>
      <c r="B224" s="68"/>
      <c r="C224" s="25"/>
      <c r="D224" s="25"/>
      <c r="E224" s="158"/>
      <c r="F224" s="58" t="s">
        <v>52</v>
      </c>
      <c r="G224" s="54">
        <v>0</v>
      </c>
      <c r="H224" s="54">
        <v>0</v>
      </c>
      <c r="I224" s="54">
        <f t="shared" si="52"/>
        <v>0</v>
      </c>
      <c r="J224" s="54">
        <v>0</v>
      </c>
      <c r="K224" s="54">
        <v>0</v>
      </c>
      <c r="L224" s="54">
        <v>0</v>
      </c>
      <c r="M224" s="54">
        <v>0</v>
      </c>
      <c r="N224" s="54">
        <v>0</v>
      </c>
      <c r="O224" s="54">
        <v>0</v>
      </c>
      <c r="P224" s="54">
        <v>0</v>
      </c>
      <c r="Q224" s="72"/>
      <c r="R224" s="73"/>
    </row>
    <row r="225" spans="1:18" s="16" customFormat="1" ht="15">
      <c r="A225" s="65"/>
      <c r="B225" s="68"/>
      <c r="C225" s="25"/>
      <c r="D225" s="25"/>
      <c r="E225" s="158"/>
      <c r="F225" s="58" t="s">
        <v>53</v>
      </c>
      <c r="G225" s="54">
        <v>0</v>
      </c>
      <c r="H225" s="54">
        <v>0</v>
      </c>
      <c r="I225" s="54">
        <f t="shared" si="52"/>
        <v>0</v>
      </c>
      <c r="J225" s="54">
        <v>0</v>
      </c>
      <c r="K225" s="54">
        <v>0</v>
      </c>
      <c r="L225" s="54">
        <v>0</v>
      </c>
      <c r="M225" s="54">
        <v>0</v>
      </c>
      <c r="N225" s="54">
        <v>0</v>
      </c>
      <c r="O225" s="54">
        <v>0</v>
      </c>
      <c r="P225" s="54">
        <v>0</v>
      </c>
      <c r="Q225" s="72"/>
      <c r="R225" s="73"/>
    </row>
    <row r="226" spans="1:18" s="16" customFormat="1" ht="15">
      <c r="A226" s="65"/>
      <c r="B226" s="68"/>
      <c r="C226" s="25"/>
      <c r="D226" s="25"/>
      <c r="E226" s="158"/>
      <c r="F226" s="58" t="s">
        <v>54</v>
      </c>
      <c r="G226" s="54">
        <v>0</v>
      </c>
      <c r="H226" s="54">
        <v>0</v>
      </c>
      <c r="I226" s="54">
        <f t="shared" si="52"/>
        <v>0</v>
      </c>
      <c r="J226" s="54">
        <v>0</v>
      </c>
      <c r="K226" s="54">
        <v>0</v>
      </c>
      <c r="L226" s="54">
        <v>0</v>
      </c>
      <c r="M226" s="54">
        <v>0</v>
      </c>
      <c r="N226" s="54">
        <v>0</v>
      </c>
      <c r="O226" s="54">
        <v>0</v>
      </c>
      <c r="P226" s="54">
        <v>0</v>
      </c>
      <c r="Q226" s="72"/>
      <c r="R226" s="73"/>
    </row>
    <row r="227" spans="1:18" s="16" customFormat="1" ht="16.5" customHeight="1">
      <c r="A227" s="66"/>
      <c r="B227" s="69"/>
      <c r="C227" s="21" t="s">
        <v>42</v>
      </c>
      <c r="D227" s="21" t="s">
        <v>43</v>
      </c>
      <c r="E227" s="159"/>
      <c r="F227" s="58" t="s">
        <v>55</v>
      </c>
      <c r="G227" s="54">
        <v>0</v>
      </c>
      <c r="H227" s="54">
        <v>0</v>
      </c>
      <c r="I227" s="54">
        <f t="shared" si="52"/>
        <v>0</v>
      </c>
      <c r="J227" s="54">
        <v>0</v>
      </c>
      <c r="K227" s="54">
        <v>0</v>
      </c>
      <c r="L227" s="54">
        <v>0</v>
      </c>
      <c r="M227" s="54">
        <v>0</v>
      </c>
      <c r="N227" s="54">
        <v>0</v>
      </c>
      <c r="O227" s="54">
        <v>0</v>
      </c>
      <c r="P227" s="54">
        <v>0</v>
      </c>
      <c r="Q227" s="74"/>
      <c r="R227" s="75"/>
    </row>
    <row r="228" spans="1:18" s="26" customFormat="1" ht="15">
      <c r="A228" s="92"/>
      <c r="B228" s="82" t="s">
        <v>23</v>
      </c>
      <c r="C228" s="27"/>
      <c r="D228" s="27"/>
      <c r="E228" s="169"/>
      <c r="F228" s="60" t="s">
        <v>9</v>
      </c>
      <c r="G228" s="29">
        <f aca="true" t="shared" si="53" ref="G228:P228">SUM(G229:G235)</f>
        <v>428244.7342</v>
      </c>
      <c r="H228" s="29">
        <f t="shared" si="53"/>
        <v>63693.35999999999</v>
      </c>
      <c r="I228" s="29">
        <f t="shared" si="53"/>
        <v>306146.5342</v>
      </c>
      <c r="J228" s="29">
        <f t="shared" si="53"/>
        <v>63693.35999999999</v>
      </c>
      <c r="K228" s="29">
        <f t="shared" si="53"/>
        <v>0</v>
      </c>
      <c r="L228" s="29">
        <f t="shared" si="53"/>
        <v>0</v>
      </c>
      <c r="M228" s="29">
        <f t="shared" si="53"/>
        <v>0</v>
      </c>
      <c r="N228" s="29">
        <f t="shared" si="53"/>
        <v>0</v>
      </c>
      <c r="O228" s="29">
        <f t="shared" si="53"/>
        <v>0</v>
      </c>
      <c r="P228" s="29">
        <f t="shared" si="53"/>
        <v>0</v>
      </c>
      <c r="Q228" s="84"/>
      <c r="R228" s="85"/>
    </row>
    <row r="229" spans="1:18" s="26" customFormat="1" ht="15">
      <c r="A229" s="93"/>
      <c r="B229" s="83"/>
      <c r="C229" s="30"/>
      <c r="D229" s="30"/>
      <c r="E229" s="170"/>
      <c r="F229" s="43" t="s">
        <v>31</v>
      </c>
      <c r="G229" s="32">
        <f>G181+G173+G165+G157+G149+G141+G133+G125+G189+G197+G205+G213+G221</f>
        <v>61435.0942</v>
      </c>
      <c r="H229" s="32">
        <f>H181+H173+H165+H157+H149+H141+H125+H213+H221+H133</f>
        <v>38099.27999999999</v>
      </c>
      <c r="I229" s="32">
        <f aca="true" t="shared" si="54" ref="I229:P229">I181+I173+I165+I157+I149+I141+I125+I213+I221</f>
        <v>43992.4942</v>
      </c>
      <c r="J229" s="32">
        <f>J181+J173+J165+J157+J149+J141+J125+J213+J221+J133</f>
        <v>38099.27999999999</v>
      </c>
      <c r="K229" s="32">
        <f t="shared" si="54"/>
        <v>0</v>
      </c>
      <c r="L229" s="32">
        <f t="shared" si="54"/>
        <v>0</v>
      </c>
      <c r="M229" s="32">
        <f t="shared" si="54"/>
        <v>0</v>
      </c>
      <c r="N229" s="32">
        <f t="shared" si="54"/>
        <v>0</v>
      </c>
      <c r="O229" s="32">
        <f t="shared" si="54"/>
        <v>0</v>
      </c>
      <c r="P229" s="32">
        <f t="shared" si="54"/>
        <v>0</v>
      </c>
      <c r="Q229" s="86"/>
      <c r="R229" s="87"/>
    </row>
    <row r="230" spans="1:18" s="26" customFormat="1" ht="15">
      <c r="A230" s="93"/>
      <c r="B230" s="83"/>
      <c r="C230" s="30"/>
      <c r="D230" s="30"/>
      <c r="E230" s="170"/>
      <c r="F230" s="43" t="s">
        <v>30</v>
      </c>
      <c r="G230" s="32">
        <f aca="true" t="shared" si="55" ref="G230:G235">G182+G174+G166+G158+G150+G142+G134+G126+G190+G198+G206+G214+G222</f>
        <v>61134.939999999995</v>
      </c>
      <c r="H230" s="32">
        <f>H182+H174+H166+H158+H150+H142+H126+H214+H222+H134</f>
        <v>8199.32</v>
      </c>
      <c r="I230" s="32">
        <f aca="true" t="shared" si="56" ref="H230:P235">I182+I174+I166+I158+I150+I142+I126+I214+I222</f>
        <v>43692.34</v>
      </c>
      <c r="J230" s="32">
        <f>J182+J174+J166+J158+J150+J142+J126+J214+J222+J134</f>
        <v>8199.32</v>
      </c>
      <c r="K230" s="32">
        <f t="shared" si="56"/>
        <v>0</v>
      </c>
      <c r="L230" s="32">
        <f t="shared" si="56"/>
        <v>0</v>
      </c>
      <c r="M230" s="32">
        <f t="shared" si="56"/>
        <v>0</v>
      </c>
      <c r="N230" s="32">
        <f t="shared" si="56"/>
        <v>0</v>
      </c>
      <c r="O230" s="32">
        <f t="shared" si="56"/>
        <v>0</v>
      </c>
      <c r="P230" s="32">
        <f t="shared" si="56"/>
        <v>0</v>
      </c>
      <c r="Q230" s="86"/>
      <c r="R230" s="87"/>
    </row>
    <row r="231" spans="1:18" s="26" customFormat="1" ht="15">
      <c r="A231" s="93"/>
      <c r="B231" s="83"/>
      <c r="C231" s="30"/>
      <c r="D231" s="30"/>
      <c r="E231" s="170"/>
      <c r="F231" s="43" t="s">
        <v>51</v>
      </c>
      <c r="G231" s="32">
        <f t="shared" si="55"/>
        <v>61134.939999999995</v>
      </c>
      <c r="H231" s="32">
        <f>H183+H175+H167+H159+H151+H143+H127+H215+H223+H135</f>
        <v>8199.32</v>
      </c>
      <c r="I231" s="32">
        <f t="shared" si="56"/>
        <v>43692.34</v>
      </c>
      <c r="J231" s="32">
        <f>J183+J175+J167+J159+J151+J143+J127+J215+J223+J135</f>
        <v>8199.32</v>
      </c>
      <c r="K231" s="32">
        <f t="shared" si="56"/>
        <v>0</v>
      </c>
      <c r="L231" s="32">
        <f t="shared" si="56"/>
        <v>0</v>
      </c>
      <c r="M231" s="32">
        <f t="shared" si="56"/>
        <v>0</v>
      </c>
      <c r="N231" s="32">
        <f t="shared" si="56"/>
        <v>0</v>
      </c>
      <c r="O231" s="32">
        <f t="shared" si="56"/>
        <v>0</v>
      </c>
      <c r="P231" s="32">
        <f t="shared" si="56"/>
        <v>0</v>
      </c>
      <c r="Q231" s="86"/>
      <c r="R231" s="87"/>
    </row>
    <row r="232" spans="1:18" s="26" customFormat="1" ht="15">
      <c r="A232" s="93"/>
      <c r="B232" s="83"/>
      <c r="C232" s="30"/>
      <c r="D232" s="30"/>
      <c r="E232" s="170"/>
      <c r="F232" s="43" t="s">
        <v>52</v>
      </c>
      <c r="G232" s="32">
        <f t="shared" si="55"/>
        <v>61134.939999999995</v>
      </c>
      <c r="H232" s="32">
        <f>H184+H176+H168+H160+H152+H144+H128+H216+H224+H136</f>
        <v>4597.72</v>
      </c>
      <c r="I232" s="32">
        <f t="shared" si="56"/>
        <v>43692.34</v>
      </c>
      <c r="J232" s="32">
        <f>J184+J176+J168+J160+J152+J144+J128+J216+J224+J136</f>
        <v>4597.72</v>
      </c>
      <c r="K232" s="32">
        <f t="shared" si="56"/>
        <v>0</v>
      </c>
      <c r="L232" s="32">
        <f t="shared" si="56"/>
        <v>0</v>
      </c>
      <c r="M232" s="32">
        <f t="shared" si="56"/>
        <v>0</v>
      </c>
      <c r="N232" s="32">
        <f t="shared" si="56"/>
        <v>0</v>
      </c>
      <c r="O232" s="32">
        <f t="shared" si="56"/>
        <v>0</v>
      </c>
      <c r="P232" s="32">
        <f t="shared" si="56"/>
        <v>0</v>
      </c>
      <c r="Q232" s="86"/>
      <c r="R232" s="87"/>
    </row>
    <row r="233" spans="1:18" s="26" customFormat="1" ht="15">
      <c r="A233" s="93"/>
      <c r="B233" s="83"/>
      <c r="C233" s="30"/>
      <c r="D233" s="30"/>
      <c r="E233" s="170"/>
      <c r="F233" s="43" t="s">
        <v>53</v>
      </c>
      <c r="G233" s="32">
        <f t="shared" si="55"/>
        <v>61134.939999999995</v>
      </c>
      <c r="H233" s="32">
        <f>H185+H177+H169+H161+H153+H145+H129+H217+H225+H137</f>
        <v>4597.72</v>
      </c>
      <c r="I233" s="32">
        <f t="shared" si="56"/>
        <v>43692.34</v>
      </c>
      <c r="J233" s="32">
        <f>J185+J177+J169+J161+J153+J145+J129+J217+J225+J137</f>
        <v>4597.72</v>
      </c>
      <c r="K233" s="32">
        <f t="shared" si="56"/>
        <v>0</v>
      </c>
      <c r="L233" s="32">
        <f t="shared" si="56"/>
        <v>0</v>
      </c>
      <c r="M233" s="32">
        <f t="shared" si="56"/>
        <v>0</v>
      </c>
      <c r="N233" s="32">
        <f t="shared" si="56"/>
        <v>0</v>
      </c>
      <c r="O233" s="32">
        <f t="shared" si="56"/>
        <v>0</v>
      </c>
      <c r="P233" s="32">
        <f t="shared" si="56"/>
        <v>0</v>
      </c>
      <c r="Q233" s="86"/>
      <c r="R233" s="87"/>
    </row>
    <row r="234" spans="1:18" s="26" customFormat="1" ht="15">
      <c r="A234" s="93"/>
      <c r="B234" s="83"/>
      <c r="C234" s="30"/>
      <c r="D234" s="30"/>
      <c r="E234" s="170"/>
      <c r="F234" s="43" t="s">
        <v>54</v>
      </c>
      <c r="G234" s="32">
        <f t="shared" si="55"/>
        <v>61134.939999999995</v>
      </c>
      <c r="H234" s="32">
        <f t="shared" si="56"/>
        <v>0</v>
      </c>
      <c r="I234" s="32">
        <f t="shared" si="56"/>
        <v>43692.34</v>
      </c>
      <c r="J234" s="32">
        <f t="shared" si="56"/>
        <v>0</v>
      </c>
      <c r="K234" s="32">
        <f t="shared" si="56"/>
        <v>0</v>
      </c>
      <c r="L234" s="32">
        <f t="shared" si="56"/>
        <v>0</v>
      </c>
      <c r="M234" s="32">
        <f t="shared" si="56"/>
        <v>0</v>
      </c>
      <c r="N234" s="32">
        <f t="shared" si="56"/>
        <v>0</v>
      </c>
      <c r="O234" s="32">
        <f t="shared" si="56"/>
        <v>0</v>
      </c>
      <c r="P234" s="32">
        <f t="shared" si="56"/>
        <v>0</v>
      </c>
      <c r="Q234" s="86"/>
      <c r="R234" s="87"/>
    </row>
    <row r="235" spans="1:18" s="26" customFormat="1" ht="15">
      <c r="A235" s="154"/>
      <c r="B235" s="151"/>
      <c r="C235" s="61"/>
      <c r="D235" s="61"/>
      <c r="E235" s="171"/>
      <c r="F235" s="43" t="s">
        <v>55</v>
      </c>
      <c r="G235" s="32">
        <f t="shared" si="55"/>
        <v>61134.939999999995</v>
      </c>
      <c r="H235" s="32">
        <f t="shared" si="56"/>
        <v>0</v>
      </c>
      <c r="I235" s="32">
        <f t="shared" si="56"/>
        <v>43692.34</v>
      </c>
      <c r="J235" s="32">
        <f t="shared" si="56"/>
        <v>0</v>
      </c>
      <c r="K235" s="32">
        <f t="shared" si="56"/>
        <v>0</v>
      </c>
      <c r="L235" s="32">
        <f t="shared" si="56"/>
        <v>0</v>
      </c>
      <c r="M235" s="32">
        <f t="shared" si="56"/>
        <v>0</v>
      </c>
      <c r="N235" s="32">
        <f t="shared" si="56"/>
        <v>0</v>
      </c>
      <c r="O235" s="32">
        <f t="shared" si="56"/>
        <v>0</v>
      </c>
      <c r="P235" s="32">
        <f t="shared" si="56"/>
        <v>0</v>
      </c>
      <c r="Q235" s="86"/>
      <c r="R235" s="87"/>
    </row>
    <row r="236" spans="1:18" ht="12.75">
      <c r="A236" s="150"/>
      <c r="B236" s="149" t="s">
        <v>10</v>
      </c>
      <c r="C236" s="7"/>
      <c r="D236" s="7"/>
      <c r="E236" s="169"/>
      <c r="F236" s="11" t="s">
        <v>9</v>
      </c>
      <c r="G236" s="5">
        <f aca="true" t="shared" si="57" ref="G236:P236">SUM(G237:G243)</f>
        <v>1958936.3442000002</v>
      </c>
      <c r="H236" s="5">
        <v>515787.9</v>
      </c>
      <c r="I236" s="5">
        <f t="shared" si="57"/>
        <v>1958936.3442000002</v>
      </c>
      <c r="J236" s="5">
        <v>515787.9</v>
      </c>
      <c r="K236" s="5">
        <f t="shared" si="57"/>
        <v>0</v>
      </c>
      <c r="L236" s="5">
        <f t="shared" si="57"/>
        <v>0</v>
      </c>
      <c r="M236" s="5">
        <f t="shared" si="57"/>
        <v>0</v>
      </c>
      <c r="N236" s="5">
        <f t="shared" si="57"/>
        <v>0</v>
      </c>
      <c r="O236" s="5">
        <f t="shared" si="57"/>
        <v>0</v>
      </c>
      <c r="P236" s="5">
        <f t="shared" si="57"/>
        <v>0</v>
      </c>
      <c r="Q236" s="152"/>
      <c r="R236" s="153"/>
    </row>
    <row r="237" spans="1:18" ht="12.75">
      <c r="A237" s="150"/>
      <c r="B237" s="149"/>
      <c r="C237" s="7"/>
      <c r="D237" s="7"/>
      <c r="E237" s="170"/>
      <c r="F237" s="4" t="s">
        <v>31</v>
      </c>
      <c r="G237" s="6">
        <f aca="true" t="shared" si="58" ref="G237:P237">G229+G116+G67</f>
        <v>284905.3442</v>
      </c>
      <c r="H237" s="6">
        <f t="shared" si="58"/>
        <v>137929.27999999997</v>
      </c>
      <c r="I237" s="6">
        <f>G237</f>
        <v>284905.3442</v>
      </c>
      <c r="J237" s="6">
        <f t="shared" si="58"/>
        <v>137929.27999999997</v>
      </c>
      <c r="K237" s="6">
        <f t="shared" si="58"/>
        <v>0</v>
      </c>
      <c r="L237" s="6">
        <f t="shared" si="58"/>
        <v>0</v>
      </c>
      <c r="M237" s="6">
        <f t="shared" si="58"/>
        <v>0</v>
      </c>
      <c r="N237" s="6">
        <f t="shared" si="58"/>
        <v>0</v>
      </c>
      <c r="O237" s="6">
        <f t="shared" si="58"/>
        <v>0</v>
      </c>
      <c r="P237" s="6">
        <f t="shared" si="58"/>
        <v>0</v>
      </c>
      <c r="Q237" s="152"/>
      <c r="R237" s="153"/>
    </row>
    <row r="238" spans="1:18" ht="12.75">
      <c r="A238" s="150"/>
      <c r="B238" s="149"/>
      <c r="C238" s="7"/>
      <c r="D238" s="7"/>
      <c r="E238" s="170"/>
      <c r="F238" s="4" t="s">
        <v>30</v>
      </c>
      <c r="G238" s="6">
        <f aca="true" t="shared" si="59" ref="G238:P238">G230+G117+G68</f>
        <v>279228.4</v>
      </c>
      <c r="H238" s="6">
        <f t="shared" si="59"/>
        <v>107929.32</v>
      </c>
      <c r="I238" s="6">
        <f aca="true" t="shared" si="60" ref="I238:I243">G238</f>
        <v>279228.4</v>
      </c>
      <c r="J238" s="6">
        <f t="shared" si="59"/>
        <v>107929.32</v>
      </c>
      <c r="K238" s="6">
        <f t="shared" si="59"/>
        <v>0</v>
      </c>
      <c r="L238" s="6">
        <f t="shared" si="59"/>
        <v>0</v>
      </c>
      <c r="M238" s="6">
        <f t="shared" si="59"/>
        <v>0</v>
      </c>
      <c r="N238" s="6">
        <f t="shared" si="59"/>
        <v>0</v>
      </c>
      <c r="O238" s="6">
        <f t="shared" si="59"/>
        <v>0</v>
      </c>
      <c r="P238" s="6">
        <f t="shared" si="59"/>
        <v>0</v>
      </c>
      <c r="Q238" s="152"/>
      <c r="R238" s="153"/>
    </row>
    <row r="239" spans="1:18" ht="12.75">
      <c r="A239" s="150"/>
      <c r="B239" s="149"/>
      <c r="C239" s="7"/>
      <c r="D239" s="7"/>
      <c r="E239" s="170"/>
      <c r="F239" s="4" t="s">
        <v>51</v>
      </c>
      <c r="G239" s="6">
        <f aca="true" t="shared" si="61" ref="G239:P239">G231+G118+G69</f>
        <v>279228.4</v>
      </c>
      <c r="H239" s="6">
        <f t="shared" si="61"/>
        <v>107929.32</v>
      </c>
      <c r="I239" s="6">
        <f t="shared" si="60"/>
        <v>279228.4</v>
      </c>
      <c r="J239" s="6">
        <f t="shared" si="61"/>
        <v>107929.32</v>
      </c>
      <c r="K239" s="6">
        <f t="shared" si="61"/>
        <v>0</v>
      </c>
      <c r="L239" s="6">
        <f t="shared" si="61"/>
        <v>0</v>
      </c>
      <c r="M239" s="6">
        <f t="shared" si="61"/>
        <v>0</v>
      </c>
      <c r="N239" s="6">
        <f t="shared" si="61"/>
        <v>0</v>
      </c>
      <c r="O239" s="6">
        <f t="shared" si="61"/>
        <v>0</v>
      </c>
      <c r="P239" s="6">
        <f t="shared" si="61"/>
        <v>0</v>
      </c>
      <c r="Q239" s="152"/>
      <c r="R239" s="153"/>
    </row>
    <row r="240" spans="1:18" ht="12.75">
      <c r="A240" s="150"/>
      <c r="B240" s="149"/>
      <c r="C240" s="7"/>
      <c r="D240" s="7"/>
      <c r="E240" s="170"/>
      <c r="F240" s="4" t="s">
        <v>52</v>
      </c>
      <c r="G240" s="6">
        <f aca="true" t="shared" si="62" ref="G240:J243">G232+G119+G70</f>
        <v>279228.4</v>
      </c>
      <c r="H240" s="6">
        <f>H232+H119+H70</f>
        <v>81000.02</v>
      </c>
      <c r="I240" s="6">
        <f t="shared" si="60"/>
        <v>279228.4</v>
      </c>
      <c r="J240" s="6">
        <f t="shared" si="62"/>
        <v>81000.02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  <c r="Q240" s="152"/>
      <c r="R240" s="153"/>
    </row>
    <row r="241" spans="1:18" ht="12.75">
      <c r="A241" s="150"/>
      <c r="B241" s="149"/>
      <c r="C241" s="7"/>
      <c r="D241" s="7"/>
      <c r="E241" s="170"/>
      <c r="F241" s="4" t="s">
        <v>53</v>
      </c>
      <c r="G241" s="6">
        <f t="shared" si="62"/>
        <v>279228.4</v>
      </c>
      <c r="H241" s="6">
        <f t="shared" si="62"/>
        <v>81000.02</v>
      </c>
      <c r="I241" s="6">
        <f t="shared" si="60"/>
        <v>279228.4</v>
      </c>
      <c r="J241" s="6">
        <f t="shared" si="62"/>
        <v>81000.02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152"/>
      <c r="R241" s="153"/>
    </row>
    <row r="242" spans="1:18" ht="12.75">
      <c r="A242" s="150"/>
      <c r="B242" s="149"/>
      <c r="C242" s="7"/>
      <c r="D242" s="7"/>
      <c r="E242" s="170"/>
      <c r="F242" s="4" t="s">
        <v>54</v>
      </c>
      <c r="G242" s="6">
        <f t="shared" si="62"/>
        <v>278558.7</v>
      </c>
      <c r="H242" s="6">
        <f t="shared" si="62"/>
        <v>0</v>
      </c>
      <c r="I242" s="6">
        <f t="shared" si="60"/>
        <v>278558.7</v>
      </c>
      <c r="J242" s="6">
        <f t="shared" si="62"/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152"/>
      <c r="R242" s="153"/>
    </row>
    <row r="243" spans="1:18" ht="12.75">
      <c r="A243" s="150"/>
      <c r="B243" s="149"/>
      <c r="C243" s="7"/>
      <c r="D243" s="7"/>
      <c r="E243" s="171"/>
      <c r="F243" s="4" t="s">
        <v>55</v>
      </c>
      <c r="G243" s="6">
        <f t="shared" si="62"/>
        <v>278558.7</v>
      </c>
      <c r="H243" s="6">
        <f t="shared" si="62"/>
        <v>0</v>
      </c>
      <c r="I243" s="6">
        <f t="shared" si="60"/>
        <v>278558.7</v>
      </c>
      <c r="J243" s="6">
        <f t="shared" si="62"/>
        <v>0</v>
      </c>
      <c r="K243" s="6">
        <v>0</v>
      </c>
      <c r="L243" s="6">
        <v>0</v>
      </c>
      <c r="M243" s="6">
        <v>0</v>
      </c>
      <c r="N243" s="6">
        <v>0</v>
      </c>
      <c r="O243" s="6">
        <v>0</v>
      </c>
      <c r="P243" s="6">
        <v>0</v>
      </c>
      <c r="Q243" s="152"/>
      <c r="R243" s="153"/>
    </row>
    <row r="244" spans="1:18" ht="31.5" customHeight="1">
      <c r="A244" s="148"/>
      <c r="B244" s="148"/>
      <c r="C244" s="148"/>
      <c r="D244" s="148"/>
      <c r="E244" s="148"/>
      <c r="F244" s="148"/>
      <c r="G244" s="148"/>
      <c r="H244" s="148"/>
      <c r="I244" s="148"/>
      <c r="J244" s="148"/>
      <c r="K244" s="148"/>
      <c r="L244" s="148"/>
      <c r="M244" s="148"/>
      <c r="N244" s="148"/>
      <c r="O244" s="148"/>
      <c r="P244" s="148"/>
      <c r="Q244" s="148"/>
      <c r="R244" s="148"/>
    </row>
    <row r="247" spans="4:10" ht="12.75">
      <c r="D247" s="3" t="s">
        <v>61</v>
      </c>
      <c r="F247" s="2">
        <v>2024</v>
      </c>
      <c r="G247" s="3">
        <f>G125+G133+G141+G149+G157+G165+G173+G181+G189-96+G108+G197+G205+G213+G221</f>
        <v>61539.0942</v>
      </c>
      <c r="H247" s="3">
        <f>H108++H125+H133+H149+H157+H181+H213+H221-320</f>
        <v>37879.27999999999</v>
      </c>
      <c r="I247" s="3"/>
      <c r="J247" s="3"/>
    </row>
    <row r="248" spans="6:8" ht="12.75">
      <c r="F248" s="2">
        <v>2025</v>
      </c>
      <c r="G248" s="3">
        <f>G126+G134+G142+G150+G158+G166+G174+G182+G190-96+G109+G198+G206+G214+G222</f>
        <v>61238.94</v>
      </c>
      <c r="H248" s="3">
        <f>H109++H126+H134+H150+H158+H182+H214+H222-320</f>
        <v>7879.32</v>
      </c>
    </row>
    <row r="249" spans="6:12" ht="12.75">
      <c r="F249" s="2">
        <v>2026</v>
      </c>
      <c r="G249" s="3">
        <f>G127+G135+G143+G151+G159+G167+G175+G183+G191-96+G110+G199+G207+G215+G223</f>
        <v>61238.94</v>
      </c>
      <c r="H249" s="3">
        <f>H110++H127+H135+H151+H159+H183+H215+H223-320</f>
        <v>7879.32</v>
      </c>
      <c r="L249" s="3"/>
    </row>
    <row r="250" spans="9:12" ht="12.75">
      <c r="I250" s="3"/>
      <c r="J250" s="3"/>
      <c r="L250" s="3"/>
    </row>
    <row r="251" spans="9:10" ht="12.75">
      <c r="I251" s="3"/>
      <c r="J251" s="3"/>
    </row>
    <row r="252" spans="4:10" ht="12.75">
      <c r="D252" s="2" t="s">
        <v>62</v>
      </c>
      <c r="F252" s="2">
        <v>2024</v>
      </c>
      <c r="G252" s="3">
        <f aca="true" t="shared" si="63" ref="G252:H254">G51+G59</f>
        <v>75098.35</v>
      </c>
      <c r="H252" s="3">
        <f t="shared" si="63"/>
        <v>38263.1</v>
      </c>
      <c r="I252" s="3"/>
      <c r="J252" s="3"/>
    </row>
    <row r="253" spans="6:10" ht="12.75">
      <c r="F253" s="2">
        <v>2025</v>
      </c>
      <c r="G253" s="3">
        <f t="shared" si="63"/>
        <v>69721.56</v>
      </c>
      <c r="H253" s="3">
        <f t="shared" si="63"/>
        <v>38263.1</v>
      </c>
      <c r="J253" s="3"/>
    </row>
    <row r="254" spans="6:8" ht="12.75">
      <c r="F254" s="2">
        <v>2026</v>
      </c>
      <c r="G254" s="3">
        <f t="shared" si="63"/>
        <v>69721.56</v>
      </c>
      <c r="H254" s="3">
        <f t="shared" si="63"/>
        <v>38263.1</v>
      </c>
    </row>
    <row r="259" spans="4:8" ht="12.75">
      <c r="D259" s="2" t="s">
        <v>63</v>
      </c>
      <c r="F259" s="2">
        <v>2024</v>
      </c>
      <c r="G259" s="3">
        <f>G19+G27+G35+G43+G76+G84+G92+G100+96</f>
        <v>148267.90000000002</v>
      </c>
      <c r="H259" s="3">
        <f>H19+H27+H35+H43+H76+H84+H92+H100+300+20</f>
        <v>61786.9</v>
      </c>
    </row>
    <row r="260" spans="6:8" ht="12.75">
      <c r="F260" s="2">
        <v>2025</v>
      </c>
      <c r="G260" s="3">
        <f>G20+G28+G36+G44+G77+G85+G93+G101+96</f>
        <v>148267.90000000002</v>
      </c>
      <c r="H260" s="3">
        <f>H20+H28+H36+H44+H77+H85+H93+H101+300+20</f>
        <v>61786.9</v>
      </c>
    </row>
    <row r="261" spans="6:8" ht="12.75">
      <c r="F261" s="2">
        <v>2026</v>
      </c>
      <c r="G261" s="3">
        <f>G21+G29+G37+G45+G78+G86+G94+G102+96</f>
        <v>148267.90000000002</v>
      </c>
      <c r="H261" s="3">
        <f>H21+H29+H37+H45+H78+H86+H94+H102+300+20</f>
        <v>61786.9</v>
      </c>
    </row>
  </sheetData>
  <sheetProtection/>
  <mergeCells count="136">
    <mergeCell ref="A212:A219"/>
    <mergeCell ref="B212:B219"/>
    <mergeCell ref="E212:E219"/>
    <mergeCell ref="Q212:R219"/>
    <mergeCell ref="A220:A227"/>
    <mergeCell ref="B220:B227"/>
    <mergeCell ref="E220:E227"/>
    <mergeCell ref="Q220:R227"/>
    <mergeCell ref="E236:E243"/>
    <mergeCell ref="E172:E179"/>
    <mergeCell ref="E180:E187"/>
    <mergeCell ref="E188:E195"/>
    <mergeCell ref="E196:E203"/>
    <mergeCell ref="E204:E211"/>
    <mergeCell ref="E228:E235"/>
    <mergeCell ref="E99:E106"/>
    <mergeCell ref="E107:E114"/>
    <mergeCell ref="E132:E139"/>
    <mergeCell ref="E140:E147"/>
    <mergeCell ref="E148:E155"/>
    <mergeCell ref="E156:E163"/>
    <mergeCell ref="E42:E49"/>
    <mergeCell ref="E50:E57"/>
    <mergeCell ref="E58:E65"/>
    <mergeCell ref="E75:E82"/>
    <mergeCell ref="E83:E90"/>
    <mergeCell ref="E91:E98"/>
    <mergeCell ref="A74:R74"/>
    <mergeCell ref="A42:A49"/>
    <mergeCell ref="Q75:R82"/>
    <mergeCell ref="B42:B49"/>
    <mergeCell ref="A164:A171"/>
    <mergeCell ref="B164:B171"/>
    <mergeCell ref="A180:A187"/>
    <mergeCell ref="B180:B187"/>
    <mergeCell ref="Q180:R187"/>
    <mergeCell ref="A172:A179"/>
    <mergeCell ref="B172:B179"/>
    <mergeCell ref="D164:D171"/>
    <mergeCell ref="Q172:R179"/>
    <mergeCell ref="E164:E171"/>
    <mergeCell ref="Q164:R171"/>
    <mergeCell ref="C164:C171"/>
    <mergeCell ref="Q7:R7"/>
    <mergeCell ref="Q107:R114"/>
    <mergeCell ref="Q132:R139"/>
    <mergeCell ref="Q83:R90"/>
    <mergeCell ref="Q124:R131"/>
    <mergeCell ref="E9:E16"/>
    <mergeCell ref="E18:E25"/>
    <mergeCell ref="E26:E33"/>
    <mergeCell ref="B148:B155"/>
    <mergeCell ref="B132:B139"/>
    <mergeCell ref="A140:A147"/>
    <mergeCell ref="Q148:R155"/>
    <mergeCell ref="Q156:R163"/>
    <mergeCell ref="A156:A163"/>
    <mergeCell ref="A75:A82"/>
    <mergeCell ref="Q115:R122"/>
    <mergeCell ref="B124:B131"/>
    <mergeCell ref="B99:B106"/>
    <mergeCell ref="A83:A90"/>
    <mergeCell ref="Q99:R106"/>
    <mergeCell ref="B75:B82"/>
    <mergeCell ref="B83:B90"/>
    <mergeCell ref="E124:E131"/>
    <mergeCell ref="B107:B114"/>
    <mergeCell ref="A244:R244"/>
    <mergeCell ref="B236:B243"/>
    <mergeCell ref="A236:A243"/>
    <mergeCell ref="A132:A139"/>
    <mergeCell ref="B228:B235"/>
    <mergeCell ref="Q236:R243"/>
    <mergeCell ref="Q141:R147"/>
    <mergeCell ref="A148:A155"/>
    <mergeCell ref="A228:A235"/>
    <mergeCell ref="Q228:R235"/>
    <mergeCell ref="A115:A122"/>
    <mergeCell ref="A124:A131"/>
    <mergeCell ref="B156:B163"/>
    <mergeCell ref="B140:B147"/>
    <mergeCell ref="B115:B122"/>
    <mergeCell ref="A91:A98"/>
    <mergeCell ref="A99:A106"/>
    <mergeCell ref="B91:B98"/>
    <mergeCell ref="A107:A114"/>
    <mergeCell ref="A123:R123"/>
    <mergeCell ref="M5:N5"/>
    <mergeCell ref="B34:B41"/>
    <mergeCell ref="B58:B65"/>
    <mergeCell ref="B66:B73"/>
    <mergeCell ref="A66:A73"/>
    <mergeCell ref="A50:A57"/>
    <mergeCell ref="B50:B57"/>
    <mergeCell ref="A58:A65"/>
    <mergeCell ref="A34:A41"/>
    <mergeCell ref="A26:A33"/>
    <mergeCell ref="Q34:R41"/>
    <mergeCell ref="A8:R8"/>
    <mergeCell ref="A17:R17"/>
    <mergeCell ref="E4:E6"/>
    <mergeCell ref="F4:F6"/>
    <mergeCell ref="Q4:R6"/>
    <mergeCell ref="E34:E41"/>
    <mergeCell ref="Q9:R16"/>
    <mergeCell ref="A9:D16"/>
    <mergeCell ref="B26:B33"/>
    <mergeCell ref="G4:H5"/>
    <mergeCell ref="O5:P5"/>
    <mergeCell ref="A18:A25"/>
    <mergeCell ref="M1:R2"/>
    <mergeCell ref="A3:R3"/>
    <mergeCell ref="A4:A6"/>
    <mergeCell ref="B4:B6"/>
    <mergeCell ref="C4:C6"/>
    <mergeCell ref="D4:D6"/>
    <mergeCell ref="I4:P4"/>
    <mergeCell ref="I5:J5"/>
    <mergeCell ref="K5:L5"/>
    <mergeCell ref="Q58:R65"/>
    <mergeCell ref="Q91:R98"/>
    <mergeCell ref="B18:B25"/>
    <mergeCell ref="Q66:R73"/>
    <mergeCell ref="Q26:R33"/>
    <mergeCell ref="Q18:R25"/>
    <mergeCell ref="Q42:R49"/>
    <mergeCell ref="Q50:R57"/>
    <mergeCell ref="A204:A211"/>
    <mergeCell ref="B204:B211"/>
    <mergeCell ref="Q204:R211"/>
    <mergeCell ref="A188:A195"/>
    <mergeCell ref="B188:B195"/>
    <mergeCell ref="Q188:R195"/>
    <mergeCell ref="A196:A203"/>
    <mergeCell ref="B196:B203"/>
    <mergeCell ref="Q196:R203"/>
  </mergeCells>
  <printOptions/>
  <pageMargins left="0" right="0" top="0.3937007874015748" bottom="0.3937007874015748" header="0" footer="0"/>
  <pageSetup fitToHeight="0" fitToWidth="1" horizontalDpi="600" verticalDpi="600" orientation="landscape" paperSize="9" scale="52" r:id="rId1"/>
  <rowBreaks count="3" manualBreakCount="3">
    <brk id="57" max="17" man="1"/>
    <brk id="114" max="17" man="1"/>
    <brk id="17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putrov</dc:creator>
  <cp:keywords/>
  <dc:description/>
  <cp:lastModifiedBy>Анастасия Александровна Колегова</cp:lastModifiedBy>
  <cp:lastPrinted>2024-03-11T06:54:55Z</cp:lastPrinted>
  <dcterms:created xsi:type="dcterms:W3CDTF">2014-04-28T07:48:47Z</dcterms:created>
  <dcterms:modified xsi:type="dcterms:W3CDTF">2024-03-19T09:32:50Z</dcterms:modified>
  <cp:category/>
  <cp:version/>
  <cp:contentType/>
  <cp:contentStatus/>
</cp:coreProperties>
</file>