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8755" windowHeight="12585"/>
  </bookViews>
  <sheets>
    <sheet name="прил. 2" sheetId="1" r:id="rId1"/>
  </sheets>
  <definedNames>
    <definedName name="_xlnm._FilterDatabase" localSheetId="0" hidden="1">'прил. 2'!$A$11:$T$510</definedName>
    <definedName name="_xlnm.Print_Titles" localSheetId="0">'прил. 2'!$11:$16</definedName>
    <definedName name="_xlnm.Print_Area" localSheetId="0">'прил. 2'!$A$1:$T$510</definedName>
  </definedNames>
  <calcPr calcId="125725"/>
</workbook>
</file>

<file path=xl/calcChain.xml><?xml version="1.0" encoding="utf-8"?>
<calcChain xmlns="http://schemas.openxmlformats.org/spreadsheetml/2006/main">
  <c r="L259" i="1"/>
  <c r="L370"/>
  <c r="J351"/>
  <c r="I352"/>
  <c r="I356"/>
  <c r="I355"/>
  <c r="I354"/>
  <c r="I353"/>
  <c r="I351"/>
  <c r="I350"/>
  <c r="I349"/>
  <c r="I348"/>
  <c r="K514"/>
  <c r="L514"/>
  <c r="K515"/>
  <c r="L515"/>
  <c r="K516"/>
  <c r="L516"/>
  <c r="K517"/>
  <c r="L517"/>
  <c r="K518"/>
  <c r="L518"/>
  <c r="K519"/>
  <c r="L519"/>
  <c r="K520"/>
  <c r="L520"/>
  <c r="K521"/>
  <c r="L521"/>
  <c r="K522"/>
  <c r="L522"/>
  <c r="K523"/>
  <c r="L523"/>
  <c r="J514" l="1"/>
  <c r="J515"/>
  <c r="J516"/>
  <c r="J517"/>
  <c r="J518"/>
  <c r="J519"/>
  <c r="J520"/>
  <c r="J521"/>
  <c r="J522"/>
  <c r="J523"/>
  <c r="I515"/>
  <c r="I516"/>
  <c r="I517"/>
  <c r="I518"/>
  <c r="I519"/>
  <c r="I520"/>
  <c r="I521"/>
  <c r="I522"/>
  <c r="I523"/>
  <c r="I514"/>
  <c r="J348" l="1"/>
  <c r="J350"/>
  <c r="J349"/>
  <c r="J358"/>
  <c r="J377"/>
  <c r="J347"/>
  <c r="L324"/>
  <c r="L360" s="1"/>
  <c r="M324"/>
  <c r="N324"/>
  <c r="O324"/>
  <c r="P324"/>
  <c r="Q324"/>
  <c r="R324"/>
  <c r="K324"/>
  <c r="L323"/>
  <c r="J343"/>
  <c r="I343"/>
  <c r="K249" l="1"/>
  <c r="L249"/>
  <c r="J271"/>
  <c r="I271"/>
  <c r="J419" l="1"/>
  <c r="C344"/>
  <c r="C346"/>
  <c r="L53"/>
  <c r="M53"/>
  <c r="N53"/>
  <c r="O53"/>
  <c r="P53"/>
  <c r="Q53"/>
  <c r="R53"/>
  <c r="K53"/>
  <c r="I80"/>
  <c r="J80"/>
  <c r="I53" l="1"/>
  <c r="J452"/>
  <c r="I452"/>
  <c r="P451"/>
  <c r="O451"/>
  <c r="N451"/>
  <c r="M451"/>
  <c r="L451"/>
  <c r="K451"/>
  <c r="R450"/>
  <c r="Q450"/>
  <c r="P450"/>
  <c r="O450"/>
  <c r="O440" s="1"/>
  <c r="O37" s="1"/>
  <c r="N450"/>
  <c r="M450"/>
  <c r="L450"/>
  <c r="K450"/>
  <c r="K440" s="1"/>
  <c r="K37" s="1"/>
  <c r="J450"/>
  <c r="R449"/>
  <c r="Q449"/>
  <c r="P449"/>
  <c r="P439" s="1"/>
  <c r="P36" s="1"/>
  <c r="O449"/>
  <c r="N449"/>
  <c r="M449"/>
  <c r="L449"/>
  <c r="J449" s="1"/>
  <c r="J439" s="1"/>
  <c r="J36" s="1"/>
  <c r="K449"/>
  <c r="R448"/>
  <c r="Q448"/>
  <c r="P448"/>
  <c r="P438" s="1"/>
  <c r="P35" s="1"/>
  <c r="O448"/>
  <c r="O438" s="1"/>
  <c r="O35" s="1"/>
  <c r="N448"/>
  <c r="M448"/>
  <c r="M438" s="1"/>
  <c r="M35" s="1"/>
  <c r="L448"/>
  <c r="J448" s="1"/>
  <c r="J438" s="1"/>
  <c r="J35" s="1"/>
  <c r="K448"/>
  <c r="R447"/>
  <c r="Q447"/>
  <c r="P447"/>
  <c r="P437" s="1"/>
  <c r="P34" s="1"/>
  <c r="O447"/>
  <c r="N447"/>
  <c r="M447"/>
  <c r="M437" s="1"/>
  <c r="M34" s="1"/>
  <c r="L447"/>
  <c r="K447"/>
  <c r="I447" s="1"/>
  <c r="I437" s="1"/>
  <c r="I34" s="1"/>
  <c r="R445"/>
  <c r="Q445"/>
  <c r="P445"/>
  <c r="P435" s="1"/>
  <c r="P32" s="1"/>
  <c r="O445"/>
  <c r="N445"/>
  <c r="N435" s="1"/>
  <c r="N32" s="1"/>
  <c r="M445"/>
  <c r="L445"/>
  <c r="J445" s="1"/>
  <c r="J435" s="1"/>
  <c r="J32" s="1"/>
  <c r="K445"/>
  <c r="P440"/>
  <c r="N440"/>
  <c r="M440"/>
  <c r="L440"/>
  <c r="J440"/>
  <c r="O439"/>
  <c r="N439"/>
  <c r="M439"/>
  <c r="K439"/>
  <c r="N438"/>
  <c r="L438"/>
  <c r="K438"/>
  <c r="O437"/>
  <c r="N437"/>
  <c r="L437"/>
  <c r="O435"/>
  <c r="M435"/>
  <c r="K435"/>
  <c r="P430"/>
  <c r="O430"/>
  <c r="O421" s="1"/>
  <c r="N430"/>
  <c r="N421" s="1"/>
  <c r="M430"/>
  <c r="L430"/>
  <c r="L421" s="1"/>
  <c r="K430"/>
  <c r="I430" s="1"/>
  <c r="J429"/>
  <c r="I429"/>
  <c r="J428"/>
  <c r="I428"/>
  <c r="J427"/>
  <c r="I427"/>
  <c r="J426"/>
  <c r="I426"/>
  <c r="J425"/>
  <c r="I425"/>
  <c r="J424"/>
  <c r="I424"/>
  <c r="J423"/>
  <c r="I423"/>
  <c r="J422"/>
  <c r="I422"/>
  <c r="R421"/>
  <c r="Q421"/>
  <c r="P421"/>
  <c r="M421"/>
  <c r="R420"/>
  <c r="I419"/>
  <c r="P418"/>
  <c r="O418"/>
  <c r="N418"/>
  <c r="M418"/>
  <c r="L418"/>
  <c r="K418"/>
  <c r="J417"/>
  <c r="I417"/>
  <c r="S416"/>
  <c r="J416"/>
  <c r="I416"/>
  <c r="J415"/>
  <c r="I415"/>
  <c r="J414"/>
  <c r="I414"/>
  <c r="J413"/>
  <c r="I413"/>
  <c r="J412"/>
  <c r="I412"/>
  <c r="J411"/>
  <c r="I411"/>
  <c r="J410"/>
  <c r="I410"/>
  <c r="J409"/>
  <c r="I409"/>
  <c r="R408"/>
  <c r="Q408"/>
  <c r="P408"/>
  <c r="O408"/>
  <c r="N408"/>
  <c r="M408"/>
  <c r="L408"/>
  <c r="J408" s="1"/>
  <c r="K408"/>
  <c r="J407"/>
  <c r="I407"/>
  <c r="I397" s="1"/>
  <c r="S406"/>
  <c r="J406"/>
  <c r="I406"/>
  <c r="J405"/>
  <c r="I405"/>
  <c r="J404"/>
  <c r="I404"/>
  <c r="R403"/>
  <c r="R446" s="1"/>
  <c r="Q403"/>
  <c r="Q446" s="1"/>
  <c r="P403"/>
  <c r="P446" s="1"/>
  <c r="P436" s="1"/>
  <c r="P33" s="1"/>
  <c r="O403"/>
  <c r="O446" s="1"/>
  <c r="O436" s="1"/>
  <c r="N403"/>
  <c r="N446" s="1"/>
  <c r="N436" s="1"/>
  <c r="N33" s="1"/>
  <c r="M403"/>
  <c r="M446" s="1"/>
  <c r="M436" s="1"/>
  <c r="L403"/>
  <c r="L446" s="1"/>
  <c r="K403"/>
  <c r="K446" s="1"/>
  <c r="J402"/>
  <c r="I402"/>
  <c r="R401"/>
  <c r="R444" s="1"/>
  <c r="Q401"/>
  <c r="Q444" s="1"/>
  <c r="P401"/>
  <c r="P444" s="1"/>
  <c r="P434" s="1"/>
  <c r="P31" s="1"/>
  <c r="O401"/>
  <c r="O444" s="1"/>
  <c r="O434" s="1"/>
  <c r="N401"/>
  <c r="N444" s="1"/>
  <c r="N434" s="1"/>
  <c r="N31" s="1"/>
  <c r="M401"/>
  <c r="M444" s="1"/>
  <c r="M434" s="1"/>
  <c r="L401"/>
  <c r="L444" s="1"/>
  <c r="K401"/>
  <c r="K444" s="1"/>
  <c r="R400"/>
  <c r="R443" s="1"/>
  <c r="Q400"/>
  <c r="Q443" s="1"/>
  <c r="P400"/>
  <c r="P443" s="1"/>
  <c r="P433" s="1"/>
  <c r="P30" s="1"/>
  <c r="O400"/>
  <c r="O443" s="1"/>
  <c r="O433" s="1"/>
  <c r="O30" s="1"/>
  <c r="N400"/>
  <c r="N443" s="1"/>
  <c r="N433" s="1"/>
  <c r="N30" s="1"/>
  <c r="M400"/>
  <c r="M443" s="1"/>
  <c r="M433" s="1"/>
  <c r="L400"/>
  <c r="L443" s="1"/>
  <c r="K400"/>
  <c r="K443" s="1"/>
  <c r="R399"/>
  <c r="R398" s="1"/>
  <c r="Q399"/>
  <c r="P399"/>
  <c r="P398" s="1"/>
  <c r="O399"/>
  <c r="N399"/>
  <c r="N398" s="1"/>
  <c r="M399"/>
  <c r="L399"/>
  <c r="J399" s="1"/>
  <c r="J389" s="1"/>
  <c r="K399"/>
  <c r="Q398"/>
  <c r="R397"/>
  <c r="R460" s="1"/>
  <c r="Q397"/>
  <c r="Q460" s="1"/>
  <c r="I460" s="1"/>
  <c r="P397"/>
  <c r="O397"/>
  <c r="N397"/>
  <c r="M397"/>
  <c r="L397"/>
  <c r="K397"/>
  <c r="J397"/>
  <c r="R396"/>
  <c r="Q396"/>
  <c r="P396"/>
  <c r="O396"/>
  <c r="N396"/>
  <c r="M396"/>
  <c r="L396"/>
  <c r="K396"/>
  <c r="J396"/>
  <c r="I396"/>
  <c r="R395"/>
  <c r="Q395"/>
  <c r="P395"/>
  <c r="O395"/>
  <c r="N395"/>
  <c r="M395"/>
  <c r="L395"/>
  <c r="K395"/>
  <c r="J395"/>
  <c r="I395"/>
  <c r="R394"/>
  <c r="Q394"/>
  <c r="P394"/>
  <c r="O394"/>
  <c r="N394"/>
  <c r="M394"/>
  <c r="L394"/>
  <c r="K394"/>
  <c r="J394"/>
  <c r="I394"/>
  <c r="R393"/>
  <c r="Q393"/>
  <c r="P393"/>
  <c r="O393"/>
  <c r="N393"/>
  <c r="M393"/>
  <c r="L393"/>
  <c r="K393"/>
  <c r="R392"/>
  <c r="Q392"/>
  <c r="P392"/>
  <c r="O392"/>
  <c r="N392"/>
  <c r="M392"/>
  <c r="L392"/>
  <c r="K392"/>
  <c r="J392"/>
  <c r="I392"/>
  <c r="R391"/>
  <c r="Q391"/>
  <c r="P391"/>
  <c r="O391"/>
  <c r="N391"/>
  <c r="M391"/>
  <c r="L391"/>
  <c r="K391"/>
  <c r="R390"/>
  <c r="Q390"/>
  <c r="K390"/>
  <c r="R389"/>
  <c r="R388" s="1"/>
  <c r="Q389"/>
  <c r="O389"/>
  <c r="N389"/>
  <c r="M389"/>
  <c r="K389"/>
  <c r="R386"/>
  <c r="R510" s="1"/>
  <c r="Q386"/>
  <c r="Q510" s="1"/>
  <c r="P386"/>
  <c r="P510" s="1"/>
  <c r="O386"/>
  <c r="O510" s="1"/>
  <c r="N386"/>
  <c r="N510" s="1"/>
  <c r="M386"/>
  <c r="M510" s="1"/>
  <c r="L386"/>
  <c r="L510" s="1"/>
  <c r="K386"/>
  <c r="K510" s="1"/>
  <c r="R385"/>
  <c r="R509" s="1"/>
  <c r="Q385"/>
  <c r="Q509" s="1"/>
  <c r="P385"/>
  <c r="P509" s="1"/>
  <c r="O385"/>
  <c r="O509" s="1"/>
  <c r="N385"/>
  <c r="N509" s="1"/>
  <c r="M385"/>
  <c r="M509" s="1"/>
  <c r="L385"/>
  <c r="L509" s="1"/>
  <c r="K385"/>
  <c r="K509" s="1"/>
  <c r="R384"/>
  <c r="R508" s="1"/>
  <c r="Q384"/>
  <c r="Q508" s="1"/>
  <c r="P384"/>
  <c r="P508" s="1"/>
  <c r="O384"/>
  <c r="O508" s="1"/>
  <c r="N384"/>
  <c r="N508" s="1"/>
  <c r="M384"/>
  <c r="M508" s="1"/>
  <c r="L384"/>
  <c r="L508" s="1"/>
  <c r="K384"/>
  <c r="K508" s="1"/>
  <c r="J384"/>
  <c r="R383"/>
  <c r="R507" s="1"/>
  <c r="Q383"/>
  <c r="Q507" s="1"/>
  <c r="P383"/>
  <c r="P507" s="1"/>
  <c r="O383"/>
  <c r="O507" s="1"/>
  <c r="N383"/>
  <c r="N507" s="1"/>
  <c r="M383"/>
  <c r="M507" s="1"/>
  <c r="L383"/>
  <c r="L507" s="1"/>
  <c r="J507" s="1"/>
  <c r="R382"/>
  <c r="R506" s="1"/>
  <c r="Q382"/>
  <c r="Q506" s="1"/>
  <c r="P382"/>
  <c r="P506" s="1"/>
  <c r="O382"/>
  <c r="O506" s="1"/>
  <c r="N382"/>
  <c r="N506" s="1"/>
  <c r="M382"/>
  <c r="M506" s="1"/>
  <c r="L382"/>
  <c r="L506" s="1"/>
  <c r="K382"/>
  <c r="K506" s="1"/>
  <c r="I506" s="1"/>
  <c r="R381"/>
  <c r="R505" s="1"/>
  <c r="Q381"/>
  <c r="Q505" s="1"/>
  <c r="P381"/>
  <c r="P505" s="1"/>
  <c r="O381"/>
  <c r="O505" s="1"/>
  <c r="N381"/>
  <c r="N505" s="1"/>
  <c r="M381"/>
  <c r="M505" s="1"/>
  <c r="L381"/>
  <c r="L505" s="1"/>
  <c r="K381"/>
  <c r="K505" s="1"/>
  <c r="R380"/>
  <c r="R504" s="1"/>
  <c r="Q380"/>
  <c r="Q504" s="1"/>
  <c r="P380"/>
  <c r="P504" s="1"/>
  <c r="O380"/>
  <c r="O504" s="1"/>
  <c r="N380"/>
  <c r="N504" s="1"/>
  <c r="M380"/>
  <c r="M504" s="1"/>
  <c r="L380"/>
  <c r="L504" s="1"/>
  <c r="J504" s="1"/>
  <c r="K380"/>
  <c r="K504" s="1"/>
  <c r="R376"/>
  <c r="Q376"/>
  <c r="P376"/>
  <c r="O376"/>
  <c r="N376"/>
  <c r="M376"/>
  <c r="L376"/>
  <c r="J376" s="1"/>
  <c r="K376"/>
  <c r="R375"/>
  <c r="Q375"/>
  <c r="P375"/>
  <c r="O375"/>
  <c r="N375"/>
  <c r="M375"/>
  <c r="L375"/>
  <c r="K375"/>
  <c r="R374"/>
  <c r="Q374"/>
  <c r="P374"/>
  <c r="O374"/>
  <c r="N374"/>
  <c r="M374"/>
  <c r="L374"/>
  <c r="J374" s="1"/>
  <c r="K374"/>
  <c r="R373"/>
  <c r="Q373"/>
  <c r="P373"/>
  <c r="O373"/>
  <c r="N373"/>
  <c r="M373"/>
  <c r="L373"/>
  <c r="K373"/>
  <c r="J346"/>
  <c r="I346"/>
  <c r="J345"/>
  <c r="I345"/>
  <c r="J344"/>
  <c r="I344"/>
  <c r="J342"/>
  <c r="I342"/>
  <c r="L341"/>
  <c r="J341" s="1"/>
  <c r="K341"/>
  <c r="I341" s="1"/>
  <c r="J340"/>
  <c r="I340"/>
  <c r="S339"/>
  <c r="J339"/>
  <c r="I339"/>
  <c r="J338"/>
  <c r="I338"/>
  <c r="J337"/>
  <c r="I337"/>
  <c r="R336"/>
  <c r="Q336"/>
  <c r="P336"/>
  <c r="P331" s="1"/>
  <c r="O336"/>
  <c r="N336"/>
  <c r="M336"/>
  <c r="L336"/>
  <c r="J336" s="1"/>
  <c r="K336"/>
  <c r="J335"/>
  <c r="I335"/>
  <c r="R334"/>
  <c r="Q334"/>
  <c r="Q314" s="1"/>
  <c r="P334"/>
  <c r="O334"/>
  <c r="N334"/>
  <c r="M334"/>
  <c r="M314" s="1"/>
  <c r="L334"/>
  <c r="K334"/>
  <c r="I334" s="1"/>
  <c r="J333"/>
  <c r="I333"/>
  <c r="J332"/>
  <c r="I332"/>
  <c r="R331"/>
  <c r="Q331"/>
  <c r="O331"/>
  <c r="N331"/>
  <c r="M331"/>
  <c r="K331"/>
  <c r="I331" s="1"/>
  <c r="J330"/>
  <c r="I330"/>
  <c r="J329"/>
  <c r="I329"/>
  <c r="J328"/>
  <c r="I328"/>
  <c r="J327"/>
  <c r="I327"/>
  <c r="J326"/>
  <c r="I326"/>
  <c r="J325"/>
  <c r="I325"/>
  <c r="J324"/>
  <c r="I324"/>
  <c r="R323"/>
  <c r="R359" s="1"/>
  <c r="Q323"/>
  <c r="P323"/>
  <c r="O323"/>
  <c r="N323"/>
  <c r="M323"/>
  <c r="M359" s="1"/>
  <c r="K323"/>
  <c r="J323"/>
  <c r="I323"/>
  <c r="J322"/>
  <c r="I322"/>
  <c r="R321"/>
  <c r="Q321"/>
  <c r="P321"/>
  <c r="O321"/>
  <c r="I321" s="1"/>
  <c r="N321"/>
  <c r="M321"/>
  <c r="L321"/>
  <c r="J321" s="1"/>
  <c r="K321"/>
  <c r="R320"/>
  <c r="Q320"/>
  <c r="Q459" s="1"/>
  <c r="P320"/>
  <c r="O320"/>
  <c r="N320"/>
  <c r="M320"/>
  <c r="L320"/>
  <c r="J320" s="1"/>
  <c r="K320"/>
  <c r="I320" s="1"/>
  <c r="R319"/>
  <c r="Q319"/>
  <c r="Q458" s="1"/>
  <c r="P319"/>
  <c r="O319"/>
  <c r="N319"/>
  <c r="M319"/>
  <c r="L319"/>
  <c r="J319" s="1"/>
  <c r="K319"/>
  <c r="I319" s="1"/>
  <c r="R318"/>
  <c r="Q318"/>
  <c r="Q457" s="1"/>
  <c r="P318"/>
  <c r="O318"/>
  <c r="N318"/>
  <c r="M318"/>
  <c r="L318"/>
  <c r="K318"/>
  <c r="R317"/>
  <c r="Q317"/>
  <c r="Q456" s="1"/>
  <c r="I456" s="1"/>
  <c r="P317"/>
  <c r="O317"/>
  <c r="N317"/>
  <c r="M317"/>
  <c r="I317" s="1"/>
  <c r="L317"/>
  <c r="K317"/>
  <c r="R316"/>
  <c r="Q316"/>
  <c r="Q455" s="1"/>
  <c r="P316"/>
  <c r="O316"/>
  <c r="N316"/>
  <c r="M316"/>
  <c r="L316"/>
  <c r="K316"/>
  <c r="I316" s="1"/>
  <c r="R315"/>
  <c r="Q315"/>
  <c r="Q454" s="1"/>
  <c r="I454" s="1"/>
  <c r="P315"/>
  <c r="O315"/>
  <c r="N315"/>
  <c r="M315"/>
  <c r="L315"/>
  <c r="K315"/>
  <c r="I315" s="1"/>
  <c r="J315"/>
  <c r="R314"/>
  <c r="P314"/>
  <c r="O314"/>
  <c r="N314"/>
  <c r="N311" s="1"/>
  <c r="K314"/>
  <c r="R313"/>
  <c r="Q313"/>
  <c r="P313"/>
  <c r="O313"/>
  <c r="N313"/>
  <c r="M313"/>
  <c r="L313"/>
  <c r="J313" s="1"/>
  <c r="K313"/>
  <c r="R312"/>
  <c r="R368" s="1"/>
  <c r="Q312"/>
  <c r="Q368" s="1"/>
  <c r="P312"/>
  <c r="P368" s="1"/>
  <c r="O312"/>
  <c r="O368" s="1"/>
  <c r="N312"/>
  <c r="N368" s="1"/>
  <c r="M312"/>
  <c r="M368" s="1"/>
  <c r="L312"/>
  <c r="K312"/>
  <c r="K368" s="1"/>
  <c r="K310"/>
  <c r="I310" s="1"/>
  <c r="J310"/>
  <c r="K309"/>
  <c r="I309" s="1"/>
  <c r="J309"/>
  <c r="K308"/>
  <c r="I308" s="1"/>
  <c r="J308"/>
  <c r="K307"/>
  <c r="J307"/>
  <c r="I307"/>
  <c r="K306"/>
  <c r="I306" s="1"/>
  <c r="J306"/>
  <c r="K305"/>
  <c r="I305" s="1"/>
  <c r="J305"/>
  <c r="K304"/>
  <c r="I304" s="1"/>
  <c r="J304"/>
  <c r="L303"/>
  <c r="L294" s="1"/>
  <c r="K303"/>
  <c r="I303" s="1"/>
  <c r="L302"/>
  <c r="L293" s="1"/>
  <c r="K302"/>
  <c r="I302" s="1"/>
  <c r="J302"/>
  <c r="J301"/>
  <c r="I301"/>
  <c r="J300"/>
  <c r="I300"/>
  <c r="J299"/>
  <c r="I299"/>
  <c r="K298"/>
  <c r="K383" s="1"/>
  <c r="J298"/>
  <c r="J297"/>
  <c r="I297"/>
  <c r="J296"/>
  <c r="I296"/>
  <c r="J295"/>
  <c r="I295"/>
  <c r="R294"/>
  <c r="R379" s="1"/>
  <c r="R503" s="1"/>
  <c r="Q294"/>
  <c r="Q379" s="1"/>
  <c r="Q503" s="1"/>
  <c r="P294"/>
  <c r="P379" s="1"/>
  <c r="P503" s="1"/>
  <c r="O294"/>
  <c r="O379" s="1"/>
  <c r="O503" s="1"/>
  <c r="N294"/>
  <c r="N379" s="1"/>
  <c r="N503" s="1"/>
  <c r="M294"/>
  <c r="M379" s="1"/>
  <c r="M503" s="1"/>
  <c r="K294"/>
  <c r="K379" s="1"/>
  <c r="R293"/>
  <c r="R378" s="1"/>
  <c r="Q293"/>
  <c r="Q378" s="1"/>
  <c r="P293"/>
  <c r="P292" s="1"/>
  <c r="O293"/>
  <c r="O378" s="1"/>
  <c r="N293"/>
  <c r="N378" s="1"/>
  <c r="M293"/>
  <c r="M378" s="1"/>
  <c r="K293"/>
  <c r="K378" s="1"/>
  <c r="J291"/>
  <c r="I291"/>
  <c r="J290"/>
  <c r="I290"/>
  <c r="J289"/>
  <c r="I289"/>
  <c r="J288"/>
  <c r="I288"/>
  <c r="J287"/>
  <c r="I287"/>
  <c r="J286"/>
  <c r="I286"/>
  <c r="J285"/>
  <c r="I285"/>
  <c r="J284"/>
  <c r="I284"/>
  <c r="J283"/>
  <c r="I283"/>
  <c r="J282"/>
  <c r="I282"/>
  <c r="J281"/>
  <c r="I281"/>
  <c r="J280"/>
  <c r="I280"/>
  <c r="K279"/>
  <c r="I279" s="1"/>
  <c r="J279"/>
  <c r="K278"/>
  <c r="I278" s="1"/>
  <c r="J278"/>
  <c r="K277"/>
  <c r="I277" s="1"/>
  <c r="J277"/>
  <c r="K276"/>
  <c r="I276" s="1"/>
  <c r="J276"/>
  <c r="J275"/>
  <c r="I275"/>
  <c r="J274"/>
  <c r="I274"/>
  <c r="J273"/>
  <c r="I273"/>
  <c r="J272"/>
  <c r="I272"/>
  <c r="J270"/>
  <c r="I270"/>
  <c r="J269"/>
  <c r="I269"/>
  <c r="J268"/>
  <c r="I268"/>
  <c r="L267"/>
  <c r="J267" s="1"/>
  <c r="K267"/>
  <c r="I267"/>
  <c r="L266"/>
  <c r="J266" s="1"/>
  <c r="K266"/>
  <c r="I266" s="1"/>
  <c r="J265"/>
  <c r="I265"/>
  <c r="S264"/>
  <c r="J264"/>
  <c r="I264"/>
  <c r="J263"/>
  <c r="I263"/>
  <c r="J262"/>
  <c r="I262"/>
  <c r="R261"/>
  <c r="R372" s="1"/>
  <c r="Q261"/>
  <c r="Q372" s="1"/>
  <c r="P261"/>
  <c r="P372" s="1"/>
  <c r="O261"/>
  <c r="O372" s="1"/>
  <c r="N261"/>
  <c r="N372" s="1"/>
  <c r="M261"/>
  <c r="M372" s="1"/>
  <c r="L261"/>
  <c r="L372" s="1"/>
  <c r="K261"/>
  <c r="K372" s="1"/>
  <c r="J260"/>
  <c r="I260"/>
  <c r="R259"/>
  <c r="Q259"/>
  <c r="P259"/>
  <c r="P256" s="1"/>
  <c r="O259"/>
  <c r="N259"/>
  <c r="M259"/>
  <c r="K259"/>
  <c r="R258"/>
  <c r="R238" s="1"/>
  <c r="Q258"/>
  <c r="Q369" s="1"/>
  <c r="P258"/>
  <c r="P369" s="1"/>
  <c r="O258"/>
  <c r="O369" s="1"/>
  <c r="N258"/>
  <c r="N369" s="1"/>
  <c r="M258"/>
  <c r="M369" s="1"/>
  <c r="L258"/>
  <c r="L369" s="1"/>
  <c r="K258"/>
  <c r="K369" s="1"/>
  <c r="J258"/>
  <c r="J257"/>
  <c r="I257"/>
  <c r="O256"/>
  <c r="R255"/>
  <c r="Q255"/>
  <c r="P255"/>
  <c r="O255"/>
  <c r="N255"/>
  <c r="M255"/>
  <c r="L255"/>
  <c r="K255"/>
  <c r="R254"/>
  <c r="Q254"/>
  <c r="Q244" s="1"/>
  <c r="P254"/>
  <c r="O254"/>
  <c r="N254"/>
  <c r="M254"/>
  <c r="M244" s="1"/>
  <c r="L254"/>
  <c r="L244" s="1"/>
  <c r="K254"/>
  <c r="R253"/>
  <c r="Q253"/>
  <c r="P253"/>
  <c r="O253"/>
  <c r="N253"/>
  <c r="M253"/>
  <c r="I253" s="1"/>
  <c r="I243" s="1"/>
  <c r="L253"/>
  <c r="K253"/>
  <c r="R252"/>
  <c r="R242" s="1"/>
  <c r="Q252"/>
  <c r="P252"/>
  <c r="O252"/>
  <c r="N252"/>
  <c r="M252"/>
  <c r="M242" s="1"/>
  <c r="L252"/>
  <c r="J252" s="1"/>
  <c r="J242" s="1"/>
  <c r="K252"/>
  <c r="R251"/>
  <c r="R241" s="1"/>
  <c r="Q251"/>
  <c r="P251"/>
  <c r="O251"/>
  <c r="N251"/>
  <c r="M251"/>
  <c r="L251"/>
  <c r="K251"/>
  <c r="I251" s="1"/>
  <c r="S250"/>
  <c r="R250"/>
  <c r="Q250"/>
  <c r="P250"/>
  <c r="O250"/>
  <c r="O240" s="1"/>
  <c r="N250"/>
  <c r="M250"/>
  <c r="L250"/>
  <c r="K250"/>
  <c r="I250" s="1"/>
  <c r="I240" s="1"/>
  <c r="R249"/>
  <c r="Q249"/>
  <c r="Q239" s="1"/>
  <c r="P249"/>
  <c r="O249"/>
  <c r="N249"/>
  <c r="M249"/>
  <c r="I249" s="1"/>
  <c r="J249"/>
  <c r="Q248"/>
  <c r="Q359" s="1"/>
  <c r="P248"/>
  <c r="P359" s="1"/>
  <c r="O248"/>
  <c r="O359" s="1"/>
  <c r="N248"/>
  <c r="N359" s="1"/>
  <c r="N349" s="1"/>
  <c r="L248"/>
  <c r="L359" s="1"/>
  <c r="K248"/>
  <c r="K359" s="1"/>
  <c r="S247"/>
  <c r="R247"/>
  <c r="R358" s="1"/>
  <c r="Q247"/>
  <c r="Q358" s="1"/>
  <c r="P247"/>
  <c r="P358" s="1"/>
  <c r="O247"/>
  <c r="O358" s="1"/>
  <c r="N247"/>
  <c r="N358" s="1"/>
  <c r="M247"/>
  <c r="M358" s="1"/>
  <c r="L247"/>
  <c r="L358" s="1"/>
  <c r="K247"/>
  <c r="K358" s="1"/>
  <c r="R245"/>
  <c r="P245"/>
  <c r="O245"/>
  <c r="N245"/>
  <c r="L245"/>
  <c r="R244"/>
  <c r="P244"/>
  <c r="N244"/>
  <c r="R243"/>
  <c r="P243"/>
  <c r="O243"/>
  <c r="N243"/>
  <c r="L243"/>
  <c r="K243"/>
  <c r="Q242"/>
  <c r="P242"/>
  <c r="N242"/>
  <c r="L242"/>
  <c r="P241"/>
  <c r="O241"/>
  <c r="N241"/>
  <c r="L241"/>
  <c r="Q240"/>
  <c r="M240"/>
  <c r="O239"/>
  <c r="Q238"/>
  <c r="O238"/>
  <c r="M238"/>
  <c r="M237"/>
  <c r="J235"/>
  <c r="I235"/>
  <c r="J234"/>
  <c r="I234"/>
  <c r="J233"/>
  <c r="I233"/>
  <c r="K232"/>
  <c r="I232" s="1"/>
  <c r="J232"/>
  <c r="K231"/>
  <c r="I231" s="1"/>
  <c r="J231"/>
  <c r="K230"/>
  <c r="J230"/>
  <c r="I230"/>
  <c r="K229"/>
  <c r="I229" s="1"/>
  <c r="J229"/>
  <c r="K228"/>
  <c r="I228" s="1"/>
  <c r="J228"/>
  <c r="J227"/>
  <c r="I227"/>
  <c r="J226"/>
  <c r="I226"/>
  <c r="K225"/>
  <c r="I225" s="1"/>
  <c r="J225"/>
  <c r="K224"/>
  <c r="I224" s="1"/>
  <c r="J224"/>
  <c r="K223"/>
  <c r="I223" s="1"/>
  <c r="J223"/>
  <c r="K222"/>
  <c r="I222" s="1"/>
  <c r="J222"/>
  <c r="K221"/>
  <c r="J221"/>
  <c r="J220"/>
  <c r="I220"/>
  <c r="J219"/>
  <c r="I219"/>
  <c r="J218"/>
  <c r="I218"/>
  <c r="K217"/>
  <c r="I217" s="1"/>
  <c r="J217"/>
  <c r="K216"/>
  <c r="K180" s="1"/>
  <c r="J216"/>
  <c r="K215"/>
  <c r="I215" s="1"/>
  <c r="J215"/>
  <c r="K214"/>
  <c r="I214" s="1"/>
  <c r="J214"/>
  <c r="K213"/>
  <c r="I213" s="1"/>
  <c r="J213"/>
  <c r="K212"/>
  <c r="I212" s="1"/>
  <c r="J212"/>
  <c r="K211"/>
  <c r="J211"/>
  <c r="I211"/>
  <c r="K210"/>
  <c r="J210"/>
  <c r="I210"/>
  <c r="K209"/>
  <c r="I209" s="1"/>
  <c r="J209"/>
  <c r="K208"/>
  <c r="I208" s="1"/>
  <c r="J208"/>
  <c r="K207"/>
  <c r="I207" s="1"/>
  <c r="J207"/>
  <c r="K206"/>
  <c r="I206" s="1"/>
  <c r="J206"/>
  <c r="K205"/>
  <c r="I205" s="1"/>
  <c r="J205"/>
  <c r="K204"/>
  <c r="J204"/>
  <c r="J203"/>
  <c r="I203"/>
  <c r="J202"/>
  <c r="I202"/>
  <c r="J201"/>
  <c r="I201"/>
  <c r="J200"/>
  <c r="I200"/>
  <c r="J199"/>
  <c r="I199"/>
  <c r="J198"/>
  <c r="I198"/>
  <c r="J197"/>
  <c r="I197"/>
  <c r="J196"/>
  <c r="I196"/>
  <c r="J195"/>
  <c r="I195"/>
  <c r="J194"/>
  <c r="I194"/>
  <c r="J193"/>
  <c r="I193"/>
  <c r="J192"/>
  <c r="I192"/>
  <c r="J191"/>
  <c r="I191"/>
  <c r="J190"/>
  <c r="I190"/>
  <c r="J189"/>
  <c r="I189"/>
  <c r="J188"/>
  <c r="I188"/>
  <c r="R187"/>
  <c r="R371" s="1"/>
  <c r="Q187"/>
  <c r="Q371" s="1"/>
  <c r="P187"/>
  <c r="P371" s="1"/>
  <c r="O187"/>
  <c r="O371" s="1"/>
  <c r="N187"/>
  <c r="N371" s="1"/>
  <c r="M187"/>
  <c r="M371" s="1"/>
  <c r="L187"/>
  <c r="L371" s="1"/>
  <c r="K187"/>
  <c r="K371" s="1"/>
  <c r="R186"/>
  <c r="R183" s="1"/>
  <c r="Q186"/>
  <c r="P186"/>
  <c r="P183" s="1"/>
  <c r="O186"/>
  <c r="N186"/>
  <c r="N183" s="1"/>
  <c r="M186"/>
  <c r="L186"/>
  <c r="K186"/>
  <c r="J186"/>
  <c r="R185"/>
  <c r="J185"/>
  <c r="I185"/>
  <c r="I165" s="1"/>
  <c r="J184"/>
  <c r="I184"/>
  <c r="R182"/>
  <c r="R172" s="1"/>
  <c r="Q182"/>
  <c r="Q172" s="1"/>
  <c r="P182"/>
  <c r="P172" s="1"/>
  <c r="O182"/>
  <c r="N182"/>
  <c r="N172" s="1"/>
  <c r="M182"/>
  <c r="L182"/>
  <c r="L172" s="1"/>
  <c r="R181"/>
  <c r="R171" s="1"/>
  <c r="Q181"/>
  <c r="P181"/>
  <c r="P171" s="1"/>
  <c r="O181"/>
  <c r="N181"/>
  <c r="N171" s="1"/>
  <c r="M181"/>
  <c r="L181"/>
  <c r="L171" s="1"/>
  <c r="R180"/>
  <c r="R170" s="1"/>
  <c r="Q180"/>
  <c r="P180"/>
  <c r="P170" s="1"/>
  <c r="O180"/>
  <c r="O170" s="1"/>
  <c r="N180"/>
  <c r="N170" s="1"/>
  <c r="M180"/>
  <c r="L180"/>
  <c r="L170" s="1"/>
  <c r="R179"/>
  <c r="R169" s="1"/>
  <c r="Q179"/>
  <c r="P179"/>
  <c r="P169" s="1"/>
  <c r="O179"/>
  <c r="O169" s="1"/>
  <c r="N179"/>
  <c r="N169" s="1"/>
  <c r="M179"/>
  <c r="M169" s="1"/>
  <c r="L179"/>
  <c r="L169" s="1"/>
  <c r="R178"/>
  <c r="R168" s="1"/>
  <c r="Q178"/>
  <c r="Q173" s="1"/>
  <c r="P178"/>
  <c r="P168" s="1"/>
  <c r="O178"/>
  <c r="N178"/>
  <c r="N168" s="1"/>
  <c r="M178"/>
  <c r="M168" s="1"/>
  <c r="L178"/>
  <c r="L168" s="1"/>
  <c r="K178"/>
  <c r="R177"/>
  <c r="R167" s="1"/>
  <c r="Q177"/>
  <c r="Q167" s="1"/>
  <c r="P177"/>
  <c r="P167" s="1"/>
  <c r="O177"/>
  <c r="N177"/>
  <c r="N167" s="1"/>
  <c r="M177"/>
  <c r="L177"/>
  <c r="L167" s="1"/>
  <c r="K177"/>
  <c r="R176"/>
  <c r="Q176"/>
  <c r="Q166" s="1"/>
  <c r="P176"/>
  <c r="O176"/>
  <c r="N176"/>
  <c r="M176"/>
  <c r="M166" s="1"/>
  <c r="L176"/>
  <c r="K176"/>
  <c r="S175"/>
  <c r="J175"/>
  <c r="I175"/>
  <c r="J174"/>
  <c r="I174"/>
  <c r="I164" s="1"/>
  <c r="O172"/>
  <c r="M172"/>
  <c r="Q171"/>
  <c r="O171"/>
  <c r="M171"/>
  <c r="Q170"/>
  <c r="M170"/>
  <c r="Q169"/>
  <c r="Q168"/>
  <c r="O168"/>
  <c r="O167"/>
  <c r="K166"/>
  <c r="R165"/>
  <c r="Q165"/>
  <c r="P165"/>
  <c r="O165"/>
  <c r="N165"/>
  <c r="M165"/>
  <c r="L165"/>
  <c r="K165"/>
  <c r="R164"/>
  <c r="Q164"/>
  <c r="P164"/>
  <c r="O164"/>
  <c r="N164"/>
  <c r="M164"/>
  <c r="L164"/>
  <c r="K164"/>
  <c r="R161"/>
  <c r="R500" s="1"/>
  <c r="Q161"/>
  <c r="Q500" s="1"/>
  <c r="P161"/>
  <c r="P500" s="1"/>
  <c r="O161"/>
  <c r="O500" s="1"/>
  <c r="N161"/>
  <c r="N500" s="1"/>
  <c r="M161"/>
  <c r="M500" s="1"/>
  <c r="L161"/>
  <c r="L500" s="1"/>
  <c r="K161"/>
  <c r="K500" s="1"/>
  <c r="R160"/>
  <c r="R499" s="1"/>
  <c r="Q160"/>
  <c r="Q499" s="1"/>
  <c r="P160"/>
  <c r="P499" s="1"/>
  <c r="O160"/>
  <c r="O499" s="1"/>
  <c r="N160"/>
  <c r="N499" s="1"/>
  <c r="M160"/>
  <c r="M499" s="1"/>
  <c r="L160"/>
  <c r="L499" s="1"/>
  <c r="K160"/>
  <c r="K499" s="1"/>
  <c r="R159"/>
  <c r="R498" s="1"/>
  <c r="Q159"/>
  <c r="Q498" s="1"/>
  <c r="P159"/>
  <c r="P498" s="1"/>
  <c r="O159"/>
  <c r="O498" s="1"/>
  <c r="N159"/>
  <c r="N498" s="1"/>
  <c r="M159"/>
  <c r="M498" s="1"/>
  <c r="L159"/>
  <c r="L498" s="1"/>
  <c r="K159"/>
  <c r="K498" s="1"/>
  <c r="R158"/>
  <c r="R497" s="1"/>
  <c r="Q158"/>
  <c r="Q497" s="1"/>
  <c r="P158"/>
  <c r="P497" s="1"/>
  <c r="O158"/>
  <c r="O497" s="1"/>
  <c r="N158"/>
  <c r="N497" s="1"/>
  <c r="M158"/>
  <c r="M497" s="1"/>
  <c r="L158"/>
  <c r="L497" s="1"/>
  <c r="K158"/>
  <c r="K497" s="1"/>
  <c r="R157"/>
  <c r="R496" s="1"/>
  <c r="Q157"/>
  <c r="Q496" s="1"/>
  <c r="P157"/>
  <c r="P496" s="1"/>
  <c r="O157"/>
  <c r="O496" s="1"/>
  <c r="N157"/>
  <c r="N496" s="1"/>
  <c r="M157"/>
  <c r="M496" s="1"/>
  <c r="L157"/>
  <c r="L496" s="1"/>
  <c r="K157"/>
  <c r="K496" s="1"/>
  <c r="I157"/>
  <c r="I496" s="1"/>
  <c r="R156"/>
  <c r="R495" s="1"/>
  <c r="Q156"/>
  <c r="Q495" s="1"/>
  <c r="P156"/>
  <c r="P495" s="1"/>
  <c r="O156"/>
  <c r="O495" s="1"/>
  <c r="N156"/>
  <c r="N495" s="1"/>
  <c r="M156"/>
  <c r="M495" s="1"/>
  <c r="L156"/>
  <c r="L495" s="1"/>
  <c r="K156"/>
  <c r="K495" s="1"/>
  <c r="R155"/>
  <c r="R494" s="1"/>
  <c r="Q155"/>
  <c r="Q494" s="1"/>
  <c r="P155"/>
  <c r="P494" s="1"/>
  <c r="O155"/>
  <c r="O494" s="1"/>
  <c r="N155"/>
  <c r="N494" s="1"/>
  <c r="M155"/>
  <c r="M494" s="1"/>
  <c r="L155"/>
  <c r="L494" s="1"/>
  <c r="K155"/>
  <c r="K494" s="1"/>
  <c r="J155"/>
  <c r="J494" s="1"/>
  <c r="R153"/>
  <c r="R492" s="1"/>
  <c r="Q153"/>
  <c r="Q492" s="1"/>
  <c r="P153"/>
  <c r="P492" s="1"/>
  <c r="O153"/>
  <c r="O492" s="1"/>
  <c r="N153"/>
  <c r="N492" s="1"/>
  <c r="M153"/>
  <c r="M492" s="1"/>
  <c r="L153"/>
  <c r="L492" s="1"/>
  <c r="K153"/>
  <c r="K492" s="1"/>
  <c r="R151"/>
  <c r="Q151"/>
  <c r="P151"/>
  <c r="O151"/>
  <c r="N151"/>
  <c r="M151"/>
  <c r="L151"/>
  <c r="J151" s="1"/>
  <c r="K151"/>
  <c r="R150"/>
  <c r="Q150"/>
  <c r="P150"/>
  <c r="O150"/>
  <c r="N150"/>
  <c r="M150"/>
  <c r="L150"/>
  <c r="J150" s="1"/>
  <c r="K150"/>
  <c r="R149"/>
  <c r="Q149"/>
  <c r="P149"/>
  <c r="O149"/>
  <c r="N149"/>
  <c r="M149"/>
  <c r="L149"/>
  <c r="K149"/>
  <c r="R147"/>
  <c r="Q147"/>
  <c r="P147"/>
  <c r="O147"/>
  <c r="N147"/>
  <c r="M147"/>
  <c r="L147"/>
  <c r="J147" s="1"/>
  <c r="K147"/>
  <c r="I147"/>
  <c r="R144"/>
  <c r="Q144"/>
  <c r="P144"/>
  <c r="O144"/>
  <c r="N144"/>
  <c r="M144"/>
  <c r="L144"/>
  <c r="K144"/>
  <c r="I144" s="1"/>
  <c r="R143"/>
  <c r="Q143"/>
  <c r="P143"/>
  <c r="O143"/>
  <c r="N143"/>
  <c r="M143"/>
  <c r="L143"/>
  <c r="K143"/>
  <c r="I143" s="1"/>
  <c r="R134"/>
  <c r="Q134"/>
  <c r="P134"/>
  <c r="O134"/>
  <c r="N134"/>
  <c r="M134"/>
  <c r="L134"/>
  <c r="K134"/>
  <c r="R133"/>
  <c r="R123" s="1"/>
  <c r="Q133"/>
  <c r="Q123" s="1"/>
  <c r="P133"/>
  <c r="O133"/>
  <c r="N133"/>
  <c r="N123" s="1"/>
  <c r="M133"/>
  <c r="L133"/>
  <c r="K133"/>
  <c r="I133" s="1"/>
  <c r="J133"/>
  <c r="M123"/>
  <c r="J121"/>
  <c r="I121"/>
  <c r="J120"/>
  <c r="I120"/>
  <c r="J119"/>
  <c r="I119"/>
  <c r="J118"/>
  <c r="I118"/>
  <c r="J117"/>
  <c r="I117"/>
  <c r="J116"/>
  <c r="I116"/>
  <c r="J115"/>
  <c r="I115"/>
  <c r="J114"/>
  <c r="I114"/>
  <c r="J113"/>
  <c r="I113"/>
  <c r="J112"/>
  <c r="I112"/>
  <c r="S111"/>
  <c r="S109" s="1"/>
  <c r="R111"/>
  <c r="Q111"/>
  <c r="Q154" s="1"/>
  <c r="Q493" s="1"/>
  <c r="P111"/>
  <c r="O111"/>
  <c r="O154" s="1"/>
  <c r="N111"/>
  <c r="M111"/>
  <c r="M154" s="1"/>
  <c r="L111"/>
  <c r="J111" s="1"/>
  <c r="K111"/>
  <c r="J110"/>
  <c r="I110"/>
  <c r="O109"/>
  <c r="J108"/>
  <c r="I108"/>
  <c r="J107"/>
  <c r="I107"/>
  <c r="J106"/>
  <c r="I106"/>
  <c r="J105"/>
  <c r="I105"/>
  <c r="J104"/>
  <c r="I104"/>
  <c r="J103"/>
  <c r="I103"/>
  <c r="K102"/>
  <c r="I102" s="1"/>
  <c r="J102"/>
  <c r="K101"/>
  <c r="I101" s="1"/>
  <c r="J101"/>
  <c r="K100"/>
  <c r="I100" s="1"/>
  <c r="J100"/>
  <c r="J99"/>
  <c r="I99"/>
  <c r="J98"/>
  <c r="I98"/>
  <c r="J97"/>
  <c r="I97"/>
  <c r="K96"/>
  <c r="I96" s="1"/>
  <c r="J96"/>
  <c r="K95"/>
  <c r="J95"/>
  <c r="I95"/>
  <c r="K94"/>
  <c r="J94"/>
  <c r="K93"/>
  <c r="I93" s="1"/>
  <c r="J93"/>
  <c r="J92"/>
  <c r="I92"/>
  <c r="J91"/>
  <c r="I91"/>
  <c r="K90"/>
  <c r="I90" s="1"/>
  <c r="J90"/>
  <c r="K89"/>
  <c r="I89" s="1"/>
  <c r="J89"/>
  <c r="K88"/>
  <c r="K65" s="1"/>
  <c r="J88"/>
  <c r="J87"/>
  <c r="I87"/>
  <c r="K86"/>
  <c r="I86" s="1"/>
  <c r="J86"/>
  <c r="J85"/>
  <c r="I85"/>
  <c r="J84"/>
  <c r="I84"/>
  <c r="J83"/>
  <c r="I83"/>
  <c r="J82"/>
  <c r="I82"/>
  <c r="I81"/>
  <c r="J79"/>
  <c r="I79"/>
  <c r="J78"/>
  <c r="I78"/>
  <c r="J77"/>
  <c r="I77"/>
  <c r="J76"/>
  <c r="I76"/>
  <c r="J75"/>
  <c r="I75"/>
  <c r="J74"/>
  <c r="I74"/>
  <c r="J73"/>
  <c r="I73"/>
  <c r="J72"/>
  <c r="I72"/>
  <c r="J71"/>
  <c r="I71"/>
  <c r="J70"/>
  <c r="I70"/>
  <c r="J69"/>
  <c r="I69"/>
  <c r="J68"/>
  <c r="I68"/>
  <c r="J67"/>
  <c r="I67"/>
  <c r="J66"/>
  <c r="I66"/>
  <c r="R65"/>
  <c r="R148" s="1"/>
  <c r="Q65"/>
  <c r="Q148" s="1"/>
  <c r="P65"/>
  <c r="P148" s="1"/>
  <c r="O65"/>
  <c r="O148" s="1"/>
  <c r="N65"/>
  <c r="N148" s="1"/>
  <c r="M65"/>
  <c r="M148" s="1"/>
  <c r="L65"/>
  <c r="L148" s="1"/>
  <c r="J64"/>
  <c r="I64"/>
  <c r="R63"/>
  <c r="R146" s="1"/>
  <c r="Q63"/>
  <c r="Q146" s="1"/>
  <c r="P63"/>
  <c r="P146" s="1"/>
  <c r="O63"/>
  <c r="O146" s="1"/>
  <c r="N63"/>
  <c r="N146" s="1"/>
  <c r="M63"/>
  <c r="M146" s="1"/>
  <c r="L63"/>
  <c r="L146" s="1"/>
  <c r="K63"/>
  <c r="K146" s="1"/>
  <c r="R62"/>
  <c r="R145" s="1"/>
  <c r="Q62"/>
  <c r="Q145" s="1"/>
  <c r="P62"/>
  <c r="P145" s="1"/>
  <c r="O62"/>
  <c r="O145" s="1"/>
  <c r="N62"/>
  <c r="N145" s="1"/>
  <c r="M62"/>
  <c r="M145" s="1"/>
  <c r="L62"/>
  <c r="L145" s="1"/>
  <c r="K62"/>
  <c r="K145" s="1"/>
  <c r="J61"/>
  <c r="I61"/>
  <c r="J60"/>
  <c r="I60"/>
  <c r="Q59"/>
  <c r="N59"/>
  <c r="R58"/>
  <c r="R141" s="1"/>
  <c r="R131" s="1"/>
  <c r="Q58"/>
  <c r="Q141" s="1"/>
  <c r="Q131" s="1"/>
  <c r="P58"/>
  <c r="P141" s="1"/>
  <c r="O58"/>
  <c r="O141" s="1"/>
  <c r="N58"/>
  <c r="N141" s="1"/>
  <c r="N131" s="1"/>
  <c r="M58"/>
  <c r="M141" s="1"/>
  <c r="M131" s="1"/>
  <c r="L58"/>
  <c r="L141" s="1"/>
  <c r="K58"/>
  <c r="K141" s="1"/>
  <c r="R57"/>
  <c r="R140" s="1"/>
  <c r="Q57"/>
  <c r="Q140" s="1"/>
  <c r="P57"/>
  <c r="P140" s="1"/>
  <c r="P130" s="1"/>
  <c r="O57"/>
  <c r="O140" s="1"/>
  <c r="O130" s="1"/>
  <c r="N57"/>
  <c r="N140" s="1"/>
  <c r="M57"/>
  <c r="M140" s="1"/>
  <c r="L57"/>
  <c r="L140" s="1"/>
  <c r="R56"/>
  <c r="R139" s="1"/>
  <c r="Q56"/>
  <c r="Q139" s="1"/>
  <c r="P56"/>
  <c r="P139" s="1"/>
  <c r="P129" s="1"/>
  <c r="O56"/>
  <c r="O139" s="1"/>
  <c r="O129" s="1"/>
  <c r="N56"/>
  <c r="N139" s="1"/>
  <c r="M56"/>
  <c r="M139" s="1"/>
  <c r="L56"/>
  <c r="L139" s="1"/>
  <c r="R55"/>
  <c r="R138" s="1"/>
  <c r="Q55"/>
  <c r="Q138" s="1"/>
  <c r="Q128" s="1"/>
  <c r="P55"/>
  <c r="P138" s="1"/>
  <c r="P128" s="1"/>
  <c r="O55"/>
  <c r="O138" s="1"/>
  <c r="N55"/>
  <c r="N138" s="1"/>
  <c r="M55"/>
  <c r="M138" s="1"/>
  <c r="M128" s="1"/>
  <c r="L55"/>
  <c r="L138" s="1"/>
  <c r="R54"/>
  <c r="R137" s="1"/>
  <c r="Q54"/>
  <c r="Q137" s="1"/>
  <c r="P54"/>
  <c r="P137" s="1"/>
  <c r="P127" s="1"/>
  <c r="O54"/>
  <c r="O137" s="1"/>
  <c r="O127" s="1"/>
  <c r="N54"/>
  <c r="N137" s="1"/>
  <c r="M54"/>
  <c r="M137" s="1"/>
  <c r="L54"/>
  <c r="L137" s="1"/>
  <c r="K54"/>
  <c r="K137" s="1"/>
  <c r="I137" s="1"/>
  <c r="I127" s="1"/>
  <c r="R136"/>
  <c r="R126" s="1"/>
  <c r="Q136"/>
  <c r="Q126" s="1"/>
  <c r="P136"/>
  <c r="O136"/>
  <c r="N136"/>
  <c r="N126" s="1"/>
  <c r="M136"/>
  <c r="M126" s="1"/>
  <c r="L136"/>
  <c r="K136"/>
  <c r="J53"/>
  <c r="R52"/>
  <c r="R135" s="1"/>
  <c r="Q52"/>
  <c r="Q135" s="1"/>
  <c r="P52"/>
  <c r="P135" s="1"/>
  <c r="O52"/>
  <c r="O135" s="1"/>
  <c r="N52"/>
  <c r="N135" s="1"/>
  <c r="M52"/>
  <c r="M135" s="1"/>
  <c r="K52"/>
  <c r="K135" s="1"/>
  <c r="J51"/>
  <c r="J41" s="1"/>
  <c r="I51"/>
  <c r="J50"/>
  <c r="I50"/>
  <c r="I40" s="1"/>
  <c r="O48"/>
  <c r="L48"/>
  <c r="K48"/>
  <c r="Q47"/>
  <c r="R46"/>
  <c r="Q46"/>
  <c r="N46"/>
  <c r="Q45"/>
  <c r="N45"/>
  <c r="M45"/>
  <c r="Q44"/>
  <c r="N44"/>
  <c r="M44"/>
  <c r="O43"/>
  <c r="K43"/>
  <c r="R42"/>
  <c r="N42"/>
  <c r="R41"/>
  <c r="Q41"/>
  <c r="P41"/>
  <c r="O41"/>
  <c r="N41"/>
  <c r="M41"/>
  <c r="L41"/>
  <c r="K41"/>
  <c r="R40"/>
  <c r="Q40"/>
  <c r="P40"/>
  <c r="O40"/>
  <c r="N40"/>
  <c r="M40"/>
  <c r="L40"/>
  <c r="K40"/>
  <c r="J40"/>
  <c r="P37"/>
  <c r="N37"/>
  <c r="M37"/>
  <c r="L37"/>
  <c r="J37"/>
  <c r="O36"/>
  <c r="N36"/>
  <c r="M36"/>
  <c r="K36"/>
  <c r="N35"/>
  <c r="L35"/>
  <c r="K35"/>
  <c r="O34"/>
  <c r="N34"/>
  <c r="L34"/>
  <c r="O33"/>
  <c r="M33"/>
  <c r="O32"/>
  <c r="M32"/>
  <c r="K32"/>
  <c r="O31"/>
  <c r="M31"/>
  <c r="M30"/>
  <c r="J43" l="1"/>
  <c r="M46"/>
  <c r="M47"/>
  <c r="N49"/>
  <c r="N39" s="1"/>
  <c r="I41"/>
  <c r="N128"/>
  <c r="R128"/>
  <c r="M59"/>
  <c r="O142"/>
  <c r="J63"/>
  <c r="I111"/>
  <c r="Q124"/>
  <c r="I150"/>
  <c r="I151"/>
  <c r="I153"/>
  <c r="I492" s="1"/>
  <c r="I499"/>
  <c r="I161"/>
  <c r="J176"/>
  <c r="J166" s="1"/>
  <c r="I178"/>
  <c r="I168" s="1"/>
  <c r="N237"/>
  <c r="J251"/>
  <c r="I252"/>
  <c r="I242" s="1"/>
  <c r="I255"/>
  <c r="I245" s="1"/>
  <c r="K256"/>
  <c r="O123"/>
  <c r="O132"/>
  <c r="O128"/>
  <c r="P43"/>
  <c r="R44"/>
  <c r="R45"/>
  <c r="R47"/>
  <c r="P48"/>
  <c r="I58"/>
  <c r="I48" s="1"/>
  <c r="R59"/>
  <c r="M109"/>
  <c r="P123"/>
  <c r="J143"/>
  <c r="J144"/>
  <c r="J159"/>
  <c r="O166"/>
  <c r="I177"/>
  <c r="J178"/>
  <c r="J168" s="1"/>
  <c r="R256"/>
  <c r="I259"/>
  <c r="Q292"/>
  <c r="J303"/>
  <c r="I313"/>
  <c r="R311"/>
  <c r="J317"/>
  <c r="J318"/>
  <c r="M311"/>
  <c r="J373"/>
  <c r="I374"/>
  <c r="I375"/>
  <c r="J381"/>
  <c r="I384"/>
  <c r="I408"/>
  <c r="J418"/>
  <c r="J430"/>
  <c r="L435"/>
  <c r="L32" s="1"/>
  <c r="K437"/>
  <c r="K34" s="1"/>
  <c r="I445"/>
  <c r="I435" s="1"/>
  <c r="I32" s="1"/>
  <c r="L43"/>
  <c r="N47"/>
  <c r="R49"/>
  <c r="R39" s="1"/>
  <c r="P142"/>
  <c r="Q109"/>
  <c r="L123"/>
  <c r="K167"/>
  <c r="M173"/>
  <c r="R237"/>
  <c r="J255"/>
  <c r="J245" s="1"/>
  <c r="N256"/>
  <c r="J259"/>
  <c r="M292"/>
  <c r="I318"/>
  <c r="L331"/>
  <c r="J331" s="1"/>
  <c r="I373"/>
  <c r="L389"/>
  <c r="P389"/>
  <c r="L390"/>
  <c r="M398"/>
  <c r="Q453"/>
  <c r="Q451" s="1"/>
  <c r="I451" s="1"/>
  <c r="Q311"/>
  <c r="J334"/>
  <c r="L314"/>
  <c r="J314" s="1"/>
  <c r="M42"/>
  <c r="Q42"/>
  <c r="M49"/>
  <c r="M39" s="1"/>
  <c r="Q49"/>
  <c r="Q39" s="1"/>
  <c r="M493"/>
  <c r="M491" s="1"/>
  <c r="M124"/>
  <c r="I123"/>
  <c r="I239"/>
  <c r="M362"/>
  <c r="Q362"/>
  <c r="Q352" s="1"/>
  <c r="J254"/>
  <c r="J244" s="1"/>
  <c r="M366"/>
  <c r="M480" s="1"/>
  <c r="Q366"/>
  <c r="L256"/>
  <c r="J256" s="1"/>
  <c r="J134"/>
  <c r="J149"/>
  <c r="Q491"/>
  <c r="I155"/>
  <c r="I494" s="1"/>
  <c r="I159"/>
  <c r="I176"/>
  <c r="K179"/>
  <c r="K181"/>
  <c r="P238"/>
  <c r="K239"/>
  <c r="K245"/>
  <c r="J248"/>
  <c r="J238" s="1"/>
  <c r="M256"/>
  <c r="Q256"/>
  <c r="I261"/>
  <c r="I241" s="1"/>
  <c r="I63"/>
  <c r="I43" s="1"/>
  <c r="J148"/>
  <c r="K123"/>
  <c r="K127"/>
  <c r="I134"/>
  <c r="I149"/>
  <c r="J157"/>
  <c r="J496" s="1"/>
  <c r="J499"/>
  <c r="J161"/>
  <c r="N173"/>
  <c r="R173"/>
  <c r="Q237"/>
  <c r="M246"/>
  <c r="M364"/>
  <c r="Q364"/>
  <c r="Q354" s="1"/>
  <c r="I314"/>
  <c r="I336"/>
  <c r="I376"/>
  <c r="I504"/>
  <c r="I381"/>
  <c r="J509"/>
  <c r="J386"/>
  <c r="Q388"/>
  <c r="I399"/>
  <c r="O398"/>
  <c r="I400"/>
  <c r="I390" s="1"/>
  <c r="I418"/>
  <c r="L439"/>
  <c r="L36" s="1"/>
  <c r="J447"/>
  <c r="J437" s="1"/>
  <c r="J34" s="1"/>
  <c r="I448"/>
  <c r="I438" s="1"/>
  <c r="I35" s="1"/>
  <c r="I449"/>
  <c r="I439" s="1"/>
  <c r="I36" s="1"/>
  <c r="I450"/>
  <c r="I440" s="1"/>
  <c r="I37" s="1"/>
  <c r="J58"/>
  <c r="J48" s="1"/>
  <c r="J179"/>
  <c r="J169" s="1"/>
  <c r="J180"/>
  <c r="J170" s="1"/>
  <c r="J181"/>
  <c r="J171" s="1"/>
  <c r="J182"/>
  <c r="J172" s="1"/>
  <c r="K183"/>
  <c r="O183"/>
  <c r="I187"/>
  <c r="I167" s="1"/>
  <c r="N238"/>
  <c r="K241"/>
  <c r="Q246"/>
  <c r="Q236" s="1"/>
  <c r="J250"/>
  <c r="J240" s="1"/>
  <c r="J253"/>
  <c r="J243" s="1"/>
  <c r="I254"/>
  <c r="I244" s="1"/>
  <c r="J312"/>
  <c r="J316"/>
  <c r="J506"/>
  <c r="I509"/>
  <c r="I386"/>
  <c r="L388"/>
  <c r="L398"/>
  <c r="O493"/>
  <c r="O152"/>
  <c r="O122" s="1"/>
  <c r="O442"/>
  <c r="O420"/>
  <c r="R502"/>
  <c r="R501" s="1"/>
  <c r="R377"/>
  <c r="N442"/>
  <c r="N432" s="1"/>
  <c r="N420"/>
  <c r="N502"/>
  <c r="N501" s="1"/>
  <c r="N377"/>
  <c r="N482"/>
  <c r="O124"/>
  <c r="M236"/>
  <c r="N292"/>
  <c r="R292"/>
  <c r="L368"/>
  <c r="J368" s="1"/>
  <c r="P378"/>
  <c r="P348" s="1"/>
  <c r="P19" s="1"/>
  <c r="R453"/>
  <c r="J453" s="1"/>
  <c r="R455"/>
  <c r="R457"/>
  <c r="J457" s="1"/>
  <c r="R459"/>
  <c r="M442"/>
  <c r="Q442"/>
  <c r="J55"/>
  <c r="J56"/>
  <c r="J46" s="1"/>
  <c r="J57"/>
  <c r="J47" s="1"/>
  <c r="J65"/>
  <c r="K56"/>
  <c r="I56" s="1"/>
  <c r="I46" s="1"/>
  <c r="O125"/>
  <c r="Q152"/>
  <c r="K154"/>
  <c r="J165"/>
  <c r="J239"/>
  <c r="O363"/>
  <c r="O477" s="1"/>
  <c r="O365"/>
  <c r="P42"/>
  <c r="N43"/>
  <c r="R43"/>
  <c r="L44"/>
  <c r="P44"/>
  <c r="L45"/>
  <c r="P45"/>
  <c r="L46"/>
  <c r="P46"/>
  <c r="L47"/>
  <c r="P47"/>
  <c r="N48"/>
  <c r="R48"/>
  <c r="P49"/>
  <c r="M132"/>
  <c r="Q132"/>
  <c r="P126"/>
  <c r="J54"/>
  <c r="J44" s="1"/>
  <c r="N127"/>
  <c r="R127"/>
  <c r="N129"/>
  <c r="R129"/>
  <c r="N130"/>
  <c r="R130"/>
  <c r="P131"/>
  <c r="L59"/>
  <c r="P59"/>
  <c r="J62"/>
  <c r="N142"/>
  <c r="R142"/>
  <c r="J146"/>
  <c r="K109"/>
  <c r="I109" s="1"/>
  <c r="O491"/>
  <c r="J156"/>
  <c r="J495" s="1"/>
  <c r="J158"/>
  <c r="J497" s="1"/>
  <c r="J498"/>
  <c r="J160"/>
  <c r="J500"/>
  <c r="O173"/>
  <c r="O163" s="1"/>
  <c r="N163"/>
  <c r="R163"/>
  <c r="O246"/>
  <c r="O236" s="1"/>
  <c r="O42"/>
  <c r="M43"/>
  <c r="Q43"/>
  <c r="K44"/>
  <c r="O44"/>
  <c r="O45"/>
  <c r="O46"/>
  <c r="O47"/>
  <c r="M48"/>
  <c r="Q48"/>
  <c r="O49"/>
  <c r="I136"/>
  <c r="O126"/>
  <c r="I54"/>
  <c r="I44" s="1"/>
  <c r="M127"/>
  <c r="Q127"/>
  <c r="M129"/>
  <c r="Q129"/>
  <c r="M130"/>
  <c r="Q130"/>
  <c r="O131"/>
  <c r="O59"/>
  <c r="I62"/>
  <c r="M142"/>
  <c r="Q142"/>
  <c r="I146"/>
  <c r="I88"/>
  <c r="K55"/>
  <c r="I55" s="1"/>
  <c r="I94"/>
  <c r="K57"/>
  <c r="K47" s="1"/>
  <c r="M152"/>
  <c r="J153"/>
  <c r="J492" s="1"/>
  <c r="I156"/>
  <c r="I495" s="1"/>
  <c r="I158"/>
  <c r="I497" s="1"/>
  <c r="I498"/>
  <c r="I160"/>
  <c r="I500"/>
  <c r="M167"/>
  <c r="K168"/>
  <c r="J164"/>
  <c r="I186"/>
  <c r="I166" s="1"/>
  <c r="M183"/>
  <c r="M163" s="1"/>
  <c r="Q183"/>
  <c r="Q163" s="1"/>
  <c r="I204"/>
  <c r="I216"/>
  <c r="I221"/>
  <c r="K182"/>
  <c r="L237"/>
  <c r="P237"/>
  <c r="M239"/>
  <c r="K240"/>
  <c r="M241"/>
  <c r="Q241"/>
  <c r="K242"/>
  <c r="O242"/>
  <c r="M243"/>
  <c r="Q243"/>
  <c r="K244"/>
  <c r="O244"/>
  <c r="M245"/>
  <c r="Q245"/>
  <c r="J247"/>
  <c r="J237" s="1"/>
  <c r="K362"/>
  <c r="K476" s="1"/>
  <c r="O362"/>
  <c r="M363"/>
  <c r="M353" s="1"/>
  <c r="M24" s="1"/>
  <c r="Q363"/>
  <c r="Q477" s="1"/>
  <c r="O364"/>
  <c r="O354" s="1"/>
  <c r="O25" s="1"/>
  <c r="M365"/>
  <c r="M479" s="1"/>
  <c r="Q365"/>
  <c r="Q479" s="1"/>
  <c r="O366"/>
  <c r="O480" s="1"/>
  <c r="I258"/>
  <c r="N488"/>
  <c r="R488"/>
  <c r="L489"/>
  <c r="P489"/>
  <c r="N490"/>
  <c r="R490"/>
  <c r="J383"/>
  <c r="J398"/>
  <c r="L442"/>
  <c r="P442"/>
  <c r="L173"/>
  <c r="P173"/>
  <c r="P163" s="1"/>
  <c r="J177"/>
  <c r="L183"/>
  <c r="J183" s="1"/>
  <c r="J187"/>
  <c r="K237"/>
  <c r="O237"/>
  <c r="K238"/>
  <c r="K246"/>
  <c r="I247"/>
  <c r="I237" s="1"/>
  <c r="J261"/>
  <c r="J241" s="1"/>
  <c r="K292"/>
  <c r="P311"/>
  <c r="J380"/>
  <c r="J505"/>
  <c r="J382"/>
  <c r="J508"/>
  <c r="J385"/>
  <c r="J510"/>
  <c r="R454"/>
  <c r="J454" s="1"/>
  <c r="R456"/>
  <c r="J456" s="1"/>
  <c r="R458"/>
  <c r="J458" s="1"/>
  <c r="K398"/>
  <c r="I398" s="1"/>
  <c r="J401"/>
  <c r="J391" s="1"/>
  <c r="J403"/>
  <c r="J393" s="1"/>
  <c r="R436"/>
  <c r="R33" s="1"/>
  <c r="I389"/>
  <c r="M420"/>
  <c r="Q420"/>
  <c r="K421"/>
  <c r="O292"/>
  <c r="I298"/>
  <c r="K311"/>
  <c r="O311"/>
  <c r="I312"/>
  <c r="L488"/>
  <c r="P488"/>
  <c r="J375"/>
  <c r="N489"/>
  <c r="R489"/>
  <c r="L490"/>
  <c r="P490"/>
  <c r="I380"/>
  <c r="I505"/>
  <c r="I382"/>
  <c r="I508"/>
  <c r="I385"/>
  <c r="I510"/>
  <c r="K388"/>
  <c r="I401"/>
  <c r="I391" s="1"/>
  <c r="I403"/>
  <c r="I393" s="1"/>
  <c r="L420"/>
  <c r="P420"/>
  <c r="J421"/>
  <c r="R442"/>
  <c r="R432" s="1"/>
  <c r="J400"/>
  <c r="J390" s="1"/>
  <c r="P390"/>
  <c r="P388" s="1"/>
  <c r="O390"/>
  <c r="O388" s="1"/>
  <c r="N390"/>
  <c r="N388" s="1"/>
  <c r="M390"/>
  <c r="M388" s="1"/>
  <c r="K42"/>
  <c r="K148"/>
  <c r="I148" s="1"/>
  <c r="I65"/>
  <c r="K59"/>
  <c r="K138"/>
  <c r="K45"/>
  <c r="K139"/>
  <c r="K46"/>
  <c r="I57"/>
  <c r="I47" s="1"/>
  <c r="I135"/>
  <c r="N132"/>
  <c r="N125"/>
  <c r="P132"/>
  <c r="P125"/>
  <c r="R132"/>
  <c r="R125"/>
  <c r="J136"/>
  <c r="L126"/>
  <c r="J137"/>
  <c r="J127" s="1"/>
  <c r="L127"/>
  <c r="J138"/>
  <c r="J128" s="1"/>
  <c r="L128"/>
  <c r="J139"/>
  <c r="J129" s="1"/>
  <c r="L129"/>
  <c r="J140"/>
  <c r="J130" s="1"/>
  <c r="L130"/>
  <c r="J141"/>
  <c r="J131" s="1"/>
  <c r="L131"/>
  <c r="J145"/>
  <c r="L142"/>
  <c r="J142" s="1"/>
  <c r="J81"/>
  <c r="L52"/>
  <c r="I179"/>
  <c r="I169" s="1"/>
  <c r="K173"/>
  <c r="K169"/>
  <c r="I180"/>
  <c r="I170" s="1"/>
  <c r="K170"/>
  <c r="I181"/>
  <c r="I171" s="1"/>
  <c r="K171"/>
  <c r="I182"/>
  <c r="I172" s="1"/>
  <c r="K172"/>
  <c r="I141"/>
  <c r="I131" s="1"/>
  <c r="K131"/>
  <c r="I145"/>
  <c r="L154"/>
  <c r="L109"/>
  <c r="N154"/>
  <c r="N109"/>
  <c r="P154"/>
  <c r="P109"/>
  <c r="R154"/>
  <c r="R109"/>
  <c r="J173"/>
  <c r="J163" s="1"/>
  <c r="K125"/>
  <c r="I52"/>
  <c r="I42" s="1"/>
  <c r="M125"/>
  <c r="Q125"/>
  <c r="K126"/>
  <c r="L441"/>
  <c r="N441"/>
  <c r="P441"/>
  <c r="P432"/>
  <c r="R441"/>
  <c r="I388"/>
  <c r="K485"/>
  <c r="I371"/>
  <c r="K472"/>
  <c r="I358"/>
  <c r="K348"/>
  <c r="K19" s="1"/>
  <c r="M472"/>
  <c r="M348"/>
  <c r="M19" s="1"/>
  <c r="O472"/>
  <c r="O348"/>
  <c r="O19" s="1"/>
  <c r="Q472"/>
  <c r="Q348"/>
  <c r="Q19" s="1"/>
  <c r="L473"/>
  <c r="J359"/>
  <c r="O473"/>
  <c r="O349"/>
  <c r="Q473"/>
  <c r="Q349"/>
  <c r="Q20" s="1"/>
  <c r="K352"/>
  <c r="K23" s="1"/>
  <c r="M476"/>
  <c r="M352"/>
  <c r="M23" s="1"/>
  <c r="O352"/>
  <c r="O23" s="1"/>
  <c r="Q476"/>
  <c r="M477"/>
  <c r="O353"/>
  <c r="O24" s="1"/>
  <c r="Q353"/>
  <c r="Q24" s="1"/>
  <c r="M478"/>
  <c r="M354"/>
  <c r="M25" s="1"/>
  <c r="O478"/>
  <c r="Q478"/>
  <c r="M355"/>
  <c r="M26" s="1"/>
  <c r="O479"/>
  <c r="O355"/>
  <c r="O26" s="1"/>
  <c r="Q355"/>
  <c r="Q26" s="1"/>
  <c r="M356"/>
  <c r="M27" s="1"/>
  <c r="O356"/>
  <c r="O27" s="1"/>
  <c r="Q480"/>
  <c r="Q356"/>
  <c r="Q27" s="1"/>
  <c r="K483"/>
  <c r="I369"/>
  <c r="K486"/>
  <c r="I372"/>
  <c r="K502"/>
  <c r="I378"/>
  <c r="K377"/>
  <c r="K503"/>
  <c r="I503" s="1"/>
  <c r="I379"/>
  <c r="J460"/>
  <c r="R440"/>
  <c r="R37" s="1"/>
  <c r="J443"/>
  <c r="J433" s="1"/>
  <c r="J30" s="1"/>
  <c r="L433"/>
  <c r="L30" s="1"/>
  <c r="J444"/>
  <c r="J434" s="1"/>
  <c r="J31" s="1"/>
  <c r="L434"/>
  <c r="L31" s="1"/>
  <c r="J446"/>
  <c r="J436" s="1"/>
  <c r="J33" s="1"/>
  <c r="L436"/>
  <c r="L33" s="1"/>
  <c r="L485"/>
  <c r="J371"/>
  <c r="L472"/>
  <c r="N472"/>
  <c r="P472"/>
  <c r="R472"/>
  <c r="K473"/>
  <c r="I359"/>
  <c r="K349"/>
  <c r="L483"/>
  <c r="N483"/>
  <c r="P483"/>
  <c r="L486"/>
  <c r="J372"/>
  <c r="M502"/>
  <c r="M501" s="1"/>
  <c r="M377"/>
  <c r="O502"/>
  <c r="O501" s="1"/>
  <c r="O377"/>
  <c r="Q502"/>
  <c r="Q501" s="1"/>
  <c r="Q377"/>
  <c r="K507"/>
  <c r="I507" s="1"/>
  <c r="I383"/>
  <c r="J293"/>
  <c r="L292"/>
  <c r="J292" s="1"/>
  <c r="L378"/>
  <c r="J294"/>
  <c r="L379"/>
  <c r="I368"/>
  <c r="M482"/>
  <c r="O482"/>
  <c r="Q482"/>
  <c r="I453"/>
  <c r="I455"/>
  <c r="Q435"/>
  <c r="Q32" s="1"/>
  <c r="I457"/>
  <c r="Q437"/>
  <c r="Q34" s="1"/>
  <c r="I458"/>
  <c r="Q438"/>
  <c r="Q35" s="1"/>
  <c r="I459"/>
  <c r="Q439"/>
  <c r="Q36" s="1"/>
  <c r="M473"/>
  <c r="M349"/>
  <c r="M20" s="1"/>
  <c r="J455"/>
  <c r="R435"/>
  <c r="R32" s="1"/>
  <c r="R437"/>
  <c r="R34" s="1"/>
  <c r="J459"/>
  <c r="R439"/>
  <c r="R36" s="1"/>
  <c r="I443"/>
  <c r="I433" s="1"/>
  <c r="I30" s="1"/>
  <c r="K433"/>
  <c r="K30" s="1"/>
  <c r="I444"/>
  <c r="I434" s="1"/>
  <c r="I31" s="1"/>
  <c r="K434"/>
  <c r="K31" s="1"/>
  <c r="I446"/>
  <c r="I436" s="1"/>
  <c r="I33" s="1"/>
  <c r="K436"/>
  <c r="K33" s="1"/>
  <c r="M441"/>
  <c r="M432"/>
  <c r="O441"/>
  <c r="O432"/>
  <c r="Q441"/>
  <c r="Q432"/>
  <c r="M485"/>
  <c r="O485"/>
  <c r="Q485"/>
  <c r="N360"/>
  <c r="P360"/>
  <c r="R360"/>
  <c r="L361"/>
  <c r="N361"/>
  <c r="P361"/>
  <c r="R361"/>
  <c r="K363"/>
  <c r="K364"/>
  <c r="K365"/>
  <c r="K366"/>
  <c r="M483"/>
  <c r="O483"/>
  <c r="Q483"/>
  <c r="K370"/>
  <c r="M370"/>
  <c r="M484" s="1"/>
  <c r="O370"/>
  <c r="O484" s="1"/>
  <c r="Q370"/>
  <c r="Q484" s="1"/>
  <c r="M486"/>
  <c r="O486"/>
  <c r="Q486"/>
  <c r="L487"/>
  <c r="N487"/>
  <c r="P487"/>
  <c r="R487"/>
  <c r="L166"/>
  <c r="N166"/>
  <c r="P166"/>
  <c r="R166"/>
  <c r="N485"/>
  <c r="P485"/>
  <c r="R485"/>
  <c r="L238"/>
  <c r="L239"/>
  <c r="N239"/>
  <c r="P239"/>
  <c r="R239"/>
  <c r="L240"/>
  <c r="N240"/>
  <c r="P240"/>
  <c r="R240"/>
  <c r="L246"/>
  <c r="N246"/>
  <c r="N236" s="1"/>
  <c r="P246"/>
  <c r="P236" s="1"/>
  <c r="R246"/>
  <c r="R236" s="1"/>
  <c r="I248"/>
  <c r="I238" s="1"/>
  <c r="N473"/>
  <c r="P473"/>
  <c r="K360"/>
  <c r="M360"/>
  <c r="O360"/>
  <c r="Q360"/>
  <c r="K361"/>
  <c r="M361"/>
  <c r="O361"/>
  <c r="Q361"/>
  <c r="L362"/>
  <c r="N362"/>
  <c r="P362"/>
  <c r="R362"/>
  <c r="L363"/>
  <c r="N363"/>
  <c r="P363"/>
  <c r="R363"/>
  <c r="L364"/>
  <c r="N364"/>
  <c r="P364"/>
  <c r="R364"/>
  <c r="L365"/>
  <c r="N365"/>
  <c r="P365"/>
  <c r="R365"/>
  <c r="L366"/>
  <c r="N366"/>
  <c r="P366"/>
  <c r="R366"/>
  <c r="R369"/>
  <c r="N370"/>
  <c r="N484" s="1"/>
  <c r="P370"/>
  <c r="P484" s="1"/>
  <c r="R370"/>
  <c r="R484" s="1"/>
  <c r="N486"/>
  <c r="P486"/>
  <c r="R486"/>
  <c r="I293"/>
  <c r="I294"/>
  <c r="N348"/>
  <c r="N19" s="1"/>
  <c r="R348"/>
  <c r="R19" s="1"/>
  <c r="L349"/>
  <c r="P349"/>
  <c r="R473"/>
  <c r="L482"/>
  <c r="P482"/>
  <c r="Q433"/>
  <c r="Q30" s="1"/>
  <c r="Q434"/>
  <c r="Q31" s="1"/>
  <c r="Q436"/>
  <c r="Q33" s="1"/>
  <c r="M487"/>
  <c r="O487"/>
  <c r="Q487"/>
  <c r="K488"/>
  <c r="M488"/>
  <c r="O488"/>
  <c r="Q488"/>
  <c r="K489"/>
  <c r="M489"/>
  <c r="O489"/>
  <c r="Q489"/>
  <c r="K490"/>
  <c r="M490"/>
  <c r="O490"/>
  <c r="Q490"/>
  <c r="Q440"/>
  <c r="Q37" s="1"/>
  <c r="R433" l="1"/>
  <c r="R30" s="1"/>
  <c r="Q23"/>
  <c r="K142"/>
  <c r="I256"/>
  <c r="Q25"/>
  <c r="R451"/>
  <c r="J451" s="1"/>
  <c r="N481"/>
  <c r="R438"/>
  <c r="R35" s="1"/>
  <c r="I362"/>
  <c r="L311"/>
  <c r="J311" s="1"/>
  <c r="L163"/>
  <c r="J45"/>
  <c r="Q463"/>
  <c r="J490"/>
  <c r="I311"/>
  <c r="J442"/>
  <c r="J432" s="1"/>
  <c r="J431" s="1"/>
  <c r="I45"/>
  <c r="I126"/>
  <c r="P357"/>
  <c r="Q367"/>
  <c r="K493"/>
  <c r="K491" s="1"/>
  <c r="I154"/>
  <c r="K124"/>
  <c r="K152"/>
  <c r="I152" s="1"/>
  <c r="L357"/>
  <c r="M367"/>
  <c r="N367"/>
  <c r="L432"/>
  <c r="L29" s="1"/>
  <c r="L28" s="1"/>
  <c r="K140"/>
  <c r="K49"/>
  <c r="I49" s="1"/>
  <c r="I59"/>
  <c r="J388"/>
  <c r="J420"/>
  <c r="J488"/>
  <c r="R434"/>
  <c r="R31" s="1"/>
  <c r="O39"/>
  <c r="J59"/>
  <c r="P39"/>
  <c r="J123"/>
  <c r="J167"/>
  <c r="M122"/>
  <c r="R482"/>
  <c r="J482" s="1"/>
  <c r="K442"/>
  <c r="I421"/>
  <c r="K420"/>
  <c r="I420" s="1"/>
  <c r="K20"/>
  <c r="O476"/>
  <c r="O466" s="1"/>
  <c r="O20"/>
  <c r="I142"/>
  <c r="J126"/>
  <c r="I292"/>
  <c r="Q122"/>
  <c r="I183"/>
  <c r="K236"/>
  <c r="I246"/>
  <c r="I236" s="1"/>
  <c r="P502"/>
  <c r="P501" s="1"/>
  <c r="P377"/>
  <c r="I125"/>
  <c r="J489"/>
  <c r="I19"/>
  <c r="I23"/>
  <c r="L484"/>
  <c r="J484" s="1"/>
  <c r="J370"/>
  <c r="R480"/>
  <c r="R470" s="1"/>
  <c r="R356"/>
  <c r="R27" s="1"/>
  <c r="N480"/>
  <c r="N470" s="1"/>
  <c r="N356"/>
  <c r="N27" s="1"/>
  <c r="R479"/>
  <c r="R469" s="1"/>
  <c r="R355"/>
  <c r="R26" s="1"/>
  <c r="N479"/>
  <c r="N469" s="1"/>
  <c r="N355"/>
  <c r="N26" s="1"/>
  <c r="R478"/>
  <c r="R468" s="1"/>
  <c r="R354"/>
  <c r="R25" s="1"/>
  <c r="N478"/>
  <c r="N468" s="1"/>
  <c r="N354"/>
  <c r="N25" s="1"/>
  <c r="R477"/>
  <c r="R467" s="1"/>
  <c r="R353"/>
  <c r="R24" s="1"/>
  <c r="N477"/>
  <c r="N467" s="1"/>
  <c r="N353"/>
  <c r="N24" s="1"/>
  <c r="R476"/>
  <c r="R466" s="1"/>
  <c r="R352"/>
  <c r="R23" s="1"/>
  <c r="N476"/>
  <c r="N466" s="1"/>
  <c r="N352"/>
  <c r="N23" s="1"/>
  <c r="Q475"/>
  <c r="Q465" s="1"/>
  <c r="Q351"/>
  <c r="Q22" s="1"/>
  <c r="M475"/>
  <c r="M465" s="1"/>
  <c r="M351"/>
  <c r="M22" s="1"/>
  <c r="Q474"/>
  <c r="Q464" s="1"/>
  <c r="Q350"/>
  <c r="Q21" s="1"/>
  <c r="M474"/>
  <c r="M464" s="1"/>
  <c r="M350"/>
  <c r="M21" s="1"/>
  <c r="J246"/>
  <c r="J236" s="1"/>
  <c r="L236"/>
  <c r="K484"/>
  <c r="I484" s="1"/>
  <c r="I370"/>
  <c r="K480"/>
  <c r="I366"/>
  <c r="K356"/>
  <c r="K27" s="1"/>
  <c r="I27" s="1"/>
  <c r="K478"/>
  <c r="I364"/>
  <c r="K354"/>
  <c r="R475"/>
  <c r="R465" s="1"/>
  <c r="R351"/>
  <c r="R22" s="1"/>
  <c r="N475"/>
  <c r="N465" s="1"/>
  <c r="N351"/>
  <c r="N22" s="1"/>
  <c r="R474"/>
  <c r="R464" s="1"/>
  <c r="R350"/>
  <c r="R21" s="1"/>
  <c r="N474"/>
  <c r="N464" s="1"/>
  <c r="N350"/>
  <c r="N21" s="1"/>
  <c r="J472"/>
  <c r="I476"/>
  <c r="K466"/>
  <c r="J473"/>
  <c r="O462"/>
  <c r="I140"/>
  <c r="I130" s="1"/>
  <c r="K130"/>
  <c r="R483"/>
  <c r="R463" s="1"/>
  <c r="R367"/>
  <c r="R349"/>
  <c r="P480"/>
  <c r="P470" s="1"/>
  <c r="P356"/>
  <c r="P27" s="1"/>
  <c r="L480"/>
  <c r="J366"/>
  <c r="J356" s="1"/>
  <c r="L356"/>
  <c r="L27" s="1"/>
  <c r="P479"/>
  <c r="P469" s="1"/>
  <c r="P355"/>
  <c r="P26" s="1"/>
  <c r="L479"/>
  <c r="J365"/>
  <c r="J355" s="1"/>
  <c r="L355"/>
  <c r="L26" s="1"/>
  <c r="P478"/>
  <c r="P468" s="1"/>
  <c r="P354"/>
  <c r="P25" s="1"/>
  <c r="L478"/>
  <c r="J364"/>
  <c r="J354" s="1"/>
  <c r="L354"/>
  <c r="L25" s="1"/>
  <c r="P477"/>
  <c r="P467" s="1"/>
  <c r="P353"/>
  <c r="P24" s="1"/>
  <c r="L477"/>
  <c r="J363"/>
  <c r="J353" s="1"/>
  <c r="L353"/>
  <c r="P476"/>
  <c r="P466" s="1"/>
  <c r="P352"/>
  <c r="P23" s="1"/>
  <c r="L476"/>
  <c r="J362"/>
  <c r="J352" s="1"/>
  <c r="L352"/>
  <c r="L23" s="1"/>
  <c r="O475"/>
  <c r="O465" s="1"/>
  <c r="O351"/>
  <c r="O22" s="1"/>
  <c r="K475"/>
  <c r="I361"/>
  <c r="K351"/>
  <c r="K22" s="1"/>
  <c r="O474"/>
  <c r="O464" s="1"/>
  <c r="O350"/>
  <c r="O21" s="1"/>
  <c r="K474"/>
  <c r="I360"/>
  <c r="K350"/>
  <c r="K21" s="1"/>
  <c r="K479"/>
  <c r="I365"/>
  <c r="K355"/>
  <c r="K477"/>
  <c r="I363"/>
  <c r="K353"/>
  <c r="P475"/>
  <c r="P465" s="1"/>
  <c r="P351"/>
  <c r="P22" s="1"/>
  <c r="L475"/>
  <c r="J361"/>
  <c r="L351"/>
  <c r="P474"/>
  <c r="P464" s="1"/>
  <c r="P350"/>
  <c r="J360"/>
  <c r="L350"/>
  <c r="Q431"/>
  <c r="Q29"/>
  <c r="Q28" s="1"/>
  <c r="O431"/>
  <c r="O29"/>
  <c r="O28" s="1"/>
  <c r="M431"/>
  <c r="M29"/>
  <c r="M28" s="1"/>
  <c r="L503"/>
  <c r="J503" s="1"/>
  <c r="J379"/>
  <c r="L502"/>
  <c r="L462" s="1"/>
  <c r="J378"/>
  <c r="L377"/>
  <c r="L348"/>
  <c r="L19" s="1"/>
  <c r="I473"/>
  <c r="P462"/>
  <c r="N462"/>
  <c r="I502"/>
  <c r="I501" s="1"/>
  <c r="K501"/>
  <c r="Q462"/>
  <c r="M462"/>
  <c r="I472"/>
  <c r="R431"/>
  <c r="R29"/>
  <c r="P431"/>
  <c r="P29"/>
  <c r="P28" s="1"/>
  <c r="N431"/>
  <c r="N29"/>
  <c r="N28" s="1"/>
  <c r="J29"/>
  <c r="R493"/>
  <c r="R491" s="1"/>
  <c r="R152"/>
  <c r="R124"/>
  <c r="R20" s="1"/>
  <c r="P493"/>
  <c r="P491" s="1"/>
  <c r="P152"/>
  <c r="P122" s="1"/>
  <c r="P124"/>
  <c r="P20" s="1"/>
  <c r="N493"/>
  <c r="N491" s="1"/>
  <c r="N152"/>
  <c r="N122" s="1"/>
  <c r="N124"/>
  <c r="N20" s="1"/>
  <c r="L493"/>
  <c r="L491" s="1"/>
  <c r="J154"/>
  <c r="L152"/>
  <c r="L124"/>
  <c r="L20" s="1"/>
  <c r="I173"/>
  <c r="I163" s="1"/>
  <c r="K163"/>
  <c r="L135"/>
  <c r="L474" s="1"/>
  <c r="J52"/>
  <c r="J42" s="1"/>
  <c r="L49"/>
  <c r="L42"/>
  <c r="I139"/>
  <c r="I129" s="1"/>
  <c r="K129"/>
  <c r="K25" s="1"/>
  <c r="I25" s="1"/>
  <c r="I138"/>
  <c r="I128" s="1"/>
  <c r="K128"/>
  <c r="P463"/>
  <c r="O367"/>
  <c r="K367"/>
  <c r="P367"/>
  <c r="L367"/>
  <c r="R357"/>
  <c r="N357"/>
  <c r="J485"/>
  <c r="O463"/>
  <c r="Q357"/>
  <c r="Q347" s="1"/>
  <c r="M357"/>
  <c r="J441"/>
  <c r="J109"/>
  <c r="R122"/>
  <c r="I490"/>
  <c r="I489"/>
  <c r="I488"/>
  <c r="K487"/>
  <c r="I487" s="1"/>
  <c r="P481"/>
  <c r="N463"/>
  <c r="J487"/>
  <c r="M463"/>
  <c r="Q481"/>
  <c r="O481"/>
  <c r="M481"/>
  <c r="J486"/>
  <c r="J369"/>
  <c r="I377"/>
  <c r="I486"/>
  <c r="I483"/>
  <c r="Q470"/>
  <c r="O470"/>
  <c r="M470"/>
  <c r="Q469"/>
  <c r="O469"/>
  <c r="M469"/>
  <c r="Q468"/>
  <c r="O468"/>
  <c r="M468"/>
  <c r="Q467"/>
  <c r="O467"/>
  <c r="M467"/>
  <c r="Q466"/>
  <c r="M466"/>
  <c r="O357"/>
  <c r="K357"/>
  <c r="I485"/>
  <c r="L24"/>
  <c r="L22"/>
  <c r="P21"/>
  <c r="K132"/>
  <c r="J22" l="1"/>
  <c r="J26"/>
  <c r="M18"/>
  <c r="J25"/>
  <c r="N347"/>
  <c r="J23"/>
  <c r="J27"/>
  <c r="K39"/>
  <c r="Q18"/>
  <c r="I39"/>
  <c r="I21"/>
  <c r="O347"/>
  <c r="M347"/>
  <c r="R28"/>
  <c r="J28" s="1"/>
  <c r="I20"/>
  <c r="O18"/>
  <c r="J357"/>
  <c r="I22"/>
  <c r="J20"/>
  <c r="R462"/>
  <c r="K471"/>
  <c r="P347"/>
  <c r="R481"/>
  <c r="I493"/>
  <c r="I491" s="1"/>
  <c r="I124"/>
  <c r="J24"/>
  <c r="N18"/>
  <c r="L431"/>
  <c r="P471"/>
  <c r="P461" s="1"/>
  <c r="K26"/>
  <c r="I26" s="1"/>
  <c r="K432"/>
  <c r="K441"/>
  <c r="I441" s="1"/>
  <c r="K482"/>
  <c r="K481" s="1"/>
  <c r="I442"/>
  <c r="I432" s="1"/>
  <c r="K24"/>
  <c r="I24" s="1"/>
  <c r="R18"/>
  <c r="K463"/>
  <c r="L463"/>
  <c r="J483"/>
  <c r="I132"/>
  <c r="I122" s="1"/>
  <c r="K122"/>
  <c r="I357"/>
  <c r="K347"/>
  <c r="J493"/>
  <c r="J491" s="1"/>
  <c r="J124"/>
  <c r="J19"/>
  <c r="L464"/>
  <c r="J474"/>
  <c r="J464" s="1"/>
  <c r="I477"/>
  <c r="I467" s="1"/>
  <c r="K467"/>
  <c r="I474"/>
  <c r="I464" s="1"/>
  <c r="K464"/>
  <c r="L466"/>
  <c r="J476"/>
  <c r="J466" s="1"/>
  <c r="L468"/>
  <c r="J478"/>
  <c r="J468" s="1"/>
  <c r="L470"/>
  <c r="J480"/>
  <c r="J470" s="1"/>
  <c r="I480"/>
  <c r="I470" s="1"/>
  <c r="K470"/>
  <c r="J49"/>
  <c r="J39" s="1"/>
  <c r="L39"/>
  <c r="J135"/>
  <c r="J125" s="1"/>
  <c r="L132"/>
  <c r="L125"/>
  <c r="L21" s="1"/>
  <c r="J21" s="1"/>
  <c r="J502"/>
  <c r="J501" s="1"/>
  <c r="L501"/>
  <c r="J475"/>
  <c r="J465" s="1"/>
  <c r="L465"/>
  <c r="I479"/>
  <c r="I469" s="1"/>
  <c r="K469"/>
  <c r="I475"/>
  <c r="I465" s="1"/>
  <c r="K465"/>
  <c r="J477"/>
  <c r="J467" s="1"/>
  <c r="L467"/>
  <c r="J479"/>
  <c r="J469" s="1"/>
  <c r="L469"/>
  <c r="I478"/>
  <c r="I468" s="1"/>
  <c r="K468"/>
  <c r="L471"/>
  <c r="R347"/>
  <c r="J367"/>
  <c r="I367"/>
  <c r="J152"/>
  <c r="P18"/>
  <c r="M471"/>
  <c r="M461" s="1"/>
  <c r="Q471"/>
  <c r="Q461" s="1"/>
  <c r="N471"/>
  <c r="N461" s="1"/>
  <c r="R471"/>
  <c r="O471"/>
  <c r="O461" s="1"/>
  <c r="I466"/>
  <c r="L347"/>
  <c r="L481"/>
  <c r="K461" l="1"/>
  <c r="J463"/>
  <c r="R461"/>
  <c r="I463"/>
  <c r="J481"/>
  <c r="K29"/>
  <c r="K28" s="1"/>
  <c r="I28" s="1"/>
  <c r="K431"/>
  <c r="K18"/>
  <c r="I18" s="1"/>
  <c r="J462"/>
  <c r="K462"/>
  <c r="I482"/>
  <c r="I29"/>
  <c r="I431"/>
  <c r="J471"/>
  <c r="L461"/>
  <c r="J132"/>
  <c r="J122" s="1"/>
  <c r="L122"/>
  <c r="I471"/>
  <c r="I347"/>
  <c r="L18"/>
  <c r="J18" s="1"/>
  <c r="J461" l="1"/>
  <c r="I462"/>
  <c r="I481"/>
  <c r="I461" s="1"/>
</calcChain>
</file>

<file path=xl/comments1.xml><?xml version="1.0" encoding="utf-8"?>
<comments xmlns="http://schemas.openxmlformats.org/spreadsheetml/2006/main">
  <authors>
    <author>Zhilko</author>
  </authors>
  <commentList>
    <comment ref="C72" authorId="0">
      <text>
        <r>
          <rPr>
            <b/>
            <sz val="14"/>
            <color indexed="81"/>
            <rFont val="Tahoma"/>
            <family val="2"/>
            <charset val="204"/>
          </rPr>
          <t>Zhilko:</t>
        </r>
        <r>
          <rPr>
            <sz val="14"/>
            <color indexed="81"/>
            <rFont val="Tahoma"/>
            <family val="2"/>
            <charset val="204"/>
          </rPr>
          <t xml:space="preserve">
Протяженность объекта указана на основании положительного заключения государственной экспертизы ФАУ «Главгосэкспертиза России» от 01.08.2013 № 615-13/ГГЭ-8623/04</t>
        </r>
      </text>
    </comment>
  </commentList>
</comments>
</file>

<file path=xl/sharedStrings.xml><?xml version="1.0" encoding="utf-8"?>
<sst xmlns="http://schemas.openxmlformats.org/spreadsheetml/2006/main" count="857" uniqueCount="342">
  <si>
    <t>Приложение 2
к подпрограмме
"Развитие улично-дорожной сети"</t>
  </si>
  <si>
    <t>ПЕРЕЧЕНЬ МЕРОПРИЯТИЙ И РЕСУРСНОЕ ОБЕСПЕЧЕНИЕ ПОДПРОГРАММЫ 
"Развитие улично-дорожной сети"</t>
  </si>
  <si>
    <t>№ п/п</t>
  </si>
  <si>
    <t>Наименование целей, задач, мероприятий  подпрограммы</t>
  </si>
  <si>
    <t>Протяженность, км</t>
  </si>
  <si>
    <t>Вид работ</t>
  </si>
  <si>
    <t>Код бюджетной классификации
(КЦСР, КВР)</t>
  </si>
  <si>
    <t>Уровень приоритетности мероприятий</t>
  </si>
  <si>
    <t>Срок исполнения</t>
  </si>
  <si>
    <t>Объем финансирования 
(тыс. рублей)</t>
  </si>
  <si>
    <t>В том числе, за счет средств</t>
  </si>
  <si>
    <t>Примечание</t>
  </si>
  <si>
    <t>Ответственный исполнитель, соисполнители</t>
  </si>
  <si>
    <t>местного бюджета</t>
  </si>
  <si>
    <t>федерального бюджета</t>
  </si>
  <si>
    <t>областного бюджета</t>
  </si>
  <si>
    <t>внебюджетных источников</t>
  </si>
  <si>
    <t>потребность</t>
  </si>
  <si>
    <t>утверждено</t>
  </si>
  <si>
    <t>план</t>
  </si>
  <si>
    <t>Цель подпрограммы: Повышение доступности и безопасности улично-дорожной сети муниципального образования «Город Томск»</t>
  </si>
  <si>
    <t>Департамент капитального строительства администрации Города Томска</t>
  </si>
  <si>
    <t>Основное мероприятие: Повышение доступности и безопасности улично-дорожной сети
(решается в рамках задачи 1-2)</t>
  </si>
  <si>
    <t>Всего</t>
  </si>
  <si>
    <t>Основное мероприятие: Реализация регионального проекта "Региональная и местная дорожная сеть" национального проекта "Безопасные качественные дороги"
(решается в рамках задачи 3)</t>
  </si>
  <si>
    <t xml:space="preserve">Задача 1 подпрограммы: Развитие улично-дорожной сети </t>
  </si>
  <si>
    <t>1.1.</t>
  </si>
  <si>
    <t>Строительство объектов улично-дорожной сети, в том числе:</t>
  </si>
  <si>
    <t>Разработка проектной и изыскательской документации</t>
  </si>
  <si>
    <t>Строительно-монтажные работы</t>
  </si>
  <si>
    <t>1.1.1</t>
  </si>
  <si>
    <t>Строительство улиц в пос. Родионово
(ул. Заварзинская, ул. Российская, ул. 1000 лет Руси, ул. Окружная) (решение судов)</t>
  </si>
  <si>
    <t>ПИР</t>
  </si>
  <si>
    <t>I</t>
  </si>
  <si>
    <t>А</t>
  </si>
  <si>
    <t>Стоимость строительно-монтажных работ будет определена после получения положительного заключения государственной экспертизы</t>
  </si>
  <si>
    <t>1.1.2</t>
  </si>
  <si>
    <t>Строительство ул. Маршала Жукова в пос. Родионово (решение судов)</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</si>
  <si>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</si>
  <si>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1.1.3</t>
  </si>
  <si>
    <t>Строительство ул. Радуница в пос. Родионово (решение судов)</t>
  </si>
  <si>
    <t>1.1.4</t>
  </si>
  <si>
    <t>Строительство третьего моста через р. Томь в г. Томске</t>
  </si>
  <si>
    <t>10 1 01 0П050 414
10 1 01 40010 414</t>
  </si>
  <si>
    <t>В</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</si>
  <si>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</si>
  <si>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1.1.5</t>
  </si>
  <si>
    <t>Строительство ул. Урманская в г. Томске (решение судов)</t>
  </si>
  <si>
    <t>1.1.6</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</si>
  <si>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</si>
  <si>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III</t>
  </si>
  <si>
    <t>Б</t>
  </si>
  <si>
    <t>1.1.7</t>
  </si>
  <si>
    <t>Строительство ул. Петра Федоровского, ул. Андрея Крячкого в г. Томске (ПИР)</t>
  </si>
  <si>
    <t>Обращение заместителя начальника департамента архитектуры и градостроительства администрации Города Томска от 06.03.2018 № 01-01-21/1134</t>
  </si>
  <si>
    <t>Строительство ул. Петра Федоровского, ул. Андрея Крячкого в г. Томске</t>
  </si>
  <si>
    <t>II</t>
  </si>
  <si>
    <t>1.1.8</t>
  </si>
  <si>
    <t>Строительство искусственного сооружения (моста) по ул. Облепиховая в пос. Заварзино г. Томска</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</si>
  <si>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</si>
  <si>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1.1.9</t>
  </si>
  <si>
    <t>Строительство ул. Пастера в г. Томске</t>
  </si>
  <si>
    <t>1.1.10</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</si>
  <si>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</si>
  <si>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10 1 01 40010 414</t>
  </si>
  <si>
    <t>Строительство объекта "Территории (площадки) в районе Кузовлевского тракта, предназначенные для предоставления гражданам в целях индивидуального жилищного строительства. Автомобильные дороги (решение судов)"</t>
  </si>
  <si>
    <t>1.1.11</t>
  </si>
  <si>
    <t xml:space="preserve"> Строительство магистральной улицы общегородского значения - ул. Юрия Ковалева (от ул. Иркутский тракт до ул. Энтузиастов) в г. Томске</t>
  </si>
  <si>
    <t>1.1.12</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</si>
  <si>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</si>
  <si>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1.1.13</t>
  </si>
  <si>
    <t>Строительство ул. Николая Рукавишникова в г. Томске</t>
  </si>
  <si>
    <t>1.1.14</t>
  </si>
  <si>
    <t>Строительство участка автомобильной дороги от моста через р. Малая Ушайка до п. Родионово</t>
  </si>
  <si>
    <t>1.1.15</t>
  </si>
  <si>
    <t>Строительство проезда по ул. Ковалева в микрорайоне № 13 жилого района "Восточный" в г. Томске</t>
  </si>
  <si>
    <t>СМР</t>
  </si>
  <si>
    <t>1.1.16</t>
  </si>
  <si>
    <t>Строительство улиц в пос. Озерки в г. Томске 
(вблизи пос. Росинка)</t>
  </si>
  <si>
    <t>Обращение Правления Томской региональной организации "Российский Союз ветеранов Афганистана"</t>
  </si>
  <si>
    <t>1.1.17</t>
  </si>
  <si>
    <t>Строительство ул. Солнечная мкр. Каменка в г. Томске</t>
  </si>
  <si>
    <t>1.1.18</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</si>
  <si>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</si>
  <si>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</si>
  <si>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1.1.19</t>
  </si>
  <si>
    <t>Строительство объектов улично-дорожной сети в 
д. Киргизка</t>
  </si>
  <si>
    <t>Стоимость строительно-монтажных работ будет определена после получения заключения о достоверности определения сметной стоимости</t>
  </si>
  <si>
    <t>1.1.20</t>
  </si>
  <si>
    <t>Строительство автомобильной дороги по ул. Светлая в с. Дзержинское</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</si>
  <si>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</si>
  <si>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1.1.21</t>
  </si>
  <si>
    <t>Строительство автомобильной дороги по пер. Полынный в с. Дзержинское</t>
  </si>
  <si>
    <t>1.1.22</t>
  </si>
  <si>
    <t>Строительство улиц в ж/д Копылово</t>
  </si>
  <si>
    <t>1.1.23</t>
  </si>
  <si>
    <t>Строительство ул. Приозерная в г. Томске (участок от д. 20 а до д. 72)</t>
  </si>
  <si>
    <t>1.1.24</t>
  </si>
  <si>
    <t>Строительсвто автомобильной дороги по 
ул. Бутакова от ул. Добровидова до 
ул. Большакова в г. Томске</t>
  </si>
  <si>
    <t>1.1.25</t>
  </si>
  <si>
    <t>Строительство ул. Спасская в мкр. Наука г. Томска</t>
  </si>
  <si>
    <t>Обращение председателя Думы Города Томска С.Ю. Панова</t>
  </si>
  <si>
    <t>1.1.26</t>
  </si>
  <si>
    <t>Строительство ул. Красные зори и 
ул. Преображенская в мкр. Наука г. Томска</t>
  </si>
  <si>
    <t>1.1.27</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</si>
  <si>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</si>
  <si>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</si>
  <si>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1.1.28</t>
  </si>
  <si>
    <t>Строительство ул. Вешняя в мкр. Наука г. Томска</t>
  </si>
  <si>
    <t>Обращение жетеля мкр. Наука, обращение председателя Думы Города Томска С.Ю. Панова</t>
  </si>
  <si>
    <t>1.1.29</t>
  </si>
  <si>
    <t>Строительство улиц в мкр. пос. Светлый г. Томска</t>
  </si>
  <si>
    <t>Обращения граждан</t>
  </si>
  <si>
    <t>1.1.30</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</si>
  <si>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</si>
  <si>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</si>
  <si>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1.1.31</t>
  </si>
  <si>
    <t>Строительство ул. Шахова в мкр. Наука г. Томска</t>
  </si>
  <si>
    <t>Обращение главы советского района от 10.05.2018 № 2136</t>
  </si>
  <si>
    <t>1.1.32</t>
  </si>
  <si>
    <t>Строительство автомобильной дороги по 
пер. Еловый в с. Дзержинское</t>
  </si>
  <si>
    <t>1.1.33</t>
  </si>
  <si>
    <t>Строительство автомобильной дороги по пер. Ореховый пос. Росинка г. Томска</t>
  </si>
  <si>
    <t>1.1.34</t>
  </si>
  <si>
    <t>Строительство автодорожного моста  через р.Ушайка с подходами по ул. Петропавловская.</t>
  </si>
  <si>
    <t>1.1.35</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</si>
  <si>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</si>
  <si>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</si>
  <si>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1.2</t>
  </si>
  <si>
    <t>Приобретение объектов улично-дорожнй сети</t>
  </si>
  <si>
    <t>1.2.1</t>
  </si>
  <si>
    <t>Жилая улица № 1 в жилом микрорайоне по ул. Береговая, 2д в г. Томске. Корректировка (1 этап)</t>
  </si>
  <si>
    <t>Приобретение</t>
  </si>
  <si>
    <t>1.2.2</t>
  </si>
  <si>
    <t>Жилая улица № 1 в жилом микрорайоне по ул. Береговая, 2д в г. Томске. Корректировка (2 этап)</t>
  </si>
  <si>
    <t>1.2.3</t>
  </si>
  <si>
    <t>Переулок Речной в г. Томске Томской области</t>
  </si>
  <si>
    <t>ИТОГО по задаче 1, в том числе:</t>
  </si>
  <si>
    <t>Задача 2 подпрограммы: Приведение улично-дорожной сети  в нормативное состояние</t>
  </si>
  <si>
    <t>2.1.</t>
  </si>
  <si>
    <t>Реконструкция  объектов улично-дорожной сети муниципального образования «Город Томск», в том числе:</t>
  </si>
  <si>
    <t>2.1.1</t>
  </si>
  <si>
    <t>Реконструкция ул. Гоголя от ул. Никитина до ул. Алтайской в г. Томске</t>
  </si>
  <si>
    <t xml:space="preserve">Положительное заключение государственной экспертизы № 70-1-5-0236-14 от 24.10.2014 г. </t>
  </si>
  <si>
    <t>2.1.2</t>
  </si>
  <si>
    <t>Реконструкция ул. Демьяна Бедного в г. Томске</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</si>
  <si>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</si>
  <si>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2.1.3</t>
  </si>
  <si>
    <t>Реконструкция ул. Ивановского, ул. Гамалеи ул. Баумана в г. Томске</t>
  </si>
  <si>
    <t>протокольное поручение Мэра Города Томска И.Г. Кляйн (ЭДО № 198162 от 21.05.2019 г.).</t>
  </si>
  <si>
    <t>2.1.4</t>
  </si>
  <si>
    <t>Реконструкция ул. Заречная 1-я, ул. Новоселов, пр. Малиновый в г. Томске (решение судов)</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</si>
  <si>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</si>
  <si>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2.1.5</t>
  </si>
  <si>
    <t>Реконструкция пер. Сергея Лазо в г. Томске</t>
  </si>
  <si>
    <t>2.1.6</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</si>
  <si>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</si>
  <si>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</si>
  <si>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2.1.7</t>
  </si>
  <si>
    <t>Реконструкция ул. Челюскинцев в г. Томске</t>
  </si>
  <si>
    <t>2.1.8</t>
  </si>
  <si>
    <t xml:space="preserve">Реконструкция ул. Континентальная и ул. Степановская в г. Томске </t>
  </si>
  <si>
    <t>В 2020 году будет подана бюджетная заявка на финансирование объекта в 2021 году за счет средств областного бюджета.</t>
  </si>
  <si>
    <t>2.1.9</t>
  </si>
  <si>
    <t xml:space="preserve">Реконструкция ул. Нефтяная в г. Томске </t>
  </si>
  <si>
    <t>2.1.10</t>
  </si>
  <si>
    <t>Реконструкция ул. Тургенева в г. Томске</t>
  </si>
  <si>
    <t>2.1.11</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</si>
  <si>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</si>
  <si>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</si>
  <si>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2.1.12</t>
  </si>
  <si>
    <t>Реконструкция ул. Барнаульская в г. Томске</t>
  </si>
  <si>
    <t>2.1.13</t>
  </si>
  <si>
    <t>Реконструкция ул. Парковая в г. Томске</t>
  </si>
  <si>
    <t>2.1.14</t>
  </si>
  <si>
    <t>Реконструкция ул. Центральная в г. Томске</t>
  </si>
  <si>
    <t>2.1.15</t>
  </si>
  <si>
    <t>Реконструкция автомобильной дороги по ул. Чапаева в г. Томске</t>
  </si>
  <si>
    <t>2.1.16</t>
  </si>
  <si>
    <t>Реконструкция участка автомобильной дороги от 
ул. Д. Бедного до п. Родионово</t>
  </si>
  <si>
    <t>2.1.17</t>
  </si>
  <si>
    <t>Реконструкция моста через р. Басандайка в п. Аникино</t>
  </si>
  <si>
    <t>2.1.18</t>
  </si>
  <si>
    <t>Реконструкция автомобильной дороги по ул. Макарова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</si>
  <si>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</si>
  <si>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2.1.19</t>
  </si>
  <si>
    <t>Реконструкция автомобильной дороги по ул. Вилюйская в г. Томске</t>
  </si>
  <si>
    <t>2.1.20</t>
  </si>
  <si>
    <t>Реконструкция проезда Проектируемого в г. Томске</t>
  </si>
  <si>
    <t>2.1.21</t>
  </si>
  <si>
    <t>Реконструкция ул. Мичурина от ул. Рабочей до ул. Торговой в г. Томске</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</si>
  <si>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</si>
  <si>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2.1.22</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</si>
  <si>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</si>
  <si>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2.1.23</t>
  </si>
  <si>
    <t>Реконструкция ул. Школьная от пер. Школьный до дома по ул. Школьная, 42 в г. Томске</t>
  </si>
  <si>
    <t>2.1.24</t>
  </si>
  <si>
    <t>Реконструкция ул. Кутузова, ул. Асиновская, 
ул. Алеутская</t>
  </si>
  <si>
    <t>2.1.25</t>
  </si>
  <si>
    <t>Реконструкция ул. Травяная, ул. Тенистая, ул. Приветливая (п. Степановка)</t>
  </si>
  <si>
    <t>2.1.26</t>
  </si>
  <si>
    <t>Реконструкция ул. Карпова в г. Томске на участке от ул. Учебная до ул. Савиных</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</si>
  <si>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</si>
  <si>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2.1.27</t>
  </si>
  <si>
    <t>Реконструкция пер. Зырянский в г. Томске</t>
  </si>
  <si>
    <t>2.1.28</t>
  </si>
  <si>
    <t>Реконструкция ул. Лебедева в г. Томске</t>
  </si>
  <si>
    <t>2.1.29</t>
  </si>
  <si>
    <t>Реконструкция ул. Олега Кошевого в г. Томске</t>
  </si>
  <si>
    <t>2.1.30</t>
  </si>
  <si>
    <t>Реконструкция ул. Интернационалистов в г. Томске</t>
  </si>
  <si>
    <t>2.1.31</t>
  </si>
  <si>
    <t>Реконструкция ул. Маяковского в г. Томске</t>
  </si>
  <si>
    <t>2.1.32</t>
  </si>
  <si>
    <t>Реконструкция ул. Любы Шевцовой в г. Томске</t>
  </si>
  <si>
    <t>2.1.33</t>
  </si>
  <si>
    <t>Реконструкция ул. Строевая</t>
  </si>
  <si>
    <t>2.1.34</t>
  </si>
  <si>
    <t>Реконструкция ул. Мечникова в г. Томске</t>
  </si>
  <si>
    <t>2.1.35</t>
  </si>
  <si>
    <t>Реконструкция ул. Советская (от пр. Кирова до пр. Фрунзе)</t>
  </si>
  <si>
    <t>2.1.36</t>
  </si>
  <si>
    <t>Реконструкция ул. Иркутский тракт в г. Томске (на участке от ДШИ № 3 до поворота на п. Светлый)</t>
  </si>
  <si>
    <t>2.1.37</t>
  </si>
  <si>
    <t>Реконструкция ул. Ленина д. Лоскутово в г. Томске</t>
  </si>
  <si>
    <t>2.1.38</t>
  </si>
  <si>
    <t>Реконструкция ул. Земляничная п. Росинка в г. Томске</t>
  </si>
  <si>
    <t>2.1.39</t>
  </si>
  <si>
    <t>Реконструкция ул. Ижевская</t>
  </si>
  <si>
    <t>2.1.40</t>
  </si>
  <si>
    <t>Реконструкция пер. Карский</t>
  </si>
  <si>
    <t>2.1.41</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</si>
  <si>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</si>
  <si>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</si>
  <si>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2.1.42</t>
  </si>
  <si>
    <t>Реконструкция ул. Герасименко от ул. Беринга до ул. Бирюкова</t>
  </si>
  <si>
    <t>2.2.</t>
  </si>
  <si>
    <t>Капитальный ремонт объектов улично-дорожной сети муниципального образования «Город Томск», в том числе:</t>
  </si>
  <si>
    <t>2.2.1</t>
  </si>
  <si>
    <t>Капитальный ремонт ул. Демьяна Бедного на участке от ул. Баумана до ул. Тургенева в  г. Томске</t>
  </si>
  <si>
    <t>10 1 01 20420 243</t>
  </si>
  <si>
    <t>Капитальный ремонт ул. Демьяна Бедного на участке от ул. Баумана до ул. Тургенева в г. Томске. Устройство тротуаров</t>
  </si>
  <si>
    <t>2.2.2</t>
  </si>
  <si>
    <t>Капитальный ремонт ул. Бориса Пастернака 
п. Апрель в г. Томске. Устройство тротуаров (решение судов),</t>
  </si>
  <si>
    <t>A</t>
  </si>
  <si>
    <t>2.2.3</t>
  </si>
  <si>
    <t>Капитальный ремонт  ул. В. Высоцкого  на участке от автобусной остановки «Спорткомплекс «Кедр» до автобусной остановки «Высоцкого 16» в г. Томске. Устройство тротуаров</t>
  </si>
  <si>
    <t>2.2.4</t>
  </si>
  <si>
    <t>Капитальный ремонт тротуаров вдоль линий жилой застройки около школы № 66 по адресам: г. Томск, ул. Сплавная, 56, д. Эушта, ул. Школьная, 3</t>
  </si>
  <si>
    <t>2.2.5</t>
  </si>
  <si>
    <t>Капитальный ремонт пер. Ботанический в г. Томске</t>
  </si>
  <si>
    <t>2.2.6</t>
  </si>
  <si>
    <t>Капитальный ремонт ул. Степановской в г. Томске</t>
  </si>
  <si>
    <t>2.2.7</t>
  </si>
  <si>
    <t>Капитальный ремонт ул. С. Щедрина</t>
  </si>
  <si>
    <t>2.2.8</t>
  </si>
  <si>
    <t>Капитальный ремонт ул. Бакунина</t>
  </si>
  <si>
    <t>2.2.9</t>
  </si>
  <si>
    <t>Капитальный ремонт ул. Дзержинская в 
с. Дзержинское г. Томска</t>
  </si>
  <si>
    <t>решение комиссии Думы Города Томска по дорожному хозяйству и благоустройству от 22.02.2019 г.</t>
  </si>
  <si>
    <t>2.2.10</t>
  </si>
  <si>
    <t>Капитальный ремонт ул. Петровская в с. Дзержинское г. Томска</t>
  </si>
  <si>
    <t>2.2.11</t>
  </si>
  <si>
    <t>Капитальный ремонт ул. О. Кошевого</t>
  </si>
  <si>
    <t>2.2.12</t>
  </si>
  <si>
    <t>Капитальный ремонт ул. 5-ой Армии</t>
  </si>
  <si>
    <t>2.2.13</t>
  </si>
  <si>
    <t>Капитальный ремонт ул. Черемуховая, ул Поляночная, ул. Урманская, пер. Урочинский</t>
  </si>
  <si>
    <t>2.2.14</t>
  </si>
  <si>
    <t>Капитальный ремонт ул. Дружбы, ул. Депутатской</t>
  </si>
  <si>
    <t>2.2.15</t>
  </si>
  <si>
    <t>Капитальный ремонт объектов улично-дорожной сети в пос. 2-ой ЛПК</t>
  </si>
  <si>
    <t>2.2.16</t>
  </si>
  <si>
    <t>Капитальный ремонт ул. Амурской, пер. Камский</t>
  </si>
  <si>
    <t>2.2.17</t>
  </si>
  <si>
    <t>Капитальный ремонт ул. Героев Чубаровцев</t>
  </si>
  <si>
    <t>2.2.18</t>
  </si>
  <si>
    <t>Капитальный ремонт ул. Никитина от пр. Комсомольского до ул. С. Разина</t>
  </si>
  <si>
    <t>2.2.19</t>
  </si>
  <si>
    <t>Капитальный ремонт объектов улично-дорожной сети в мкр. Каменка</t>
  </si>
  <si>
    <t>2.2.20</t>
  </si>
  <si>
    <t>Капитальный ремонт пер. Курский</t>
  </si>
  <si>
    <t>2.2.21</t>
  </si>
  <si>
    <t>Капитальный ремонт ул. Нижне - Складская в 
пос. Нижний склад г. Томска</t>
  </si>
  <si>
    <t>2.2.22</t>
  </si>
  <si>
    <t>Капитальный ремонт ул. Левобережная в пос. Нижний склад г. Томска</t>
  </si>
  <si>
    <t>2.2.23</t>
  </si>
  <si>
    <t>Капитальный ремонт ул. Сплавная в пос. Нижний склад г. Томска</t>
  </si>
  <si>
    <t>2.3</t>
  </si>
  <si>
    <t>Проведение обследования (исследования) объектов улично-дорожной сети, мостовых сооружений, оценка земельных участков и объектов недвижимости</t>
  </si>
  <si>
    <t>2.3.1</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</si>
  <si>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</si>
  <si>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Г</t>
  </si>
  <si>
    <t>2.3.2</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</si>
  <si>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</si>
  <si>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Обследование</t>
  </si>
  <si>
    <t>2.3.3</t>
  </si>
  <si>
    <t>Обследование моста через р. Ушайку по ул. Красноармейской</t>
  </si>
  <si>
    <t>Департамент дорожной деятельности и благоустройства администрации Города Томска</t>
  </si>
  <si>
    <t>2.3.4</t>
  </si>
  <si>
    <t>Обследование моста через р. Ушайку по ул. Мостовой в пос. Заварзино в г. Томске</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</si>
  <si>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</si>
  <si>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2.3.5</t>
  </si>
  <si>
    <t>Обследование трубы на оз. Керепеть на ул. Трудовая</t>
  </si>
  <si>
    <t>2.3.6</t>
  </si>
  <si>
    <t>Обследование моста-трубы в псо. Свечном по ул. Смирнова в г. Томске</t>
  </si>
  <si>
    <t>2.3.7</t>
  </si>
  <si>
    <t>Обследование моста-трубы на р. Ушайка по пр. Комсомольскому в г. Томске</t>
  </si>
  <si>
    <t>2.3.8</t>
  </si>
  <si>
    <t>Обследование моста-трубы на р. Ушайка по пр. Ленина у магазина "1000 мелочей" в г. Томске</t>
  </si>
  <si>
    <t>2.4</t>
  </si>
  <si>
    <t>Ремонт  объектов улично-дорожной сети муниципального образования «Город Томск», в том числе:</t>
  </si>
  <si>
    <t>2.4.1</t>
  </si>
  <si>
    <t xml:space="preserve">Ремонт участка автомобильной дороги - путепровода, протяженностью 89,55 м, по адресу: г. Томск, ул. Мичурина, 98а (решение судов) </t>
  </si>
  <si>
    <t>10 1 01 99990 244</t>
  </si>
  <si>
    <t>2.4.2</t>
  </si>
  <si>
    <t>Ремонт моста через реку Ушайка, расположенного по адресу: г. Томск, ул. Красноармейская, 2а</t>
  </si>
  <si>
    <t>2.4.3</t>
  </si>
  <si>
    <t xml:space="preserve">Ремонт моста через реку Ушайка, расположенного по адресу: г. Томск, Аптекарский переулок, 17 </t>
  </si>
  <si>
    <t>2</t>
  </si>
  <si>
    <t>ИТОГО по задаче 2, в том числе:</t>
  </si>
  <si>
    <t>Задача 3 подпрограммы: Приведение улично-дорожной сети  в нормативное состояние, в рамках реализации национального проекта</t>
  </si>
  <si>
    <t>3.1.</t>
  </si>
  <si>
    <t>Капитальный ремонт объектов улично-дорожной сети г. Томска в рамках реализации национального проекта, в том числе:</t>
  </si>
  <si>
    <t>Проектно-изыскательские работы</t>
  </si>
  <si>
    <t>3.1.1</t>
  </si>
  <si>
    <t>Капитальный ремонт коммунального моста через р. Томь в г. Томске</t>
  </si>
  <si>
    <t>10 1 R1 53940 243</t>
  </si>
  <si>
    <t>3.2</t>
  </si>
  <si>
    <t>Ремонт объектов улично-дорожной сети г. Томска в рамках реализации национального проекта, в том числе:</t>
  </si>
  <si>
    <t>3.2.1</t>
  </si>
  <si>
    <t>10 1 R1 53940 244</t>
  </si>
  <si>
    <t>3</t>
  </si>
  <si>
    <t>ИТОГО по задаче 3, в том числе:</t>
  </si>
  <si>
    <t>ИТОГО по задачам 1, 2, 3 в том числе:</t>
  </si>
  <si>
    <t>Приобретение объектов улично-дорожной сети</t>
  </si>
  <si>
    <t>Строительство автомобильной дороги от ул. Мостовая до ул. ЛПК 2-й пос. в г. Томске</t>
  </si>
  <si>
    <t>10 1 R1 53940 243
10 1 R1 53940 243</t>
  </si>
  <si>
    <t>1.1.36</t>
  </si>
  <si>
    <t>101 01 99990 244</t>
  </si>
  <si>
    <t>Критерий определения уровня приоритетности мероприятий</t>
  </si>
  <si>
    <t>10 1 01 40010 414; 10101П980 414</t>
  </si>
</sst>
</file>

<file path=xl/styles.xml><?xml version="1.0" encoding="utf-8"?>
<styleSheet xmlns="http://schemas.openxmlformats.org/spreadsheetml/2006/main">
  <numFmts count="6">
    <numFmt numFmtId="164" formatCode="#,##0.0_ ;\-#,##0.0\ "/>
    <numFmt numFmtId="165" formatCode="#,##0.000"/>
    <numFmt numFmtId="166" formatCode="_-* #,##0.00_р_._-;\-* #,##0.00_р_._-;_-* &quot;-&quot;??_р_._-;_-@_-"/>
    <numFmt numFmtId="167" formatCode="#,##0.00_ ;\-#,##0.00\ "/>
    <numFmt numFmtId="168" formatCode="#,##0.0"/>
    <numFmt numFmtId="169" formatCode="0.0"/>
  </numFmts>
  <fonts count="12">
    <font>
      <sz val="10"/>
      <name val="Arial Cyr"/>
      <charset val="204"/>
    </font>
    <font>
      <sz val="10"/>
      <name val="Arial Cyr"/>
      <charset val="204"/>
    </font>
    <font>
      <sz val="10"/>
      <name val="Times New Roman"/>
      <family val="1"/>
      <charset val="204"/>
    </font>
    <font>
      <b/>
      <sz val="10"/>
      <name val="Times New Roman"/>
      <family val="1"/>
      <charset val="204"/>
    </font>
    <font>
      <b/>
      <sz val="16"/>
      <name val="Times New Roman"/>
      <family val="1"/>
      <charset val="204"/>
    </font>
    <font>
      <sz val="16"/>
      <name val="Times New Roman"/>
      <family val="1"/>
      <charset val="204"/>
    </font>
    <font>
      <sz val="10"/>
      <name val="Arial"/>
      <family val="2"/>
      <charset val="204"/>
    </font>
    <font>
      <b/>
      <sz val="14"/>
      <color indexed="81"/>
      <name val="Tahoma"/>
      <family val="2"/>
      <charset val="204"/>
    </font>
    <font>
      <sz val="14"/>
      <color indexed="81"/>
      <name val="Tahoma"/>
      <family val="2"/>
      <charset val="204"/>
    </font>
    <font>
      <sz val="16"/>
      <color rgb="FF0000FF"/>
      <name val="Times New Roman"/>
      <family val="1"/>
      <charset val="204"/>
    </font>
    <font>
      <sz val="16"/>
      <color rgb="FFFF0000"/>
      <name val="Times New Roman"/>
      <family val="1"/>
      <charset val="204"/>
    </font>
    <font>
      <sz val="12"/>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9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6" fontId="1" fillId="0" borderId="0" applyFont="0" applyFill="0" applyBorder="0" applyAlignment="0" applyProtection="0"/>
    <xf numFmtId="0" fontId="6" fillId="0" borderId="0"/>
    <xf numFmtId="0" fontId="6" fillId="0" borderId="0"/>
  </cellStyleXfs>
  <cellXfs count="137">
    <xf numFmtId="0" fontId="0" fillId="0" borderId="0" xfId="0"/>
    <xf numFmtId="0" fontId="2" fillId="2" borderId="0" xfId="0" applyFont="1" applyFill="1"/>
    <xf numFmtId="164" fontId="2" fillId="2" borderId="0" xfId="0" applyNumberFormat="1" applyFont="1" applyFill="1"/>
    <xf numFmtId="0" fontId="2" fillId="2" borderId="0" xfId="0" applyFont="1" applyFill="1" applyBorder="1"/>
    <xf numFmtId="4" fontId="2" fillId="2" borderId="0" xfId="0" applyNumberFormat="1" applyFont="1" applyFill="1" applyBorder="1" applyAlignment="1">
      <alignment horizontal="center" vertical="center" wrapText="1"/>
    </xf>
    <xf numFmtId="3" fontId="2" fillId="2" borderId="0" xfId="0" applyNumberFormat="1" applyFont="1" applyFill="1" applyBorder="1" applyAlignment="1">
      <alignment vertical="center" wrapText="1"/>
    </xf>
    <xf numFmtId="164" fontId="2" fillId="2" borderId="0" xfId="0" applyNumberFormat="1" applyFont="1" applyFill="1" applyBorder="1"/>
    <xf numFmtId="165" fontId="2" fillId="2" borderId="0" xfId="0" applyNumberFormat="1" applyFont="1" applyFill="1"/>
    <xf numFmtId="165" fontId="2" fillId="2" borderId="0" xfId="0" applyNumberFormat="1" applyFont="1" applyFill="1" applyBorder="1"/>
    <xf numFmtId="3" fontId="2" fillId="2" borderId="0" xfId="0" applyNumberFormat="1" applyFont="1" applyFill="1" applyBorder="1" applyAlignment="1"/>
    <xf numFmtId="4" fontId="2" fillId="2" borderId="0" xfId="0" applyNumberFormat="1" applyFont="1" applyFill="1" applyBorder="1"/>
    <xf numFmtId="0" fontId="2" fillId="2" borderId="0" xfId="0" applyFont="1" applyFill="1" applyAlignment="1">
      <alignment horizontal="centerContinuous"/>
    </xf>
    <xf numFmtId="0" fontId="2" fillId="2" borderId="0" xfId="0" applyFont="1" applyFill="1" applyAlignment="1">
      <alignment horizontal="centerContinuous" wrapText="1"/>
    </xf>
    <xf numFmtId="0" fontId="2" fillId="3" borderId="0" xfId="0" applyFont="1" applyFill="1"/>
    <xf numFmtId="49"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5" fontId="2" fillId="2" borderId="0" xfId="0" applyNumberFormat="1" applyFont="1" applyFill="1" applyAlignment="1">
      <alignment horizontal="center" vertical="center" wrapText="1"/>
    </xf>
    <xf numFmtId="49" fontId="2" fillId="2" borderId="0" xfId="0" applyNumberFormat="1" applyFont="1" applyFill="1"/>
    <xf numFmtId="0" fontId="2" fillId="4" borderId="0" xfId="0" applyFont="1" applyFill="1"/>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xf>
    <xf numFmtId="167" fontId="2" fillId="0" borderId="1" xfId="1"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2" fillId="0" borderId="3" xfId="0" applyFont="1" applyFill="1" applyBorder="1" applyAlignment="1">
      <alignment vertical="top" wrapText="1"/>
    </xf>
    <xf numFmtId="167" fontId="5" fillId="0" borderId="1" xfId="1"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8" fontId="5" fillId="0" borderId="1" xfId="1"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2" fillId="0" borderId="3" xfId="0" applyFont="1" applyFill="1" applyBorder="1" applyAlignment="1">
      <alignment horizontal="left" vertical="center" wrapText="1"/>
    </xf>
    <xf numFmtId="164" fontId="5" fillId="0" borderId="4" xfId="1" applyNumberFormat="1" applyFont="1" applyFill="1" applyBorder="1" applyAlignment="1">
      <alignment horizontal="center" vertical="center" wrapText="1"/>
    </xf>
    <xf numFmtId="168" fontId="5" fillId="0" borderId="4" xfId="0"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3" xfId="0" applyFont="1" applyFill="1" applyBorder="1"/>
    <xf numFmtId="0" fontId="3" fillId="0" borderId="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vertical="top" wrapText="1"/>
    </xf>
    <xf numFmtId="168" fontId="2" fillId="0" borderId="2" xfId="0" applyNumberFormat="1" applyFont="1" applyFill="1" applyBorder="1" applyAlignment="1">
      <alignment horizontal="center" vertical="center" wrapText="1"/>
    </xf>
    <xf numFmtId="0" fontId="2" fillId="0" borderId="0" xfId="0" applyFont="1" applyFill="1" applyBorder="1"/>
    <xf numFmtId="1" fontId="2" fillId="0" borderId="0" xfId="0" applyNumberFormat="1" applyFont="1" applyFill="1" applyBorder="1" applyAlignment="1">
      <alignment vertical="center" wrapText="1"/>
    </xf>
    <xf numFmtId="1" fontId="3" fillId="0" borderId="0" xfId="0" applyNumberFormat="1" applyFont="1" applyFill="1" applyBorder="1" applyAlignment="1">
      <alignment horizontal="center" vertical="center" wrapText="1"/>
    </xf>
    <xf numFmtId="167" fontId="3"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8" fontId="2" fillId="0" borderId="0" xfId="0" applyNumberFormat="1" applyFont="1" applyFill="1" applyBorder="1" applyAlignment="1">
      <alignment vertical="center" wrapText="1"/>
    </xf>
    <xf numFmtId="164" fontId="2"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vertical="top" wrapText="1"/>
    </xf>
    <xf numFmtId="168" fontId="9"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1" fontId="2" fillId="0" borderId="2" xfId="2"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2" fillId="5" borderId="0" xfId="0" applyFont="1" applyFill="1"/>
    <xf numFmtId="1" fontId="2" fillId="6" borderId="2" xfId="2" applyNumberFormat="1" applyFont="1" applyFill="1" applyBorder="1" applyAlignment="1" applyProtection="1">
      <alignment horizontal="center" vertical="center" wrapText="1"/>
      <protection locked="0"/>
    </xf>
    <xf numFmtId="1" fontId="2" fillId="2" borderId="2" xfId="2"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168" fontId="5" fillId="6"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vertical="top" wrapText="1"/>
    </xf>
    <xf numFmtId="1" fontId="2" fillId="6" borderId="1" xfId="0" applyNumberFormat="1" applyFont="1" applyFill="1" applyBorder="1" applyAlignment="1">
      <alignment horizontal="center" vertical="center" wrapText="1"/>
    </xf>
    <xf numFmtId="164" fontId="5" fillId="6" borderId="1" xfId="1" applyNumberFormat="1" applyFont="1" applyFill="1" applyBorder="1" applyAlignment="1">
      <alignment horizontal="center" vertical="center" wrapText="1"/>
    </xf>
    <xf numFmtId="164" fontId="9" fillId="6" borderId="1" xfId="1" applyNumberFormat="1"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164" fontId="4" fillId="6"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1" fillId="2" borderId="0" xfId="0" applyNumberFormat="1" applyFont="1" applyFill="1"/>
    <xf numFmtId="0" fontId="11" fillId="2" borderId="0" xfId="0" applyFont="1" applyFill="1"/>
    <xf numFmtId="164" fontId="11" fillId="2" borderId="0" xfId="0" applyNumberFormat="1" applyFont="1" applyFill="1"/>
    <xf numFmtId="0" fontId="11" fillId="0" borderId="0" xfId="0" applyFont="1" applyFill="1" applyBorder="1"/>
    <xf numFmtId="164" fontId="11" fillId="7" borderId="0" xfId="0" applyNumberFormat="1" applyFont="1" applyFill="1"/>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1" fontId="2" fillId="0" borderId="1" xfId="0" applyNumberFormat="1" applyFont="1" applyFill="1" applyBorder="1" applyAlignment="1">
      <alignment horizontal="left" vertical="center" wrapText="1"/>
    </xf>
    <xf numFmtId="1" fontId="2" fillId="0" borderId="2"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2" borderId="0" xfId="0" applyFont="1" applyFill="1" applyAlignment="1">
      <alignment horizontal="right"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1" fontId="2" fillId="0" borderId="2" xfId="2" applyNumberFormat="1" applyFont="1" applyFill="1" applyBorder="1" applyAlignment="1" applyProtection="1">
      <alignment horizontal="center" vertical="center" wrapText="1"/>
      <protection locked="0"/>
    </xf>
    <xf numFmtId="1" fontId="2" fillId="0" borderId="4" xfId="2" applyNumberFormat="1" applyFont="1" applyFill="1" applyBorder="1" applyAlignment="1" applyProtection="1">
      <alignment horizontal="center" vertical="center" wrapText="1"/>
      <protection locked="0"/>
    </xf>
    <xf numFmtId="1" fontId="2" fillId="6" borderId="5" xfId="0" applyNumberFormat="1" applyFont="1" applyFill="1" applyBorder="1" applyAlignment="1">
      <alignment horizontal="center" vertical="center" wrapText="1"/>
    </xf>
    <xf numFmtId="1" fontId="2" fillId="6" borderId="6" xfId="0" applyNumberFormat="1" applyFont="1" applyFill="1" applyBorder="1" applyAlignment="1">
      <alignment horizontal="center" vertical="center" wrapText="1"/>
    </xf>
    <xf numFmtId="1" fontId="2" fillId="6" borderId="7" xfId="0" applyNumberFormat="1" applyFont="1" applyFill="1" applyBorder="1" applyAlignment="1">
      <alignment horizontal="center" vertical="center" wrapText="1"/>
    </xf>
    <xf numFmtId="1" fontId="2" fillId="6" borderId="8" xfId="0" applyNumberFormat="1" applyFont="1" applyFill="1" applyBorder="1" applyAlignment="1">
      <alignment horizontal="center" vertical="center" wrapText="1"/>
    </xf>
    <xf numFmtId="1" fontId="2" fillId="6" borderId="0" xfId="0" applyNumberFormat="1" applyFont="1" applyFill="1" applyBorder="1" applyAlignment="1">
      <alignment horizontal="center" vertical="center" wrapText="1"/>
    </xf>
    <xf numFmtId="1" fontId="2" fillId="6"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3" xfId="0" applyFont="1" applyFill="1" applyBorder="1"/>
    <xf numFmtId="0" fontId="0" fillId="0" borderId="4" xfId="0" applyFont="1" applyFill="1" applyBorder="1"/>
    <xf numFmtId="1" fontId="2" fillId="0" borderId="11"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cellXfs>
  <cellStyles count="4">
    <cellStyle name="Обычный" xfId="0" builtinId="0"/>
    <cellStyle name="Обычный 3" xfId="3"/>
    <cellStyle name="Обычный_Pril_6_6_1111_1" xfId="2"/>
    <cellStyle name="Финансовый" xfId="1" builtin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W526"/>
  <sheetViews>
    <sheetView tabSelected="1" view="pageLayout" topLeftCell="A495" zoomScale="55" zoomScaleNormal="70" zoomScaleSheetLayoutView="70" zoomScalePageLayoutView="55" workbookViewId="0">
      <selection activeCell="L15" sqref="L15"/>
    </sheetView>
  </sheetViews>
  <sheetFormatPr defaultRowHeight="12.75"/>
  <cols>
    <col min="1" max="1" width="12.5703125" style="1" bestFit="1" customWidth="1"/>
    <col min="2" max="2" width="54.42578125" style="1" customWidth="1"/>
    <col min="3" max="3" width="11" style="1" hidden="1" customWidth="1"/>
    <col min="4" max="4" width="18.140625" style="1" hidden="1" customWidth="1"/>
    <col min="5" max="5" width="22.140625" style="1" customWidth="1"/>
    <col min="6" max="6" width="17.28515625" style="1" customWidth="1"/>
    <col min="7" max="7" width="18.85546875" style="1" customWidth="1"/>
    <col min="8" max="8" width="14.5703125" style="1" customWidth="1"/>
    <col min="9" max="9" width="19.7109375" style="1" customWidth="1"/>
    <col min="10" max="10" width="19" style="1" customWidth="1"/>
    <col min="11" max="12" width="23.140625" style="1" customWidth="1"/>
    <col min="13" max="13" width="21.85546875" style="1" customWidth="1"/>
    <col min="14" max="14" width="21.28515625" style="1" customWidth="1"/>
    <col min="15" max="15" width="21.85546875" style="1" customWidth="1"/>
    <col min="16" max="16" width="21.28515625" style="1" customWidth="1"/>
    <col min="17" max="18" width="15.5703125" style="1" customWidth="1"/>
    <col min="19" max="19" width="47.7109375" style="1" hidden="1" customWidth="1"/>
    <col min="20" max="20" width="19" style="1" customWidth="1"/>
    <col min="21" max="21" width="21.42578125" style="44" customWidth="1"/>
    <col min="22" max="257" width="9.140625" style="44"/>
    <col min="258" max="16384" width="9.140625" style="1"/>
  </cols>
  <sheetData>
    <row r="1" spans="1:20">
      <c r="K1" s="2"/>
      <c r="L1" s="2"/>
    </row>
    <row r="2" spans="1:20" ht="43.5" customHeight="1">
      <c r="C2" s="3"/>
      <c r="D2" s="4"/>
      <c r="E2" s="5"/>
      <c r="F2" s="4"/>
      <c r="G2" s="4"/>
      <c r="H2" s="6"/>
      <c r="I2" s="6"/>
      <c r="J2" s="6"/>
      <c r="K2" s="7"/>
      <c r="L2" s="7"/>
      <c r="M2" s="2"/>
      <c r="O2" s="2"/>
      <c r="P2" s="2"/>
      <c r="Q2" s="115" t="s">
        <v>0</v>
      </c>
      <c r="R2" s="115"/>
      <c r="S2" s="115"/>
      <c r="T2" s="115"/>
    </row>
    <row r="3" spans="1:20">
      <c r="C3" s="3"/>
      <c r="D3" s="8"/>
      <c r="E3" s="9"/>
      <c r="F3" s="4"/>
      <c r="G3" s="4"/>
      <c r="H3" s="6"/>
      <c r="I3" s="6"/>
      <c r="J3" s="6"/>
    </row>
    <row r="4" spans="1:20">
      <c r="C4" s="3"/>
      <c r="D4" s="10"/>
      <c r="E4" s="9"/>
      <c r="F4" s="4"/>
      <c r="G4" s="4"/>
      <c r="H4" s="6"/>
      <c r="I4" s="6"/>
      <c r="J4" s="6"/>
    </row>
    <row r="5" spans="1:20">
      <c r="C5" s="3"/>
      <c r="D5" s="3"/>
      <c r="E5" s="3"/>
      <c r="F5" s="3"/>
      <c r="G5" s="3"/>
      <c r="H5" s="3"/>
      <c r="I5" s="3"/>
    </row>
    <row r="6" spans="1:20">
      <c r="C6" s="3"/>
      <c r="D6" s="3"/>
      <c r="E6" s="3"/>
      <c r="F6" s="3"/>
      <c r="G6" s="3"/>
      <c r="H6" s="3"/>
      <c r="I6" s="3"/>
    </row>
    <row r="7" spans="1:20">
      <c r="A7" s="11"/>
      <c r="B7" s="11"/>
      <c r="C7" s="11"/>
      <c r="D7" s="11"/>
      <c r="E7" s="11"/>
      <c r="F7" s="11"/>
      <c r="G7" s="11"/>
      <c r="H7" s="11"/>
      <c r="I7" s="11"/>
      <c r="J7" s="11"/>
      <c r="K7" s="11"/>
      <c r="L7" s="11"/>
      <c r="M7" s="11"/>
      <c r="N7" s="11"/>
      <c r="O7" s="11"/>
      <c r="P7" s="11"/>
      <c r="Q7" s="11"/>
      <c r="R7" s="11"/>
      <c r="S7" s="11"/>
    </row>
    <row r="8" spans="1:20" ht="25.5">
      <c r="A8" s="12" t="s">
        <v>1</v>
      </c>
      <c r="B8" s="11"/>
      <c r="C8" s="11"/>
      <c r="D8" s="11"/>
      <c r="E8" s="11"/>
      <c r="F8" s="11"/>
      <c r="G8" s="11"/>
      <c r="H8" s="11"/>
      <c r="I8" s="11"/>
      <c r="J8" s="11"/>
      <c r="K8" s="11"/>
      <c r="L8" s="11"/>
      <c r="M8" s="11"/>
      <c r="N8" s="11"/>
      <c r="O8" s="11"/>
      <c r="P8" s="11"/>
      <c r="Q8" s="11"/>
      <c r="R8" s="11"/>
      <c r="S8" s="11"/>
    </row>
    <row r="11" spans="1:20" ht="15.75" customHeight="1">
      <c r="A11" s="116" t="s">
        <v>2</v>
      </c>
      <c r="B11" s="116" t="s">
        <v>3</v>
      </c>
      <c r="C11" s="116" t="s">
        <v>4</v>
      </c>
      <c r="D11" s="116" t="s">
        <v>5</v>
      </c>
      <c r="E11" s="117" t="s">
        <v>6</v>
      </c>
      <c r="F11" s="117" t="s">
        <v>7</v>
      </c>
      <c r="G11" s="117" t="s">
        <v>340</v>
      </c>
      <c r="H11" s="116" t="s">
        <v>8</v>
      </c>
      <c r="I11" s="116" t="s">
        <v>9</v>
      </c>
      <c r="J11" s="116"/>
      <c r="K11" s="100" t="s">
        <v>10</v>
      </c>
      <c r="L11" s="100"/>
      <c r="M11" s="100"/>
      <c r="N11" s="100"/>
      <c r="O11" s="100"/>
      <c r="P11" s="100"/>
      <c r="Q11" s="100"/>
      <c r="R11" s="100"/>
      <c r="S11" s="98" t="s">
        <v>11</v>
      </c>
      <c r="T11" s="98" t="s">
        <v>12</v>
      </c>
    </row>
    <row r="12" spans="1:20" ht="14.25" customHeight="1">
      <c r="A12" s="116"/>
      <c r="B12" s="116"/>
      <c r="C12" s="116"/>
      <c r="D12" s="116"/>
      <c r="E12" s="118"/>
      <c r="F12" s="118"/>
      <c r="G12" s="118"/>
      <c r="H12" s="116"/>
      <c r="I12" s="116"/>
      <c r="J12" s="116"/>
      <c r="K12" s="100"/>
      <c r="L12" s="100"/>
      <c r="M12" s="100"/>
      <c r="N12" s="100"/>
      <c r="O12" s="100"/>
      <c r="P12" s="100"/>
      <c r="Q12" s="100"/>
      <c r="R12" s="100"/>
      <c r="S12" s="101"/>
      <c r="T12" s="101"/>
    </row>
    <row r="13" spans="1:20" ht="29.25" customHeight="1">
      <c r="A13" s="116"/>
      <c r="B13" s="116"/>
      <c r="C13" s="116"/>
      <c r="D13" s="116"/>
      <c r="E13" s="118"/>
      <c r="F13" s="118"/>
      <c r="G13" s="118"/>
      <c r="H13" s="116"/>
      <c r="I13" s="116"/>
      <c r="J13" s="116"/>
      <c r="K13" s="100" t="s">
        <v>13</v>
      </c>
      <c r="L13" s="100"/>
      <c r="M13" s="100" t="s">
        <v>14</v>
      </c>
      <c r="N13" s="100"/>
      <c r="O13" s="100" t="s">
        <v>15</v>
      </c>
      <c r="P13" s="100"/>
      <c r="Q13" s="100" t="s">
        <v>16</v>
      </c>
      <c r="R13" s="100"/>
      <c r="S13" s="101"/>
      <c r="T13" s="101"/>
    </row>
    <row r="14" spans="1:20" ht="3" customHeight="1">
      <c r="A14" s="116"/>
      <c r="B14" s="116"/>
      <c r="C14" s="116"/>
      <c r="D14" s="116"/>
      <c r="E14" s="118"/>
      <c r="F14" s="118"/>
      <c r="G14" s="118"/>
      <c r="H14" s="116"/>
      <c r="I14" s="116"/>
      <c r="J14" s="116"/>
      <c r="K14" s="100"/>
      <c r="L14" s="100"/>
      <c r="M14" s="100"/>
      <c r="N14" s="100"/>
      <c r="O14" s="100"/>
      <c r="P14" s="100"/>
      <c r="Q14" s="100"/>
      <c r="R14" s="100"/>
      <c r="S14" s="101"/>
      <c r="T14" s="101"/>
    </row>
    <row r="15" spans="1:20" ht="51.75" customHeight="1">
      <c r="A15" s="116"/>
      <c r="B15" s="116"/>
      <c r="C15" s="116"/>
      <c r="D15" s="116"/>
      <c r="E15" s="119"/>
      <c r="F15" s="119"/>
      <c r="G15" s="119"/>
      <c r="H15" s="116"/>
      <c r="I15" s="62" t="s">
        <v>17</v>
      </c>
      <c r="J15" s="62" t="s">
        <v>18</v>
      </c>
      <c r="K15" s="62" t="s">
        <v>17</v>
      </c>
      <c r="L15" s="62" t="s">
        <v>18</v>
      </c>
      <c r="M15" s="62" t="s">
        <v>17</v>
      </c>
      <c r="N15" s="62" t="s">
        <v>18</v>
      </c>
      <c r="O15" s="62" t="s">
        <v>17</v>
      </c>
      <c r="P15" s="62" t="s">
        <v>18</v>
      </c>
      <c r="Q15" s="62" t="s">
        <v>17</v>
      </c>
      <c r="R15" s="62" t="s">
        <v>19</v>
      </c>
      <c r="S15" s="99"/>
      <c r="T15" s="99"/>
    </row>
    <row r="16" spans="1:20" ht="15.75" customHeight="1">
      <c r="A16" s="19">
        <v>1</v>
      </c>
      <c r="B16" s="19">
        <v>2</v>
      </c>
      <c r="C16" s="19"/>
      <c r="D16" s="19"/>
      <c r="E16" s="19">
        <v>3</v>
      </c>
      <c r="F16" s="19">
        <v>4</v>
      </c>
      <c r="G16" s="19">
        <v>5</v>
      </c>
      <c r="H16" s="19">
        <v>6</v>
      </c>
      <c r="I16" s="19">
        <v>7</v>
      </c>
      <c r="J16" s="19">
        <v>8</v>
      </c>
      <c r="K16" s="19">
        <v>9</v>
      </c>
      <c r="L16" s="19">
        <v>10</v>
      </c>
      <c r="M16" s="19">
        <v>11</v>
      </c>
      <c r="N16" s="19">
        <v>12</v>
      </c>
      <c r="O16" s="19">
        <v>13</v>
      </c>
      <c r="P16" s="19">
        <v>14</v>
      </c>
      <c r="Q16" s="19">
        <v>15</v>
      </c>
      <c r="R16" s="19">
        <v>16</v>
      </c>
      <c r="S16" s="61"/>
      <c r="T16" s="20">
        <v>15</v>
      </c>
    </row>
    <row r="17" spans="1:20" ht="72" customHeight="1">
      <c r="A17" s="102" t="s">
        <v>20</v>
      </c>
      <c r="B17" s="102"/>
      <c r="C17" s="102"/>
      <c r="D17" s="102"/>
      <c r="E17" s="102"/>
      <c r="F17" s="102"/>
      <c r="G17" s="102"/>
      <c r="H17" s="102"/>
      <c r="I17" s="21"/>
      <c r="J17" s="21"/>
      <c r="K17" s="19"/>
      <c r="L17" s="19"/>
      <c r="M17" s="19"/>
      <c r="N17" s="19"/>
      <c r="O17" s="19"/>
      <c r="P17" s="19"/>
      <c r="Q17" s="19"/>
      <c r="R17" s="19"/>
      <c r="S17" s="22"/>
      <c r="T17" s="112" t="s">
        <v>21</v>
      </c>
    </row>
    <row r="18" spans="1:20" ht="27" customHeight="1">
      <c r="A18" s="96"/>
      <c r="B18" s="105" t="s">
        <v>22</v>
      </c>
      <c r="C18" s="106"/>
      <c r="D18" s="107"/>
      <c r="E18" s="19"/>
      <c r="F18" s="19"/>
      <c r="G18" s="19"/>
      <c r="H18" s="23" t="s">
        <v>23</v>
      </c>
      <c r="I18" s="24">
        <f>K18+M18+O18+Q18</f>
        <v>4089531.7994749518</v>
      </c>
      <c r="J18" s="24">
        <f t="shared" ref="I18:J28" si="0">L18+N18+P18+R18</f>
        <v>256426.99835000001</v>
      </c>
      <c r="K18" s="24">
        <f>K19+K20+K21+K22+K23+K24+K25+K26+K27</f>
        <v>2277583.1994749517</v>
      </c>
      <c r="L18" s="24">
        <f t="shared" ref="L18:R18" si="1">L19+L20+L21+L22+L23+L24+L25+L26+L27</f>
        <v>70825.298349999997</v>
      </c>
      <c r="M18" s="24">
        <f t="shared" si="1"/>
        <v>0</v>
      </c>
      <c r="N18" s="24">
        <f t="shared" si="1"/>
        <v>0</v>
      </c>
      <c r="O18" s="24">
        <f t="shared" si="1"/>
        <v>1811948.5999999999</v>
      </c>
      <c r="P18" s="24">
        <f t="shared" si="1"/>
        <v>185601.7</v>
      </c>
      <c r="Q18" s="24">
        <f t="shared" si="1"/>
        <v>0</v>
      </c>
      <c r="R18" s="24">
        <f t="shared" si="1"/>
        <v>0</v>
      </c>
      <c r="S18" s="22"/>
      <c r="T18" s="113"/>
    </row>
    <row r="19" spans="1:20" ht="27" customHeight="1">
      <c r="A19" s="111"/>
      <c r="B19" s="108"/>
      <c r="C19" s="109"/>
      <c r="D19" s="110"/>
      <c r="E19" s="19"/>
      <c r="F19" s="19"/>
      <c r="G19" s="19"/>
      <c r="H19" s="19">
        <v>2022</v>
      </c>
      <c r="I19" s="25">
        <f t="shared" si="0"/>
        <v>6634.0999999999995</v>
      </c>
      <c r="J19" s="25">
        <f t="shared" si="0"/>
        <v>6634.0999999999995</v>
      </c>
      <c r="K19" s="25">
        <f t="shared" ref="K19:R27" si="2">K123+K348</f>
        <v>6634.0999999999995</v>
      </c>
      <c r="L19" s="25">
        <f t="shared" si="2"/>
        <v>6634.0999999999995</v>
      </c>
      <c r="M19" s="25">
        <f t="shared" si="2"/>
        <v>0</v>
      </c>
      <c r="N19" s="25">
        <f t="shared" si="2"/>
        <v>0</v>
      </c>
      <c r="O19" s="25">
        <f t="shared" si="2"/>
        <v>0</v>
      </c>
      <c r="P19" s="25">
        <f t="shared" si="2"/>
        <v>0</v>
      </c>
      <c r="Q19" s="25">
        <f t="shared" si="2"/>
        <v>0</v>
      </c>
      <c r="R19" s="25">
        <f t="shared" si="2"/>
        <v>0</v>
      </c>
      <c r="S19" s="22"/>
      <c r="T19" s="113"/>
    </row>
    <row r="20" spans="1:20" ht="27" customHeight="1">
      <c r="A20" s="111"/>
      <c r="B20" s="108"/>
      <c r="C20" s="109"/>
      <c r="D20" s="110"/>
      <c r="E20" s="19"/>
      <c r="F20" s="19"/>
      <c r="G20" s="19"/>
      <c r="H20" s="19">
        <v>2023</v>
      </c>
      <c r="I20" s="25">
        <f t="shared" si="0"/>
        <v>11193</v>
      </c>
      <c r="J20" s="25">
        <f t="shared" si="0"/>
        <v>11193</v>
      </c>
      <c r="K20" s="25">
        <f t="shared" si="2"/>
        <v>11193</v>
      </c>
      <c r="L20" s="25">
        <f t="shared" si="2"/>
        <v>11193</v>
      </c>
      <c r="M20" s="25">
        <f t="shared" si="2"/>
        <v>0</v>
      </c>
      <c r="N20" s="25">
        <f t="shared" si="2"/>
        <v>0</v>
      </c>
      <c r="O20" s="25">
        <f t="shared" si="2"/>
        <v>0</v>
      </c>
      <c r="P20" s="25">
        <f t="shared" si="2"/>
        <v>0</v>
      </c>
      <c r="Q20" s="25">
        <f t="shared" si="2"/>
        <v>0</v>
      </c>
      <c r="R20" s="25">
        <f t="shared" si="2"/>
        <v>0</v>
      </c>
      <c r="S20" s="22"/>
      <c r="T20" s="113"/>
    </row>
    <row r="21" spans="1:20" ht="27" customHeight="1">
      <c r="A21" s="111"/>
      <c r="B21" s="108"/>
      <c r="C21" s="109"/>
      <c r="D21" s="110"/>
      <c r="E21" s="19"/>
      <c r="F21" s="19"/>
      <c r="G21" s="19"/>
      <c r="H21" s="19">
        <v>2024</v>
      </c>
      <c r="I21" s="25">
        <f t="shared" si="0"/>
        <v>999135.7</v>
      </c>
      <c r="J21" s="25">
        <f>L21+N21+P21+R21</f>
        <v>238599.89835</v>
      </c>
      <c r="K21" s="25">
        <f t="shared" si="2"/>
        <v>357372.3</v>
      </c>
      <c r="L21" s="25">
        <f t="shared" si="2"/>
        <v>52998.198349999991</v>
      </c>
      <c r="M21" s="25">
        <f t="shared" si="2"/>
        <v>0</v>
      </c>
      <c r="N21" s="25">
        <f t="shared" si="2"/>
        <v>0</v>
      </c>
      <c r="O21" s="25">
        <f t="shared" si="2"/>
        <v>641763.39999999991</v>
      </c>
      <c r="P21" s="25">
        <f t="shared" si="2"/>
        <v>185601.7</v>
      </c>
      <c r="Q21" s="25">
        <f t="shared" si="2"/>
        <v>0</v>
      </c>
      <c r="R21" s="25">
        <f t="shared" si="2"/>
        <v>0</v>
      </c>
      <c r="S21" s="22"/>
      <c r="T21" s="26"/>
    </row>
    <row r="22" spans="1:20" ht="27" customHeight="1">
      <c r="A22" s="111"/>
      <c r="B22" s="108"/>
      <c r="C22" s="109"/>
      <c r="D22" s="110"/>
      <c r="E22" s="19"/>
      <c r="F22" s="19"/>
      <c r="G22" s="19"/>
      <c r="H22" s="19">
        <v>2025</v>
      </c>
      <c r="I22" s="25">
        <f t="shared" si="0"/>
        <v>915142.89999999991</v>
      </c>
      <c r="J22" s="25">
        <f t="shared" si="0"/>
        <v>0</v>
      </c>
      <c r="K22" s="25">
        <f t="shared" si="2"/>
        <v>318002.2</v>
      </c>
      <c r="L22" s="25">
        <f t="shared" si="2"/>
        <v>0</v>
      </c>
      <c r="M22" s="25">
        <f t="shared" si="2"/>
        <v>0</v>
      </c>
      <c r="N22" s="25">
        <f t="shared" si="2"/>
        <v>0</v>
      </c>
      <c r="O22" s="25">
        <f t="shared" si="2"/>
        <v>597140.69999999995</v>
      </c>
      <c r="P22" s="25">
        <f t="shared" si="2"/>
        <v>0</v>
      </c>
      <c r="Q22" s="25">
        <f t="shared" si="2"/>
        <v>0</v>
      </c>
      <c r="R22" s="25">
        <f t="shared" si="2"/>
        <v>0</v>
      </c>
      <c r="S22" s="22"/>
      <c r="T22" s="26"/>
    </row>
    <row r="23" spans="1:20" ht="27" customHeight="1">
      <c r="A23" s="111"/>
      <c r="B23" s="108"/>
      <c r="C23" s="109"/>
      <c r="D23" s="110"/>
      <c r="E23" s="19"/>
      <c r="F23" s="19"/>
      <c r="G23" s="19"/>
      <c r="H23" s="19">
        <v>2026</v>
      </c>
      <c r="I23" s="25">
        <f t="shared" si="0"/>
        <v>775376.6</v>
      </c>
      <c r="J23" s="25">
        <f t="shared" si="0"/>
        <v>0</v>
      </c>
      <c r="K23" s="25">
        <f t="shared" si="2"/>
        <v>202332.09999999998</v>
      </c>
      <c r="L23" s="25">
        <f t="shared" si="2"/>
        <v>0</v>
      </c>
      <c r="M23" s="25">
        <f t="shared" si="2"/>
        <v>0</v>
      </c>
      <c r="N23" s="25">
        <f t="shared" si="2"/>
        <v>0</v>
      </c>
      <c r="O23" s="25">
        <f t="shared" si="2"/>
        <v>573044.5</v>
      </c>
      <c r="P23" s="25">
        <f t="shared" si="2"/>
        <v>0</v>
      </c>
      <c r="Q23" s="25">
        <f t="shared" si="2"/>
        <v>0</v>
      </c>
      <c r="R23" s="25">
        <f t="shared" si="2"/>
        <v>0</v>
      </c>
      <c r="S23" s="22"/>
      <c r="T23" s="26"/>
    </row>
    <row r="24" spans="1:20" ht="27" customHeight="1">
      <c r="A24" s="111"/>
      <c r="B24" s="108"/>
      <c r="C24" s="109"/>
      <c r="D24" s="110"/>
      <c r="E24" s="19"/>
      <c r="F24" s="19"/>
      <c r="G24" s="19"/>
      <c r="H24" s="19">
        <v>2027</v>
      </c>
      <c r="I24" s="25">
        <f t="shared" si="0"/>
        <v>611224.81997905532</v>
      </c>
      <c r="J24" s="25">
        <f t="shared" si="0"/>
        <v>0</v>
      </c>
      <c r="K24" s="25">
        <f t="shared" si="2"/>
        <v>611224.81997905532</v>
      </c>
      <c r="L24" s="25">
        <f t="shared" si="2"/>
        <v>0</v>
      </c>
      <c r="M24" s="25">
        <f t="shared" si="2"/>
        <v>0</v>
      </c>
      <c r="N24" s="25">
        <f t="shared" si="2"/>
        <v>0</v>
      </c>
      <c r="O24" s="25">
        <f t="shared" si="2"/>
        <v>0</v>
      </c>
      <c r="P24" s="25">
        <f t="shared" si="2"/>
        <v>0</v>
      </c>
      <c r="Q24" s="25">
        <f t="shared" si="2"/>
        <v>0</v>
      </c>
      <c r="R24" s="25">
        <f t="shared" si="2"/>
        <v>0</v>
      </c>
      <c r="S24" s="22"/>
      <c r="T24" s="26"/>
    </row>
    <row r="25" spans="1:20" ht="27" customHeight="1">
      <c r="A25" s="111"/>
      <c r="B25" s="65"/>
      <c r="C25" s="66"/>
      <c r="D25" s="67"/>
      <c r="E25" s="19"/>
      <c r="F25" s="19"/>
      <c r="G25" s="19"/>
      <c r="H25" s="19">
        <v>2028</v>
      </c>
      <c r="I25" s="25">
        <f t="shared" si="0"/>
        <v>199612.64730293211</v>
      </c>
      <c r="J25" s="25">
        <f t="shared" si="0"/>
        <v>0</v>
      </c>
      <c r="K25" s="25">
        <f t="shared" si="2"/>
        <v>199612.64730293211</v>
      </c>
      <c r="L25" s="25">
        <f t="shared" si="2"/>
        <v>0</v>
      </c>
      <c r="M25" s="25">
        <f t="shared" si="2"/>
        <v>0</v>
      </c>
      <c r="N25" s="25">
        <f t="shared" si="2"/>
        <v>0</v>
      </c>
      <c r="O25" s="25">
        <f t="shared" si="2"/>
        <v>0</v>
      </c>
      <c r="P25" s="25">
        <f t="shared" si="2"/>
        <v>0</v>
      </c>
      <c r="Q25" s="25">
        <f t="shared" si="2"/>
        <v>0</v>
      </c>
      <c r="R25" s="25">
        <f t="shared" si="2"/>
        <v>0</v>
      </c>
      <c r="S25" s="22"/>
      <c r="T25" s="26"/>
    </row>
    <row r="26" spans="1:20" ht="27" customHeight="1">
      <c r="A26" s="111"/>
      <c r="B26" s="65"/>
      <c r="C26" s="66"/>
      <c r="D26" s="67"/>
      <c r="E26" s="19"/>
      <c r="F26" s="19"/>
      <c r="G26" s="19"/>
      <c r="H26" s="19">
        <v>2029</v>
      </c>
      <c r="I26" s="25">
        <f t="shared" si="0"/>
        <v>294698.30822480901</v>
      </c>
      <c r="J26" s="25">
        <f t="shared" si="0"/>
        <v>0</v>
      </c>
      <c r="K26" s="25">
        <f t="shared" si="2"/>
        <v>294698.30822480901</v>
      </c>
      <c r="L26" s="25">
        <f t="shared" si="2"/>
        <v>0</v>
      </c>
      <c r="M26" s="25">
        <f t="shared" si="2"/>
        <v>0</v>
      </c>
      <c r="N26" s="25">
        <f t="shared" si="2"/>
        <v>0</v>
      </c>
      <c r="O26" s="25">
        <f t="shared" si="2"/>
        <v>0</v>
      </c>
      <c r="P26" s="25">
        <f t="shared" si="2"/>
        <v>0</v>
      </c>
      <c r="Q26" s="25">
        <f t="shared" si="2"/>
        <v>0</v>
      </c>
      <c r="R26" s="25">
        <f t="shared" si="2"/>
        <v>0</v>
      </c>
      <c r="S26" s="22"/>
      <c r="T26" s="26"/>
    </row>
    <row r="27" spans="1:20" ht="27" customHeight="1">
      <c r="A27" s="111"/>
      <c r="B27" s="65"/>
      <c r="C27" s="66"/>
      <c r="D27" s="67"/>
      <c r="E27" s="19"/>
      <c r="F27" s="19"/>
      <c r="G27" s="19"/>
      <c r="H27" s="19">
        <v>2030</v>
      </c>
      <c r="I27" s="25">
        <f t="shared" si="0"/>
        <v>276513.72396815527</v>
      </c>
      <c r="J27" s="25">
        <f t="shared" si="0"/>
        <v>0</v>
      </c>
      <c r="K27" s="25">
        <f t="shared" si="2"/>
        <v>276513.72396815527</v>
      </c>
      <c r="L27" s="25">
        <f t="shared" si="2"/>
        <v>0</v>
      </c>
      <c r="M27" s="25">
        <f t="shared" si="2"/>
        <v>0</v>
      </c>
      <c r="N27" s="25">
        <f t="shared" si="2"/>
        <v>0</v>
      </c>
      <c r="O27" s="25">
        <f t="shared" si="2"/>
        <v>0</v>
      </c>
      <c r="P27" s="25">
        <f t="shared" si="2"/>
        <v>0</v>
      </c>
      <c r="Q27" s="25">
        <f t="shared" si="2"/>
        <v>0</v>
      </c>
      <c r="R27" s="25">
        <f t="shared" si="2"/>
        <v>0</v>
      </c>
      <c r="S27" s="22"/>
      <c r="T27" s="26"/>
    </row>
    <row r="28" spans="1:20" ht="27.75" customHeight="1">
      <c r="A28" s="96"/>
      <c r="B28" s="105" t="s">
        <v>24</v>
      </c>
      <c r="C28" s="106"/>
      <c r="D28" s="107"/>
      <c r="E28" s="19"/>
      <c r="F28" s="19"/>
      <c r="G28" s="19"/>
      <c r="H28" s="23" t="s">
        <v>23</v>
      </c>
      <c r="I28" s="24">
        <f>K28+M28+O28+Q28</f>
        <v>1021065.9</v>
      </c>
      <c r="J28" s="24">
        <f t="shared" si="0"/>
        <v>1021065.9</v>
      </c>
      <c r="K28" s="24">
        <f>K29+K30+K31+K32+K33+K34+K35+K36+K37</f>
        <v>11695.3</v>
      </c>
      <c r="L28" s="24">
        <f t="shared" ref="L28:R28" si="3">L29+L30+L31+L32+L33+L34+L35+L36+L37</f>
        <v>11695.3</v>
      </c>
      <c r="M28" s="24">
        <f t="shared" si="3"/>
        <v>767926.6</v>
      </c>
      <c r="N28" s="24">
        <f t="shared" si="3"/>
        <v>767926.6</v>
      </c>
      <c r="O28" s="24">
        <f t="shared" si="3"/>
        <v>241444</v>
      </c>
      <c r="P28" s="24">
        <f t="shared" si="3"/>
        <v>241444</v>
      </c>
      <c r="Q28" s="24">
        <f t="shared" si="3"/>
        <v>0</v>
      </c>
      <c r="R28" s="24">
        <f t="shared" si="3"/>
        <v>0</v>
      </c>
      <c r="S28" s="22"/>
      <c r="T28" s="26"/>
    </row>
    <row r="29" spans="1:20" ht="27.75" customHeight="1">
      <c r="A29" s="111"/>
      <c r="B29" s="108"/>
      <c r="C29" s="109"/>
      <c r="D29" s="110"/>
      <c r="E29" s="19"/>
      <c r="F29" s="19"/>
      <c r="G29" s="19"/>
      <c r="H29" s="19">
        <v>2022</v>
      </c>
      <c r="I29" s="25">
        <f>I432</f>
        <v>406360.19999999995</v>
      </c>
      <c r="J29" s="25">
        <f t="shared" ref="J29:R29" si="4">J432</f>
        <v>406360.19999999995</v>
      </c>
      <c r="K29" s="25">
        <f>K432</f>
        <v>121.99999999999999</v>
      </c>
      <c r="L29" s="25">
        <f t="shared" si="4"/>
        <v>121.99999999999999</v>
      </c>
      <c r="M29" s="25">
        <f t="shared" si="4"/>
        <v>394051.1</v>
      </c>
      <c r="N29" s="25">
        <f t="shared" si="4"/>
        <v>394051.1</v>
      </c>
      <c r="O29" s="25">
        <f t="shared" si="4"/>
        <v>12187.099999999999</v>
      </c>
      <c r="P29" s="25">
        <f t="shared" si="4"/>
        <v>12187.099999999999</v>
      </c>
      <c r="Q29" s="25">
        <f t="shared" si="4"/>
        <v>0</v>
      </c>
      <c r="R29" s="25">
        <f t="shared" si="4"/>
        <v>0</v>
      </c>
      <c r="S29" s="22"/>
      <c r="T29" s="26"/>
    </row>
    <row r="30" spans="1:20" ht="27.75" customHeight="1">
      <c r="A30" s="111"/>
      <c r="B30" s="108"/>
      <c r="C30" s="109"/>
      <c r="D30" s="110"/>
      <c r="E30" s="19"/>
      <c r="F30" s="19"/>
      <c r="G30" s="19"/>
      <c r="H30" s="19">
        <v>2023</v>
      </c>
      <c r="I30" s="25">
        <f t="shared" ref="I30:R37" si="5">I433</f>
        <v>614705.69999999995</v>
      </c>
      <c r="J30" s="25">
        <f t="shared" si="5"/>
        <v>614705.69999999995</v>
      </c>
      <c r="K30" s="25">
        <f t="shared" si="5"/>
        <v>11573.3</v>
      </c>
      <c r="L30" s="25">
        <f t="shared" si="5"/>
        <v>11573.3</v>
      </c>
      <c r="M30" s="25">
        <f t="shared" si="5"/>
        <v>373875.5</v>
      </c>
      <c r="N30" s="25">
        <f t="shared" si="5"/>
        <v>373875.5</v>
      </c>
      <c r="O30" s="25">
        <f t="shared" si="5"/>
        <v>229256.9</v>
      </c>
      <c r="P30" s="25">
        <f t="shared" si="5"/>
        <v>229256.9</v>
      </c>
      <c r="Q30" s="25">
        <f t="shared" si="5"/>
        <v>0</v>
      </c>
      <c r="R30" s="25">
        <f t="shared" si="5"/>
        <v>0</v>
      </c>
      <c r="S30" s="22"/>
      <c r="T30" s="26"/>
    </row>
    <row r="31" spans="1:20" ht="27.75" customHeight="1">
      <c r="A31" s="111"/>
      <c r="B31" s="108"/>
      <c r="C31" s="109"/>
      <c r="D31" s="110"/>
      <c r="E31" s="19"/>
      <c r="F31" s="19"/>
      <c r="G31" s="19"/>
      <c r="H31" s="19">
        <v>2024</v>
      </c>
      <c r="I31" s="25">
        <f t="shared" si="5"/>
        <v>0</v>
      </c>
      <c r="J31" s="25">
        <f t="shared" si="5"/>
        <v>0</v>
      </c>
      <c r="K31" s="25">
        <f t="shared" si="5"/>
        <v>0</v>
      </c>
      <c r="L31" s="25">
        <f t="shared" si="5"/>
        <v>0</v>
      </c>
      <c r="M31" s="25">
        <f t="shared" si="5"/>
        <v>0</v>
      </c>
      <c r="N31" s="25">
        <f t="shared" si="5"/>
        <v>0</v>
      </c>
      <c r="O31" s="25">
        <f t="shared" si="5"/>
        <v>0</v>
      </c>
      <c r="P31" s="25">
        <f t="shared" si="5"/>
        <v>0</v>
      </c>
      <c r="Q31" s="25">
        <f t="shared" si="5"/>
        <v>0</v>
      </c>
      <c r="R31" s="25">
        <f t="shared" si="5"/>
        <v>0</v>
      </c>
      <c r="S31" s="22"/>
      <c r="T31" s="26"/>
    </row>
    <row r="32" spans="1:20" ht="27.75" customHeight="1">
      <c r="A32" s="111"/>
      <c r="B32" s="108"/>
      <c r="C32" s="109"/>
      <c r="D32" s="110"/>
      <c r="E32" s="19"/>
      <c r="F32" s="19"/>
      <c r="G32" s="19"/>
      <c r="H32" s="19">
        <v>2025</v>
      </c>
      <c r="I32" s="25">
        <f t="shared" si="5"/>
        <v>0</v>
      </c>
      <c r="J32" s="25">
        <f t="shared" si="5"/>
        <v>0</v>
      </c>
      <c r="K32" s="25">
        <f t="shared" si="5"/>
        <v>0</v>
      </c>
      <c r="L32" s="25">
        <f t="shared" si="5"/>
        <v>0</v>
      </c>
      <c r="M32" s="25">
        <f t="shared" si="5"/>
        <v>0</v>
      </c>
      <c r="N32" s="25">
        <f t="shared" si="5"/>
        <v>0</v>
      </c>
      <c r="O32" s="25">
        <f t="shared" si="5"/>
        <v>0</v>
      </c>
      <c r="P32" s="25">
        <f t="shared" si="5"/>
        <v>0</v>
      </c>
      <c r="Q32" s="25">
        <f t="shared" si="5"/>
        <v>0</v>
      </c>
      <c r="R32" s="25">
        <f t="shared" si="5"/>
        <v>0</v>
      </c>
      <c r="S32" s="22"/>
      <c r="T32" s="26"/>
    </row>
    <row r="33" spans="1:20" ht="27.75" customHeight="1">
      <c r="A33" s="111"/>
      <c r="B33" s="108"/>
      <c r="C33" s="109"/>
      <c r="D33" s="110"/>
      <c r="E33" s="19"/>
      <c r="F33" s="19"/>
      <c r="G33" s="19"/>
      <c r="H33" s="19">
        <v>2026</v>
      </c>
      <c r="I33" s="25">
        <f t="shared" si="5"/>
        <v>0</v>
      </c>
      <c r="J33" s="25">
        <f t="shared" si="5"/>
        <v>0</v>
      </c>
      <c r="K33" s="25">
        <f t="shared" si="5"/>
        <v>0</v>
      </c>
      <c r="L33" s="25">
        <f t="shared" si="5"/>
        <v>0</v>
      </c>
      <c r="M33" s="25">
        <f t="shared" si="5"/>
        <v>0</v>
      </c>
      <c r="N33" s="25">
        <f t="shared" si="5"/>
        <v>0</v>
      </c>
      <c r="O33" s="25">
        <f t="shared" si="5"/>
        <v>0</v>
      </c>
      <c r="P33" s="25">
        <f t="shared" si="5"/>
        <v>0</v>
      </c>
      <c r="Q33" s="25">
        <f t="shared" si="5"/>
        <v>0</v>
      </c>
      <c r="R33" s="25">
        <f t="shared" si="5"/>
        <v>0</v>
      </c>
      <c r="S33" s="22"/>
      <c r="T33" s="26"/>
    </row>
    <row r="34" spans="1:20" ht="27.75" customHeight="1">
      <c r="A34" s="111"/>
      <c r="B34" s="108"/>
      <c r="C34" s="109"/>
      <c r="D34" s="110"/>
      <c r="E34" s="19"/>
      <c r="F34" s="19"/>
      <c r="G34" s="19"/>
      <c r="H34" s="19">
        <v>2027</v>
      </c>
      <c r="I34" s="25">
        <f t="shared" si="5"/>
        <v>0</v>
      </c>
      <c r="J34" s="25">
        <f t="shared" si="5"/>
        <v>0</v>
      </c>
      <c r="K34" s="25">
        <f t="shared" si="5"/>
        <v>0</v>
      </c>
      <c r="L34" s="25">
        <f t="shared" si="5"/>
        <v>0</v>
      </c>
      <c r="M34" s="25">
        <f t="shared" si="5"/>
        <v>0</v>
      </c>
      <c r="N34" s="25">
        <f t="shared" si="5"/>
        <v>0</v>
      </c>
      <c r="O34" s="25">
        <f t="shared" si="5"/>
        <v>0</v>
      </c>
      <c r="P34" s="25">
        <f t="shared" si="5"/>
        <v>0</v>
      </c>
      <c r="Q34" s="25">
        <f t="shared" si="5"/>
        <v>0</v>
      </c>
      <c r="R34" s="25">
        <f t="shared" si="5"/>
        <v>0</v>
      </c>
      <c r="S34" s="22"/>
      <c r="T34" s="26"/>
    </row>
    <row r="35" spans="1:20" ht="27.75" customHeight="1">
      <c r="A35" s="111"/>
      <c r="B35" s="65"/>
      <c r="C35" s="66"/>
      <c r="D35" s="67"/>
      <c r="E35" s="19"/>
      <c r="F35" s="19"/>
      <c r="G35" s="19"/>
      <c r="H35" s="19">
        <v>2028</v>
      </c>
      <c r="I35" s="25">
        <f t="shared" si="5"/>
        <v>0</v>
      </c>
      <c r="J35" s="25">
        <f t="shared" si="5"/>
        <v>0</v>
      </c>
      <c r="K35" s="25">
        <f t="shared" si="5"/>
        <v>0</v>
      </c>
      <c r="L35" s="25">
        <f t="shared" si="5"/>
        <v>0</v>
      </c>
      <c r="M35" s="25">
        <f t="shared" si="5"/>
        <v>0</v>
      </c>
      <c r="N35" s="25">
        <f t="shared" si="5"/>
        <v>0</v>
      </c>
      <c r="O35" s="25">
        <f t="shared" si="5"/>
        <v>0</v>
      </c>
      <c r="P35" s="25">
        <f t="shared" si="5"/>
        <v>0</v>
      </c>
      <c r="Q35" s="25">
        <f t="shared" si="5"/>
        <v>0</v>
      </c>
      <c r="R35" s="25">
        <f t="shared" si="5"/>
        <v>0</v>
      </c>
      <c r="S35" s="22"/>
      <c r="T35" s="26"/>
    </row>
    <row r="36" spans="1:20" ht="27.75" customHeight="1">
      <c r="A36" s="111"/>
      <c r="B36" s="65"/>
      <c r="C36" s="66"/>
      <c r="D36" s="67"/>
      <c r="E36" s="19"/>
      <c r="F36" s="19"/>
      <c r="G36" s="19"/>
      <c r="H36" s="19">
        <v>2029</v>
      </c>
      <c r="I36" s="25">
        <f t="shared" si="5"/>
        <v>0</v>
      </c>
      <c r="J36" s="25">
        <f t="shared" si="5"/>
        <v>0</v>
      </c>
      <c r="K36" s="25">
        <f t="shared" si="5"/>
        <v>0</v>
      </c>
      <c r="L36" s="25">
        <f t="shared" si="5"/>
        <v>0</v>
      </c>
      <c r="M36" s="25">
        <f t="shared" si="5"/>
        <v>0</v>
      </c>
      <c r="N36" s="25">
        <f t="shared" si="5"/>
        <v>0</v>
      </c>
      <c r="O36" s="25">
        <f t="shared" si="5"/>
        <v>0</v>
      </c>
      <c r="P36" s="25">
        <f t="shared" si="5"/>
        <v>0</v>
      </c>
      <c r="Q36" s="25">
        <f t="shared" si="5"/>
        <v>0</v>
      </c>
      <c r="R36" s="25">
        <f t="shared" si="5"/>
        <v>0</v>
      </c>
      <c r="S36" s="22"/>
      <c r="T36" s="26"/>
    </row>
    <row r="37" spans="1:20" ht="27.75" customHeight="1">
      <c r="A37" s="111"/>
      <c r="B37" s="65"/>
      <c r="C37" s="66"/>
      <c r="D37" s="67"/>
      <c r="E37" s="19"/>
      <c r="F37" s="19"/>
      <c r="G37" s="19"/>
      <c r="H37" s="19">
        <v>2030</v>
      </c>
      <c r="I37" s="25">
        <f t="shared" si="5"/>
        <v>0</v>
      </c>
      <c r="J37" s="25">
        <f t="shared" si="5"/>
        <v>0</v>
      </c>
      <c r="K37" s="25">
        <f t="shared" si="5"/>
        <v>0</v>
      </c>
      <c r="L37" s="25">
        <f t="shared" si="5"/>
        <v>0</v>
      </c>
      <c r="M37" s="25">
        <f t="shared" si="5"/>
        <v>0</v>
      </c>
      <c r="N37" s="25">
        <f t="shared" si="5"/>
        <v>0</v>
      </c>
      <c r="O37" s="25">
        <f t="shared" si="5"/>
        <v>0</v>
      </c>
      <c r="P37" s="25">
        <f t="shared" si="5"/>
        <v>0</v>
      </c>
      <c r="Q37" s="25">
        <f t="shared" si="5"/>
        <v>0</v>
      </c>
      <c r="R37" s="25">
        <f t="shared" si="5"/>
        <v>0</v>
      </c>
      <c r="S37" s="22"/>
      <c r="T37" s="26"/>
    </row>
    <row r="38" spans="1:20" ht="57" customHeight="1">
      <c r="A38" s="102" t="s">
        <v>25</v>
      </c>
      <c r="B38" s="102"/>
      <c r="C38" s="102"/>
      <c r="D38" s="102"/>
      <c r="E38" s="102"/>
      <c r="F38" s="102"/>
      <c r="G38" s="102"/>
      <c r="H38" s="102"/>
      <c r="I38" s="27"/>
      <c r="J38" s="27"/>
      <c r="K38" s="28"/>
      <c r="L38" s="28"/>
      <c r="M38" s="28"/>
      <c r="N38" s="28"/>
      <c r="O38" s="28"/>
      <c r="P38" s="28"/>
      <c r="Q38" s="28"/>
      <c r="R38" s="28"/>
      <c r="S38" s="22"/>
      <c r="T38" s="26"/>
    </row>
    <row r="39" spans="1:20" ht="26.25" customHeight="1">
      <c r="A39" s="103" t="s">
        <v>26</v>
      </c>
      <c r="B39" s="105" t="s">
        <v>27</v>
      </c>
      <c r="C39" s="106"/>
      <c r="D39" s="107"/>
      <c r="E39" s="19"/>
      <c r="F39" s="19"/>
      <c r="G39" s="19"/>
      <c r="H39" s="23" t="s">
        <v>23</v>
      </c>
      <c r="I39" s="24">
        <f t="shared" ref="I39:R48" si="6">I49+I59</f>
        <v>2117257.4392484678</v>
      </c>
      <c r="J39" s="24">
        <f t="shared" si="6"/>
        <v>192485.40000000002</v>
      </c>
      <c r="K39" s="24">
        <f t="shared" si="6"/>
        <v>894062.53924846766</v>
      </c>
      <c r="L39" s="24">
        <f t="shared" si="6"/>
        <v>6883.7</v>
      </c>
      <c r="M39" s="24">
        <f t="shared" si="6"/>
        <v>0</v>
      </c>
      <c r="N39" s="24">
        <f t="shared" si="6"/>
        <v>0</v>
      </c>
      <c r="O39" s="24">
        <f t="shared" si="6"/>
        <v>1223194.8999999999</v>
      </c>
      <c r="P39" s="24">
        <f t="shared" si="6"/>
        <v>185601.7</v>
      </c>
      <c r="Q39" s="24">
        <f t="shared" si="6"/>
        <v>0</v>
      </c>
      <c r="R39" s="24">
        <f t="shared" si="6"/>
        <v>0</v>
      </c>
      <c r="S39" s="22"/>
      <c r="T39" s="26"/>
    </row>
    <row r="40" spans="1:20" ht="26.25" customHeight="1">
      <c r="A40" s="104"/>
      <c r="B40" s="108"/>
      <c r="C40" s="109"/>
      <c r="D40" s="110"/>
      <c r="E40" s="19"/>
      <c r="F40" s="19"/>
      <c r="G40" s="19"/>
      <c r="H40" s="19">
        <v>2022</v>
      </c>
      <c r="I40" s="25">
        <f t="shared" si="6"/>
        <v>0</v>
      </c>
      <c r="J40" s="25">
        <f t="shared" si="6"/>
        <v>0</v>
      </c>
      <c r="K40" s="25">
        <f t="shared" si="6"/>
        <v>0</v>
      </c>
      <c r="L40" s="25">
        <f t="shared" si="6"/>
        <v>0</v>
      </c>
      <c r="M40" s="25">
        <f t="shared" si="6"/>
        <v>0</v>
      </c>
      <c r="N40" s="25">
        <f t="shared" si="6"/>
        <v>0</v>
      </c>
      <c r="O40" s="25">
        <f t="shared" si="6"/>
        <v>0</v>
      </c>
      <c r="P40" s="25">
        <f t="shared" si="6"/>
        <v>0</v>
      </c>
      <c r="Q40" s="25">
        <f t="shared" si="6"/>
        <v>0</v>
      </c>
      <c r="R40" s="25">
        <f t="shared" si="6"/>
        <v>0</v>
      </c>
      <c r="S40" s="22"/>
      <c r="T40" s="26"/>
    </row>
    <row r="41" spans="1:20" ht="26.25" customHeight="1">
      <c r="A41" s="104"/>
      <c r="B41" s="108"/>
      <c r="C41" s="109"/>
      <c r="D41" s="110"/>
      <c r="E41" s="19"/>
      <c r="F41" s="19"/>
      <c r="G41" s="19"/>
      <c r="H41" s="19">
        <v>2023</v>
      </c>
      <c r="I41" s="25">
        <f t="shared" si="6"/>
        <v>0</v>
      </c>
      <c r="J41" s="25">
        <f t="shared" si="6"/>
        <v>0</v>
      </c>
      <c r="K41" s="25">
        <f t="shared" si="6"/>
        <v>0</v>
      </c>
      <c r="L41" s="25">
        <f t="shared" si="6"/>
        <v>0</v>
      </c>
      <c r="M41" s="25">
        <f t="shared" si="6"/>
        <v>0</v>
      </c>
      <c r="N41" s="25">
        <f t="shared" si="6"/>
        <v>0</v>
      </c>
      <c r="O41" s="25">
        <f t="shared" si="6"/>
        <v>0</v>
      </c>
      <c r="P41" s="25">
        <f t="shared" si="6"/>
        <v>0</v>
      </c>
      <c r="Q41" s="25">
        <f t="shared" si="6"/>
        <v>0</v>
      </c>
      <c r="R41" s="25">
        <f t="shared" si="6"/>
        <v>0</v>
      </c>
      <c r="S41" s="22"/>
      <c r="T41" s="26"/>
    </row>
    <row r="42" spans="1:20" ht="26.25" customHeight="1">
      <c r="A42" s="104"/>
      <c r="B42" s="108"/>
      <c r="C42" s="109"/>
      <c r="D42" s="110"/>
      <c r="E42" s="19"/>
      <c r="F42" s="19"/>
      <c r="G42" s="19"/>
      <c r="H42" s="19">
        <v>2024</v>
      </c>
      <c r="I42" s="25">
        <f t="shared" si="6"/>
        <v>531213.4</v>
      </c>
      <c r="J42" s="25">
        <f t="shared" si="6"/>
        <v>192485.40000000002</v>
      </c>
      <c r="K42" s="25">
        <f t="shared" si="6"/>
        <v>134763.29999999999</v>
      </c>
      <c r="L42" s="25">
        <f t="shared" si="6"/>
        <v>6883.7</v>
      </c>
      <c r="M42" s="25">
        <f t="shared" si="6"/>
        <v>0</v>
      </c>
      <c r="N42" s="25">
        <f t="shared" si="6"/>
        <v>0</v>
      </c>
      <c r="O42" s="25">
        <f t="shared" si="6"/>
        <v>396450.1</v>
      </c>
      <c r="P42" s="25">
        <f t="shared" si="6"/>
        <v>185601.7</v>
      </c>
      <c r="Q42" s="25">
        <f t="shared" si="6"/>
        <v>0</v>
      </c>
      <c r="R42" s="25">
        <f t="shared" si="6"/>
        <v>0</v>
      </c>
      <c r="S42" s="22"/>
      <c r="T42" s="26"/>
    </row>
    <row r="43" spans="1:20" ht="26.25" customHeight="1">
      <c r="A43" s="104"/>
      <c r="B43" s="108"/>
      <c r="C43" s="109"/>
      <c r="D43" s="110"/>
      <c r="E43" s="19"/>
      <c r="F43" s="19"/>
      <c r="G43" s="19"/>
      <c r="H43" s="19">
        <v>2025</v>
      </c>
      <c r="I43" s="25">
        <f t="shared" si="6"/>
        <v>425959.69999999995</v>
      </c>
      <c r="J43" s="25">
        <f t="shared" si="6"/>
        <v>0</v>
      </c>
      <c r="K43" s="25">
        <f t="shared" si="6"/>
        <v>137536.20000000001</v>
      </c>
      <c r="L43" s="25">
        <f t="shared" si="6"/>
        <v>0</v>
      </c>
      <c r="M43" s="25">
        <f t="shared" si="6"/>
        <v>0</v>
      </c>
      <c r="N43" s="25">
        <f t="shared" si="6"/>
        <v>0</v>
      </c>
      <c r="O43" s="25">
        <f t="shared" si="6"/>
        <v>288423.5</v>
      </c>
      <c r="P43" s="25">
        <f t="shared" si="6"/>
        <v>0</v>
      </c>
      <c r="Q43" s="25">
        <f t="shared" si="6"/>
        <v>0</v>
      </c>
      <c r="R43" s="25">
        <f t="shared" si="6"/>
        <v>0</v>
      </c>
      <c r="S43" s="22"/>
      <c r="T43" s="26"/>
    </row>
    <row r="44" spans="1:20" ht="26.25" customHeight="1">
      <c r="A44" s="104"/>
      <c r="B44" s="108"/>
      <c r="C44" s="109"/>
      <c r="D44" s="110"/>
      <c r="E44" s="19"/>
      <c r="F44" s="19"/>
      <c r="G44" s="19"/>
      <c r="H44" s="19">
        <v>2026</v>
      </c>
      <c r="I44" s="25">
        <f t="shared" si="6"/>
        <v>717761.70000000007</v>
      </c>
      <c r="J44" s="25">
        <f t="shared" si="6"/>
        <v>0</v>
      </c>
      <c r="K44" s="25">
        <f t="shared" si="6"/>
        <v>179440.4</v>
      </c>
      <c r="L44" s="25">
        <f t="shared" si="6"/>
        <v>0</v>
      </c>
      <c r="M44" s="25">
        <f t="shared" si="6"/>
        <v>0</v>
      </c>
      <c r="N44" s="25">
        <f t="shared" si="6"/>
        <v>0</v>
      </c>
      <c r="O44" s="25">
        <f t="shared" si="6"/>
        <v>538321.30000000005</v>
      </c>
      <c r="P44" s="25">
        <f t="shared" si="6"/>
        <v>0</v>
      </c>
      <c r="Q44" s="25">
        <f t="shared" si="6"/>
        <v>0</v>
      </c>
      <c r="R44" s="25">
        <f t="shared" si="6"/>
        <v>0</v>
      </c>
      <c r="S44" s="22"/>
      <c r="T44" s="26"/>
    </row>
    <row r="45" spans="1:20" ht="26.25" customHeight="1">
      <c r="A45" s="104"/>
      <c r="B45" s="108"/>
      <c r="C45" s="109"/>
      <c r="D45" s="110"/>
      <c r="E45" s="19"/>
      <c r="F45" s="19"/>
      <c r="G45" s="19"/>
      <c r="H45" s="19">
        <v>2027</v>
      </c>
      <c r="I45" s="25">
        <f t="shared" si="6"/>
        <v>270368.24552461482</v>
      </c>
      <c r="J45" s="25">
        <f t="shared" si="6"/>
        <v>0</v>
      </c>
      <c r="K45" s="25">
        <f t="shared" si="6"/>
        <v>270368.24552461482</v>
      </c>
      <c r="L45" s="25">
        <f t="shared" si="6"/>
        <v>0</v>
      </c>
      <c r="M45" s="25">
        <f t="shared" si="6"/>
        <v>0</v>
      </c>
      <c r="N45" s="25">
        <f t="shared" si="6"/>
        <v>0</v>
      </c>
      <c r="O45" s="25">
        <f t="shared" si="6"/>
        <v>0</v>
      </c>
      <c r="P45" s="25">
        <f t="shared" si="6"/>
        <v>0</v>
      </c>
      <c r="Q45" s="25">
        <f t="shared" si="6"/>
        <v>0</v>
      </c>
      <c r="R45" s="25">
        <f t="shared" si="6"/>
        <v>0</v>
      </c>
      <c r="S45" s="22"/>
      <c r="T45" s="26"/>
    </row>
    <row r="46" spans="1:20" ht="26.25" customHeight="1">
      <c r="A46" s="104"/>
      <c r="B46" s="108"/>
      <c r="C46" s="109"/>
      <c r="D46" s="110"/>
      <c r="E46" s="19"/>
      <c r="F46" s="19"/>
      <c r="G46" s="19"/>
      <c r="H46" s="19">
        <v>2028</v>
      </c>
      <c r="I46" s="25">
        <f t="shared" si="6"/>
        <v>71199.379876454404</v>
      </c>
      <c r="J46" s="25">
        <f t="shared" si="6"/>
        <v>0</v>
      </c>
      <c r="K46" s="25">
        <f t="shared" si="6"/>
        <v>71199.379876454404</v>
      </c>
      <c r="L46" s="25">
        <f t="shared" si="6"/>
        <v>0</v>
      </c>
      <c r="M46" s="25">
        <f t="shared" si="6"/>
        <v>0</v>
      </c>
      <c r="N46" s="25">
        <f t="shared" si="6"/>
        <v>0</v>
      </c>
      <c r="O46" s="25">
        <f t="shared" si="6"/>
        <v>0</v>
      </c>
      <c r="P46" s="25">
        <f t="shared" si="6"/>
        <v>0</v>
      </c>
      <c r="Q46" s="25">
        <f t="shared" si="6"/>
        <v>0</v>
      </c>
      <c r="R46" s="25">
        <f t="shared" si="6"/>
        <v>0</v>
      </c>
      <c r="S46" s="22"/>
      <c r="T46" s="26"/>
    </row>
    <row r="47" spans="1:20" ht="26.25" customHeight="1">
      <c r="A47" s="104"/>
      <c r="B47" s="108"/>
      <c r="C47" s="109"/>
      <c r="D47" s="110"/>
      <c r="E47" s="19"/>
      <c r="F47" s="19"/>
      <c r="G47" s="19"/>
      <c r="H47" s="19">
        <v>2029</v>
      </c>
      <c r="I47" s="25">
        <f t="shared" si="6"/>
        <v>77776.013847398412</v>
      </c>
      <c r="J47" s="25">
        <f t="shared" si="6"/>
        <v>0</v>
      </c>
      <c r="K47" s="25">
        <f t="shared" si="6"/>
        <v>77776.013847398412</v>
      </c>
      <c r="L47" s="25">
        <f t="shared" si="6"/>
        <v>0</v>
      </c>
      <c r="M47" s="25">
        <f t="shared" si="6"/>
        <v>0</v>
      </c>
      <c r="N47" s="25">
        <f t="shared" si="6"/>
        <v>0</v>
      </c>
      <c r="O47" s="25">
        <f t="shared" si="6"/>
        <v>0</v>
      </c>
      <c r="P47" s="25">
        <f t="shared" si="6"/>
        <v>0</v>
      </c>
      <c r="Q47" s="25">
        <f t="shared" si="6"/>
        <v>0</v>
      </c>
      <c r="R47" s="25">
        <f t="shared" si="6"/>
        <v>0</v>
      </c>
      <c r="S47" s="22"/>
      <c r="T47" s="26"/>
    </row>
    <row r="48" spans="1:20" ht="26.25" customHeight="1">
      <c r="A48" s="104"/>
      <c r="B48" s="108"/>
      <c r="C48" s="109"/>
      <c r="D48" s="110"/>
      <c r="E48" s="19"/>
      <c r="F48" s="19"/>
      <c r="G48" s="19"/>
      <c r="H48" s="19">
        <v>2030</v>
      </c>
      <c r="I48" s="25">
        <f t="shared" si="6"/>
        <v>22979</v>
      </c>
      <c r="J48" s="25">
        <f t="shared" si="6"/>
        <v>0</v>
      </c>
      <c r="K48" s="25">
        <f t="shared" si="6"/>
        <v>22979</v>
      </c>
      <c r="L48" s="25">
        <f t="shared" si="6"/>
        <v>0</v>
      </c>
      <c r="M48" s="25">
        <f t="shared" si="6"/>
        <v>0</v>
      </c>
      <c r="N48" s="25">
        <f t="shared" si="6"/>
        <v>0</v>
      </c>
      <c r="O48" s="25">
        <f t="shared" si="6"/>
        <v>0</v>
      </c>
      <c r="P48" s="25">
        <f t="shared" si="6"/>
        <v>0</v>
      </c>
      <c r="Q48" s="25">
        <f t="shared" si="6"/>
        <v>0</v>
      </c>
      <c r="R48" s="25">
        <f t="shared" si="6"/>
        <v>0</v>
      </c>
      <c r="S48" s="22"/>
      <c r="T48" s="26"/>
    </row>
    <row r="49" spans="1:20" ht="26.25" customHeight="1">
      <c r="A49" s="104"/>
      <c r="B49" s="105" t="s">
        <v>28</v>
      </c>
      <c r="C49" s="106"/>
      <c r="D49" s="107"/>
      <c r="E49" s="19"/>
      <c r="F49" s="19"/>
      <c r="G49" s="19"/>
      <c r="H49" s="23" t="s">
        <v>23</v>
      </c>
      <c r="I49" s="24">
        <f>K49+M49+O49+Q49</f>
        <v>1375939.782013339</v>
      </c>
      <c r="J49" s="24">
        <f>L49+N49+P49+R49</f>
        <v>192485.40000000002</v>
      </c>
      <c r="K49" s="24">
        <f t="shared" ref="K49:R49" si="7">SUM(K50:K58)</f>
        <v>564778.38201333885</v>
      </c>
      <c r="L49" s="24">
        <f t="shared" si="7"/>
        <v>6883.7</v>
      </c>
      <c r="M49" s="24">
        <f t="shared" si="7"/>
        <v>0</v>
      </c>
      <c r="N49" s="24">
        <f t="shared" si="7"/>
        <v>0</v>
      </c>
      <c r="O49" s="24">
        <f t="shared" si="7"/>
        <v>811161.4</v>
      </c>
      <c r="P49" s="24">
        <f t="shared" si="7"/>
        <v>185601.7</v>
      </c>
      <c r="Q49" s="24">
        <f t="shared" si="7"/>
        <v>0</v>
      </c>
      <c r="R49" s="24">
        <f t="shared" si="7"/>
        <v>0</v>
      </c>
      <c r="S49" s="22"/>
      <c r="T49" s="26"/>
    </row>
    <row r="50" spans="1:20" ht="26.25" customHeight="1">
      <c r="A50" s="104"/>
      <c r="B50" s="108"/>
      <c r="C50" s="109"/>
      <c r="D50" s="110"/>
      <c r="E50" s="19"/>
      <c r="F50" s="19"/>
      <c r="G50" s="19"/>
      <c r="H50" s="19">
        <v>2022</v>
      </c>
      <c r="I50" s="25">
        <f>K50+M50+O50+Q50</f>
        <v>0</v>
      </c>
      <c r="J50" s="25">
        <f t="shared" ref="J50:J59" si="8">L50+N50+P50+R50</f>
        <v>0</v>
      </c>
      <c r="K50" s="25">
        <v>0</v>
      </c>
      <c r="L50" s="25">
        <v>0</v>
      </c>
      <c r="M50" s="25">
        <v>0</v>
      </c>
      <c r="N50" s="25">
        <v>0</v>
      </c>
      <c r="O50" s="25">
        <v>0</v>
      </c>
      <c r="P50" s="25">
        <v>0</v>
      </c>
      <c r="Q50" s="25">
        <v>0</v>
      </c>
      <c r="R50" s="25">
        <v>0</v>
      </c>
      <c r="S50" s="22"/>
      <c r="T50" s="26"/>
    </row>
    <row r="51" spans="1:20" ht="26.25" customHeight="1">
      <c r="A51" s="104"/>
      <c r="B51" s="108"/>
      <c r="C51" s="109"/>
      <c r="D51" s="110"/>
      <c r="E51" s="19"/>
      <c r="F51" s="19"/>
      <c r="G51" s="19"/>
      <c r="H51" s="19">
        <v>2023</v>
      </c>
      <c r="I51" s="25">
        <f>K51+M51+O51+Q51</f>
        <v>0</v>
      </c>
      <c r="J51" s="25">
        <f t="shared" si="8"/>
        <v>0</v>
      </c>
      <c r="K51" s="25">
        <v>0</v>
      </c>
      <c r="L51" s="25">
        <v>0</v>
      </c>
      <c r="M51" s="25">
        <v>0</v>
      </c>
      <c r="N51" s="25">
        <v>0</v>
      </c>
      <c r="O51" s="25">
        <v>0</v>
      </c>
      <c r="P51" s="25">
        <v>0</v>
      </c>
      <c r="Q51" s="25">
        <v>0</v>
      </c>
      <c r="R51" s="25">
        <v>0</v>
      </c>
      <c r="S51" s="22"/>
      <c r="T51" s="26"/>
    </row>
    <row r="52" spans="1:20" ht="26.25" customHeight="1">
      <c r="A52" s="104"/>
      <c r="B52" s="108"/>
      <c r="C52" s="109"/>
      <c r="D52" s="110"/>
      <c r="E52" s="19"/>
      <c r="F52" s="19"/>
      <c r="G52" s="19"/>
      <c r="H52" s="19">
        <v>2024</v>
      </c>
      <c r="I52" s="25">
        <f>K52+M52+O52+Q52</f>
        <v>366400</v>
      </c>
      <c r="J52" s="25">
        <f t="shared" si="8"/>
        <v>192485.40000000002</v>
      </c>
      <c r="K52" s="25">
        <f>K69+K70+K71+K72+K73+K74+K75+K81</f>
        <v>93559.9</v>
      </c>
      <c r="L52" s="25">
        <f t="shared" ref="L52:R52" si="9">L69+L70+L71+L72+L73+L74+L75+L81</f>
        <v>6883.7</v>
      </c>
      <c r="M52" s="25">
        <f t="shared" si="9"/>
        <v>0</v>
      </c>
      <c r="N52" s="25">
        <f t="shared" si="9"/>
        <v>0</v>
      </c>
      <c r="O52" s="25">
        <f t="shared" si="9"/>
        <v>272840.09999999998</v>
      </c>
      <c r="P52" s="25">
        <f t="shared" si="9"/>
        <v>185601.7</v>
      </c>
      <c r="Q52" s="25">
        <f t="shared" si="9"/>
        <v>0</v>
      </c>
      <c r="R52" s="25">
        <f t="shared" si="9"/>
        <v>0</v>
      </c>
      <c r="S52" s="22"/>
      <c r="T52" s="26"/>
    </row>
    <row r="53" spans="1:20" ht="26.25" customHeight="1">
      <c r="A53" s="104"/>
      <c r="B53" s="108"/>
      <c r="C53" s="109"/>
      <c r="D53" s="110"/>
      <c r="E53" s="19"/>
      <c r="F53" s="19"/>
      <c r="G53" s="19"/>
      <c r="H53" s="19">
        <v>2025</v>
      </c>
      <c r="I53" s="25">
        <f>K53+M53+O53+Q53</f>
        <v>41395.1</v>
      </c>
      <c r="J53" s="25">
        <f t="shared" si="8"/>
        <v>0</v>
      </c>
      <c r="K53" s="25">
        <f>K78+K79+K80</f>
        <v>41395.1</v>
      </c>
      <c r="L53" s="25">
        <f t="shared" ref="L53:R53" si="10">L78+L79+L80</f>
        <v>0</v>
      </c>
      <c r="M53" s="25">
        <f t="shared" si="10"/>
        <v>0</v>
      </c>
      <c r="N53" s="25">
        <f t="shared" si="10"/>
        <v>0</v>
      </c>
      <c r="O53" s="25">
        <f t="shared" si="10"/>
        <v>0</v>
      </c>
      <c r="P53" s="25">
        <f t="shared" si="10"/>
        <v>0</v>
      </c>
      <c r="Q53" s="25">
        <f t="shared" si="10"/>
        <v>0</v>
      </c>
      <c r="R53" s="25">
        <f t="shared" si="10"/>
        <v>0</v>
      </c>
      <c r="S53" s="22"/>
      <c r="T53" s="26"/>
    </row>
    <row r="54" spans="1:20" ht="26.25" customHeight="1">
      <c r="A54" s="104"/>
      <c r="B54" s="108"/>
      <c r="C54" s="109"/>
      <c r="D54" s="110"/>
      <c r="E54" s="19"/>
      <c r="F54" s="19"/>
      <c r="G54" s="19"/>
      <c r="H54" s="19">
        <v>2026</v>
      </c>
      <c r="I54" s="25">
        <f t="shared" ref="I54:J68" si="11">K54+M54+O54+Q54</f>
        <v>717761.70000000007</v>
      </c>
      <c r="J54" s="25">
        <f t="shared" si="8"/>
        <v>0</v>
      </c>
      <c r="K54" s="25">
        <f>K82+K83+K84+K85</f>
        <v>179440.4</v>
      </c>
      <c r="L54" s="25">
        <f t="shared" ref="L54:R54" si="12">L82+L83+L84+L85</f>
        <v>0</v>
      </c>
      <c r="M54" s="25">
        <f t="shared" si="12"/>
        <v>0</v>
      </c>
      <c r="N54" s="25">
        <f t="shared" si="12"/>
        <v>0</v>
      </c>
      <c r="O54" s="25">
        <f t="shared" si="12"/>
        <v>538321.30000000005</v>
      </c>
      <c r="P54" s="25">
        <f t="shared" si="12"/>
        <v>0</v>
      </c>
      <c r="Q54" s="25">
        <f t="shared" si="12"/>
        <v>0</v>
      </c>
      <c r="R54" s="25">
        <f t="shared" si="12"/>
        <v>0</v>
      </c>
      <c r="S54" s="22"/>
      <c r="T54" s="26"/>
    </row>
    <row r="55" spans="1:20" ht="26.25" customHeight="1">
      <c r="A55" s="104"/>
      <c r="B55" s="108"/>
      <c r="C55" s="109"/>
      <c r="D55" s="110"/>
      <c r="E55" s="19"/>
      <c r="F55" s="19"/>
      <c r="G55" s="19"/>
      <c r="H55" s="19">
        <v>2027</v>
      </c>
      <c r="I55" s="25">
        <f t="shared" si="11"/>
        <v>78428.588289486026</v>
      </c>
      <c r="J55" s="25">
        <f t="shared" si="8"/>
        <v>0</v>
      </c>
      <c r="K55" s="25">
        <f>K86+K87+K89+K90+K91+K92</f>
        <v>78428.588289486026</v>
      </c>
      <c r="L55" s="25">
        <f t="shared" ref="L55:R55" si="13">L86+L87+L89+L90+L91+L92</f>
        <v>0</v>
      </c>
      <c r="M55" s="25">
        <f t="shared" si="13"/>
        <v>0</v>
      </c>
      <c r="N55" s="25">
        <f t="shared" si="13"/>
        <v>0</v>
      </c>
      <c r="O55" s="25">
        <f t="shared" si="13"/>
        <v>0</v>
      </c>
      <c r="P55" s="25">
        <f t="shared" si="13"/>
        <v>0</v>
      </c>
      <c r="Q55" s="25">
        <f t="shared" si="13"/>
        <v>0</v>
      </c>
      <c r="R55" s="25">
        <f t="shared" si="13"/>
        <v>0</v>
      </c>
      <c r="S55" s="22"/>
      <c r="T55" s="26"/>
    </row>
    <row r="56" spans="1:20" ht="26.25" customHeight="1">
      <c r="A56" s="104"/>
      <c r="B56" s="108"/>
      <c r="C56" s="109"/>
      <c r="D56" s="110"/>
      <c r="E56" s="19"/>
      <c r="F56" s="19"/>
      <c r="G56" s="19"/>
      <c r="H56" s="19">
        <v>2028</v>
      </c>
      <c r="I56" s="25">
        <f>K56+M56+O56+Q56</f>
        <v>71199.379876454404</v>
      </c>
      <c r="J56" s="25">
        <f t="shared" si="8"/>
        <v>0</v>
      </c>
      <c r="K56" s="25">
        <f>K93+K94+K95+K96+K97+K98+K99</f>
        <v>71199.379876454404</v>
      </c>
      <c r="L56" s="25">
        <f t="shared" ref="L56:R56" si="14">L93+L94+L95+L96+L97+L98+L99</f>
        <v>0</v>
      </c>
      <c r="M56" s="25">
        <f t="shared" si="14"/>
        <v>0</v>
      </c>
      <c r="N56" s="25">
        <f t="shared" si="14"/>
        <v>0</v>
      </c>
      <c r="O56" s="25">
        <f t="shared" si="14"/>
        <v>0</v>
      </c>
      <c r="P56" s="25">
        <f t="shared" si="14"/>
        <v>0</v>
      </c>
      <c r="Q56" s="25">
        <f t="shared" si="14"/>
        <v>0</v>
      </c>
      <c r="R56" s="25">
        <f t="shared" si="14"/>
        <v>0</v>
      </c>
      <c r="S56" s="22"/>
      <c r="T56" s="26"/>
    </row>
    <row r="57" spans="1:20" ht="26.25" customHeight="1">
      <c r="A57" s="104"/>
      <c r="B57" s="108"/>
      <c r="C57" s="109"/>
      <c r="D57" s="110"/>
      <c r="E57" s="19"/>
      <c r="F57" s="19"/>
      <c r="G57" s="19"/>
      <c r="H57" s="19">
        <v>2029</v>
      </c>
      <c r="I57" s="25">
        <f t="shared" si="11"/>
        <v>77776.013847398412</v>
      </c>
      <c r="J57" s="25">
        <f t="shared" si="8"/>
        <v>0</v>
      </c>
      <c r="K57" s="25">
        <f>K100+K101+K102+K103+K104</f>
        <v>77776.013847398412</v>
      </c>
      <c r="L57" s="25">
        <f t="shared" ref="L57:R57" si="15">L100+L101+L102+L103+L104</f>
        <v>0</v>
      </c>
      <c r="M57" s="25">
        <f t="shared" si="15"/>
        <v>0</v>
      </c>
      <c r="N57" s="25">
        <f t="shared" si="15"/>
        <v>0</v>
      </c>
      <c r="O57" s="25">
        <f t="shared" si="15"/>
        <v>0</v>
      </c>
      <c r="P57" s="25">
        <f t="shared" si="15"/>
        <v>0</v>
      </c>
      <c r="Q57" s="25">
        <f t="shared" si="15"/>
        <v>0</v>
      </c>
      <c r="R57" s="25">
        <f t="shared" si="15"/>
        <v>0</v>
      </c>
      <c r="S57" s="22"/>
      <c r="T57" s="26"/>
    </row>
    <row r="58" spans="1:20" ht="26.25" customHeight="1">
      <c r="A58" s="104"/>
      <c r="B58" s="108"/>
      <c r="C58" s="109"/>
      <c r="D58" s="110"/>
      <c r="E58" s="19"/>
      <c r="F58" s="19"/>
      <c r="G58" s="19"/>
      <c r="H58" s="19">
        <v>2030</v>
      </c>
      <c r="I58" s="25">
        <f t="shared" si="11"/>
        <v>22979</v>
      </c>
      <c r="J58" s="25">
        <f t="shared" si="8"/>
        <v>0</v>
      </c>
      <c r="K58" s="25">
        <f>K105+K106+K107+K108</f>
        <v>22979</v>
      </c>
      <c r="L58" s="25">
        <f t="shared" ref="L58:R58" si="16">L105+L106+L107+L108</f>
        <v>0</v>
      </c>
      <c r="M58" s="25">
        <f t="shared" si="16"/>
        <v>0</v>
      </c>
      <c r="N58" s="25">
        <f t="shared" si="16"/>
        <v>0</v>
      </c>
      <c r="O58" s="25">
        <f t="shared" si="16"/>
        <v>0</v>
      </c>
      <c r="P58" s="25">
        <f t="shared" si="16"/>
        <v>0</v>
      </c>
      <c r="Q58" s="25">
        <f t="shared" si="16"/>
        <v>0</v>
      </c>
      <c r="R58" s="25">
        <f t="shared" si="16"/>
        <v>0</v>
      </c>
      <c r="S58" s="22"/>
      <c r="T58" s="26"/>
    </row>
    <row r="59" spans="1:20" ht="26.25" customHeight="1">
      <c r="A59" s="104"/>
      <c r="B59" s="105" t="s">
        <v>29</v>
      </c>
      <c r="C59" s="106"/>
      <c r="D59" s="107"/>
      <c r="E59" s="19"/>
      <c r="F59" s="19"/>
      <c r="G59" s="19"/>
      <c r="H59" s="23" t="s">
        <v>23</v>
      </c>
      <c r="I59" s="24">
        <f t="shared" si="11"/>
        <v>741317.65723512881</v>
      </c>
      <c r="J59" s="24">
        <f t="shared" si="8"/>
        <v>0</v>
      </c>
      <c r="K59" s="24">
        <f t="shared" ref="K59:R59" si="17">SUM(K60:K68)</f>
        <v>329284.15723512881</v>
      </c>
      <c r="L59" s="24">
        <f t="shared" si="17"/>
        <v>0</v>
      </c>
      <c r="M59" s="24">
        <f t="shared" si="17"/>
        <v>0</v>
      </c>
      <c r="N59" s="24">
        <f t="shared" si="17"/>
        <v>0</v>
      </c>
      <c r="O59" s="24">
        <f t="shared" si="17"/>
        <v>412033.5</v>
      </c>
      <c r="P59" s="24">
        <f t="shared" si="17"/>
        <v>0</v>
      </c>
      <c r="Q59" s="24">
        <f t="shared" si="17"/>
        <v>0</v>
      </c>
      <c r="R59" s="24">
        <f t="shared" si="17"/>
        <v>0</v>
      </c>
      <c r="S59" s="22"/>
      <c r="T59" s="26"/>
    </row>
    <row r="60" spans="1:20" ht="26.25" customHeight="1">
      <c r="A60" s="104"/>
      <c r="B60" s="108"/>
      <c r="C60" s="109"/>
      <c r="D60" s="110"/>
      <c r="E60" s="19"/>
      <c r="F60" s="19"/>
      <c r="G60" s="19"/>
      <c r="H60" s="19">
        <v>2022</v>
      </c>
      <c r="I60" s="29">
        <f t="shared" si="11"/>
        <v>0</v>
      </c>
      <c r="J60" s="29">
        <f>L60+N60+P60+R60</f>
        <v>0</v>
      </c>
      <c r="K60" s="29">
        <v>0</v>
      </c>
      <c r="L60" s="29">
        <v>0</v>
      </c>
      <c r="M60" s="29">
        <v>0</v>
      </c>
      <c r="N60" s="29">
        <v>0</v>
      </c>
      <c r="O60" s="29">
        <v>0</v>
      </c>
      <c r="P60" s="29">
        <v>0</v>
      </c>
      <c r="Q60" s="29">
        <v>0</v>
      </c>
      <c r="R60" s="29">
        <v>0</v>
      </c>
      <c r="S60" s="22"/>
      <c r="T60" s="26"/>
    </row>
    <row r="61" spans="1:20" ht="26.25" customHeight="1">
      <c r="A61" s="104"/>
      <c r="B61" s="108"/>
      <c r="C61" s="109"/>
      <c r="D61" s="110"/>
      <c r="E61" s="19"/>
      <c r="F61" s="19"/>
      <c r="G61" s="19"/>
      <c r="H61" s="19">
        <v>2023</v>
      </c>
      <c r="I61" s="29">
        <f t="shared" si="11"/>
        <v>0</v>
      </c>
      <c r="J61" s="29">
        <f>L61+N61+P61+R61</f>
        <v>0</v>
      </c>
      <c r="K61" s="29">
        <v>0</v>
      </c>
      <c r="L61" s="29">
        <v>0</v>
      </c>
      <c r="M61" s="29">
        <v>0</v>
      </c>
      <c r="N61" s="29">
        <v>0</v>
      </c>
      <c r="O61" s="29">
        <v>0</v>
      </c>
      <c r="P61" s="29">
        <v>0</v>
      </c>
      <c r="Q61" s="29">
        <v>0</v>
      </c>
      <c r="R61" s="29">
        <v>0</v>
      </c>
      <c r="S61" s="22"/>
      <c r="T61" s="26"/>
    </row>
    <row r="62" spans="1:20" ht="26.25" customHeight="1">
      <c r="A62" s="104"/>
      <c r="B62" s="108"/>
      <c r="C62" s="109"/>
      <c r="D62" s="110"/>
      <c r="E62" s="19"/>
      <c r="F62" s="19"/>
      <c r="G62" s="19"/>
      <c r="H62" s="19">
        <v>2024</v>
      </c>
      <c r="I62" s="29">
        <f t="shared" si="11"/>
        <v>164813.4</v>
      </c>
      <c r="J62" s="29">
        <f>L62+N62+P62+R62</f>
        <v>0</v>
      </c>
      <c r="K62" s="29">
        <f>K76</f>
        <v>41203.4</v>
      </c>
      <c r="L62" s="29">
        <f t="shared" ref="L62:R63" si="18">L76</f>
        <v>0</v>
      </c>
      <c r="M62" s="29">
        <f t="shared" si="18"/>
        <v>0</v>
      </c>
      <c r="N62" s="29">
        <f t="shared" si="18"/>
        <v>0</v>
      </c>
      <c r="O62" s="29">
        <f t="shared" si="18"/>
        <v>123610</v>
      </c>
      <c r="P62" s="29">
        <f t="shared" si="18"/>
        <v>0</v>
      </c>
      <c r="Q62" s="29">
        <f t="shared" si="18"/>
        <v>0</v>
      </c>
      <c r="R62" s="29">
        <f t="shared" si="18"/>
        <v>0</v>
      </c>
      <c r="S62" s="22"/>
      <c r="T62" s="26"/>
    </row>
    <row r="63" spans="1:20" ht="26.25" customHeight="1">
      <c r="A63" s="104"/>
      <c r="B63" s="108"/>
      <c r="C63" s="109"/>
      <c r="D63" s="110"/>
      <c r="E63" s="19"/>
      <c r="F63" s="19"/>
      <c r="G63" s="19"/>
      <c r="H63" s="19">
        <v>2025</v>
      </c>
      <c r="I63" s="29">
        <f t="shared" si="11"/>
        <v>384564.6</v>
      </c>
      <c r="J63" s="29">
        <f>L63+N63+P63+R63</f>
        <v>0</v>
      </c>
      <c r="K63" s="29">
        <f>K77</f>
        <v>96141.1</v>
      </c>
      <c r="L63" s="29">
        <f t="shared" si="18"/>
        <v>0</v>
      </c>
      <c r="M63" s="29">
        <f t="shared" si="18"/>
        <v>0</v>
      </c>
      <c r="N63" s="29">
        <f t="shared" si="18"/>
        <v>0</v>
      </c>
      <c r="O63" s="29">
        <f t="shared" si="18"/>
        <v>288423.5</v>
      </c>
      <c r="P63" s="29">
        <f t="shared" si="18"/>
        <v>0</v>
      </c>
      <c r="Q63" s="29">
        <f t="shared" si="18"/>
        <v>0</v>
      </c>
      <c r="R63" s="29">
        <f t="shared" si="18"/>
        <v>0</v>
      </c>
      <c r="S63" s="22"/>
      <c r="T63" s="26"/>
    </row>
    <row r="64" spans="1:20" ht="26.25" customHeight="1">
      <c r="A64" s="104"/>
      <c r="B64" s="108"/>
      <c r="C64" s="109"/>
      <c r="D64" s="110"/>
      <c r="E64" s="19"/>
      <c r="F64" s="19"/>
      <c r="G64" s="19"/>
      <c r="H64" s="19">
        <v>2026</v>
      </c>
      <c r="I64" s="29">
        <f t="shared" si="11"/>
        <v>0</v>
      </c>
      <c r="J64" s="29">
        <f t="shared" si="11"/>
        <v>0</v>
      </c>
      <c r="K64" s="29">
        <v>0</v>
      </c>
      <c r="L64" s="29">
        <v>0</v>
      </c>
      <c r="M64" s="29">
        <v>0</v>
      </c>
      <c r="N64" s="29">
        <v>0</v>
      </c>
      <c r="O64" s="29">
        <v>0</v>
      </c>
      <c r="P64" s="29">
        <v>0</v>
      </c>
      <c r="Q64" s="29">
        <v>0</v>
      </c>
      <c r="R64" s="29">
        <v>0</v>
      </c>
      <c r="S64" s="22"/>
      <c r="T64" s="26"/>
    </row>
    <row r="65" spans="1:257" ht="26.25" customHeight="1">
      <c r="A65" s="104"/>
      <c r="B65" s="108"/>
      <c r="C65" s="109"/>
      <c r="D65" s="110"/>
      <c r="E65" s="19"/>
      <c r="F65" s="19"/>
      <c r="G65" s="19"/>
      <c r="H65" s="19">
        <v>2027</v>
      </c>
      <c r="I65" s="29">
        <f t="shared" si="11"/>
        <v>191939.65723512878</v>
      </c>
      <c r="J65" s="29">
        <f>L65+N65+P65+R65</f>
        <v>0</v>
      </c>
      <c r="K65" s="29">
        <f>K88</f>
        <v>191939.65723512878</v>
      </c>
      <c r="L65" s="29">
        <f t="shared" ref="L65:R65" si="19">L88</f>
        <v>0</v>
      </c>
      <c r="M65" s="29">
        <f t="shared" si="19"/>
        <v>0</v>
      </c>
      <c r="N65" s="29">
        <f t="shared" si="19"/>
        <v>0</v>
      </c>
      <c r="O65" s="29">
        <f t="shared" si="19"/>
        <v>0</v>
      </c>
      <c r="P65" s="29">
        <f t="shared" si="19"/>
        <v>0</v>
      </c>
      <c r="Q65" s="29">
        <f t="shared" si="19"/>
        <v>0</v>
      </c>
      <c r="R65" s="29">
        <f t="shared" si="19"/>
        <v>0</v>
      </c>
      <c r="S65" s="22"/>
      <c r="T65" s="26"/>
    </row>
    <row r="66" spans="1:257" ht="26.25" customHeight="1">
      <c r="A66" s="104"/>
      <c r="B66" s="108"/>
      <c r="C66" s="109"/>
      <c r="D66" s="110"/>
      <c r="E66" s="19"/>
      <c r="F66" s="19"/>
      <c r="G66" s="19"/>
      <c r="H66" s="19">
        <v>2028</v>
      </c>
      <c r="I66" s="29">
        <f t="shared" si="11"/>
        <v>0</v>
      </c>
      <c r="J66" s="29">
        <f t="shared" si="11"/>
        <v>0</v>
      </c>
      <c r="K66" s="29">
        <v>0</v>
      </c>
      <c r="L66" s="29">
        <v>0</v>
      </c>
      <c r="M66" s="29">
        <v>0</v>
      </c>
      <c r="N66" s="29">
        <v>0</v>
      </c>
      <c r="O66" s="29">
        <v>0</v>
      </c>
      <c r="P66" s="29">
        <v>0</v>
      </c>
      <c r="Q66" s="29">
        <v>0</v>
      </c>
      <c r="R66" s="29">
        <v>0</v>
      </c>
      <c r="S66" s="22"/>
      <c r="T66" s="26"/>
    </row>
    <row r="67" spans="1:257" ht="26.25" customHeight="1">
      <c r="A67" s="104"/>
      <c r="B67" s="108"/>
      <c r="C67" s="109"/>
      <c r="D67" s="110"/>
      <c r="E67" s="19"/>
      <c r="F67" s="19"/>
      <c r="G67" s="19"/>
      <c r="H67" s="19">
        <v>2029</v>
      </c>
      <c r="I67" s="29">
        <f t="shared" si="11"/>
        <v>0</v>
      </c>
      <c r="J67" s="29">
        <f t="shared" si="11"/>
        <v>0</v>
      </c>
      <c r="K67" s="29">
        <v>0</v>
      </c>
      <c r="L67" s="29">
        <v>0</v>
      </c>
      <c r="M67" s="29">
        <v>0</v>
      </c>
      <c r="N67" s="29">
        <v>0</v>
      </c>
      <c r="O67" s="29">
        <v>0</v>
      </c>
      <c r="P67" s="29">
        <v>0</v>
      </c>
      <c r="Q67" s="29">
        <v>0</v>
      </c>
      <c r="R67" s="29">
        <v>0</v>
      </c>
      <c r="S67" s="22"/>
      <c r="T67" s="26"/>
    </row>
    <row r="68" spans="1:257" ht="26.25" customHeight="1">
      <c r="A68" s="104"/>
      <c r="B68" s="108"/>
      <c r="C68" s="109"/>
      <c r="D68" s="110"/>
      <c r="E68" s="19"/>
      <c r="F68" s="19"/>
      <c r="G68" s="19"/>
      <c r="H68" s="19">
        <v>2030</v>
      </c>
      <c r="I68" s="29">
        <f t="shared" si="11"/>
        <v>0</v>
      </c>
      <c r="J68" s="29">
        <f t="shared" si="11"/>
        <v>0</v>
      </c>
      <c r="K68" s="29">
        <v>0</v>
      </c>
      <c r="L68" s="29">
        <v>0</v>
      </c>
      <c r="M68" s="29">
        <v>0</v>
      </c>
      <c r="N68" s="29">
        <v>0</v>
      </c>
      <c r="O68" s="29">
        <v>0</v>
      </c>
      <c r="P68" s="29">
        <v>0</v>
      </c>
      <c r="Q68" s="29">
        <v>0</v>
      </c>
      <c r="R68" s="29">
        <v>0</v>
      </c>
      <c r="S68" s="22"/>
      <c r="T68" s="26"/>
    </row>
    <row r="69" spans="1:257" ht="51" customHeight="1">
      <c r="A69" s="72" t="s">
        <v>30</v>
      </c>
      <c r="B69" s="61" t="s">
        <v>31</v>
      </c>
      <c r="C69" s="61">
        <v>3.3</v>
      </c>
      <c r="D69" s="61" t="s">
        <v>32</v>
      </c>
      <c r="E69" s="61"/>
      <c r="F69" s="61" t="s">
        <v>33</v>
      </c>
      <c r="G69" s="61" t="s">
        <v>34</v>
      </c>
      <c r="H69" s="61">
        <v>2024</v>
      </c>
      <c r="I69" s="25">
        <f t="shared" ref="I69:J102" si="20">K69+M69+O69+Q69</f>
        <v>23014.5</v>
      </c>
      <c r="J69" s="25">
        <f t="shared" si="20"/>
        <v>0</v>
      </c>
      <c r="K69" s="30">
        <v>23014.5</v>
      </c>
      <c r="L69" s="30">
        <v>0</v>
      </c>
      <c r="M69" s="30">
        <v>0</v>
      </c>
      <c r="N69" s="30">
        <v>0</v>
      </c>
      <c r="O69" s="30">
        <v>0</v>
      </c>
      <c r="P69" s="30">
        <v>0</v>
      </c>
      <c r="Q69" s="30">
        <v>0</v>
      </c>
      <c r="R69" s="30">
        <v>0</v>
      </c>
      <c r="S69" s="22" t="s">
        <v>35</v>
      </c>
      <c r="T69" s="26"/>
    </row>
    <row r="70" spans="1:257" ht="66" customHeight="1">
      <c r="A70" s="72" t="s">
        <v>36</v>
      </c>
      <c r="B70" s="61" t="s">
        <v>37</v>
      </c>
      <c r="C70" s="61">
        <v>1.17</v>
      </c>
      <c r="D70" s="61" t="s">
        <v>32</v>
      </c>
      <c r="E70" s="61"/>
      <c r="F70" s="61" t="s">
        <v>33</v>
      </c>
      <c r="G70" s="61" t="s">
        <v>34</v>
      </c>
      <c r="H70" s="61">
        <v>2024</v>
      </c>
      <c r="I70" s="30">
        <f>K70+M70+O70+Q70</f>
        <v>13611.4</v>
      </c>
      <c r="J70" s="30">
        <f>L70+N70+P70+R70</f>
        <v>0</v>
      </c>
      <c r="K70" s="30">
        <v>13611.4</v>
      </c>
      <c r="L70" s="30">
        <v>0</v>
      </c>
      <c r="M70" s="30">
        <v>0</v>
      </c>
      <c r="N70" s="30">
        <v>0</v>
      </c>
      <c r="O70" s="30">
        <v>0</v>
      </c>
      <c r="P70" s="30">
        <v>0</v>
      </c>
      <c r="Q70" s="30">
        <v>0</v>
      </c>
      <c r="R70" s="30">
        <v>0</v>
      </c>
      <c r="S70" s="22" t="s">
        <v>38</v>
      </c>
      <c r="T70" s="26"/>
    </row>
    <row r="71" spans="1:257" ht="40.5" customHeight="1">
      <c r="A71" s="72" t="s">
        <v>39</v>
      </c>
      <c r="B71" s="61" t="s">
        <v>40</v>
      </c>
      <c r="C71" s="31">
        <v>0.83</v>
      </c>
      <c r="D71" s="61" t="s">
        <v>32</v>
      </c>
      <c r="E71" s="61"/>
      <c r="F71" s="61" t="s">
        <v>33</v>
      </c>
      <c r="G71" s="61" t="s">
        <v>34</v>
      </c>
      <c r="H71" s="61">
        <v>2024</v>
      </c>
      <c r="I71" s="25">
        <f>K71+M71+O71+Q71</f>
        <v>10959.8</v>
      </c>
      <c r="J71" s="25">
        <f>L71+N71+P71+R71</f>
        <v>0</v>
      </c>
      <c r="K71" s="30">
        <v>10959.8</v>
      </c>
      <c r="L71" s="30">
        <v>0</v>
      </c>
      <c r="M71" s="30">
        <v>0</v>
      </c>
      <c r="N71" s="30">
        <v>0</v>
      </c>
      <c r="O71" s="30">
        <v>0</v>
      </c>
      <c r="P71" s="30">
        <v>0</v>
      </c>
      <c r="Q71" s="30">
        <v>0</v>
      </c>
      <c r="R71" s="30">
        <v>0</v>
      </c>
      <c r="S71" s="22" t="s">
        <v>35</v>
      </c>
      <c r="T71" s="26"/>
    </row>
    <row r="72" spans="1:257" ht="59.25" customHeight="1">
      <c r="A72" s="72" t="s">
        <v>41</v>
      </c>
      <c r="B72" s="59" t="s">
        <v>42</v>
      </c>
      <c r="C72" s="59">
        <v>12.67</v>
      </c>
      <c r="D72" s="61" t="s">
        <v>32</v>
      </c>
      <c r="E72" s="61" t="s">
        <v>43</v>
      </c>
      <c r="F72" s="61" t="s">
        <v>33</v>
      </c>
      <c r="G72" s="61" t="s">
        <v>44</v>
      </c>
      <c r="H72" s="61">
        <v>2024</v>
      </c>
      <c r="I72" s="25">
        <f t="shared" ref="I72:J73" si="21">K72+M72+O72+Q72</f>
        <v>165016.5</v>
      </c>
      <c r="J72" s="25">
        <f t="shared" si="21"/>
        <v>165016.5</v>
      </c>
      <c r="K72" s="30">
        <v>16.5</v>
      </c>
      <c r="L72" s="30">
        <v>16.5</v>
      </c>
      <c r="M72" s="30">
        <v>0</v>
      </c>
      <c r="N72" s="30">
        <v>0</v>
      </c>
      <c r="O72" s="30">
        <v>165000</v>
      </c>
      <c r="P72" s="30">
        <v>165000</v>
      </c>
      <c r="Q72" s="30">
        <v>0</v>
      </c>
      <c r="R72" s="30">
        <v>0</v>
      </c>
      <c r="S72" s="69" t="s">
        <v>45</v>
      </c>
      <c r="T72" s="32"/>
    </row>
    <row r="73" spans="1:257" ht="39.75" customHeight="1">
      <c r="A73" s="72" t="s">
        <v>46</v>
      </c>
      <c r="B73" s="59" t="s">
        <v>47</v>
      </c>
      <c r="C73" s="59">
        <v>0.85</v>
      </c>
      <c r="D73" s="61" t="s">
        <v>32</v>
      </c>
      <c r="E73" s="61"/>
      <c r="F73" s="61" t="s">
        <v>33</v>
      </c>
      <c r="G73" s="61" t="s">
        <v>34</v>
      </c>
      <c r="H73" s="61">
        <v>2024</v>
      </c>
      <c r="I73" s="25">
        <f t="shared" si="21"/>
        <v>10011</v>
      </c>
      <c r="J73" s="25">
        <f t="shared" si="21"/>
        <v>0</v>
      </c>
      <c r="K73" s="30">
        <v>10011</v>
      </c>
      <c r="L73" s="30">
        <v>0</v>
      </c>
      <c r="M73" s="30">
        <v>0</v>
      </c>
      <c r="N73" s="30">
        <v>0</v>
      </c>
      <c r="O73" s="30">
        <v>0</v>
      </c>
      <c r="P73" s="30">
        <v>0</v>
      </c>
      <c r="Q73" s="30">
        <v>0</v>
      </c>
      <c r="R73" s="30">
        <v>0</v>
      </c>
      <c r="S73" s="69" t="s">
        <v>45</v>
      </c>
      <c r="T73" s="32"/>
    </row>
    <row r="74" spans="1:257" ht="101.25" customHeight="1">
      <c r="A74" s="72" t="s">
        <v>48</v>
      </c>
      <c r="B74" s="61" t="s">
        <v>49</v>
      </c>
      <c r="C74" s="59">
        <v>11.47</v>
      </c>
      <c r="D74" s="59" t="s">
        <v>32</v>
      </c>
      <c r="E74" s="59"/>
      <c r="F74" s="61" t="s">
        <v>50</v>
      </c>
      <c r="G74" s="61" t="s">
        <v>51</v>
      </c>
      <c r="H74" s="61">
        <v>2024</v>
      </c>
      <c r="I74" s="25">
        <f>K74+M74+O74+Q74</f>
        <v>116317.9</v>
      </c>
      <c r="J74" s="25">
        <f>L74+N74+P74+R74</f>
        <v>0</v>
      </c>
      <c r="K74" s="30">
        <v>29079.5</v>
      </c>
      <c r="L74" s="30">
        <v>0</v>
      </c>
      <c r="M74" s="30">
        <v>0</v>
      </c>
      <c r="N74" s="30">
        <v>0</v>
      </c>
      <c r="O74" s="30">
        <v>87238.399999999994</v>
      </c>
      <c r="P74" s="30">
        <v>0</v>
      </c>
      <c r="Q74" s="30">
        <v>0</v>
      </c>
      <c r="R74" s="30">
        <v>0</v>
      </c>
      <c r="S74" s="33"/>
      <c r="T74" s="26"/>
    </row>
    <row r="75" spans="1:257" ht="45.75" customHeight="1">
      <c r="A75" s="96" t="s">
        <v>52</v>
      </c>
      <c r="B75" s="61" t="s">
        <v>53</v>
      </c>
      <c r="C75" s="61">
        <v>2.4</v>
      </c>
      <c r="D75" s="61" t="s">
        <v>32</v>
      </c>
      <c r="E75" s="89" t="s">
        <v>341</v>
      </c>
      <c r="F75" s="61" t="s">
        <v>50</v>
      </c>
      <c r="G75" s="61" t="s">
        <v>51</v>
      </c>
      <c r="H75" s="61">
        <v>2024</v>
      </c>
      <c r="I75" s="30">
        <f t="shared" si="20"/>
        <v>27468.9</v>
      </c>
      <c r="J75" s="56">
        <f t="shared" si="20"/>
        <v>27468.9</v>
      </c>
      <c r="K75" s="30">
        <v>6867.2</v>
      </c>
      <c r="L75" s="30">
        <v>6867.2</v>
      </c>
      <c r="M75" s="30">
        <v>0</v>
      </c>
      <c r="N75" s="30">
        <v>0</v>
      </c>
      <c r="O75" s="30">
        <v>20601.7</v>
      </c>
      <c r="P75" s="56">
        <v>20601.7</v>
      </c>
      <c r="Q75" s="30">
        <v>0</v>
      </c>
      <c r="R75" s="30">
        <v>0</v>
      </c>
      <c r="S75" s="22" t="s">
        <v>54</v>
      </c>
      <c r="T75" s="26"/>
    </row>
    <row r="76" spans="1:257" ht="45.75" customHeight="1">
      <c r="A76" s="111"/>
      <c r="B76" s="61" t="s">
        <v>55</v>
      </c>
      <c r="C76" s="61"/>
      <c r="D76" s="61"/>
      <c r="E76" s="61"/>
      <c r="F76" s="62" t="s">
        <v>56</v>
      </c>
      <c r="G76" s="61" t="s">
        <v>34</v>
      </c>
      <c r="H76" s="61">
        <v>2024</v>
      </c>
      <c r="I76" s="30">
        <f t="shared" si="20"/>
        <v>164813.4</v>
      </c>
      <c r="J76" s="30">
        <f t="shared" si="20"/>
        <v>0</v>
      </c>
      <c r="K76" s="30">
        <v>41203.4</v>
      </c>
      <c r="L76" s="30">
        <v>0</v>
      </c>
      <c r="M76" s="30">
        <v>0</v>
      </c>
      <c r="N76" s="30">
        <v>0</v>
      </c>
      <c r="O76" s="30">
        <v>123610</v>
      </c>
      <c r="P76" s="30">
        <v>0</v>
      </c>
      <c r="Q76" s="30">
        <v>0</v>
      </c>
      <c r="R76" s="30">
        <v>0</v>
      </c>
      <c r="S76" s="22"/>
      <c r="T76" s="26"/>
    </row>
    <row r="77" spans="1:257" ht="45.75" customHeight="1">
      <c r="A77" s="97"/>
      <c r="B77" s="61" t="s">
        <v>55</v>
      </c>
      <c r="C77" s="61"/>
      <c r="D77" s="61"/>
      <c r="E77" s="61"/>
      <c r="F77" s="62" t="s">
        <v>56</v>
      </c>
      <c r="G77" s="61" t="s">
        <v>34</v>
      </c>
      <c r="H77" s="61">
        <v>2025</v>
      </c>
      <c r="I77" s="30">
        <f t="shared" si="20"/>
        <v>384564.6</v>
      </c>
      <c r="J77" s="30">
        <f t="shared" si="20"/>
        <v>0</v>
      </c>
      <c r="K77" s="30">
        <v>96141.1</v>
      </c>
      <c r="L77" s="30">
        <v>0</v>
      </c>
      <c r="M77" s="30">
        <v>0</v>
      </c>
      <c r="N77" s="30">
        <v>0</v>
      </c>
      <c r="O77" s="30">
        <v>288423.5</v>
      </c>
      <c r="P77" s="30">
        <v>0</v>
      </c>
      <c r="Q77" s="30">
        <v>0</v>
      </c>
      <c r="R77" s="30">
        <v>0</v>
      </c>
      <c r="S77" s="22"/>
      <c r="T77" s="26"/>
    </row>
    <row r="78" spans="1:257" ht="66" customHeight="1">
      <c r="A78" s="72" t="s">
        <v>57</v>
      </c>
      <c r="B78" s="61" t="s">
        <v>58</v>
      </c>
      <c r="C78" s="61">
        <v>1.992E-2</v>
      </c>
      <c r="D78" s="61" t="s">
        <v>32</v>
      </c>
      <c r="E78" s="61"/>
      <c r="F78" s="61" t="s">
        <v>50</v>
      </c>
      <c r="G78" s="61" t="s">
        <v>51</v>
      </c>
      <c r="H78" s="61">
        <v>2025</v>
      </c>
      <c r="I78" s="30">
        <f t="shared" si="20"/>
        <v>12461.2</v>
      </c>
      <c r="J78" s="30">
        <f t="shared" si="20"/>
        <v>0</v>
      </c>
      <c r="K78" s="30">
        <v>12461.2</v>
      </c>
      <c r="L78" s="30">
        <v>0</v>
      </c>
      <c r="M78" s="30">
        <v>0</v>
      </c>
      <c r="N78" s="30">
        <v>0</v>
      </c>
      <c r="O78" s="30">
        <v>0</v>
      </c>
      <c r="P78" s="30">
        <v>0</v>
      </c>
      <c r="Q78" s="30">
        <v>0</v>
      </c>
      <c r="R78" s="30">
        <v>0</v>
      </c>
      <c r="S78" s="22" t="s">
        <v>59</v>
      </c>
      <c r="T78" s="26"/>
    </row>
    <row r="79" spans="1:257" ht="40.5" customHeight="1">
      <c r="A79" s="72" t="s">
        <v>60</v>
      </c>
      <c r="B79" s="61" t="s">
        <v>61</v>
      </c>
      <c r="C79" s="31">
        <v>1</v>
      </c>
      <c r="D79" s="61" t="s">
        <v>32</v>
      </c>
      <c r="E79" s="61"/>
      <c r="F79" s="61" t="s">
        <v>50</v>
      </c>
      <c r="G79" s="61" t="s">
        <v>51</v>
      </c>
      <c r="H79" s="61">
        <v>2025</v>
      </c>
      <c r="I79" s="25">
        <f t="shared" ref="I79:J81" si="22">K79+M79+O79+Q79</f>
        <v>13526.4</v>
      </c>
      <c r="J79" s="25">
        <f t="shared" si="22"/>
        <v>0</v>
      </c>
      <c r="K79" s="30">
        <v>13526.4</v>
      </c>
      <c r="L79" s="30">
        <v>0</v>
      </c>
      <c r="M79" s="30">
        <v>0</v>
      </c>
      <c r="N79" s="30">
        <v>0</v>
      </c>
      <c r="O79" s="30">
        <v>0</v>
      </c>
      <c r="P79" s="30">
        <v>0</v>
      </c>
      <c r="Q79" s="30">
        <v>0</v>
      </c>
      <c r="R79" s="30">
        <v>0</v>
      </c>
      <c r="S79" s="22" t="s">
        <v>35</v>
      </c>
      <c r="T79" s="26"/>
    </row>
    <row r="80" spans="1:257" s="73" customFormat="1" ht="40.5" customHeight="1">
      <c r="A80" s="72" t="s">
        <v>62</v>
      </c>
      <c r="B80" s="59" t="s">
        <v>336</v>
      </c>
      <c r="C80" s="43">
        <v>0.84</v>
      </c>
      <c r="D80" s="61" t="s">
        <v>32</v>
      </c>
      <c r="E80" s="61"/>
      <c r="F80" s="61" t="s">
        <v>50</v>
      </c>
      <c r="G80" s="61" t="s">
        <v>51</v>
      </c>
      <c r="H80" s="61">
        <v>2025</v>
      </c>
      <c r="I80" s="25">
        <f t="shared" si="22"/>
        <v>15407.5</v>
      </c>
      <c r="J80" s="25">
        <f t="shared" si="22"/>
        <v>0</v>
      </c>
      <c r="K80" s="30">
        <v>15407.5</v>
      </c>
      <c r="L80" s="30">
        <v>0</v>
      </c>
      <c r="M80" s="30">
        <v>0</v>
      </c>
      <c r="N80" s="30">
        <v>0</v>
      </c>
      <c r="O80" s="30">
        <v>0</v>
      </c>
      <c r="P80" s="30">
        <v>0</v>
      </c>
      <c r="Q80" s="30">
        <v>0</v>
      </c>
      <c r="R80" s="30">
        <v>0</v>
      </c>
      <c r="S80" s="69"/>
      <c r="T80" s="26"/>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c r="IW80" s="44"/>
    </row>
    <row r="81" spans="1:257" s="18" customFormat="1" ht="81.75" hidden="1" customHeight="1">
      <c r="A81" s="96" t="s">
        <v>66</v>
      </c>
      <c r="B81" s="59" t="s">
        <v>63</v>
      </c>
      <c r="C81" s="59">
        <v>28.6</v>
      </c>
      <c r="D81" s="61" t="s">
        <v>32</v>
      </c>
      <c r="E81" s="61" t="s">
        <v>64</v>
      </c>
      <c r="F81" s="61" t="s">
        <v>33</v>
      </c>
      <c r="G81" s="61" t="s">
        <v>44</v>
      </c>
      <c r="H81" s="61">
        <v>2024</v>
      </c>
      <c r="I81" s="25">
        <f t="shared" si="22"/>
        <v>0</v>
      </c>
      <c r="J81" s="25">
        <f t="shared" si="22"/>
        <v>0</v>
      </c>
      <c r="K81" s="30">
        <v>0</v>
      </c>
      <c r="L81" s="30">
        <v>0</v>
      </c>
      <c r="M81" s="30">
        <v>0</v>
      </c>
      <c r="N81" s="30">
        <v>0</v>
      </c>
      <c r="O81" s="30">
        <v>0</v>
      </c>
      <c r="P81" s="30">
        <v>0</v>
      </c>
      <c r="Q81" s="30">
        <v>0</v>
      </c>
      <c r="R81" s="30">
        <v>0</v>
      </c>
      <c r="S81" s="69" t="s">
        <v>45</v>
      </c>
      <c r="T81" s="32"/>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c r="IW81" s="44"/>
    </row>
    <row r="82" spans="1:257" ht="78" customHeight="1">
      <c r="A82" s="97"/>
      <c r="B82" s="59" t="s">
        <v>65</v>
      </c>
      <c r="C82" s="59"/>
      <c r="D82" s="61"/>
      <c r="E82" s="61"/>
      <c r="F82" s="61" t="s">
        <v>33</v>
      </c>
      <c r="G82" s="61" t="s">
        <v>34</v>
      </c>
      <c r="H82" s="61">
        <v>2026</v>
      </c>
      <c r="I82" s="25">
        <f t="shared" ref="I82:J85" si="23">K82+M82+O82+Q82</f>
        <v>100865.40000000001</v>
      </c>
      <c r="J82" s="25">
        <f t="shared" si="23"/>
        <v>0</v>
      </c>
      <c r="K82" s="30">
        <v>25216.3</v>
      </c>
      <c r="L82" s="30">
        <v>0</v>
      </c>
      <c r="M82" s="30">
        <v>0</v>
      </c>
      <c r="N82" s="30">
        <v>0</v>
      </c>
      <c r="O82" s="30">
        <v>75649.100000000006</v>
      </c>
      <c r="P82" s="30">
        <v>0</v>
      </c>
      <c r="Q82" s="30">
        <v>0</v>
      </c>
      <c r="R82" s="30">
        <v>0</v>
      </c>
      <c r="S82" s="69"/>
      <c r="T82" s="26"/>
    </row>
    <row r="83" spans="1:257" ht="60" customHeight="1">
      <c r="A83" s="72" t="s">
        <v>68</v>
      </c>
      <c r="B83" s="62" t="s">
        <v>67</v>
      </c>
      <c r="C83" s="62">
        <v>2.4</v>
      </c>
      <c r="D83" s="62" t="s">
        <v>32</v>
      </c>
      <c r="E83" s="62"/>
      <c r="F83" s="62" t="s">
        <v>56</v>
      </c>
      <c r="G83" s="62" t="s">
        <v>44</v>
      </c>
      <c r="H83" s="61">
        <v>2026</v>
      </c>
      <c r="I83" s="25">
        <f t="shared" si="23"/>
        <v>279893.69999999995</v>
      </c>
      <c r="J83" s="25">
        <f t="shared" si="23"/>
        <v>0</v>
      </c>
      <c r="K83" s="30">
        <v>69973.399999999994</v>
      </c>
      <c r="L83" s="30">
        <v>0</v>
      </c>
      <c r="M83" s="30">
        <v>0</v>
      </c>
      <c r="N83" s="30">
        <v>0</v>
      </c>
      <c r="O83" s="30">
        <v>209920.3</v>
      </c>
      <c r="P83" s="30">
        <v>0</v>
      </c>
      <c r="Q83" s="30">
        <v>0</v>
      </c>
      <c r="R83" s="30">
        <v>0</v>
      </c>
      <c r="S83" s="69" t="s">
        <v>35</v>
      </c>
      <c r="T83" s="26"/>
    </row>
    <row r="84" spans="1:257" ht="72" customHeight="1">
      <c r="A84" s="72" t="s">
        <v>70</v>
      </c>
      <c r="B84" s="62" t="s">
        <v>69</v>
      </c>
      <c r="C84" s="62">
        <v>4</v>
      </c>
      <c r="D84" s="62" t="s">
        <v>32</v>
      </c>
      <c r="E84" s="62"/>
      <c r="F84" s="62" t="s">
        <v>56</v>
      </c>
      <c r="G84" s="62" t="s">
        <v>44</v>
      </c>
      <c r="H84" s="61">
        <v>2026</v>
      </c>
      <c r="I84" s="25">
        <f t="shared" si="23"/>
        <v>317769.2</v>
      </c>
      <c r="J84" s="25">
        <f t="shared" si="23"/>
        <v>0</v>
      </c>
      <c r="K84" s="30">
        <v>79442.3</v>
      </c>
      <c r="L84" s="30">
        <v>0</v>
      </c>
      <c r="M84" s="30">
        <v>0</v>
      </c>
      <c r="N84" s="30">
        <v>0</v>
      </c>
      <c r="O84" s="30">
        <v>238326.9</v>
      </c>
      <c r="P84" s="30">
        <v>0</v>
      </c>
      <c r="Q84" s="30">
        <v>0</v>
      </c>
      <c r="R84" s="30">
        <v>0</v>
      </c>
      <c r="S84" s="69" t="s">
        <v>35</v>
      </c>
      <c r="T84" s="26"/>
    </row>
    <row r="85" spans="1:257" ht="72" customHeight="1">
      <c r="A85" s="72" t="s">
        <v>72</v>
      </c>
      <c r="B85" s="62" t="s">
        <v>71</v>
      </c>
      <c r="C85" s="62">
        <v>0.65</v>
      </c>
      <c r="D85" s="62" t="s">
        <v>32</v>
      </c>
      <c r="E85" s="62"/>
      <c r="F85" s="62" t="s">
        <v>56</v>
      </c>
      <c r="G85" s="62" t="s">
        <v>44</v>
      </c>
      <c r="H85" s="61">
        <v>2026</v>
      </c>
      <c r="I85" s="25">
        <f t="shared" si="23"/>
        <v>19233.400000000001</v>
      </c>
      <c r="J85" s="25">
        <f t="shared" si="23"/>
        <v>0</v>
      </c>
      <c r="K85" s="30">
        <v>4808.3999999999996</v>
      </c>
      <c r="L85" s="30">
        <v>0</v>
      </c>
      <c r="M85" s="30">
        <v>0</v>
      </c>
      <c r="N85" s="30">
        <v>0</v>
      </c>
      <c r="O85" s="30">
        <v>14425</v>
      </c>
      <c r="P85" s="30">
        <v>0</v>
      </c>
      <c r="Q85" s="30">
        <v>0</v>
      </c>
      <c r="R85" s="30">
        <v>0</v>
      </c>
      <c r="S85" s="69" t="s">
        <v>35</v>
      </c>
      <c r="T85" s="26"/>
    </row>
    <row r="86" spans="1:257" ht="66" customHeight="1">
      <c r="A86" s="72" t="s">
        <v>74</v>
      </c>
      <c r="B86" s="61" t="s">
        <v>73</v>
      </c>
      <c r="C86" s="61">
        <v>0.43</v>
      </c>
      <c r="D86" s="61" t="s">
        <v>32</v>
      </c>
      <c r="E86" s="61"/>
      <c r="F86" s="61" t="s">
        <v>50</v>
      </c>
      <c r="G86" s="61" t="s">
        <v>51</v>
      </c>
      <c r="H86" s="61">
        <v>2027</v>
      </c>
      <c r="I86" s="30">
        <f t="shared" si="20"/>
        <v>9311.5729517580312</v>
      </c>
      <c r="J86" s="30">
        <f t="shared" si="20"/>
        <v>0</v>
      </c>
      <c r="K86" s="30">
        <f>7719.3*1.048*1.048*1.048*1.048</f>
        <v>9311.5729517580312</v>
      </c>
      <c r="L86" s="30">
        <v>0</v>
      </c>
      <c r="M86" s="30">
        <v>0</v>
      </c>
      <c r="N86" s="30">
        <v>0</v>
      </c>
      <c r="O86" s="30">
        <v>0</v>
      </c>
      <c r="P86" s="30">
        <v>0</v>
      </c>
      <c r="Q86" s="30">
        <v>0</v>
      </c>
      <c r="R86" s="30">
        <v>0</v>
      </c>
      <c r="S86" s="22" t="s">
        <v>38</v>
      </c>
      <c r="T86" s="26"/>
    </row>
    <row r="87" spans="1:257" ht="66" customHeight="1">
      <c r="A87" s="96" t="s">
        <v>77</v>
      </c>
      <c r="B87" s="98" t="s">
        <v>75</v>
      </c>
      <c r="C87" s="98">
        <v>0.65681</v>
      </c>
      <c r="D87" s="61" t="s">
        <v>32</v>
      </c>
      <c r="E87" s="61"/>
      <c r="F87" s="62" t="s">
        <v>56</v>
      </c>
      <c r="G87" s="61" t="s">
        <v>34</v>
      </c>
      <c r="H87" s="61">
        <v>2027</v>
      </c>
      <c r="I87" s="30">
        <f t="shared" si="20"/>
        <v>2779.8</v>
      </c>
      <c r="J87" s="30">
        <f t="shared" si="20"/>
        <v>0</v>
      </c>
      <c r="K87" s="30">
        <v>2779.8</v>
      </c>
      <c r="L87" s="30">
        <v>0</v>
      </c>
      <c r="M87" s="30">
        <v>0</v>
      </c>
      <c r="N87" s="30">
        <v>0</v>
      </c>
      <c r="O87" s="30">
        <v>0</v>
      </c>
      <c r="P87" s="30">
        <v>0</v>
      </c>
      <c r="Q87" s="30">
        <v>0</v>
      </c>
      <c r="R87" s="30">
        <v>0</v>
      </c>
      <c r="S87" s="22" t="s">
        <v>38</v>
      </c>
      <c r="T87" s="26"/>
    </row>
    <row r="88" spans="1:257" ht="66" customHeight="1">
      <c r="A88" s="97"/>
      <c r="B88" s="99"/>
      <c r="C88" s="99"/>
      <c r="D88" s="61" t="s">
        <v>76</v>
      </c>
      <c r="E88" s="61"/>
      <c r="F88" s="62" t="s">
        <v>56</v>
      </c>
      <c r="G88" s="61" t="s">
        <v>34</v>
      </c>
      <c r="H88" s="61">
        <v>2027</v>
      </c>
      <c r="I88" s="30">
        <f t="shared" si="20"/>
        <v>191939.65723512878</v>
      </c>
      <c r="J88" s="30">
        <f t="shared" si="20"/>
        <v>0</v>
      </c>
      <c r="K88" s="30">
        <f>159118.1*1.048*1.048*1.048*1.048</f>
        <v>191939.65723512878</v>
      </c>
      <c r="L88" s="30">
        <v>0</v>
      </c>
      <c r="M88" s="30">
        <v>0</v>
      </c>
      <c r="N88" s="30">
        <v>0</v>
      </c>
      <c r="O88" s="30">
        <v>0</v>
      </c>
      <c r="P88" s="30">
        <v>0</v>
      </c>
      <c r="Q88" s="30">
        <v>0</v>
      </c>
      <c r="R88" s="30">
        <v>0</v>
      </c>
      <c r="S88" s="22"/>
      <c r="T88" s="26"/>
    </row>
    <row r="89" spans="1:257" ht="101.25" customHeight="1">
      <c r="A89" s="72" t="s">
        <v>80</v>
      </c>
      <c r="B89" s="61" t="s">
        <v>78</v>
      </c>
      <c r="C89" s="61">
        <v>1.25</v>
      </c>
      <c r="D89" s="61" t="s">
        <v>32</v>
      </c>
      <c r="E89" s="61"/>
      <c r="F89" s="61" t="s">
        <v>50</v>
      </c>
      <c r="G89" s="61" t="s">
        <v>51</v>
      </c>
      <c r="H89" s="61">
        <v>2027</v>
      </c>
      <c r="I89" s="30">
        <f t="shared" si="20"/>
        <v>11391.095081728001</v>
      </c>
      <c r="J89" s="30">
        <f t="shared" si="20"/>
        <v>0</v>
      </c>
      <c r="K89" s="30">
        <f>9896.5*1.048*1.048*1.048</f>
        <v>11391.095081728001</v>
      </c>
      <c r="L89" s="30">
        <v>0</v>
      </c>
      <c r="M89" s="30">
        <v>0</v>
      </c>
      <c r="N89" s="30">
        <v>0</v>
      </c>
      <c r="O89" s="30">
        <v>0</v>
      </c>
      <c r="P89" s="30">
        <v>0</v>
      </c>
      <c r="Q89" s="30">
        <v>0</v>
      </c>
      <c r="R89" s="30">
        <v>0</v>
      </c>
      <c r="S89" s="22" t="s">
        <v>79</v>
      </c>
      <c r="T89" s="26"/>
    </row>
    <row r="90" spans="1:257" ht="40.5" customHeight="1">
      <c r="A90" s="72" t="s">
        <v>82</v>
      </c>
      <c r="B90" s="61" t="s">
        <v>81</v>
      </c>
      <c r="C90" s="31">
        <v>1.05</v>
      </c>
      <c r="D90" s="61" t="s">
        <v>32</v>
      </c>
      <c r="E90" s="61"/>
      <c r="F90" s="61" t="s">
        <v>50</v>
      </c>
      <c r="G90" s="61" t="s">
        <v>51</v>
      </c>
      <c r="H90" s="61">
        <v>2027</v>
      </c>
      <c r="I90" s="25">
        <f t="shared" si="20"/>
        <v>20677.220256000004</v>
      </c>
      <c r="J90" s="25">
        <f t="shared" si="20"/>
        <v>0</v>
      </c>
      <c r="K90" s="30">
        <f>18826.5*1.048*1.048</f>
        <v>20677.220256000004</v>
      </c>
      <c r="L90" s="30">
        <v>0</v>
      </c>
      <c r="M90" s="30">
        <v>0</v>
      </c>
      <c r="N90" s="30">
        <v>0</v>
      </c>
      <c r="O90" s="30">
        <v>0</v>
      </c>
      <c r="P90" s="30">
        <v>0</v>
      </c>
      <c r="Q90" s="30">
        <v>0</v>
      </c>
      <c r="R90" s="30">
        <v>0</v>
      </c>
      <c r="S90" s="22" t="s">
        <v>35</v>
      </c>
      <c r="T90" s="26"/>
    </row>
    <row r="91" spans="1:257" ht="81.75" customHeight="1">
      <c r="A91" s="72" t="s">
        <v>85</v>
      </c>
      <c r="B91" s="60" t="s">
        <v>83</v>
      </c>
      <c r="C91" s="60">
        <v>4.7759999999999997E-2</v>
      </c>
      <c r="D91" s="60" t="s">
        <v>32</v>
      </c>
      <c r="E91" s="60"/>
      <c r="F91" s="60" t="s">
        <v>33</v>
      </c>
      <c r="G91" s="60" t="s">
        <v>51</v>
      </c>
      <c r="H91" s="60">
        <v>2027</v>
      </c>
      <c r="I91" s="34">
        <f t="shared" si="20"/>
        <v>10254.6</v>
      </c>
      <c r="J91" s="34">
        <f t="shared" si="20"/>
        <v>0</v>
      </c>
      <c r="K91" s="35">
        <v>10254.6</v>
      </c>
      <c r="L91" s="30">
        <v>0</v>
      </c>
      <c r="M91" s="30">
        <v>0</v>
      </c>
      <c r="N91" s="30">
        <v>0</v>
      </c>
      <c r="O91" s="30">
        <v>0</v>
      </c>
      <c r="P91" s="30">
        <v>0</v>
      </c>
      <c r="Q91" s="30">
        <v>0</v>
      </c>
      <c r="R91" s="30">
        <v>0</v>
      </c>
      <c r="S91" s="22" t="s">
        <v>84</v>
      </c>
      <c r="T91" s="26"/>
    </row>
    <row r="92" spans="1:257" ht="101.25" customHeight="1">
      <c r="A92" s="72" t="s">
        <v>88</v>
      </c>
      <c r="B92" s="61" t="s">
        <v>86</v>
      </c>
      <c r="C92" s="61">
        <v>4.7</v>
      </c>
      <c r="D92" s="61" t="s">
        <v>32</v>
      </c>
      <c r="E92" s="61"/>
      <c r="F92" s="61" t="s">
        <v>50</v>
      </c>
      <c r="G92" s="61" t="s">
        <v>51</v>
      </c>
      <c r="H92" s="61">
        <v>2027</v>
      </c>
      <c r="I92" s="30">
        <f t="shared" si="20"/>
        <v>24014.3</v>
      </c>
      <c r="J92" s="30">
        <f t="shared" si="20"/>
        <v>0</v>
      </c>
      <c r="K92" s="30">
        <v>24014.3</v>
      </c>
      <c r="L92" s="30">
        <v>0</v>
      </c>
      <c r="M92" s="30">
        <v>0</v>
      </c>
      <c r="N92" s="30">
        <v>0</v>
      </c>
      <c r="O92" s="30">
        <v>0</v>
      </c>
      <c r="P92" s="30">
        <v>0</v>
      </c>
      <c r="Q92" s="30">
        <v>0</v>
      </c>
      <c r="R92" s="30">
        <v>0</v>
      </c>
      <c r="S92" s="22" t="s">
        <v>87</v>
      </c>
      <c r="T92" s="26"/>
    </row>
    <row r="93" spans="1:257" ht="116.25" customHeight="1">
      <c r="A93" s="72" t="s">
        <v>91</v>
      </c>
      <c r="B93" s="59" t="s">
        <v>89</v>
      </c>
      <c r="C93" s="59">
        <v>0.51</v>
      </c>
      <c r="D93" s="61" t="s">
        <v>32</v>
      </c>
      <c r="E93" s="61"/>
      <c r="F93" s="61" t="s">
        <v>50</v>
      </c>
      <c r="G93" s="61" t="s">
        <v>51</v>
      </c>
      <c r="H93" s="61">
        <v>2028</v>
      </c>
      <c r="I93" s="25">
        <f t="shared" si="20"/>
        <v>8180.432663603201</v>
      </c>
      <c r="J93" s="25">
        <f t="shared" si="20"/>
        <v>0</v>
      </c>
      <c r="K93" s="30">
        <f>7107.1*1.048*1.048*1.048</f>
        <v>8180.432663603201</v>
      </c>
      <c r="L93" s="30">
        <v>0</v>
      </c>
      <c r="M93" s="30">
        <v>0</v>
      </c>
      <c r="N93" s="30">
        <v>0</v>
      </c>
      <c r="O93" s="30">
        <v>0</v>
      </c>
      <c r="P93" s="30">
        <v>0</v>
      </c>
      <c r="Q93" s="30">
        <v>0</v>
      </c>
      <c r="R93" s="30">
        <v>0</v>
      </c>
      <c r="S93" s="120" t="s">
        <v>90</v>
      </c>
      <c r="T93" s="32"/>
    </row>
    <row r="94" spans="1:257" ht="116.25" customHeight="1">
      <c r="A94" s="72" t="s">
        <v>93</v>
      </c>
      <c r="B94" s="61" t="s">
        <v>92</v>
      </c>
      <c r="C94" s="59">
        <v>0.17</v>
      </c>
      <c r="D94" s="61" t="s">
        <v>32</v>
      </c>
      <c r="E94" s="61"/>
      <c r="F94" s="61" t="s">
        <v>50</v>
      </c>
      <c r="G94" s="61" t="s">
        <v>51</v>
      </c>
      <c r="H94" s="61">
        <v>2028</v>
      </c>
      <c r="I94" s="25">
        <f t="shared" si="20"/>
        <v>5404.1661716992012</v>
      </c>
      <c r="J94" s="25">
        <f t="shared" si="20"/>
        <v>0</v>
      </c>
      <c r="K94" s="30">
        <f>4695.1*1.048*1.048*1.048</f>
        <v>5404.1661716992012</v>
      </c>
      <c r="L94" s="30">
        <v>0</v>
      </c>
      <c r="M94" s="30">
        <v>0</v>
      </c>
      <c r="N94" s="30">
        <v>0</v>
      </c>
      <c r="O94" s="30">
        <v>0</v>
      </c>
      <c r="P94" s="30">
        <v>0</v>
      </c>
      <c r="Q94" s="30">
        <v>0</v>
      </c>
      <c r="R94" s="30">
        <v>0</v>
      </c>
      <c r="S94" s="121"/>
      <c r="T94" s="32"/>
    </row>
    <row r="95" spans="1:257" ht="48" customHeight="1">
      <c r="A95" s="72" t="s">
        <v>95</v>
      </c>
      <c r="B95" s="60" t="s">
        <v>94</v>
      </c>
      <c r="C95" s="61">
        <v>1.6</v>
      </c>
      <c r="D95" s="61" t="s">
        <v>32</v>
      </c>
      <c r="E95" s="61"/>
      <c r="F95" s="61" t="s">
        <v>50</v>
      </c>
      <c r="G95" s="61" t="s">
        <v>51</v>
      </c>
      <c r="H95" s="61">
        <v>2028</v>
      </c>
      <c r="I95" s="25">
        <f t="shared" si="20"/>
        <v>18858.008840550403</v>
      </c>
      <c r="J95" s="25">
        <f t="shared" si="20"/>
        <v>0</v>
      </c>
      <c r="K95" s="30">
        <f>16383.7*1.048*1.048*1.048</f>
        <v>18858.008840550403</v>
      </c>
      <c r="L95" s="30">
        <v>0</v>
      </c>
      <c r="M95" s="30">
        <v>0</v>
      </c>
      <c r="N95" s="30">
        <v>0</v>
      </c>
      <c r="O95" s="30">
        <v>0</v>
      </c>
      <c r="P95" s="30">
        <v>0</v>
      </c>
      <c r="Q95" s="30">
        <v>0</v>
      </c>
      <c r="R95" s="30">
        <v>0</v>
      </c>
      <c r="S95" s="22" t="s">
        <v>35</v>
      </c>
      <c r="T95" s="26"/>
    </row>
    <row r="96" spans="1:257" ht="40.5" customHeight="1">
      <c r="A96" s="72" t="s">
        <v>97</v>
      </c>
      <c r="B96" s="61" t="s">
        <v>96</v>
      </c>
      <c r="C96" s="31">
        <v>1</v>
      </c>
      <c r="D96" s="61" t="s">
        <v>32</v>
      </c>
      <c r="E96" s="61"/>
      <c r="F96" s="61" t="s">
        <v>50</v>
      </c>
      <c r="G96" s="61" t="s">
        <v>51</v>
      </c>
      <c r="H96" s="61">
        <v>2028</v>
      </c>
      <c r="I96" s="25">
        <f t="shared" si="20"/>
        <v>20628.972200601602</v>
      </c>
      <c r="J96" s="25">
        <f t="shared" si="20"/>
        <v>0</v>
      </c>
      <c r="K96" s="30">
        <f>17922.3*1.048*1.048*1.048</f>
        <v>20628.972200601602</v>
      </c>
      <c r="L96" s="30">
        <v>0</v>
      </c>
      <c r="M96" s="30">
        <v>0</v>
      </c>
      <c r="N96" s="30">
        <v>0</v>
      </c>
      <c r="O96" s="30">
        <v>0</v>
      </c>
      <c r="P96" s="30">
        <v>0</v>
      </c>
      <c r="Q96" s="30">
        <v>0</v>
      </c>
      <c r="R96" s="30">
        <v>0</v>
      </c>
      <c r="S96" s="22" t="s">
        <v>35</v>
      </c>
      <c r="T96" s="26"/>
    </row>
    <row r="97" spans="1:20" ht="105.75" customHeight="1">
      <c r="A97" s="72" t="s">
        <v>99</v>
      </c>
      <c r="B97" s="61" t="s">
        <v>98</v>
      </c>
      <c r="C97" s="61">
        <v>0.25</v>
      </c>
      <c r="D97" s="61" t="s">
        <v>32</v>
      </c>
      <c r="E97" s="61"/>
      <c r="F97" s="61" t="s">
        <v>50</v>
      </c>
      <c r="G97" s="61" t="s">
        <v>51</v>
      </c>
      <c r="H97" s="61">
        <v>2028</v>
      </c>
      <c r="I97" s="25">
        <f t="shared" si="20"/>
        <v>4006.4</v>
      </c>
      <c r="J97" s="25">
        <f t="shared" si="20"/>
        <v>0</v>
      </c>
      <c r="K97" s="30">
        <v>4006.4</v>
      </c>
      <c r="L97" s="30">
        <v>0</v>
      </c>
      <c r="M97" s="30">
        <v>0</v>
      </c>
      <c r="N97" s="30">
        <v>0</v>
      </c>
      <c r="O97" s="30">
        <v>0</v>
      </c>
      <c r="P97" s="30">
        <v>0</v>
      </c>
      <c r="Q97" s="30">
        <v>0</v>
      </c>
      <c r="R97" s="30">
        <v>0</v>
      </c>
      <c r="S97" s="22" t="s">
        <v>35</v>
      </c>
      <c r="T97" s="26"/>
    </row>
    <row r="98" spans="1:20" ht="48" customHeight="1">
      <c r="A98" s="72" t="s">
        <v>102</v>
      </c>
      <c r="B98" s="60" t="s">
        <v>100</v>
      </c>
      <c r="C98" s="60">
        <v>0.6</v>
      </c>
      <c r="D98" s="61" t="s">
        <v>32</v>
      </c>
      <c r="E98" s="61"/>
      <c r="F98" s="61" t="s">
        <v>50</v>
      </c>
      <c r="G98" s="61" t="s">
        <v>51</v>
      </c>
      <c r="H98" s="61">
        <v>2028</v>
      </c>
      <c r="I98" s="25">
        <f t="shared" si="20"/>
        <v>7254.6</v>
      </c>
      <c r="J98" s="25">
        <f t="shared" si="20"/>
        <v>0</v>
      </c>
      <c r="K98" s="30">
        <v>7254.6</v>
      </c>
      <c r="L98" s="30">
        <v>0</v>
      </c>
      <c r="M98" s="30">
        <v>0</v>
      </c>
      <c r="N98" s="30">
        <v>0</v>
      </c>
      <c r="O98" s="30">
        <v>0</v>
      </c>
      <c r="P98" s="30">
        <v>0</v>
      </c>
      <c r="Q98" s="30">
        <v>0</v>
      </c>
      <c r="R98" s="30">
        <v>0</v>
      </c>
      <c r="S98" s="22" t="s">
        <v>101</v>
      </c>
      <c r="T98" s="26"/>
    </row>
    <row r="99" spans="1:20" ht="48" customHeight="1">
      <c r="A99" s="72" t="s">
        <v>104</v>
      </c>
      <c r="B99" s="60" t="s">
        <v>103</v>
      </c>
      <c r="C99" s="60">
        <v>0.55000000000000004</v>
      </c>
      <c r="D99" s="61" t="s">
        <v>32</v>
      </c>
      <c r="E99" s="61"/>
      <c r="F99" s="61" t="s">
        <v>56</v>
      </c>
      <c r="G99" s="61" t="s">
        <v>44</v>
      </c>
      <c r="H99" s="61">
        <v>2028</v>
      </c>
      <c r="I99" s="25">
        <f t="shared" si="20"/>
        <v>6866.8</v>
      </c>
      <c r="J99" s="25">
        <f t="shared" si="20"/>
        <v>0</v>
      </c>
      <c r="K99" s="30">
        <v>6866.8</v>
      </c>
      <c r="L99" s="30">
        <v>0</v>
      </c>
      <c r="M99" s="30">
        <v>0</v>
      </c>
      <c r="N99" s="30">
        <v>0</v>
      </c>
      <c r="O99" s="30">
        <v>0</v>
      </c>
      <c r="P99" s="30">
        <v>0</v>
      </c>
      <c r="Q99" s="30">
        <v>0</v>
      </c>
      <c r="R99" s="30">
        <v>0</v>
      </c>
      <c r="S99" s="22" t="s">
        <v>101</v>
      </c>
      <c r="T99" s="26"/>
    </row>
    <row r="100" spans="1:20" ht="103.5" customHeight="1">
      <c r="A100" s="72" t="s">
        <v>107</v>
      </c>
      <c r="B100" s="61" t="s">
        <v>105</v>
      </c>
      <c r="C100" s="61">
        <v>0.6</v>
      </c>
      <c r="D100" s="61" t="s">
        <v>32</v>
      </c>
      <c r="E100" s="61"/>
      <c r="F100" s="61" t="s">
        <v>50</v>
      </c>
      <c r="G100" s="61" t="s">
        <v>51</v>
      </c>
      <c r="H100" s="61">
        <v>2029</v>
      </c>
      <c r="I100" s="30">
        <f t="shared" si="20"/>
        <v>7422.3691845120011</v>
      </c>
      <c r="J100" s="30">
        <f t="shared" si="20"/>
        <v>0</v>
      </c>
      <c r="K100" s="30">
        <f>6448.5*1.048*1.048*1.048</f>
        <v>7422.3691845120011</v>
      </c>
      <c r="L100" s="30">
        <v>0</v>
      </c>
      <c r="M100" s="30">
        <v>0</v>
      </c>
      <c r="N100" s="30">
        <v>0</v>
      </c>
      <c r="O100" s="30">
        <v>0</v>
      </c>
      <c r="P100" s="30">
        <v>0</v>
      </c>
      <c r="Q100" s="30">
        <v>0</v>
      </c>
      <c r="R100" s="30">
        <v>0</v>
      </c>
      <c r="S100" s="22" t="s">
        <v>106</v>
      </c>
      <c r="T100" s="26"/>
    </row>
    <row r="101" spans="1:20" ht="81.75" customHeight="1">
      <c r="A101" s="72" t="s">
        <v>110</v>
      </c>
      <c r="B101" s="61" t="s">
        <v>108</v>
      </c>
      <c r="C101" s="59">
        <v>1.1200000000000001</v>
      </c>
      <c r="D101" s="61" t="s">
        <v>32</v>
      </c>
      <c r="E101" s="61"/>
      <c r="F101" s="61" t="s">
        <v>50</v>
      </c>
      <c r="G101" s="61" t="s">
        <v>51</v>
      </c>
      <c r="H101" s="61">
        <v>2029</v>
      </c>
      <c r="I101" s="25">
        <f t="shared" si="20"/>
        <v>11151.106871296002</v>
      </c>
      <c r="J101" s="25">
        <f t="shared" si="20"/>
        <v>0</v>
      </c>
      <c r="K101" s="30">
        <f>9688*1.048*1.048*1.048</f>
        <v>11151.106871296002</v>
      </c>
      <c r="L101" s="30">
        <v>0</v>
      </c>
      <c r="M101" s="30">
        <v>0</v>
      </c>
      <c r="N101" s="30">
        <v>0</v>
      </c>
      <c r="O101" s="30">
        <v>0</v>
      </c>
      <c r="P101" s="30">
        <v>0</v>
      </c>
      <c r="Q101" s="30">
        <v>0</v>
      </c>
      <c r="R101" s="30">
        <v>0</v>
      </c>
      <c r="S101" s="69" t="s">
        <v>109</v>
      </c>
      <c r="T101" s="32"/>
    </row>
    <row r="102" spans="1:20" ht="111" customHeight="1">
      <c r="A102" s="72" t="s">
        <v>113</v>
      </c>
      <c r="B102" s="61" t="s">
        <v>111</v>
      </c>
      <c r="C102" s="61">
        <v>6.5</v>
      </c>
      <c r="D102" s="61" t="s">
        <v>32</v>
      </c>
      <c r="E102" s="61"/>
      <c r="F102" s="61" t="s">
        <v>50</v>
      </c>
      <c r="G102" s="61" t="s">
        <v>51</v>
      </c>
      <c r="H102" s="61">
        <v>2029</v>
      </c>
      <c r="I102" s="30">
        <f t="shared" si="20"/>
        <v>38419.637791590401</v>
      </c>
      <c r="J102" s="30">
        <f t="shared" si="20"/>
        <v>0</v>
      </c>
      <c r="K102" s="30">
        <f>33378.7*1.048*1.048*1.048</f>
        <v>38419.637791590401</v>
      </c>
      <c r="L102" s="30">
        <v>0</v>
      </c>
      <c r="M102" s="30">
        <v>0</v>
      </c>
      <c r="N102" s="30">
        <v>0</v>
      </c>
      <c r="O102" s="30">
        <v>0</v>
      </c>
      <c r="P102" s="30">
        <v>0</v>
      </c>
      <c r="Q102" s="30">
        <v>0</v>
      </c>
      <c r="R102" s="30">
        <v>0</v>
      </c>
      <c r="S102" s="22" t="s">
        <v>112</v>
      </c>
      <c r="T102" s="26"/>
    </row>
    <row r="103" spans="1:20" ht="113.25" customHeight="1">
      <c r="A103" s="72" t="s">
        <v>116</v>
      </c>
      <c r="B103" s="61" t="s">
        <v>114</v>
      </c>
      <c r="C103" s="61">
        <v>1.1000000000000001</v>
      </c>
      <c r="D103" s="61" t="s">
        <v>32</v>
      </c>
      <c r="E103" s="61"/>
      <c r="F103" s="61" t="s">
        <v>50</v>
      </c>
      <c r="G103" s="61" t="s">
        <v>51</v>
      </c>
      <c r="H103" s="61">
        <v>2029</v>
      </c>
      <c r="I103" s="30">
        <f>K103+M103+O103+Q103</f>
        <v>10794.8</v>
      </c>
      <c r="J103" s="30">
        <f>L103+N103+P103+R103</f>
        <v>0</v>
      </c>
      <c r="K103" s="30">
        <v>10794.8</v>
      </c>
      <c r="L103" s="30">
        <v>0</v>
      </c>
      <c r="M103" s="30">
        <v>0</v>
      </c>
      <c r="N103" s="30">
        <v>0</v>
      </c>
      <c r="O103" s="30">
        <v>0</v>
      </c>
      <c r="P103" s="30">
        <v>0</v>
      </c>
      <c r="Q103" s="30">
        <v>0</v>
      </c>
      <c r="R103" s="30">
        <v>0</v>
      </c>
      <c r="S103" s="22" t="s">
        <v>115</v>
      </c>
      <c r="T103" s="26"/>
    </row>
    <row r="104" spans="1:20" ht="111" customHeight="1">
      <c r="A104" s="72" t="s">
        <v>119</v>
      </c>
      <c r="B104" s="61" t="s">
        <v>117</v>
      </c>
      <c r="C104" s="61">
        <v>1.1000000000000001</v>
      </c>
      <c r="D104" s="61" t="s">
        <v>32</v>
      </c>
      <c r="E104" s="61"/>
      <c r="F104" s="61" t="s">
        <v>50</v>
      </c>
      <c r="G104" s="61" t="s">
        <v>51</v>
      </c>
      <c r="H104" s="61">
        <v>2029</v>
      </c>
      <c r="I104" s="30">
        <f>K104+M104+O104+Q104</f>
        <v>9988.1</v>
      </c>
      <c r="J104" s="30">
        <f>L104+N104+P104+R104</f>
        <v>0</v>
      </c>
      <c r="K104" s="30">
        <v>9988.1</v>
      </c>
      <c r="L104" s="30">
        <v>0</v>
      </c>
      <c r="M104" s="30">
        <v>0</v>
      </c>
      <c r="N104" s="30">
        <v>0</v>
      </c>
      <c r="O104" s="30">
        <v>0</v>
      </c>
      <c r="P104" s="30">
        <v>0</v>
      </c>
      <c r="Q104" s="30">
        <v>0</v>
      </c>
      <c r="R104" s="30">
        <v>0</v>
      </c>
      <c r="S104" s="22" t="s">
        <v>118</v>
      </c>
      <c r="T104" s="26"/>
    </row>
    <row r="105" spans="1:20" ht="48" customHeight="1">
      <c r="A105" s="72" t="s">
        <v>121</v>
      </c>
      <c r="B105" s="60" t="s">
        <v>120</v>
      </c>
      <c r="C105" s="60">
        <v>0.25800000000000001</v>
      </c>
      <c r="D105" s="60" t="s">
        <v>32</v>
      </c>
      <c r="E105" s="60"/>
      <c r="F105" s="61" t="s">
        <v>50</v>
      </c>
      <c r="G105" s="61" t="s">
        <v>51</v>
      </c>
      <c r="H105" s="60">
        <v>2030</v>
      </c>
      <c r="I105" s="34">
        <f t="shared" ref="I105:J119" si="24">K105+M105+O105+Q105</f>
        <v>4035.3</v>
      </c>
      <c r="J105" s="34">
        <f t="shared" si="24"/>
        <v>0</v>
      </c>
      <c r="K105" s="35">
        <v>4035.3</v>
      </c>
      <c r="L105" s="30">
        <v>0</v>
      </c>
      <c r="M105" s="30">
        <v>0</v>
      </c>
      <c r="N105" s="30">
        <v>0</v>
      </c>
      <c r="O105" s="30">
        <v>0</v>
      </c>
      <c r="P105" s="30">
        <v>0</v>
      </c>
      <c r="Q105" s="30">
        <v>0</v>
      </c>
      <c r="R105" s="30">
        <v>0</v>
      </c>
      <c r="S105" s="22" t="s">
        <v>35</v>
      </c>
      <c r="T105" s="26"/>
    </row>
    <row r="106" spans="1:20" ht="111" customHeight="1">
      <c r="A106" s="72" t="s">
        <v>123</v>
      </c>
      <c r="B106" s="61" t="s">
        <v>122</v>
      </c>
      <c r="C106" s="61">
        <v>0.5</v>
      </c>
      <c r="D106" s="61" t="s">
        <v>32</v>
      </c>
      <c r="E106" s="61"/>
      <c r="F106" s="61" t="s">
        <v>50</v>
      </c>
      <c r="G106" s="61" t="s">
        <v>51</v>
      </c>
      <c r="H106" s="61">
        <v>2030</v>
      </c>
      <c r="I106" s="30">
        <f t="shared" si="24"/>
        <v>5865.9</v>
      </c>
      <c r="J106" s="30">
        <f t="shared" si="24"/>
        <v>0</v>
      </c>
      <c r="K106" s="30">
        <v>5865.9</v>
      </c>
      <c r="L106" s="30">
        <v>0</v>
      </c>
      <c r="M106" s="30">
        <v>0</v>
      </c>
      <c r="N106" s="30">
        <v>0</v>
      </c>
      <c r="O106" s="30">
        <v>0</v>
      </c>
      <c r="P106" s="30">
        <v>0</v>
      </c>
      <c r="Q106" s="30">
        <v>0</v>
      </c>
      <c r="R106" s="30">
        <v>0</v>
      </c>
      <c r="S106" s="22" t="s">
        <v>118</v>
      </c>
      <c r="T106" s="26"/>
    </row>
    <row r="107" spans="1:20" ht="112.5" customHeight="1">
      <c r="A107" s="72" t="s">
        <v>125</v>
      </c>
      <c r="B107" s="61" t="s">
        <v>124</v>
      </c>
      <c r="C107" s="61">
        <v>1.5</v>
      </c>
      <c r="D107" s="61" t="s">
        <v>32</v>
      </c>
      <c r="E107" s="61"/>
      <c r="F107" s="61" t="s">
        <v>50</v>
      </c>
      <c r="G107" s="61" t="s">
        <v>51</v>
      </c>
      <c r="H107" s="61">
        <v>2030</v>
      </c>
      <c r="I107" s="25">
        <f t="shared" si="24"/>
        <v>9892.2000000000007</v>
      </c>
      <c r="J107" s="25">
        <f t="shared" si="24"/>
        <v>0</v>
      </c>
      <c r="K107" s="30">
        <v>9892.2000000000007</v>
      </c>
      <c r="L107" s="30">
        <v>0</v>
      </c>
      <c r="M107" s="30">
        <v>0</v>
      </c>
      <c r="N107" s="30">
        <v>0</v>
      </c>
      <c r="O107" s="30">
        <v>0</v>
      </c>
      <c r="P107" s="30">
        <v>0</v>
      </c>
      <c r="Q107" s="30">
        <v>0</v>
      </c>
      <c r="R107" s="30">
        <v>0</v>
      </c>
      <c r="S107" s="22" t="s">
        <v>35</v>
      </c>
      <c r="T107" s="26"/>
    </row>
    <row r="108" spans="1:20" ht="100.5" customHeight="1">
      <c r="A108" s="72" t="s">
        <v>338</v>
      </c>
      <c r="B108" s="61" t="s">
        <v>126</v>
      </c>
      <c r="C108" s="61">
        <v>0.17499999999999999</v>
      </c>
      <c r="D108" s="61" t="s">
        <v>32</v>
      </c>
      <c r="E108" s="61"/>
      <c r="F108" s="61" t="s">
        <v>50</v>
      </c>
      <c r="G108" s="61" t="s">
        <v>51</v>
      </c>
      <c r="H108" s="61">
        <v>2030</v>
      </c>
      <c r="I108" s="30">
        <f t="shared" si="24"/>
        <v>3185.6</v>
      </c>
      <c r="J108" s="30">
        <f t="shared" si="24"/>
        <v>0</v>
      </c>
      <c r="K108" s="30">
        <v>3185.6</v>
      </c>
      <c r="L108" s="30">
        <v>0</v>
      </c>
      <c r="M108" s="30">
        <v>0</v>
      </c>
      <c r="N108" s="30">
        <v>0</v>
      </c>
      <c r="O108" s="30">
        <v>0</v>
      </c>
      <c r="P108" s="30">
        <v>0</v>
      </c>
      <c r="Q108" s="30">
        <v>0</v>
      </c>
      <c r="R108" s="30">
        <v>0</v>
      </c>
      <c r="S108" s="22" t="s">
        <v>127</v>
      </c>
      <c r="T108" s="26"/>
    </row>
    <row r="109" spans="1:20" ht="25.5" customHeight="1">
      <c r="A109" s="96" t="s">
        <v>128</v>
      </c>
      <c r="B109" s="105" t="s">
        <v>129</v>
      </c>
      <c r="C109" s="106"/>
      <c r="D109" s="107"/>
      <c r="E109" s="103"/>
      <c r="F109" s="63"/>
      <c r="G109" s="63"/>
      <c r="H109" s="23" t="s">
        <v>23</v>
      </c>
      <c r="I109" s="24">
        <f>K109+M109+O109+Q109</f>
        <v>0</v>
      </c>
      <c r="J109" s="24">
        <f t="shared" si="24"/>
        <v>0</v>
      </c>
      <c r="K109" s="24">
        <f>K110+K111+K112+K113+K114+K115+K116+K117+K118</f>
        <v>0</v>
      </c>
      <c r="L109" s="24">
        <f t="shared" ref="L109:R109" si="25">L110+L111+L112+L113+L114+L115+L116+L117+L118</f>
        <v>0</v>
      </c>
      <c r="M109" s="24">
        <f t="shared" si="25"/>
        <v>0</v>
      </c>
      <c r="N109" s="24">
        <f t="shared" si="25"/>
        <v>0</v>
      </c>
      <c r="O109" s="24">
        <f t="shared" si="25"/>
        <v>0</v>
      </c>
      <c r="P109" s="24">
        <f t="shared" si="25"/>
        <v>0</v>
      </c>
      <c r="Q109" s="24">
        <f t="shared" si="25"/>
        <v>0</v>
      </c>
      <c r="R109" s="24">
        <f t="shared" si="25"/>
        <v>0</v>
      </c>
      <c r="S109" s="36" t="e">
        <f>S110+S111+S112+S113+S114+S115+S116+S117+S118+#REF!+#REF!</f>
        <v>#REF!</v>
      </c>
      <c r="T109" s="26"/>
    </row>
    <row r="110" spans="1:20" ht="25.5" customHeight="1">
      <c r="A110" s="111"/>
      <c r="B110" s="108"/>
      <c r="C110" s="109"/>
      <c r="D110" s="110"/>
      <c r="E110" s="104"/>
      <c r="F110" s="64"/>
      <c r="G110" s="64"/>
      <c r="H110" s="19">
        <v>2022</v>
      </c>
      <c r="I110" s="25">
        <f t="shared" ref="I110:I119" si="26">K110+M110+O110+Q110</f>
        <v>0</v>
      </c>
      <c r="J110" s="25">
        <f t="shared" si="24"/>
        <v>0</v>
      </c>
      <c r="K110" s="25">
        <v>0</v>
      </c>
      <c r="L110" s="25">
        <v>0</v>
      </c>
      <c r="M110" s="25">
        <v>0</v>
      </c>
      <c r="N110" s="25">
        <v>0</v>
      </c>
      <c r="O110" s="25">
        <v>0</v>
      </c>
      <c r="P110" s="25">
        <v>0</v>
      </c>
      <c r="Q110" s="25">
        <v>0</v>
      </c>
      <c r="R110" s="25">
        <v>0</v>
      </c>
      <c r="S110" s="22"/>
      <c r="T110" s="26"/>
    </row>
    <row r="111" spans="1:20" ht="25.5" customHeight="1">
      <c r="A111" s="111"/>
      <c r="B111" s="108"/>
      <c r="C111" s="109"/>
      <c r="D111" s="110"/>
      <c r="E111" s="104"/>
      <c r="F111" s="64"/>
      <c r="G111" s="64"/>
      <c r="H111" s="19">
        <v>2023</v>
      </c>
      <c r="I111" s="25">
        <f t="shared" si="26"/>
        <v>0</v>
      </c>
      <c r="J111" s="25">
        <f t="shared" si="24"/>
        <v>0</v>
      </c>
      <c r="K111" s="25">
        <f>K119+K120+K121</f>
        <v>0</v>
      </c>
      <c r="L111" s="25">
        <f t="shared" ref="L111:S111" si="27">L119+L120+L121</f>
        <v>0</v>
      </c>
      <c r="M111" s="25">
        <f t="shared" si="27"/>
        <v>0</v>
      </c>
      <c r="N111" s="25">
        <f t="shared" si="27"/>
        <v>0</v>
      </c>
      <c r="O111" s="25">
        <f t="shared" si="27"/>
        <v>0</v>
      </c>
      <c r="P111" s="25">
        <f t="shared" si="27"/>
        <v>0</v>
      </c>
      <c r="Q111" s="25">
        <f t="shared" si="27"/>
        <v>0</v>
      </c>
      <c r="R111" s="25">
        <f t="shared" si="27"/>
        <v>0</v>
      </c>
      <c r="S111" s="37">
        <f t="shared" si="27"/>
        <v>0</v>
      </c>
      <c r="T111" s="26"/>
    </row>
    <row r="112" spans="1:20" ht="25.5" customHeight="1">
      <c r="A112" s="111"/>
      <c r="B112" s="108"/>
      <c r="C112" s="109"/>
      <c r="D112" s="110"/>
      <c r="E112" s="104"/>
      <c r="F112" s="64"/>
      <c r="G112" s="64"/>
      <c r="H112" s="19">
        <v>2024</v>
      </c>
      <c r="I112" s="25">
        <f t="shared" si="26"/>
        <v>0</v>
      </c>
      <c r="J112" s="25">
        <f t="shared" si="24"/>
        <v>0</v>
      </c>
      <c r="K112" s="25">
        <v>0</v>
      </c>
      <c r="L112" s="25">
        <v>0</v>
      </c>
      <c r="M112" s="25">
        <v>0</v>
      </c>
      <c r="N112" s="25">
        <v>0</v>
      </c>
      <c r="O112" s="25">
        <v>0</v>
      </c>
      <c r="P112" s="25">
        <v>0</v>
      </c>
      <c r="Q112" s="25">
        <v>0</v>
      </c>
      <c r="R112" s="25">
        <v>0</v>
      </c>
      <c r="S112" s="22"/>
      <c r="T112" s="26"/>
    </row>
    <row r="113" spans="1:257" ht="25.5" customHeight="1">
      <c r="A113" s="111"/>
      <c r="B113" s="108"/>
      <c r="C113" s="109"/>
      <c r="D113" s="110"/>
      <c r="E113" s="104"/>
      <c r="F113" s="64"/>
      <c r="G113" s="64"/>
      <c r="H113" s="19">
        <v>2025</v>
      </c>
      <c r="I113" s="25">
        <f t="shared" si="26"/>
        <v>0</v>
      </c>
      <c r="J113" s="25">
        <f t="shared" si="24"/>
        <v>0</v>
      </c>
      <c r="K113" s="25">
        <v>0</v>
      </c>
      <c r="L113" s="25">
        <v>0</v>
      </c>
      <c r="M113" s="25">
        <v>0</v>
      </c>
      <c r="N113" s="25">
        <v>0</v>
      </c>
      <c r="O113" s="25">
        <v>0</v>
      </c>
      <c r="P113" s="25">
        <v>0</v>
      </c>
      <c r="Q113" s="25">
        <v>0</v>
      </c>
      <c r="R113" s="25">
        <v>0</v>
      </c>
      <c r="S113" s="22"/>
      <c r="T113" s="26"/>
    </row>
    <row r="114" spans="1:257" ht="25.5" customHeight="1">
      <c r="A114" s="111"/>
      <c r="B114" s="108"/>
      <c r="C114" s="109"/>
      <c r="D114" s="110"/>
      <c r="E114" s="104"/>
      <c r="F114" s="64"/>
      <c r="G114" s="64"/>
      <c r="H114" s="19">
        <v>2026</v>
      </c>
      <c r="I114" s="25">
        <f t="shared" si="26"/>
        <v>0</v>
      </c>
      <c r="J114" s="25">
        <f t="shared" si="24"/>
        <v>0</v>
      </c>
      <c r="K114" s="25">
        <v>0</v>
      </c>
      <c r="L114" s="25">
        <v>0</v>
      </c>
      <c r="M114" s="25">
        <v>0</v>
      </c>
      <c r="N114" s="25">
        <v>0</v>
      </c>
      <c r="O114" s="25">
        <v>0</v>
      </c>
      <c r="P114" s="25">
        <v>0</v>
      </c>
      <c r="Q114" s="25">
        <v>0</v>
      </c>
      <c r="R114" s="25">
        <v>0</v>
      </c>
      <c r="S114" s="22"/>
      <c r="T114" s="26"/>
    </row>
    <row r="115" spans="1:257" ht="25.5" customHeight="1">
      <c r="A115" s="111"/>
      <c r="B115" s="108"/>
      <c r="C115" s="109"/>
      <c r="D115" s="110"/>
      <c r="E115" s="104"/>
      <c r="F115" s="64"/>
      <c r="G115" s="64"/>
      <c r="H115" s="19">
        <v>2027</v>
      </c>
      <c r="I115" s="25">
        <f t="shared" si="26"/>
        <v>0</v>
      </c>
      <c r="J115" s="25">
        <f t="shared" si="24"/>
        <v>0</v>
      </c>
      <c r="K115" s="25">
        <v>0</v>
      </c>
      <c r="L115" s="25">
        <v>0</v>
      </c>
      <c r="M115" s="25">
        <v>0</v>
      </c>
      <c r="N115" s="25">
        <v>0</v>
      </c>
      <c r="O115" s="25">
        <v>0</v>
      </c>
      <c r="P115" s="25">
        <v>0</v>
      </c>
      <c r="Q115" s="25">
        <v>0</v>
      </c>
      <c r="R115" s="25">
        <v>0</v>
      </c>
      <c r="S115" s="22"/>
      <c r="T115" s="26"/>
    </row>
    <row r="116" spans="1:257" ht="25.5" customHeight="1">
      <c r="A116" s="111"/>
      <c r="B116" s="108"/>
      <c r="C116" s="109"/>
      <c r="D116" s="110"/>
      <c r="E116" s="104"/>
      <c r="F116" s="64"/>
      <c r="G116" s="64"/>
      <c r="H116" s="19">
        <v>2028</v>
      </c>
      <c r="I116" s="25">
        <f t="shared" si="26"/>
        <v>0</v>
      </c>
      <c r="J116" s="25">
        <f t="shared" si="24"/>
        <v>0</v>
      </c>
      <c r="K116" s="25">
        <v>0</v>
      </c>
      <c r="L116" s="25">
        <v>0</v>
      </c>
      <c r="M116" s="25">
        <v>0</v>
      </c>
      <c r="N116" s="25">
        <v>0</v>
      </c>
      <c r="O116" s="25">
        <v>0</v>
      </c>
      <c r="P116" s="25">
        <v>0</v>
      </c>
      <c r="Q116" s="25">
        <v>0</v>
      </c>
      <c r="R116" s="25">
        <v>0</v>
      </c>
      <c r="S116" s="22"/>
      <c r="T116" s="26"/>
    </row>
    <row r="117" spans="1:257" ht="25.5" customHeight="1">
      <c r="A117" s="111"/>
      <c r="B117" s="108"/>
      <c r="C117" s="109"/>
      <c r="D117" s="110"/>
      <c r="E117" s="104"/>
      <c r="F117" s="64"/>
      <c r="G117" s="64"/>
      <c r="H117" s="19">
        <v>2029</v>
      </c>
      <c r="I117" s="25">
        <f t="shared" si="26"/>
        <v>0</v>
      </c>
      <c r="J117" s="25">
        <f t="shared" si="24"/>
        <v>0</v>
      </c>
      <c r="K117" s="25">
        <v>0</v>
      </c>
      <c r="L117" s="25">
        <v>0</v>
      </c>
      <c r="M117" s="25">
        <v>0</v>
      </c>
      <c r="N117" s="25">
        <v>0</v>
      </c>
      <c r="O117" s="25">
        <v>0</v>
      </c>
      <c r="P117" s="25">
        <v>0</v>
      </c>
      <c r="Q117" s="25">
        <v>0</v>
      </c>
      <c r="R117" s="25">
        <v>0</v>
      </c>
      <c r="S117" s="22"/>
      <c r="T117" s="26"/>
    </row>
    <row r="118" spans="1:257" ht="25.5" customHeight="1">
      <c r="A118" s="111"/>
      <c r="B118" s="108"/>
      <c r="C118" s="109"/>
      <c r="D118" s="110"/>
      <c r="E118" s="104"/>
      <c r="F118" s="64"/>
      <c r="G118" s="64"/>
      <c r="H118" s="19">
        <v>2030</v>
      </c>
      <c r="I118" s="25">
        <f t="shared" si="26"/>
        <v>0</v>
      </c>
      <c r="J118" s="25">
        <f t="shared" si="24"/>
        <v>0</v>
      </c>
      <c r="K118" s="25">
        <v>0</v>
      </c>
      <c r="L118" s="25">
        <v>0</v>
      </c>
      <c r="M118" s="25">
        <v>0</v>
      </c>
      <c r="N118" s="25">
        <v>0</v>
      </c>
      <c r="O118" s="25">
        <v>0</v>
      </c>
      <c r="P118" s="25">
        <v>0</v>
      </c>
      <c r="Q118" s="25">
        <v>0</v>
      </c>
      <c r="R118" s="25">
        <v>0</v>
      </c>
      <c r="S118" s="22"/>
      <c r="T118" s="26"/>
    </row>
    <row r="119" spans="1:257" ht="25.5" customHeight="1">
      <c r="A119" s="72" t="s">
        <v>130</v>
      </c>
      <c r="B119" s="22" t="s">
        <v>131</v>
      </c>
      <c r="C119" s="61">
        <v>0.3</v>
      </c>
      <c r="D119" s="61" t="s">
        <v>132</v>
      </c>
      <c r="E119" s="61"/>
      <c r="F119" s="61" t="s">
        <v>56</v>
      </c>
      <c r="G119" s="61" t="s">
        <v>51</v>
      </c>
      <c r="H119" s="61">
        <v>2023</v>
      </c>
      <c r="I119" s="30">
        <f t="shared" si="26"/>
        <v>0</v>
      </c>
      <c r="J119" s="30">
        <f t="shared" si="24"/>
        <v>0</v>
      </c>
      <c r="K119" s="30">
        <v>0</v>
      </c>
      <c r="L119" s="30">
        <v>0</v>
      </c>
      <c r="M119" s="30">
        <v>0</v>
      </c>
      <c r="N119" s="30">
        <v>0</v>
      </c>
      <c r="O119" s="30">
        <v>0</v>
      </c>
      <c r="P119" s="30">
        <v>0</v>
      </c>
      <c r="Q119" s="30">
        <v>0</v>
      </c>
      <c r="R119" s="30">
        <v>0</v>
      </c>
      <c r="S119" s="22"/>
      <c r="T119" s="112" t="s">
        <v>21</v>
      </c>
    </row>
    <row r="120" spans="1:257" ht="25.5" customHeight="1">
      <c r="A120" s="72" t="s">
        <v>133</v>
      </c>
      <c r="B120" s="22" t="s">
        <v>134</v>
      </c>
      <c r="C120" s="61">
        <v>0.498</v>
      </c>
      <c r="D120" s="61" t="s">
        <v>132</v>
      </c>
      <c r="E120" s="61"/>
      <c r="F120" s="61" t="s">
        <v>56</v>
      </c>
      <c r="G120" s="61" t="s">
        <v>51</v>
      </c>
      <c r="H120" s="61">
        <v>2023</v>
      </c>
      <c r="I120" s="30">
        <f>K120+M120+O120+Q120</f>
        <v>0</v>
      </c>
      <c r="J120" s="30">
        <f>L120+N120+P120+R120</f>
        <v>0</v>
      </c>
      <c r="K120" s="30">
        <v>0</v>
      </c>
      <c r="L120" s="30">
        <v>0</v>
      </c>
      <c r="M120" s="30">
        <v>0</v>
      </c>
      <c r="N120" s="30">
        <v>0</v>
      </c>
      <c r="O120" s="30">
        <v>0</v>
      </c>
      <c r="P120" s="30">
        <v>0</v>
      </c>
      <c r="Q120" s="30">
        <v>0</v>
      </c>
      <c r="R120" s="30">
        <v>0</v>
      </c>
      <c r="S120" s="22"/>
      <c r="T120" s="113"/>
    </row>
    <row r="121" spans="1:257" ht="25.5" customHeight="1">
      <c r="A121" s="72" t="s">
        <v>135</v>
      </c>
      <c r="B121" s="22" t="s">
        <v>136</v>
      </c>
      <c r="C121" s="61">
        <v>0.16514999999999999</v>
      </c>
      <c r="D121" s="61" t="s">
        <v>132</v>
      </c>
      <c r="E121" s="61"/>
      <c r="F121" s="61" t="s">
        <v>56</v>
      </c>
      <c r="G121" s="61" t="s">
        <v>51</v>
      </c>
      <c r="H121" s="61">
        <v>2023</v>
      </c>
      <c r="I121" s="30">
        <f>K121+M121+O121+Q121</f>
        <v>0</v>
      </c>
      <c r="J121" s="30">
        <f>L121+N121+P121+R121</f>
        <v>0</v>
      </c>
      <c r="K121" s="30">
        <v>0</v>
      </c>
      <c r="L121" s="30">
        <v>0</v>
      </c>
      <c r="M121" s="30">
        <v>0</v>
      </c>
      <c r="N121" s="30">
        <v>0</v>
      </c>
      <c r="O121" s="30">
        <v>0</v>
      </c>
      <c r="P121" s="30">
        <v>0</v>
      </c>
      <c r="Q121" s="30">
        <v>0</v>
      </c>
      <c r="R121" s="30">
        <v>0</v>
      </c>
      <c r="S121" s="22"/>
      <c r="T121" s="114"/>
    </row>
    <row r="122" spans="1:257" s="3" customFormat="1" ht="25.5" customHeight="1">
      <c r="A122" s="103"/>
      <c r="B122" s="105" t="s">
        <v>137</v>
      </c>
      <c r="C122" s="106"/>
      <c r="D122" s="107"/>
      <c r="E122" s="19"/>
      <c r="F122" s="19"/>
      <c r="G122" s="19"/>
      <c r="H122" s="23" t="s">
        <v>23</v>
      </c>
      <c r="I122" s="24">
        <f t="shared" ref="I122:R131" si="28">I132+I142+I152</f>
        <v>2117257.4392484678</v>
      </c>
      <c r="J122" s="24">
        <f t="shared" si="28"/>
        <v>192485.40000000002</v>
      </c>
      <c r="K122" s="24">
        <f t="shared" si="28"/>
        <v>894062.53924846766</v>
      </c>
      <c r="L122" s="24">
        <f t="shared" si="28"/>
        <v>6883.7</v>
      </c>
      <c r="M122" s="24">
        <f t="shared" si="28"/>
        <v>0</v>
      </c>
      <c r="N122" s="24">
        <f t="shared" si="28"/>
        <v>0</v>
      </c>
      <c r="O122" s="24">
        <f t="shared" si="28"/>
        <v>1223194.8999999999</v>
      </c>
      <c r="P122" s="24">
        <f t="shared" si="28"/>
        <v>185601.7</v>
      </c>
      <c r="Q122" s="24">
        <f t="shared" si="28"/>
        <v>0</v>
      </c>
      <c r="R122" s="24">
        <f t="shared" si="28"/>
        <v>0</v>
      </c>
      <c r="S122" s="22"/>
      <c r="T122" s="26"/>
      <c r="U122" s="45"/>
      <c r="V122" s="45"/>
      <c r="W122" s="46"/>
      <c r="X122" s="47"/>
      <c r="Y122" s="47"/>
      <c r="Z122" s="47"/>
      <c r="AA122" s="47"/>
      <c r="AB122" s="47"/>
      <c r="AC122" s="47"/>
      <c r="AD122" s="47"/>
      <c r="AE122" s="47"/>
      <c r="AF122" s="47"/>
      <c r="AG122" s="47"/>
      <c r="AH122" s="48"/>
      <c r="AI122" s="109"/>
      <c r="AJ122" s="109"/>
      <c r="AK122" s="109"/>
      <c r="AL122" s="109"/>
      <c r="AM122" s="46"/>
      <c r="AN122" s="47"/>
      <c r="AO122" s="47"/>
      <c r="AP122" s="47"/>
      <c r="AQ122" s="47"/>
      <c r="AR122" s="47"/>
      <c r="AS122" s="47"/>
      <c r="AT122" s="47"/>
      <c r="AU122" s="47"/>
      <c r="AV122" s="47"/>
      <c r="AW122" s="47"/>
      <c r="AX122" s="48"/>
      <c r="AY122" s="109"/>
      <c r="AZ122" s="109"/>
      <c r="BA122" s="109"/>
      <c r="BB122" s="109"/>
      <c r="BC122" s="46"/>
      <c r="BD122" s="47"/>
      <c r="BE122" s="47"/>
      <c r="BF122" s="47"/>
      <c r="BG122" s="47"/>
      <c r="BH122" s="47"/>
      <c r="BI122" s="47"/>
      <c r="BJ122" s="47"/>
      <c r="BK122" s="47"/>
      <c r="BL122" s="47"/>
      <c r="BM122" s="47"/>
      <c r="BN122" s="48"/>
      <c r="BO122" s="109"/>
      <c r="BP122" s="109"/>
      <c r="BQ122" s="109"/>
      <c r="BR122" s="109"/>
      <c r="BS122" s="46"/>
      <c r="BT122" s="47"/>
      <c r="BU122" s="47"/>
      <c r="BV122" s="47"/>
      <c r="BW122" s="47"/>
      <c r="BX122" s="47"/>
      <c r="BY122" s="47"/>
      <c r="BZ122" s="47"/>
      <c r="CA122" s="47"/>
      <c r="CB122" s="47"/>
      <c r="CC122" s="47"/>
      <c r="CD122" s="48"/>
      <c r="CE122" s="109"/>
      <c r="CF122" s="109"/>
      <c r="CG122" s="109"/>
      <c r="CH122" s="109"/>
      <c r="CI122" s="46"/>
      <c r="CJ122" s="47"/>
      <c r="CK122" s="47"/>
      <c r="CL122" s="47"/>
      <c r="CM122" s="47"/>
      <c r="CN122" s="47"/>
      <c r="CO122" s="47"/>
      <c r="CP122" s="47"/>
      <c r="CQ122" s="47"/>
      <c r="CR122" s="47"/>
      <c r="CS122" s="47"/>
      <c r="CT122" s="48"/>
      <c r="CU122" s="109"/>
      <c r="CV122" s="109"/>
      <c r="CW122" s="109"/>
      <c r="CX122" s="109"/>
      <c r="CY122" s="46"/>
      <c r="CZ122" s="47"/>
      <c r="DA122" s="47"/>
      <c r="DB122" s="47"/>
      <c r="DC122" s="47"/>
      <c r="DD122" s="47"/>
      <c r="DE122" s="47"/>
      <c r="DF122" s="47"/>
      <c r="DG122" s="47"/>
      <c r="DH122" s="47"/>
      <c r="DI122" s="47"/>
      <c r="DJ122" s="48"/>
      <c r="DK122" s="109"/>
      <c r="DL122" s="109"/>
      <c r="DM122" s="109"/>
      <c r="DN122" s="109"/>
      <c r="DO122" s="46"/>
      <c r="DP122" s="47"/>
      <c r="DQ122" s="47"/>
      <c r="DR122" s="47"/>
      <c r="DS122" s="47"/>
      <c r="DT122" s="47"/>
      <c r="DU122" s="47"/>
      <c r="DV122" s="47"/>
      <c r="DW122" s="47"/>
      <c r="DX122" s="47"/>
      <c r="DY122" s="47"/>
      <c r="DZ122" s="48"/>
      <c r="EA122" s="109"/>
      <c r="EB122" s="109"/>
      <c r="EC122" s="109"/>
      <c r="ED122" s="109"/>
      <c r="EE122" s="46"/>
      <c r="EF122" s="47"/>
      <c r="EG122" s="47"/>
      <c r="EH122" s="47"/>
      <c r="EI122" s="47"/>
      <c r="EJ122" s="47"/>
      <c r="EK122" s="47"/>
      <c r="EL122" s="47"/>
      <c r="EM122" s="47"/>
      <c r="EN122" s="47"/>
      <c r="EO122" s="47"/>
      <c r="EP122" s="48"/>
      <c r="EQ122" s="109"/>
      <c r="ER122" s="109"/>
      <c r="ES122" s="109"/>
      <c r="ET122" s="109"/>
      <c r="EU122" s="46"/>
      <c r="EV122" s="47"/>
      <c r="EW122" s="47"/>
      <c r="EX122" s="47"/>
      <c r="EY122" s="47"/>
      <c r="EZ122" s="47"/>
      <c r="FA122" s="47"/>
      <c r="FB122" s="47"/>
      <c r="FC122" s="47"/>
      <c r="FD122" s="47"/>
      <c r="FE122" s="47"/>
      <c r="FF122" s="48"/>
      <c r="FG122" s="109"/>
      <c r="FH122" s="109"/>
      <c r="FI122" s="109"/>
      <c r="FJ122" s="109"/>
      <c r="FK122" s="46"/>
      <c r="FL122" s="47"/>
      <c r="FM122" s="47"/>
      <c r="FN122" s="47"/>
      <c r="FO122" s="47"/>
      <c r="FP122" s="47"/>
      <c r="FQ122" s="47"/>
      <c r="FR122" s="47"/>
      <c r="FS122" s="47"/>
      <c r="FT122" s="47"/>
      <c r="FU122" s="47"/>
      <c r="FV122" s="48"/>
      <c r="FW122" s="109"/>
      <c r="FX122" s="109"/>
      <c r="FY122" s="109"/>
      <c r="FZ122" s="109"/>
      <c r="GA122" s="46"/>
      <c r="GB122" s="47"/>
      <c r="GC122" s="47"/>
      <c r="GD122" s="47"/>
      <c r="GE122" s="47"/>
      <c r="GF122" s="47"/>
      <c r="GG122" s="47"/>
      <c r="GH122" s="47"/>
      <c r="GI122" s="47"/>
      <c r="GJ122" s="47"/>
      <c r="GK122" s="47"/>
      <c r="GL122" s="48"/>
      <c r="GM122" s="109"/>
      <c r="GN122" s="109"/>
      <c r="GO122" s="109"/>
      <c r="GP122" s="109"/>
      <c r="GQ122" s="46"/>
      <c r="GR122" s="47"/>
      <c r="GS122" s="47"/>
      <c r="GT122" s="47"/>
      <c r="GU122" s="47"/>
      <c r="GV122" s="47"/>
      <c r="GW122" s="47"/>
      <c r="GX122" s="47"/>
      <c r="GY122" s="47"/>
      <c r="GZ122" s="47"/>
      <c r="HA122" s="47"/>
      <c r="HB122" s="48"/>
      <c r="HC122" s="109"/>
      <c r="HD122" s="109"/>
      <c r="HE122" s="109"/>
      <c r="HF122" s="109"/>
      <c r="HG122" s="46"/>
      <c r="HH122" s="47"/>
      <c r="HI122" s="47"/>
      <c r="HJ122" s="47"/>
      <c r="HK122" s="47"/>
      <c r="HL122" s="47"/>
      <c r="HM122" s="47"/>
      <c r="HN122" s="47"/>
      <c r="HO122" s="47"/>
      <c r="HP122" s="47"/>
      <c r="HQ122" s="47"/>
      <c r="HR122" s="48"/>
      <c r="HS122" s="109"/>
      <c r="HT122" s="109"/>
      <c r="HU122" s="109"/>
      <c r="HV122" s="109"/>
      <c r="HW122" s="46"/>
      <c r="HX122" s="47"/>
      <c r="HY122" s="47"/>
      <c r="HZ122" s="47"/>
      <c r="IA122" s="47"/>
      <c r="IB122" s="47"/>
      <c r="IC122" s="47"/>
      <c r="ID122" s="47"/>
      <c r="IE122" s="47"/>
      <c r="IF122" s="47"/>
      <c r="IG122" s="47"/>
      <c r="IH122" s="48"/>
      <c r="II122" s="109"/>
      <c r="IJ122" s="109"/>
      <c r="IK122" s="109"/>
      <c r="IL122" s="109"/>
      <c r="IM122" s="46"/>
      <c r="IN122" s="47"/>
      <c r="IO122" s="47"/>
      <c r="IP122" s="47"/>
      <c r="IQ122" s="47"/>
      <c r="IR122" s="47"/>
      <c r="IS122" s="47"/>
      <c r="IT122" s="47"/>
      <c r="IU122" s="47"/>
      <c r="IV122" s="47"/>
      <c r="IW122" s="44"/>
    </row>
    <row r="123" spans="1:257" s="3" customFormat="1" ht="25.5" customHeight="1">
      <c r="A123" s="104"/>
      <c r="B123" s="108"/>
      <c r="C123" s="109"/>
      <c r="D123" s="110"/>
      <c r="E123" s="19"/>
      <c r="F123" s="19"/>
      <c r="G123" s="19"/>
      <c r="H123" s="19">
        <v>2022</v>
      </c>
      <c r="I123" s="25">
        <f t="shared" si="28"/>
        <v>0</v>
      </c>
      <c r="J123" s="25">
        <f t="shared" si="28"/>
        <v>0</v>
      </c>
      <c r="K123" s="25">
        <f t="shared" si="28"/>
        <v>0</v>
      </c>
      <c r="L123" s="25">
        <f t="shared" si="28"/>
        <v>0</v>
      </c>
      <c r="M123" s="25">
        <f t="shared" si="28"/>
        <v>0</v>
      </c>
      <c r="N123" s="25">
        <f t="shared" si="28"/>
        <v>0</v>
      </c>
      <c r="O123" s="25">
        <f t="shared" si="28"/>
        <v>0</v>
      </c>
      <c r="P123" s="25">
        <f t="shared" si="28"/>
        <v>0</v>
      </c>
      <c r="Q123" s="25">
        <f t="shared" si="28"/>
        <v>0</v>
      </c>
      <c r="R123" s="25">
        <f t="shared" si="28"/>
        <v>0</v>
      </c>
      <c r="S123" s="22"/>
      <c r="T123" s="26"/>
      <c r="U123" s="45"/>
      <c r="V123" s="45"/>
      <c r="W123" s="66"/>
      <c r="X123" s="49"/>
      <c r="Y123" s="49"/>
      <c r="Z123" s="49"/>
      <c r="AA123" s="49"/>
      <c r="AB123" s="49"/>
      <c r="AC123" s="49"/>
      <c r="AD123" s="49"/>
      <c r="AE123" s="49"/>
      <c r="AF123" s="49"/>
      <c r="AG123" s="49"/>
      <c r="AH123" s="48"/>
      <c r="AI123" s="109"/>
      <c r="AJ123" s="109"/>
      <c r="AK123" s="109"/>
      <c r="AL123" s="109"/>
      <c r="AM123" s="66"/>
      <c r="AN123" s="49"/>
      <c r="AO123" s="49"/>
      <c r="AP123" s="49"/>
      <c r="AQ123" s="49"/>
      <c r="AR123" s="49"/>
      <c r="AS123" s="49"/>
      <c r="AT123" s="49"/>
      <c r="AU123" s="49"/>
      <c r="AV123" s="49"/>
      <c r="AW123" s="49"/>
      <c r="AX123" s="48"/>
      <c r="AY123" s="109"/>
      <c r="AZ123" s="109"/>
      <c r="BA123" s="109"/>
      <c r="BB123" s="109"/>
      <c r="BC123" s="66"/>
      <c r="BD123" s="49"/>
      <c r="BE123" s="49"/>
      <c r="BF123" s="49"/>
      <c r="BG123" s="49"/>
      <c r="BH123" s="49"/>
      <c r="BI123" s="49"/>
      <c r="BJ123" s="49"/>
      <c r="BK123" s="49"/>
      <c r="BL123" s="49"/>
      <c r="BM123" s="49"/>
      <c r="BN123" s="48"/>
      <c r="BO123" s="109"/>
      <c r="BP123" s="109"/>
      <c r="BQ123" s="109"/>
      <c r="BR123" s="109"/>
      <c r="BS123" s="66"/>
      <c r="BT123" s="49"/>
      <c r="BU123" s="49"/>
      <c r="BV123" s="49"/>
      <c r="BW123" s="49"/>
      <c r="BX123" s="49"/>
      <c r="BY123" s="49"/>
      <c r="BZ123" s="49"/>
      <c r="CA123" s="49"/>
      <c r="CB123" s="49"/>
      <c r="CC123" s="49"/>
      <c r="CD123" s="48"/>
      <c r="CE123" s="109"/>
      <c r="CF123" s="109"/>
      <c r="CG123" s="109"/>
      <c r="CH123" s="109"/>
      <c r="CI123" s="66"/>
      <c r="CJ123" s="49"/>
      <c r="CK123" s="49"/>
      <c r="CL123" s="49"/>
      <c r="CM123" s="49"/>
      <c r="CN123" s="49"/>
      <c r="CO123" s="49"/>
      <c r="CP123" s="49"/>
      <c r="CQ123" s="49"/>
      <c r="CR123" s="49"/>
      <c r="CS123" s="49"/>
      <c r="CT123" s="48"/>
      <c r="CU123" s="109"/>
      <c r="CV123" s="109"/>
      <c r="CW123" s="109"/>
      <c r="CX123" s="109"/>
      <c r="CY123" s="66"/>
      <c r="CZ123" s="49"/>
      <c r="DA123" s="49"/>
      <c r="DB123" s="49"/>
      <c r="DC123" s="49"/>
      <c r="DD123" s="49"/>
      <c r="DE123" s="49"/>
      <c r="DF123" s="49"/>
      <c r="DG123" s="49"/>
      <c r="DH123" s="49"/>
      <c r="DI123" s="49"/>
      <c r="DJ123" s="48"/>
      <c r="DK123" s="109"/>
      <c r="DL123" s="109"/>
      <c r="DM123" s="109"/>
      <c r="DN123" s="109"/>
      <c r="DO123" s="66"/>
      <c r="DP123" s="49"/>
      <c r="DQ123" s="49"/>
      <c r="DR123" s="49"/>
      <c r="DS123" s="49"/>
      <c r="DT123" s="49"/>
      <c r="DU123" s="49"/>
      <c r="DV123" s="49"/>
      <c r="DW123" s="49"/>
      <c r="DX123" s="49"/>
      <c r="DY123" s="49"/>
      <c r="DZ123" s="48"/>
      <c r="EA123" s="109"/>
      <c r="EB123" s="109"/>
      <c r="EC123" s="109"/>
      <c r="ED123" s="109"/>
      <c r="EE123" s="66"/>
      <c r="EF123" s="49"/>
      <c r="EG123" s="49"/>
      <c r="EH123" s="49"/>
      <c r="EI123" s="49"/>
      <c r="EJ123" s="49"/>
      <c r="EK123" s="49"/>
      <c r="EL123" s="49"/>
      <c r="EM123" s="49"/>
      <c r="EN123" s="49"/>
      <c r="EO123" s="49"/>
      <c r="EP123" s="48"/>
      <c r="EQ123" s="109"/>
      <c r="ER123" s="109"/>
      <c r="ES123" s="109"/>
      <c r="ET123" s="109"/>
      <c r="EU123" s="66"/>
      <c r="EV123" s="49"/>
      <c r="EW123" s="49"/>
      <c r="EX123" s="49"/>
      <c r="EY123" s="49"/>
      <c r="EZ123" s="49"/>
      <c r="FA123" s="49"/>
      <c r="FB123" s="49"/>
      <c r="FC123" s="49"/>
      <c r="FD123" s="49"/>
      <c r="FE123" s="49"/>
      <c r="FF123" s="48"/>
      <c r="FG123" s="109"/>
      <c r="FH123" s="109"/>
      <c r="FI123" s="109"/>
      <c r="FJ123" s="109"/>
      <c r="FK123" s="66"/>
      <c r="FL123" s="49"/>
      <c r="FM123" s="49"/>
      <c r="FN123" s="49"/>
      <c r="FO123" s="49"/>
      <c r="FP123" s="49"/>
      <c r="FQ123" s="49"/>
      <c r="FR123" s="49"/>
      <c r="FS123" s="49"/>
      <c r="FT123" s="49"/>
      <c r="FU123" s="49"/>
      <c r="FV123" s="48"/>
      <c r="FW123" s="109"/>
      <c r="FX123" s="109"/>
      <c r="FY123" s="109"/>
      <c r="FZ123" s="109"/>
      <c r="GA123" s="66"/>
      <c r="GB123" s="49"/>
      <c r="GC123" s="49"/>
      <c r="GD123" s="49"/>
      <c r="GE123" s="49"/>
      <c r="GF123" s="49"/>
      <c r="GG123" s="49"/>
      <c r="GH123" s="49"/>
      <c r="GI123" s="49"/>
      <c r="GJ123" s="49"/>
      <c r="GK123" s="49"/>
      <c r="GL123" s="48"/>
      <c r="GM123" s="109"/>
      <c r="GN123" s="109"/>
      <c r="GO123" s="109"/>
      <c r="GP123" s="109"/>
      <c r="GQ123" s="66"/>
      <c r="GR123" s="49"/>
      <c r="GS123" s="49"/>
      <c r="GT123" s="49"/>
      <c r="GU123" s="49"/>
      <c r="GV123" s="49"/>
      <c r="GW123" s="49"/>
      <c r="GX123" s="49"/>
      <c r="GY123" s="49"/>
      <c r="GZ123" s="49"/>
      <c r="HA123" s="49"/>
      <c r="HB123" s="48"/>
      <c r="HC123" s="109"/>
      <c r="HD123" s="109"/>
      <c r="HE123" s="109"/>
      <c r="HF123" s="109"/>
      <c r="HG123" s="66"/>
      <c r="HH123" s="49"/>
      <c r="HI123" s="49"/>
      <c r="HJ123" s="49"/>
      <c r="HK123" s="49"/>
      <c r="HL123" s="49"/>
      <c r="HM123" s="49"/>
      <c r="HN123" s="49"/>
      <c r="HO123" s="49"/>
      <c r="HP123" s="49"/>
      <c r="HQ123" s="49"/>
      <c r="HR123" s="48"/>
      <c r="HS123" s="109"/>
      <c r="HT123" s="109"/>
      <c r="HU123" s="109"/>
      <c r="HV123" s="109"/>
      <c r="HW123" s="66"/>
      <c r="HX123" s="49"/>
      <c r="HY123" s="49"/>
      <c r="HZ123" s="49"/>
      <c r="IA123" s="49"/>
      <c r="IB123" s="49"/>
      <c r="IC123" s="49"/>
      <c r="ID123" s="49"/>
      <c r="IE123" s="49"/>
      <c r="IF123" s="49"/>
      <c r="IG123" s="49"/>
      <c r="IH123" s="48"/>
      <c r="II123" s="109"/>
      <c r="IJ123" s="109"/>
      <c r="IK123" s="109"/>
      <c r="IL123" s="109"/>
      <c r="IM123" s="66"/>
      <c r="IN123" s="49"/>
      <c r="IO123" s="49"/>
      <c r="IP123" s="49"/>
      <c r="IQ123" s="49"/>
      <c r="IR123" s="49"/>
      <c r="IS123" s="49"/>
      <c r="IT123" s="49"/>
      <c r="IU123" s="49"/>
      <c r="IV123" s="49"/>
      <c r="IW123" s="44"/>
    </row>
    <row r="124" spans="1:257" s="3" customFormat="1" ht="25.5" customHeight="1">
      <c r="A124" s="104"/>
      <c r="B124" s="108"/>
      <c r="C124" s="109"/>
      <c r="D124" s="110"/>
      <c r="E124" s="19"/>
      <c r="F124" s="19"/>
      <c r="G124" s="19"/>
      <c r="H124" s="19">
        <v>2023</v>
      </c>
      <c r="I124" s="25">
        <f t="shared" si="28"/>
        <v>0</v>
      </c>
      <c r="J124" s="25">
        <f t="shared" si="28"/>
        <v>0</v>
      </c>
      <c r="K124" s="25">
        <f t="shared" si="28"/>
        <v>0</v>
      </c>
      <c r="L124" s="25">
        <f t="shared" si="28"/>
        <v>0</v>
      </c>
      <c r="M124" s="25">
        <f t="shared" si="28"/>
        <v>0</v>
      </c>
      <c r="N124" s="25">
        <f t="shared" si="28"/>
        <v>0</v>
      </c>
      <c r="O124" s="25">
        <f t="shared" si="28"/>
        <v>0</v>
      </c>
      <c r="P124" s="25">
        <f t="shared" si="28"/>
        <v>0</v>
      </c>
      <c r="Q124" s="25">
        <f t="shared" si="28"/>
        <v>0</v>
      </c>
      <c r="R124" s="25">
        <f t="shared" si="28"/>
        <v>0</v>
      </c>
      <c r="S124" s="22"/>
      <c r="T124" s="26"/>
      <c r="U124" s="45"/>
      <c r="V124" s="45"/>
      <c r="W124" s="66"/>
      <c r="X124" s="49"/>
      <c r="Y124" s="49"/>
      <c r="Z124" s="49"/>
      <c r="AA124" s="49"/>
      <c r="AB124" s="49"/>
      <c r="AC124" s="49"/>
      <c r="AD124" s="49"/>
      <c r="AE124" s="49"/>
      <c r="AF124" s="49"/>
      <c r="AG124" s="49"/>
      <c r="AH124" s="48"/>
      <c r="AI124" s="109"/>
      <c r="AJ124" s="109"/>
      <c r="AK124" s="109"/>
      <c r="AL124" s="109"/>
      <c r="AM124" s="66"/>
      <c r="AN124" s="49"/>
      <c r="AO124" s="49"/>
      <c r="AP124" s="49"/>
      <c r="AQ124" s="49"/>
      <c r="AR124" s="49"/>
      <c r="AS124" s="49"/>
      <c r="AT124" s="49"/>
      <c r="AU124" s="49"/>
      <c r="AV124" s="49"/>
      <c r="AW124" s="49"/>
      <c r="AX124" s="48"/>
      <c r="AY124" s="109"/>
      <c r="AZ124" s="109"/>
      <c r="BA124" s="109"/>
      <c r="BB124" s="109"/>
      <c r="BC124" s="66"/>
      <c r="BD124" s="49"/>
      <c r="BE124" s="49"/>
      <c r="BF124" s="49"/>
      <c r="BG124" s="49"/>
      <c r="BH124" s="49"/>
      <c r="BI124" s="49"/>
      <c r="BJ124" s="49"/>
      <c r="BK124" s="49"/>
      <c r="BL124" s="49"/>
      <c r="BM124" s="49"/>
      <c r="BN124" s="48"/>
      <c r="BO124" s="109"/>
      <c r="BP124" s="109"/>
      <c r="BQ124" s="109"/>
      <c r="BR124" s="109"/>
      <c r="BS124" s="66"/>
      <c r="BT124" s="49"/>
      <c r="BU124" s="49"/>
      <c r="BV124" s="49"/>
      <c r="BW124" s="49"/>
      <c r="BX124" s="49"/>
      <c r="BY124" s="49"/>
      <c r="BZ124" s="49"/>
      <c r="CA124" s="49"/>
      <c r="CB124" s="49"/>
      <c r="CC124" s="49"/>
      <c r="CD124" s="48"/>
      <c r="CE124" s="109"/>
      <c r="CF124" s="109"/>
      <c r="CG124" s="109"/>
      <c r="CH124" s="109"/>
      <c r="CI124" s="66"/>
      <c r="CJ124" s="49"/>
      <c r="CK124" s="49"/>
      <c r="CL124" s="49"/>
      <c r="CM124" s="49"/>
      <c r="CN124" s="49"/>
      <c r="CO124" s="49"/>
      <c r="CP124" s="49"/>
      <c r="CQ124" s="49"/>
      <c r="CR124" s="49"/>
      <c r="CS124" s="49"/>
      <c r="CT124" s="48"/>
      <c r="CU124" s="109"/>
      <c r="CV124" s="109"/>
      <c r="CW124" s="109"/>
      <c r="CX124" s="109"/>
      <c r="CY124" s="66"/>
      <c r="CZ124" s="49"/>
      <c r="DA124" s="49"/>
      <c r="DB124" s="49"/>
      <c r="DC124" s="49"/>
      <c r="DD124" s="49"/>
      <c r="DE124" s="49"/>
      <c r="DF124" s="49"/>
      <c r="DG124" s="49"/>
      <c r="DH124" s="49"/>
      <c r="DI124" s="49"/>
      <c r="DJ124" s="48"/>
      <c r="DK124" s="109"/>
      <c r="DL124" s="109"/>
      <c r="DM124" s="109"/>
      <c r="DN124" s="109"/>
      <c r="DO124" s="66"/>
      <c r="DP124" s="49"/>
      <c r="DQ124" s="49"/>
      <c r="DR124" s="49"/>
      <c r="DS124" s="49"/>
      <c r="DT124" s="49"/>
      <c r="DU124" s="49"/>
      <c r="DV124" s="49"/>
      <c r="DW124" s="49"/>
      <c r="DX124" s="49"/>
      <c r="DY124" s="49"/>
      <c r="DZ124" s="48"/>
      <c r="EA124" s="109"/>
      <c r="EB124" s="109"/>
      <c r="EC124" s="109"/>
      <c r="ED124" s="109"/>
      <c r="EE124" s="66"/>
      <c r="EF124" s="49"/>
      <c r="EG124" s="49"/>
      <c r="EH124" s="49"/>
      <c r="EI124" s="49"/>
      <c r="EJ124" s="49"/>
      <c r="EK124" s="49"/>
      <c r="EL124" s="49"/>
      <c r="EM124" s="49"/>
      <c r="EN124" s="49"/>
      <c r="EO124" s="49"/>
      <c r="EP124" s="48"/>
      <c r="EQ124" s="109"/>
      <c r="ER124" s="109"/>
      <c r="ES124" s="109"/>
      <c r="ET124" s="109"/>
      <c r="EU124" s="66"/>
      <c r="EV124" s="49"/>
      <c r="EW124" s="49"/>
      <c r="EX124" s="49"/>
      <c r="EY124" s="49"/>
      <c r="EZ124" s="49"/>
      <c r="FA124" s="49"/>
      <c r="FB124" s="49"/>
      <c r="FC124" s="49"/>
      <c r="FD124" s="49"/>
      <c r="FE124" s="49"/>
      <c r="FF124" s="48"/>
      <c r="FG124" s="109"/>
      <c r="FH124" s="109"/>
      <c r="FI124" s="109"/>
      <c r="FJ124" s="109"/>
      <c r="FK124" s="66"/>
      <c r="FL124" s="49"/>
      <c r="FM124" s="49"/>
      <c r="FN124" s="49"/>
      <c r="FO124" s="49"/>
      <c r="FP124" s="49"/>
      <c r="FQ124" s="49"/>
      <c r="FR124" s="49"/>
      <c r="FS124" s="49"/>
      <c r="FT124" s="49"/>
      <c r="FU124" s="49"/>
      <c r="FV124" s="48"/>
      <c r="FW124" s="109"/>
      <c r="FX124" s="109"/>
      <c r="FY124" s="109"/>
      <c r="FZ124" s="109"/>
      <c r="GA124" s="66"/>
      <c r="GB124" s="49"/>
      <c r="GC124" s="49"/>
      <c r="GD124" s="49"/>
      <c r="GE124" s="49"/>
      <c r="GF124" s="49"/>
      <c r="GG124" s="49"/>
      <c r="GH124" s="49"/>
      <c r="GI124" s="49"/>
      <c r="GJ124" s="49"/>
      <c r="GK124" s="49"/>
      <c r="GL124" s="48"/>
      <c r="GM124" s="109"/>
      <c r="GN124" s="109"/>
      <c r="GO124" s="109"/>
      <c r="GP124" s="109"/>
      <c r="GQ124" s="66"/>
      <c r="GR124" s="49"/>
      <c r="GS124" s="49"/>
      <c r="GT124" s="49"/>
      <c r="GU124" s="49"/>
      <c r="GV124" s="49"/>
      <c r="GW124" s="49"/>
      <c r="GX124" s="49"/>
      <c r="GY124" s="49"/>
      <c r="GZ124" s="49"/>
      <c r="HA124" s="49"/>
      <c r="HB124" s="48"/>
      <c r="HC124" s="109"/>
      <c r="HD124" s="109"/>
      <c r="HE124" s="109"/>
      <c r="HF124" s="109"/>
      <c r="HG124" s="66"/>
      <c r="HH124" s="49"/>
      <c r="HI124" s="49"/>
      <c r="HJ124" s="49"/>
      <c r="HK124" s="49"/>
      <c r="HL124" s="49"/>
      <c r="HM124" s="49"/>
      <c r="HN124" s="49"/>
      <c r="HO124" s="49"/>
      <c r="HP124" s="49"/>
      <c r="HQ124" s="49"/>
      <c r="HR124" s="48"/>
      <c r="HS124" s="109"/>
      <c r="HT124" s="109"/>
      <c r="HU124" s="109"/>
      <c r="HV124" s="109"/>
      <c r="HW124" s="66"/>
      <c r="HX124" s="49"/>
      <c r="HY124" s="49"/>
      <c r="HZ124" s="49"/>
      <c r="IA124" s="49"/>
      <c r="IB124" s="49"/>
      <c r="IC124" s="49"/>
      <c r="ID124" s="49"/>
      <c r="IE124" s="49"/>
      <c r="IF124" s="49"/>
      <c r="IG124" s="49"/>
      <c r="IH124" s="48"/>
      <c r="II124" s="109"/>
      <c r="IJ124" s="109"/>
      <c r="IK124" s="109"/>
      <c r="IL124" s="109"/>
      <c r="IM124" s="66"/>
      <c r="IN124" s="49"/>
      <c r="IO124" s="49"/>
      <c r="IP124" s="49"/>
      <c r="IQ124" s="49"/>
      <c r="IR124" s="49"/>
      <c r="IS124" s="49"/>
      <c r="IT124" s="49"/>
      <c r="IU124" s="49"/>
      <c r="IV124" s="49"/>
      <c r="IW124" s="44"/>
    </row>
    <row r="125" spans="1:257" s="3" customFormat="1" ht="25.5" customHeight="1">
      <c r="A125" s="104"/>
      <c r="B125" s="108"/>
      <c r="C125" s="109"/>
      <c r="D125" s="110"/>
      <c r="E125" s="19"/>
      <c r="F125" s="19"/>
      <c r="G125" s="19"/>
      <c r="H125" s="19">
        <v>2024</v>
      </c>
      <c r="I125" s="25">
        <f t="shared" si="28"/>
        <v>531213.4</v>
      </c>
      <c r="J125" s="25">
        <f t="shared" si="28"/>
        <v>192485.40000000002</v>
      </c>
      <c r="K125" s="25">
        <f t="shared" si="28"/>
        <v>134763.29999999999</v>
      </c>
      <c r="L125" s="25">
        <f t="shared" si="28"/>
        <v>6883.7</v>
      </c>
      <c r="M125" s="25">
        <f t="shared" si="28"/>
        <v>0</v>
      </c>
      <c r="N125" s="25">
        <f t="shared" si="28"/>
        <v>0</v>
      </c>
      <c r="O125" s="25">
        <f t="shared" si="28"/>
        <v>396450.1</v>
      </c>
      <c r="P125" s="25">
        <f t="shared" si="28"/>
        <v>185601.7</v>
      </c>
      <c r="Q125" s="25">
        <f t="shared" si="28"/>
        <v>0</v>
      </c>
      <c r="R125" s="25">
        <f t="shared" si="28"/>
        <v>0</v>
      </c>
      <c r="S125" s="22"/>
      <c r="T125" s="26"/>
      <c r="U125" s="45"/>
      <c r="V125" s="45"/>
      <c r="W125" s="66"/>
      <c r="X125" s="49"/>
      <c r="Y125" s="49"/>
      <c r="Z125" s="49"/>
      <c r="AA125" s="49"/>
      <c r="AB125" s="49"/>
      <c r="AC125" s="49"/>
      <c r="AD125" s="49"/>
      <c r="AE125" s="49"/>
      <c r="AF125" s="49"/>
      <c r="AG125" s="49"/>
      <c r="AH125" s="48"/>
      <c r="AI125" s="109"/>
      <c r="AJ125" s="109"/>
      <c r="AK125" s="109"/>
      <c r="AL125" s="109"/>
      <c r="AM125" s="66"/>
      <c r="AN125" s="49"/>
      <c r="AO125" s="49"/>
      <c r="AP125" s="49"/>
      <c r="AQ125" s="49"/>
      <c r="AR125" s="49"/>
      <c r="AS125" s="49"/>
      <c r="AT125" s="49"/>
      <c r="AU125" s="49"/>
      <c r="AV125" s="49"/>
      <c r="AW125" s="49"/>
      <c r="AX125" s="48"/>
      <c r="AY125" s="109"/>
      <c r="AZ125" s="109"/>
      <c r="BA125" s="109"/>
      <c r="BB125" s="109"/>
      <c r="BC125" s="66"/>
      <c r="BD125" s="49"/>
      <c r="BE125" s="49"/>
      <c r="BF125" s="49"/>
      <c r="BG125" s="49"/>
      <c r="BH125" s="49"/>
      <c r="BI125" s="49"/>
      <c r="BJ125" s="49"/>
      <c r="BK125" s="49"/>
      <c r="BL125" s="49"/>
      <c r="BM125" s="49"/>
      <c r="BN125" s="48"/>
      <c r="BO125" s="109"/>
      <c r="BP125" s="109"/>
      <c r="BQ125" s="109"/>
      <c r="BR125" s="109"/>
      <c r="BS125" s="66"/>
      <c r="BT125" s="49"/>
      <c r="BU125" s="49"/>
      <c r="BV125" s="49"/>
      <c r="BW125" s="49"/>
      <c r="BX125" s="49"/>
      <c r="BY125" s="49"/>
      <c r="BZ125" s="49"/>
      <c r="CA125" s="49"/>
      <c r="CB125" s="49"/>
      <c r="CC125" s="49"/>
      <c r="CD125" s="48"/>
      <c r="CE125" s="109"/>
      <c r="CF125" s="109"/>
      <c r="CG125" s="109"/>
      <c r="CH125" s="109"/>
      <c r="CI125" s="66"/>
      <c r="CJ125" s="49"/>
      <c r="CK125" s="49"/>
      <c r="CL125" s="49"/>
      <c r="CM125" s="49"/>
      <c r="CN125" s="49"/>
      <c r="CO125" s="49"/>
      <c r="CP125" s="49"/>
      <c r="CQ125" s="49"/>
      <c r="CR125" s="49"/>
      <c r="CS125" s="49"/>
      <c r="CT125" s="48"/>
      <c r="CU125" s="109"/>
      <c r="CV125" s="109"/>
      <c r="CW125" s="109"/>
      <c r="CX125" s="109"/>
      <c r="CY125" s="66"/>
      <c r="CZ125" s="49"/>
      <c r="DA125" s="49"/>
      <c r="DB125" s="49"/>
      <c r="DC125" s="49"/>
      <c r="DD125" s="49"/>
      <c r="DE125" s="49"/>
      <c r="DF125" s="49"/>
      <c r="DG125" s="49"/>
      <c r="DH125" s="49"/>
      <c r="DI125" s="49"/>
      <c r="DJ125" s="48"/>
      <c r="DK125" s="109"/>
      <c r="DL125" s="109"/>
      <c r="DM125" s="109"/>
      <c r="DN125" s="109"/>
      <c r="DO125" s="66"/>
      <c r="DP125" s="49"/>
      <c r="DQ125" s="49"/>
      <c r="DR125" s="49"/>
      <c r="DS125" s="49"/>
      <c r="DT125" s="49"/>
      <c r="DU125" s="49"/>
      <c r="DV125" s="49"/>
      <c r="DW125" s="49"/>
      <c r="DX125" s="49"/>
      <c r="DY125" s="49"/>
      <c r="DZ125" s="48"/>
      <c r="EA125" s="109"/>
      <c r="EB125" s="109"/>
      <c r="EC125" s="109"/>
      <c r="ED125" s="109"/>
      <c r="EE125" s="66"/>
      <c r="EF125" s="49"/>
      <c r="EG125" s="49"/>
      <c r="EH125" s="49"/>
      <c r="EI125" s="49"/>
      <c r="EJ125" s="49"/>
      <c r="EK125" s="49"/>
      <c r="EL125" s="49"/>
      <c r="EM125" s="49"/>
      <c r="EN125" s="49"/>
      <c r="EO125" s="49"/>
      <c r="EP125" s="48"/>
      <c r="EQ125" s="109"/>
      <c r="ER125" s="109"/>
      <c r="ES125" s="109"/>
      <c r="ET125" s="109"/>
      <c r="EU125" s="66"/>
      <c r="EV125" s="49"/>
      <c r="EW125" s="49"/>
      <c r="EX125" s="49"/>
      <c r="EY125" s="49"/>
      <c r="EZ125" s="49"/>
      <c r="FA125" s="49"/>
      <c r="FB125" s="49"/>
      <c r="FC125" s="49"/>
      <c r="FD125" s="49"/>
      <c r="FE125" s="49"/>
      <c r="FF125" s="48"/>
      <c r="FG125" s="109"/>
      <c r="FH125" s="109"/>
      <c r="FI125" s="109"/>
      <c r="FJ125" s="109"/>
      <c r="FK125" s="66"/>
      <c r="FL125" s="49"/>
      <c r="FM125" s="49"/>
      <c r="FN125" s="49"/>
      <c r="FO125" s="49"/>
      <c r="FP125" s="49"/>
      <c r="FQ125" s="49"/>
      <c r="FR125" s="49"/>
      <c r="FS125" s="49"/>
      <c r="FT125" s="49"/>
      <c r="FU125" s="49"/>
      <c r="FV125" s="48"/>
      <c r="FW125" s="109"/>
      <c r="FX125" s="109"/>
      <c r="FY125" s="109"/>
      <c r="FZ125" s="109"/>
      <c r="GA125" s="66"/>
      <c r="GB125" s="49"/>
      <c r="GC125" s="49"/>
      <c r="GD125" s="49"/>
      <c r="GE125" s="49"/>
      <c r="GF125" s="49"/>
      <c r="GG125" s="49"/>
      <c r="GH125" s="49"/>
      <c r="GI125" s="49"/>
      <c r="GJ125" s="49"/>
      <c r="GK125" s="49"/>
      <c r="GL125" s="48"/>
      <c r="GM125" s="109"/>
      <c r="GN125" s="109"/>
      <c r="GO125" s="109"/>
      <c r="GP125" s="109"/>
      <c r="GQ125" s="66"/>
      <c r="GR125" s="49"/>
      <c r="GS125" s="49"/>
      <c r="GT125" s="49"/>
      <c r="GU125" s="49"/>
      <c r="GV125" s="49"/>
      <c r="GW125" s="49"/>
      <c r="GX125" s="49"/>
      <c r="GY125" s="49"/>
      <c r="GZ125" s="49"/>
      <c r="HA125" s="49"/>
      <c r="HB125" s="48"/>
      <c r="HC125" s="109"/>
      <c r="HD125" s="109"/>
      <c r="HE125" s="109"/>
      <c r="HF125" s="109"/>
      <c r="HG125" s="66"/>
      <c r="HH125" s="49"/>
      <c r="HI125" s="49"/>
      <c r="HJ125" s="49"/>
      <c r="HK125" s="49"/>
      <c r="HL125" s="49"/>
      <c r="HM125" s="49"/>
      <c r="HN125" s="49"/>
      <c r="HO125" s="49"/>
      <c r="HP125" s="49"/>
      <c r="HQ125" s="49"/>
      <c r="HR125" s="48"/>
      <c r="HS125" s="109"/>
      <c r="HT125" s="109"/>
      <c r="HU125" s="109"/>
      <c r="HV125" s="109"/>
      <c r="HW125" s="66"/>
      <c r="HX125" s="49"/>
      <c r="HY125" s="49"/>
      <c r="HZ125" s="49"/>
      <c r="IA125" s="49"/>
      <c r="IB125" s="49"/>
      <c r="IC125" s="49"/>
      <c r="ID125" s="49"/>
      <c r="IE125" s="49"/>
      <c r="IF125" s="49"/>
      <c r="IG125" s="49"/>
      <c r="IH125" s="48"/>
      <c r="II125" s="109"/>
      <c r="IJ125" s="109"/>
      <c r="IK125" s="109"/>
      <c r="IL125" s="109"/>
      <c r="IM125" s="66"/>
      <c r="IN125" s="49"/>
      <c r="IO125" s="49"/>
      <c r="IP125" s="49"/>
      <c r="IQ125" s="49"/>
      <c r="IR125" s="49"/>
      <c r="IS125" s="49"/>
      <c r="IT125" s="49"/>
      <c r="IU125" s="49"/>
      <c r="IV125" s="49"/>
      <c r="IW125" s="44"/>
    </row>
    <row r="126" spans="1:257" s="3" customFormat="1" ht="25.5" customHeight="1">
      <c r="A126" s="104"/>
      <c r="B126" s="108"/>
      <c r="C126" s="109"/>
      <c r="D126" s="110"/>
      <c r="E126" s="19"/>
      <c r="F126" s="19"/>
      <c r="G126" s="19"/>
      <c r="H126" s="19">
        <v>2025</v>
      </c>
      <c r="I126" s="25">
        <f t="shared" si="28"/>
        <v>425959.69999999995</v>
      </c>
      <c r="J126" s="25">
        <f t="shared" si="28"/>
        <v>0</v>
      </c>
      <c r="K126" s="25">
        <f t="shared" si="28"/>
        <v>137536.20000000001</v>
      </c>
      <c r="L126" s="25">
        <f t="shared" si="28"/>
        <v>0</v>
      </c>
      <c r="M126" s="25">
        <f t="shared" si="28"/>
        <v>0</v>
      </c>
      <c r="N126" s="25">
        <f t="shared" si="28"/>
        <v>0</v>
      </c>
      <c r="O126" s="25">
        <f t="shared" si="28"/>
        <v>288423.5</v>
      </c>
      <c r="P126" s="25">
        <f t="shared" si="28"/>
        <v>0</v>
      </c>
      <c r="Q126" s="25">
        <f t="shared" si="28"/>
        <v>0</v>
      </c>
      <c r="R126" s="25">
        <f t="shared" si="28"/>
        <v>0</v>
      </c>
      <c r="S126" s="22"/>
      <c r="T126" s="26"/>
      <c r="U126" s="45"/>
      <c r="V126" s="45"/>
      <c r="W126" s="66"/>
      <c r="X126" s="49"/>
      <c r="Y126" s="49"/>
      <c r="Z126" s="49"/>
      <c r="AA126" s="49"/>
      <c r="AB126" s="49"/>
      <c r="AC126" s="49"/>
      <c r="AD126" s="49"/>
      <c r="AE126" s="49"/>
      <c r="AF126" s="49"/>
      <c r="AG126" s="49"/>
      <c r="AH126" s="48"/>
      <c r="AI126" s="109"/>
      <c r="AJ126" s="109"/>
      <c r="AK126" s="109"/>
      <c r="AL126" s="109"/>
      <c r="AM126" s="66"/>
      <c r="AN126" s="49"/>
      <c r="AO126" s="49"/>
      <c r="AP126" s="49"/>
      <c r="AQ126" s="49"/>
      <c r="AR126" s="49"/>
      <c r="AS126" s="49"/>
      <c r="AT126" s="49"/>
      <c r="AU126" s="49"/>
      <c r="AV126" s="49"/>
      <c r="AW126" s="49"/>
      <c r="AX126" s="48"/>
      <c r="AY126" s="109"/>
      <c r="AZ126" s="109"/>
      <c r="BA126" s="109"/>
      <c r="BB126" s="109"/>
      <c r="BC126" s="66"/>
      <c r="BD126" s="49"/>
      <c r="BE126" s="49"/>
      <c r="BF126" s="49"/>
      <c r="BG126" s="49"/>
      <c r="BH126" s="49"/>
      <c r="BI126" s="49"/>
      <c r="BJ126" s="49"/>
      <c r="BK126" s="49"/>
      <c r="BL126" s="49"/>
      <c r="BM126" s="49"/>
      <c r="BN126" s="48"/>
      <c r="BO126" s="109"/>
      <c r="BP126" s="109"/>
      <c r="BQ126" s="109"/>
      <c r="BR126" s="109"/>
      <c r="BS126" s="66"/>
      <c r="BT126" s="49"/>
      <c r="BU126" s="49"/>
      <c r="BV126" s="49"/>
      <c r="BW126" s="49"/>
      <c r="BX126" s="49"/>
      <c r="BY126" s="49"/>
      <c r="BZ126" s="49"/>
      <c r="CA126" s="49"/>
      <c r="CB126" s="49"/>
      <c r="CC126" s="49"/>
      <c r="CD126" s="48"/>
      <c r="CE126" s="109"/>
      <c r="CF126" s="109"/>
      <c r="CG126" s="109"/>
      <c r="CH126" s="109"/>
      <c r="CI126" s="66"/>
      <c r="CJ126" s="49"/>
      <c r="CK126" s="49"/>
      <c r="CL126" s="49"/>
      <c r="CM126" s="49"/>
      <c r="CN126" s="49"/>
      <c r="CO126" s="49"/>
      <c r="CP126" s="49"/>
      <c r="CQ126" s="49"/>
      <c r="CR126" s="49"/>
      <c r="CS126" s="49"/>
      <c r="CT126" s="48"/>
      <c r="CU126" s="109"/>
      <c r="CV126" s="109"/>
      <c r="CW126" s="109"/>
      <c r="CX126" s="109"/>
      <c r="CY126" s="66"/>
      <c r="CZ126" s="49"/>
      <c r="DA126" s="49"/>
      <c r="DB126" s="49"/>
      <c r="DC126" s="49"/>
      <c r="DD126" s="49"/>
      <c r="DE126" s="49"/>
      <c r="DF126" s="49"/>
      <c r="DG126" s="49"/>
      <c r="DH126" s="49"/>
      <c r="DI126" s="49"/>
      <c r="DJ126" s="48"/>
      <c r="DK126" s="109"/>
      <c r="DL126" s="109"/>
      <c r="DM126" s="109"/>
      <c r="DN126" s="109"/>
      <c r="DO126" s="66"/>
      <c r="DP126" s="49"/>
      <c r="DQ126" s="49"/>
      <c r="DR126" s="49"/>
      <c r="DS126" s="49"/>
      <c r="DT126" s="49"/>
      <c r="DU126" s="49"/>
      <c r="DV126" s="49"/>
      <c r="DW126" s="49"/>
      <c r="DX126" s="49"/>
      <c r="DY126" s="49"/>
      <c r="DZ126" s="48"/>
      <c r="EA126" s="109"/>
      <c r="EB126" s="109"/>
      <c r="EC126" s="109"/>
      <c r="ED126" s="109"/>
      <c r="EE126" s="66"/>
      <c r="EF126" s="49"/>
      <c r="EG126" s="49"/>
      <c r="EH126" s="49"/>
      <c r="EI126" s="49"/>
      <c r="EJ126" s="49"/>
      <c r="EK126" s="49"/>
      <c r="EL126" s="49"/>
      <c r="EM126" s="49"/>
      <c r="EN126" s="49"/>
      <c r="EO126" s="49"/>
      <c r="EP126" s="48"/>
      <c r="EQ126" s="109"/>
      <c r="ER126" s="109"/>
      <c r="ES126" s="109"/>
      <c r="ET126" s="109"/>
      <c r="EU126" s="66"/>
      <c r="EV126" s="49"/>
      <c r="EW126" s="49"/>
      <c r="EX126" s="49"/>
      <c r="EY126" s="49"/>
      <c r="EZ126" s="49"/>
      <c r="FA126" s="49"/>
      <c r="FB126" s="49"/>
      <c r="FC126" s="49"/>
      <c r="FD126" s="49"/>
      <c r="FE126" s="49"/>
      <c r="FF126" s="48"/>
      <c r="FG126" s="109"/>
      <c r="FH126" s="109"/>
      <c r="FI126" s="109"/>
      <c r="FJ126" s="109"/>
      <c r="FK126" s="66"/>
      <c r="FL126" s="49"/>
      <c r="FM126" s="49"/>
      <c r="FN126" s="49"/>
      <c r="FO126" s="49"/>
      <c r="FP126" s="49"/>
      <c r="FQ126" s="49"/>
      <c r="FR126" s="49"/>
      <c r="FS126" s="49"/>
      <c r="FT126" s="49"/>
      <c r="FU126" s="49"/>
      <c r="FV126" s="48"/>
      <c r="FW126" s="109"/>
      <c r="FX126" s="109"/>
      <c r="FY126" s="109"/>
      <c r="FZ126" s="109"/>
      <c r="GA126" s="66"/>
      <c r="GB126" s="49"/>
      <c r="GC126" s="49"/>
      <c r="GD126" s="49"/>
      <c r="GE126" s="49"/>
      <c r="GF126" s="49"/>
      <c r="GG126" s="49"/>
      <c r="GH126" s="49"/>
      <c r="GI126" s="49"/>
      <c r="GJ126" s="49"/>
      <c r="GK126" s="49"/>
      <c r="GL126" s="48"/>
      <c r="GM126" s="109"/>
      <c r="GN126" s="109"/>
      <c r="GO126" s="109"/>
      <c r="GP126" s="109"/>
      <c r="GQ126" s="66"/>
      <c r="GR126" s="49"/>
      <c r="GS126" s="49"/>
      <c r="GT126" s="49"/>
      <c r="GU126" s="49"/>
      <c r="GV126" s="49"/>
      <c r="GW126" s="49"/>
      <c r="GX126" s="49"/>
      <c r="GY126" s="49"/>
      <c r="GZ126" s="49"/>
      <c r="HA126" s="49"/>
      <c r="HB126" s="48"/>
      <c r="HC126" s="109"/>
      <c r="HD126" s="109"/>
      <c r="HE126" s="109"/>
      <c r="HF126" s="109"/>
      <c r="HG126" s="66"/>
      <c r="HH126" s="49"/>
      <c r="HI126" s="49"/>
      <c r="HJ126" s="49"/>
      <c r="HK126" s="49"/>
      <c r="HL126" s="49"/>
      <c r="HM126" s="49"/>
      <c r="HN126" s="49"/>
      <c r="HO126" s="49"/>
      <c r="HP126" s="49"/>
      <c r="HQ126" s="49"/>
      <c r="HR126" s="48"/>
      <c r="HS126" s="109"/>
      <c r="HT126" s="109"/>
      <c r="HU126" s="109"/>
      <c r="HV126" s="109"/>
      <c r="HW126" s="66"/>
      <c r="HX126" s="49"/>
      <c r="HY126" s="49"/>
      <c r="HZ126" s="49"/>
      <c r="IA126" s="49"/>
      <c r="IB126" s="49"/>
      <c r="IC126" s="49"/>
      <c r="ID126" s="49"/>
      <c r="IE126" s="49"/>
      <c r="IF126" s="49"/>
      <c r="IG126" s="49"/>
      <c r="IH126" s="48"/>
      <c r="II126" s="109"/>
      <c r="IJ126" s="109"/>
      <c r="IK126" s="109"/>
      <c r="IL126" s="109"/>
      <c r="IM126" s="66"/>
      <c r="IN126" s="49"/>
      <c r="IO126" s="49"/>
      <c r="IP126" s="49"/>
      <c r="IQ126" s="49"/>
      <c r="IR126" s="49"/>
      <c r="IS126" s="49"/>
      <c r="IT126" s="49"/>
      <c r="IU126" s="49"/>
      <c r="IV126" s="49"/>
      <c r="IW126" s="44"/>
    </row>
    <row r="127" spans="1:257" s="3" customFormat="1" ht="25.5" customHeight="1">
      <c r="A127" s="104"/>
      <c r="B127" s="108"/>
      <c r="C127" s="109"/>
      <c r="D127" s="110"/>
      <c r="E127" s="19"/>
      <c r="F127" s="19"/>
      <c r="G127" s="19"/>
      <c r="H127" s="19">
        <v>2026</v>
      </c>
      <c r="I127" s="25">
        <f t="shared" si="28"/>
        <v>717761.70000000007</v>
      </c>
      <c r="J127" s="25">
        <f t="shared" si="28"/>
        <v>0</v>
      </c>
      <c r="K127" s="25">
        <f t="shared" si="28"/>
        <v>179440.4</v>
      </c>
      <c r="L127" s="25">
        <f t="shared" si="28"/>
        <v>0</v>
      </c>
      <c r="M127" s="25">
        <f t="shared" si="28"/>
        <v>0</v>
      </c>
      <c r="N127" s="25">
        <f t="shared" si="28"/>
        <v>0</v>
      </c>
      <c r="O127" s="25">
        <f t="shared" si="28"/>
        <v>538321.30000000005</v>
      </c>
      <c r="P127" s="25">
        <f t="shared" si="28"/>
        <v>0</v>
      </c>
      <c r="Q127" s="25">
        <f t="shared" si="28"/>
        <v>0</v>
      </c>
      <c r="R127" s="25">
        <f t="shared" si="28"/>
        <v>0</v>
      </c>
      <c r="S127" s="22"/>
      <c r="T127" s="26"/>
      <c r="U127" s="50"/>
      <c r="V127" s="45"/>
      <c r="W127" s="66"/>
      <c r="X127" s="49"/>
      <c r="Y127" s="49"/>
      <c r="Z127" s="49"/>
      <c r="AA127" s="49"/>
      <c r="AB127" s="49"/>
      <c r="AC127" s="49"/>
      <c r="AD127" s="49"/>
      <c r="AE127" s="49"/>
      <c r="AF127" s="49"/>
      <c r="AG127" s="49"/>
      <c r="AH127" s="48"/>
      <c r="AI127" s="109"/>
      <c r="AJ127" s="109"/>
      <c r="AK127" s="109"/>
      <c r="AL127" s="109"/>
      <c r="AM127" s="66"/>
      <c r="AN127" s="49"/>
      <c r="AO127" s="49"/>
      <c r="AP127" s="49"/>
      <c r="AQ127" s="49"/>
      <c r="AR127" s="49"/>
      <c r="AS127" s="49"/>
      <c r="AT127" s="49"/>
      <c r="AU127" s="49"/>
      <c r="AV127" s="49"/>
      <c r="AW127" s="49"/>
      <c r="AX127" s="48"/>
      <c r="AY127" s="109"/>
      <c r="AZ127" s="109"/>
      <c r="BA127" s="109"/>
      <c r="BB127" s="109"/>
      <c r="BC127" s="66"/>
      <c r="BD127" s="49"/>
      <c r="BE127" s="49"/>
      <c r="BF127" s="49"/>
      <c r="BG127" s="49"/>
      <c r="BH127" s="49"/>
      <c r="BI127" s="49"/>
      <c r="BJ127" s="49"/>
      <c r="BK127" s="49"/>
      <c r="BL127" s="49"/>
      <c r="BM127" s="49"/>
      <c r="BN127" s="48"/>
      <c r="BO127" s="109"/>
      <c r="BP127" s="109"/>
      <c r="BQ127" s="109"/>
      <c r="BR127" s="109"/>
      <c r="BS127" s="66"/>
      <c r="BT127" s="49"/>
      <c r="BU127" s="49"/>
      <c r="BV127" s="49"/>
      <c r="BW127" s="49"/>
      <c r="BX127" s="49"/>
      <c r="BY127" s="49"/>
      <c r="BZ127" s="49"/>
      <c r="CA127" s="49"/>
      <c r="CB127" s="49"/>
      <c r="CC127" s="49"/>
      <c r="CD127" s="48"/>
      <c r="CE127" s="109"/>
      <c r="CF127" s="109"/>
      <c r="CG127" s="109"/>
      <c r="CH127" s="109"/>
      <c r="CI127" s="66"/>
      <c r="CJ127" s="49"/>
      <c r="CK127" s="49"/>
      <c r="CL127" s="49"/>
      <c r="CM127" s="49"/>
      <c r="CN127" s="49"/>
      <c r="CO127" s="49"/>
      <c r="CP127" s="49"/>
      <c r="CQ127" s="49"/>
      <c r="CR127" s="49"/>
      <c r="CS127" s="49"/>
      <c r="CT127" s="48"/>
      <c r="CU127" s="109"/>
      <c r="CV127" s="109"/>
      <c r="CW127" s="109"/>
      <c r="CX127" s="109"/>
      <c r="CY127" s="66"/>
      <c r="CZ127" s="49"/>
      <c r="DA127" s="49"/>
      <c r="DB127" s="49"/>
      <c r="DC127" s="49"/>
      <c r="DD127" s="49"/>
      <c r="DE127" s="49"/>
      <c r="DF127" s="49"/>
      <c r="DG127" s="49"/>
      <c r="DH127" s="49"/>
      <c r="DI127" s="49"/>
      <c r="DJ127" s="48"/>
      <c r="DK127" s="109"/>
      <c r="DL127" s="109"/>
      <c r="DM127" s="109"/>
      <c r="DN127" s="109"/>
      <c r="DO127" s="66"/>
      <c r="DP127" s="49"/>
      <c r="DQ127" s="49"/>
      <c r="DR127" s="49"/>
      <c r="DS127" s="49"/>
      <c r="DT127" s="49"/>
      <c r="DU127" s="49"/>
      <c r="DV127" s="49"/>
      <c r="DW127" s="49"/>
      <c r="DX127" s="49"/>
      <c r="DY127" s="49"/>
      <c r="DZ127" s="48"/>
      <c r="EA127" s="109"/>
      <c r="EB127" s="109"/>
      <c r="EC127" s="109"/>
      <c r="ED127" s="109"/>
      <c r="EE127" s="66"/>
      <c r="EF127" s="49"/>
      <c r="EG127" s="49"/>
      <c r="EH127" s="49"/>
      <c r="EI127" s="49"/>
      <c r="EJ127" s="49"/>
      <c r="EK127" s="49"/>
      <c r="EL127" s="49"/>
      <c r="EM127" s="49"/>
      <c r="EN127" s="49"/>
      <c r="EO127" s="49"/>
      <c r="EP127" s="48"/>
      <c r="EQ127" s="109"/>
      <c r="ER127" s="109"/>
      <c r="ES127" s="109"/>
      <c r="ET127" s="109"/>
      <c r="EU127" s="66"/>
      <c r="EV127" s="49"/>
      <c r="EW127" s="49"/>
      <c r="EX127" s="49"/>
      <c r="EY127" s="49"/>
      <c r="EZ127" s="49"/>
      <c r="FA127" s="49"/>
      <c r="FB127" s="49"/>
      <c r="FC127" s="49"/>
      <c r="FD127" s="49"/>
      <c r="FE127" s="49"/>
      <c r="FF127" s="48"/>
      <c r="FG127" s="109"/>
      <c r="FH127" s="109"/>
      <c r="FI127" s="109"/>
      <c r="FJ127" s="109"/>
      <c r="FK127" s="66"/>
      <c r="FL127" s="49"/>
      <c r="FM127" s="49"/>
      <c r="FN127" s="49"/>
      <c r="FO127" s="49"/>
      <c r="FP127" s="49"/>
      <c r="FQ127" s="49"/>
      <c r="FR127" s="49"/>
      <c r="FS127" s="49"/>
      <c r="FT127" s="49"/>
      <c r="FU127" s="49"/>
      <c r="FV127" s="48"/>
      <c r="FW127" s="109"/>
      <c r="FX127" s="109"/>
      <c r="FY127" s="109"/>
      <c r="FZ127" s="109"/>
      <c r="GA127" s="66"/>
      <c r="GB127" s="49"/>
      <c r="GC127" s="49"/>
      <c r="GD127" s="49"/>
      <c r="GE127" s="49"/>
      <c r="GF127" s="49"/>
      <c r="GG127" s="49"/>
      <c r="GH127" s="49"/>
      <c r="GI127" s="49"/>
      <c r="GJ127" s="49"/>
      <c r="GK127" s="49"/>
      <c r="GL127" s="48"/>
      <c r="GM127" s="109"/>
      <c r="GN127" s="109"/>
      <c r="GO127" s="109"/>
      <c r="GP127" s="109"/>
      <c r="GQ127" s="66"/>
      <c r="GR127" s="49"/>
      <c r="GS127" s="49"/>
      <c r="GT127" s="49"/>
      <c r="GU127" s="49"/>
      <c r="GV127" s="49"/>
      <c r="GW127" s="49"/>
      <c r="GX127" s="49"/>
      <c r="GY127" s="49"/>
      <c r="GZ127" s="49"/>
      <c r="HA127" s="49"/>
      <c r="HB127" s="48"/>
      <c r="HC127" s="109"/>
      <c r="HD127" s="109"/>
      <c r="HE127" s="109"/>
      <c r="HF127" s="109"/>
      <c r="HG127" s="66"/>
      <c r="HH127" s="49"/>
      <c r="HI127" s="49"/>
      <c r="HJ127" s="49"/>
      <c r="HK127" s="49"/>
      <c r="HL127" s="49"/>
      <c r="HM127" s="49"/>
      <c r="HN127" s="49"/>
      <c r="HO127" s="49"/>
      <c r="HP127" s="49"/>
      <c r="HQ127" s="49"/>
      <c r="HR127" s="48"/>
      <c r="HS127" s="109"/>
      <c r="HT127" s="109"/>
      <c r="HU127" s="109"/>
      <c r="HV127" s="109"/>
      <c r="HW127" s="66"/>
      <c r="HX127" s="49"/>
      <c r="HY127" s="49"/>
      <c r="HZ127" s="49"/>
      <c r="IA127" s="49"/>
      <c r="IB127" s="49"/>
      <c r="IC127" s="49"/>
      <c r="ID127" s="49"/>
      <c r="IE127" s="49"/>
      <c r="IF127" s="49"/>
      <c r="IG127" s="49"/>
      <c r="IH127" s="48"/>
      <c r="II127" s="109"/>
      <c r="IJ127" s="109"/>
      <c r="IK127" s="109"/>
      <c r="IL127" s="109"/>
      <c r="IM127" s="66"/>
      <c r="IN127" s="49"/>
      <c r="IO127" s="49"/>
      <c r="IP127" s="49"/>
      <c r="IQ127" s="49"/>
      <c r="IR127" s="49"/>
      <c r="IS127" s="49"/>
      <c r="IT127" s="49"/>
      <c r="IU127" s="49"/>
      <c r="IV127" s="49"/>
      <c r="IW127" s="44"/>
    </row>
    <row r="128" spans="1:257" s="3" customFormat="1" ht="25.5" customHeight="1">
      <c r="A128" s="104"/>
      <c r="B128" s="108"/>
      <c r="C128" s="109"/>
      <c r="D128" s="110"/>
      <c r="E128" s="19"/>
      <c r="F128" s="19"/>
      <c r="G128" s="19"/>
      <c r="H128" s="19">
        <v>2027</v>
      </c>
      <c r="I128" s="25">
        <f t="shared" si="28"/>
        <v>270368.24552461482</v>
      </c>
      <c r="J128" s="25">
        <f t="shared" si="28"/>
        <v>0</v>
      </c>
      <c r="K128" s="25">
        <f t="shared" si="28"/>
        <v>270368.24552461482</v>
      </c>
      <c r="L128" s="25">
        <f t="shared" si="28"/>
        <v>0</v>
      </c>
      <c r="M128" s="25">
        <f t="shared" si="28"/>
        <v>0</v>
      </c>
      <c r="N128" s="25">
        <f t="shared" si="28"/>
        <v>0</v>
      </c>
      <c r="O128" s="25">
        <f t="shared" si="28"/>
        <v>0</v>
      </c>
      <c r="P128" s="25">
        <f t="shared" si="28"/>
        <v>0</v>
      </c>
      <c r="Q128" s="25">
        <f t="shared" si="28"/>
        <v>0</v>
      </c>
      <c r="R128" s="25">
        <f t="shared" si="28"/>
        <v>0</v>
      </c>
      <c r="S128" s="22"/>
      <c r="T128" s="26"/>
      <c r="U128" s="50"/>
      <c r="V128" s="45"/>
      <c r="W128" s="66"/>
      <c r="X128" s="49"/>
      <c r="Y128" s="49"/>
      <c r="Z128" s="49"/>
      <c r="AA128" s="49"/>
      <c r="AB128" s="49"/>
      <c r="AC128" s="49"/>
      <c r="AD128" s="49"/>
      <c r="AE128" s="49"/>
      <c r="AF128" s="49"/>
      <c r="AG128" s="49"/>
      <c r="AH128" s="48"/>
      <c r="AI128" s="109"/>
      <c r="AJ128" s="109"/>
      <c r="AK128" s="109"/>
      <c r="AL128" s="109"/>
      <c r="AM128" s="66"/>
      <c r="AN128" s="49"/>
      <c r="AO128" s="49"/>
      <c r="AP128" s="49"/>
      <c r="AQ128" s="49"/>
      <c r="AR128" s="49"/>
      <c r="AS128" s="49"/>
      <c r="AT128" s="49"/>
      <c r="AU128" s="49"/>
      <c r="AV128" s="49"/>
      <c r="AW128" s="49"/>
      <c r="AX128" s="48"/>
      <c r="AY128" s="109"/>
      <c r="AZ128" s="109"/>
      <c r="BA128" s="109"/>
      <c r="BB128" s="109"/>
      <c r="BC128" s="66"/>
      <c r="BD128" s="49"/>
      <c r="BE128" s="49"/>
      <c r="BF128" s="49"/>
      <c r="BG128" s="49"/>
      <c r="BH128" s="49"/>
      <c r="BI128" s="49"/>
      <c r="BJ128" s="49"/>
      <c r="BK128" s="49"/>
      <c r="BL128" s="49"/>
      <c r="BM128" s="49"/>
      <c r="BN128" s="48"/>
      <c r="BO128" s="109"/>
      <c r="BP128" s="109"/>
      <c r="BQ128" s="109"/>
      <c r="BR128" s="109"/>
      <c r="BS128" s="66"/>
      <c r="BT128" s="49"/>
      <c r="BU128" s="49"/>
      <c r="BV128" s="49"/>
      <c r="BW128" s="49"/>
      <c r="BX128" s="49"/>
      <c r="BY128" s="49"/>
      <c r="BZ128" s="49"/>
      <c r="CA128" s="49"/>
      <c r="CB128" s="49"/>
      <c r="CC128" s="49"/>
      <c r="CD128" s="48"/>
      <c r="CE128" s="109"/>
      <c r="CF128" s="109"/>
      <c r="CG128" s="109"/>
      <c r="CH128" s="109"/>
      <c r="CI128" s="66"/>
      <c r="CJ128" s="49"/>
      <c r="CK128" s="49"/>
      <c r="CL128" s="49"/>
      <c r="CM128" s="49"/>
      <c r="CN128" s="49"/>
      <c r="CO128" s="49"/>
      <c r="CP128" s="49"/>
      <c r="CQ128" s="49"/>
      <c r="CR128" s="49"/>
      <c r="CS128" s="49"/>
      <c r="CT128" s="48"/>
      <c r="CU128" s="109"/>
      <c r="CV128" s="109"/>
      <c r="CW128" s="109"/>
      <c r="CX128" s="109"/>
      <c r="CY128" s="66"/>
      <c r="CZ128" s="49"/>
      <c r="DA128" s="49"/>
      <c r="DB128" s="49"/>
      <c r="DC128" s="49"/>
      <c r="DD128" s="49"/>
      <c r="DE128" s="49"/>
      <c r="DF128" s="49"/>
      <c r="DG128" s="49"/>
      <c r="DH128" s="49"/>
      <c r="DI128" s="49"/>
      <c r="DJ128" s="48"/>
      <c r="DK128" s="109"/>
      <c r="DL128" s="109"/>
      <c r="DM128" s="109"/>
      <c r="DN128" s="109"/>
      <c r="DO128" s="66"/>
      <c r="DP128" s="49"/>
      <c r="DQ128" s="49"/>
      <c r="DR128" s="49"/>
      <c r="DS128" s="49"/>
      <c r="DT128" s="49"/>
      <c r="DU128" s="49"/>
      <c r="DV128" s="49"/>
      <c r="DW128" s="49"/>
      <c r="DX128" s="49"/>
      <c r="DY128" s="49"/>
      <c r="DZ128" s="48"/>
      <c r="EA128" s="109"/>
      <c r="EB128" s="109"/>
      <c r="EC128" s="109"/>
      <c r="ED128" s="109"/>
      <c r="EE128" s="66"/>
      <c r="EF128" s="49"/>
      <c r="EG128" s="49"/>
      <c r="EH128" s="49"/>
      <c r="EI128" s="49"/>
      <c r="EJ128" s="49"/>
      <c r="EK128" s="49"/>
      <c r="EL128" s="49"/>
      <c r="EM128" s="49"/>
      <c r="EN128" s="49"/>
      <c r="EO128" s="49"/>
      <c r="EP128" s="48"/>
      <c r="EQ128" s="109"/>
      <c r="ER128" s="109"/>
      <c r="ES128" s="109"/>
      <c r="ET128" s="109"/>
      <c r="EU128" s="66"/>
      <c r="EV128" s="49"/>
      <c r="EW128" s="49"/>
      <c r="EX128" s="49"/>
      <c r="EY128" s="49"/>
      <c r="EZ128" s="49"/>
      <c r="FA128" s="49"/>
      <c r="FB128" s="49"/>
      <c r="FC128" s="49"/>
      <c r="FD128" s="49"/>
      <c r="FE128" s="49"/>
      <c r="FF128" s="48"/>
      <c r="FG128" s="109"/>
      <c r="FH128" s="109"/>
      <c r="FI128" s="109"/>
      <c r="FJ128" s="109"/>
      <c r="FK128" s="66"/>
      <c r="FL128" s="49"/>
      <c r="FM128" s="49"/>
      <c r="FN128" s="49"/>
      <c r="FO128" s="49"/>
      <c r="FP128" s="49"/>
      <c r="FQ128" s="49"/>
      <c r="FR128" s="49"/>
      <c r="FS128" s="49"/>
      <c r="FT128" s="49"/>
      <c r="FU128" s="49"/>
      <c r="FV128" s="48"/>
      <c r="FW128" s="109"/>
      <c r="FX128" s="109"/>
      <c r="FY128" s="109"/>
      <c r="FZ128" s="109"/>
      <c r="GA128" s="66"/>
      <c r="GB128" s="49"/>
      <c r="GC128" s="49"/>
      <c r="GD128" s="49"/>
      <c r="GE128" s="49"/>
      <c r="GF128" s="49"/>
      <c r="GG128" s="49"/>
      <c r="GH128" s="49"/>
      <c r="GI128" s="49"/>
      <c r="GJ128" s="49"/>
      <c r="GK128" s="49"/>
      <c r="GL128" s="48"/>
      <c r="GM128" s="109"/>
      <c r="GN128" s="109"/>
      <c r="GO128" s="109"/>
      <c r="GP128" s="109"/>
      <c r="GQ128" s="66"/>
      <c r="GR128" s="49"/>
      <c r="GS128" s="49"/>
      <c r="GT128" s="49"/>
      <c r="GU128" s="49"/>
      <c r="GV128" s="49"/>
      <c r="GW128" s="49"/>
      <c r="GX128" s="49"/>
      <c r="GY128" s="49"/>
      <c r="GZ128" s="49"/>
      <c r="HA128" s="49"/>
      <c r="HB128" s="48"/>
      <c r="HC128" s="109"/>
      <c r="HD128" s="109"/>
      <c r="HE128" s="109"/>
      <c r="HF128" s="109"/>
      <c r="HG128" s="66"/>
      <c r="HH128" s="49"/>
      <c r="HI128" s="49"/>
      <c r="HJ128" s="49"/>
      <c r="HK128" s="49"/>
      <c r="HL128" s="49"/>
      <c r="HM128" s="49"/>
      <c r="HN128" s="49"/>
      <c r="HO128" s="49"/>
      <c r="HP128" s="49"/>
      <c r="HQ128" s="49"/>
      <c r="HR128" s="48"/>
      <c r="HS128" s="109"/>
      <c r="HT128" s="109"/>
      <c r="HU128" s="109"/>
      <c r="HV128" s="109"/>
      <c r="HW128" s="66"/>
      <c r="HX128" s="49"/>
      <c r="HY128" s="49"/>
      <c r="HZ128" s="49"/>
      <c r="IA128" s="49"/>
      <c r="IB128" s="49"/>
      <c r="IC128" s="49"/>
      <c r="ID128" s="49"/>
      <c r="IE128" s="49"/>
      <c r="IF128" s="49"/>
      <c r="IG128" s="49"/>
      <c r="IH128" s="48"/>
      <c r="II128" s="109"/>
      <c r="IJ128" s="109"/>
      <c r="IK128" s="109"/>
      <c r="IL128" s="109"/>
      <c r="IM128" s="66"/>
      <c r="IN128" s="49"/>
      <c r="IO128" s="49"/>
      <c r="IP128" s="49"/>
      <c r="IQ128" s="49"/>
      <c r="IR128" s="49"/>
      <c r="IS128" s="49"/>
      <c r="IT128" s="49"/>
      <c r="IU128" s="49"/>
      <c r="IV128" s="49"/>
      <c r="IW128" s="44"/>
    </row>
    <row r="129" spans="1:257" ht="25.5" customHeight="1">
      <c r="A129" s="104"/>
      <c r="B129" s="108"/>
      <c r="C129" s="109"/>
      <c r="D129" s="110"/>
      <c r="E129" s="19"/>
      <c r="F129" s="19"/>
      <c r="G129" s="19"/>
      <c r="H129" s="19">
        <v>2028</v>
      </c>
      <c r="I129" s="25">
        <f t="shared" si="28"/>
        <v>71199.379876454404</v>
      </c>
      <c r="J129" s="25">
        <f t="shared" si="28"/>
        <v>0</v>
      </c>
      <c r="K129" s="25">
        <f t="shared" si="28"/>
        <v>71199.379876454404</v>
      </c>
      <c r="L129" s="25">
        <f t="shared" si="28"/>
        <v>0</v>
      </c>
      <c r="M129" s="25">
        <f t="shared" si="28"/>
        <v>0</v>
      </c>
      <c r="N129" s="25">
        <f t="shared" si="28"/>
        <v>0</v>
      </c>
      <c r="O129" s="25">
        <f t="shared" si="28"/>
        <v>0</v>
      </c>
      <c r="P129" s="25">
        <f t="shared" si="28"/>
        <v>0</v>
      </c>
      <c r="Q129" s="25">
        <f t="shared" si="28"/>
        <v>0</v>
      </c>
      <c r="R129" s="25">
        <f t="shared" si="28"/>
        <v>0</v>
      </c>
      <c r="S129" s="22"/>
      <c r="T129" s="26"/>
      <c r="U129" s="50"/>
      <c r="AI129" s="109"/>
      <c r="AY129" s="109"/>
      <c r="BO129" s="109"/>
      <c r="CE129" s="109"/>
      <c r="CU129" s="109"/>
      <c r="DK129" s="109"/>
      <c r="EA129" s="109"/>
      <c r="EQ129" s="109"/>
      <c r="FG129" s="109"/>
      <c r="FW129" s="109"/>
      <c r="GM129" s="109"/>
      <c r="HC129" s="109"/>
      <c r="HS129" s="109"/>
      <c r="II129" s="109"/>
    </row>
    <row r="130" spans="1:257" ht="25.5" customHeight="1">
      <c r="A130" s="104"/>
      <c r="B130" s="108"/>
      <c r="C130" s="109"/>
      <c r="D130" s="110"/>
      <c r="E130" s="19"/>
      <c r="F130" s="19"/>
      <c r="G130" s="19"/>
      <c r="H130" s="19">
        <v>2029</v>
      </c>
      <c r="I130" s="25">
        <f t="shared" si="28"/>
        <v>77776.013847398412</v>
      </c>
      <c r="J130" s="25">
        <f t="shared" si="28"/>
        <v>0</v>
      </c>
      <c r="K130" s="25">
        <f t="shared" si="28"/>
        <v>77776.013847398412</v>
      </c>
      <c r="L130" s="25">
        <f t="shared" si="28"/>
        <v>0</v>
      </c>
      <c r="M130" s="25">
        <f t="shared" si="28"/>
        <v>0</v>
      </c>
      <c r="N130" s="25">
        <f t="shared" si="28"/>
        <v>0</v>
      </c>
      <c r="O130" s="25">
        <f t="shared" si="28"/>
        <v>0</v>
      </c>
      <c r="P130" s="25">
        <f t="shared" si="28"/>
        <v>0</v>
      </c>
      <c r="Q130" s="25">
        <f t="shared" si="28"/>
        <v>0</v>
      </c>
      <c r="R130" s="25">
        <f t="shared" si="28"/>
        <v>0</v>
      </c>
      <c r="S130" s="22"/>
      <c r="T130" s="26"/>
      <c r="AI130" s="109"/>
      <c r="AY130" s="109"/>
      <c r="BO130" s="109"/>
      <c r="CE130" s="109"/>
      <c r="CU130" s="109"/>
      <c r="DK130" s="109"/>
      <c r="EA130" s="109"/>
      <c r="EQ130" s="109"/>
      <c r="FG130" s="109"/>
      <c r="FW130" s="109"/>
      <c r="GM130" s="109"/>
      <c r="HC130" s="109"/>
      <c r="HS130" s="109"/>
      <c r="II130" s="109"/>
    </row>
    <row r="131" spans="1:257" ht="25.5" customHeight="1">
      <c r="A131" s="104"/>
      <c r="B131" s="108"/>
      <c r="C131" s="109"/>
      <c r="D131" s="110"/>
      <c r="E131" s="19"/>
      <c r="F131" s="19"/>
      <c r="G131" s="19"/>
      <c r="H131" s="19">
        <v>2030</v>
      </c>
      <c r="I131" s="25">
        <f t="shared" si="28"/>
        <v>22979</v>
      </c>
      <c r="J131" s="25">
        <f t="shared" si="28"/>
        <v>0</v>
      </c>
      <c r="K131" s="25">
        <f t="shared" si="28"/>
        <v>22979</v>
      </c>
      <c r="L131" s="25">
        <f t="shared" si="28"/>
        <v>0</v>
      </c>
      <c r="M131" s="25">
        <f t="shared" si="28"/>
        <v>0</v>
      </c>
      <c r="N131" s="25">
        <f t="shared" si="28"/>
        <v>0</v>
      </c>
      <c r="O131" s="25">
        <f t="shared" si="28"/>
        <v>0</v>
      </c>
      <c r="P131" s="25">
        <f t="shared" si="28"/>
        <v>0</v>
      </c>
      <c r="Q131" s="25">
        <f t="shared" si="28"/>
        <v>0</v>
      </c>
      <c r="R131" s="25">
        <f t="shared" si="28"/>
        <v>0</v>
      </c>
      <c r="S131" s="22"/>
      <c r="T131" s="26"/>
      <c r="AI131" s="109"/>
      <c r="AY131" s="109"/>
      <c r="BO131" s="109"/>
      <c r="CE131" s="109"/>
      <c r="CU131" s="109"/>
      <c r="DK131" s="109"/>
      <c r="EA131" s="109"/>
      <c r="EQ131" s="109"/>
      <c r="FG131" s="109"/>
      <c r="FW131" s="109"/>
      <c r="GM131" s="109"/>
      <c r="HC131" s="109"/>
      <c r="HS131" s="109"/>
      <c r="II131" s="109"/>
    </row>
    <row r="132" spans="1:257" s="3" customFormat="1" ht="25.5" customHeight="1">
      <c r="A132" s="104"/>
      <c r="B132" s="105" t="s">
        <v>28</v>
      </c>
      <c r="C132" s="106"/>
      <c r="D132" s="107"/>
      <c r="E132" s="19"/>
      <c r="F132" s="19"/>
      <c r="G132" s="19"/>
      <c r="H132" s="23" t="s">
        <v>23</v>
      </c>
      <c r="I132" s="24">
        <f t="shared" ref="I132:J147" si="29">K132+M132+O132+Q132</f>
        <v>1375939.782013339</v>
      </c>
      <c r="J132" s="24">
        <f t="shared" si="29"/>
        <v>192485.40000000002</v>
      </c>
      <c r="K132" s="24">
        <f t="shared" ref="K132:R132" si="30">SUM(K133:K141)</f>
        <v>564778.38201333885</v>
      </c>
      <c r="L132" s="24">
        <f t="shared" si="30"/>
        <v>6883.7</v>
      </c>
      <c r="M132" s="24">
        <f t="shared" si="30"/>
        <v>0</v>
      </c>
      <c r="N132" s="24">
        <f t="shared" si="30"/>
        <v>0</v>
      </c>
      <c r="O132" s="24">
        <f t="shared" si="30"/>
        <v>811161.4</v>
      </c>
      <c r="P132" s="24">
        <f t="shared" si="30"/>
        <v>185601.7</v>
      </c>
      <c r="Q132" s="24">
        <f t="shared" si="30"/>
        <v>0</v>
      </c>
      <c r="R132" s="24">
        <f t="shared" si="30"/>
        <v>0</v>
      </c>
      <c r="S132" s="22"/>
      <c r="T132" s="26"/>
      <c r="U132" s="45"/>
      <c r="V132" s="45"/>
      <c r="W132" s="46"/>
      <c r="X132" s="47"/>
      <c r="Y132" s="47"/>
      <c r="Z132" s="47"/>
      <c r="AA132" s="47"/>
      <c r="AB132" s="47"/>
      <c r="AC132" s="47"/>
      <c r="AD132" s="47"/>
      <c r="AE132" s="47"/>
      <c r="AF132" s="47"/>
      <c r="AG132" s="47"/>
      <c r="AH132" s="48"/>
      <c r="AI132" s="109"/>
      <c r="AJ132" s="109"/>
      <c r="AK132" s="109"/>
      <c r="AL132" s="109"/>
      <c r="AM132" s="46"/>
      <c r="AN132" s="47"/>
      <c r="AO132" s="47"/>
      <c r="AP132" s="47"/>
      <c r="AQ132" s="47"/>
      <c r="AR132" s="47"/>
      <c r="AS132" s="47"/>
      <c r="AT132" s="47"/>
      <c r="AU132" s="47"/>
      <c r="AV132" s="47"/>
      <c r="AW132" s="47"/>
      <c r="AX132" s="48"/>
      <c r="AY132" s="109"/>
      <c r="AZ132" s="109"/>
      <c r="BA132" s="109"/>
      <c r="BB132" s="109"/>
      <c r="BC132" s="46"/>
      <c r="BD132" s="47"/>
      <c r="BE132" s="47"/>
      <c r="BF132" s="47"/>
      <c r="BG132" s="47"/>
      <c r="BH132" s="47"/>
      <c r="BI132" s="47"/>
      <c r="BJ132" s="47"/>
      <c r="BK132" s="47"/>
      <c r="BL132" s="47"/>
      <c r="BM132" s="47"/>
      <c r="BN132" s="48"/>
      <c r="BO132" s="109"/>
      <c r="BP132" s="109"/>
      <c r="BQ132" s="109"/>
      <c r="BR132" s="109"/>
      <c r="BS132" s="46"/>
      <c r="BT132" s="47"/>
      <c r="BU132" s="47"/>
      <c r="BV132" s="47"/>
      <c r="BW132" s="47"/>
      <c r="BX132" s="47"/>
      <c r="BY132" s="47"/>
      <c r="BZ132" s="47"/>
      <c r="CA132" s="47"/>
      <c r="CB132" s="47"/>
      <c r="CC132" s="47"/>
      <c r="CD132" s="48"/>
      <c r="CE132" s="109"/>
      <c r="CF132" s="109"/>
      <c r="CG132" s="109"/>
      <c r="CH132" s="109"/>
      <c r="CI132" s="46"/>
      <c r="CJ132" s="47"/>
      <c r="CK132" s="47"/>
      <c r="CL132" s="47"/>
      <c r="CM132" s="47"/>
      <c r="CN132" s="47"/>
      <c r="CO132" s="47"/>
      <c r="CP132" s="47"/>
      <c r="CQ132" s="47"/>
      <c r="CR132" s="47"/>
      <c r="CS132" s="47"/>
      <c r="CT132" s="48"/>
      <c r="CU132" s="109"/>
      <c r="CV132" s="109"/>
      <c r="CW132" s="109"/>
      <c r="CX132" s="109"/>
      <c r="CY132" s="46"/>
      <c r="CZ132" s="47"/>
      <c r="DA132" s="47"/>
      <c r="DB132" s="47"/>
      <c r="DC132" s="47"/>
      <c r="DD132" s="47"/>
      <c r="DE132" s="47"/>
      <c r="DF132" s="47"/>
      <c r="DG132" s="47"/>
      <c r="DH132" s="47"/>
      <c r="DI132" s="47"/>
      <c r="DJ132" s="48"/>
      <c r="DK132" s="109"/>
      <c r="DL132" s="109"/>
      <c r="DM132" s="109"/>
      <c r="DN132" s="109"/>
      <c r="DO132" s="46"/>
      <c r="DP132" s="47"/>
      <c r="DQ132" s="47"/>
      <c r="DR132" s="47"/>
      <c r="DS132" s="47"/>
      <c r="DT132" s="47"/>
      <c r="DU132" s="47"/>
      <c r="DV132" s="47"/>
      <c r="DW132" s="47"/>
      <c r="DX132" s="47"/>
      <c r="DY132" s="47"/>
      <c r="DZ132" s="48"/>
      <c r="EA132" s="109"/>
      <c r="EB132" s="109"/>
      <c r="EC132" s="109"/>
      <c r="ED132" s="109"/>
      <c r="EE132" s="46"/>
      <c r="EF132" s="47"/>
      <c r="EG132" s="47"/>
      <c r="EH132" s="47"/>
      <c r="EI132" s="47"/>
      <c r="EJ132" s="47"/>
      <c r="EK132" s="47"/>
      <c r="EL132" s="47"/>
      <c r="EM132" s="47"/>
      <c r="EN132" s="47"/>
      <c r="EO132" s="47"/>
      <c r="EP132" s="48"/>
      <c r="EQ132" s="109"/>
      <c r="ER132" s="109"/>
      <c r="ES132" s="109"/>
      <c r="ET132" s="109"/>
      <c r="EU132" s="46"/>
      <c r="EV132" s="47"/>
      <c r="EW132" s="47"/>
      <c r="EX132" s="47"/>
      <c r="EY132" s="47"/>
      <c r="EZ132" s="47"/>
      <c r="FA132" s="47"/>
      <c r="FB132" s="47"/>
      <c r="FC132" s="47"/>
      <c r="FD132" s="47"/>
      <c r="FE132" s="47"/>
      <c r="FF132" s="48"/>
      <c r="FG132" s="109"/>
      <c r="FH132" s="109"/>
      <c r="FI132" s="109"/>
      <c r="FJ132" s="109"/>
      <c r="FK132" s="46"/>
      <c r="FL132" s="47"/>
      <c r="FM132" s="47"/>
      <c r="FN132" s="47"/>
      <c r="FO132" s="47"/>
      <c r="FP132" s="47"/>
      <c r="FQ132" s="47"/>
      <c r="FR132" s="47"/>
      <c r="FS132" s="47"/>
      <c r="FT132" s="47"/>
      <c r="FU132" s="47"/>
      <c r="FV132" s="48"/>
      <c r="FW132" s="109"/>
      <c r="FX132" s="109"/>
      <c r="FY132" s="109"/>
      <c r="FZ132" s="109"/>
      <c r="GA132" s="46"/>
      <c r="GB132" s="47"/>
      <c r="GC132" s="47"/>
      <c r="GD132" s="47"/>
      <c r="GE132" s="47"/>
      <c r="GF132" s="47"/>
      <c r="GG132" s="47"/>
      <c r="GH132" s="47"/>
      <c r="GI132" s="47"/>
      <c r="GJ132" s="47"/>
      <c r="GK132" s="47"/>
      <c r="GL132" s="48"/>
      <c r="GM132" s="109"/>
      <c r="GN132" s="109"/>
      <c r="GO132" s="109"/>
      <c r="GP132" s="109"/>
      <c r="GQ132" s="46"/>
      <c r="GR132" s="47"/>
      <c r="GS132" s="47"/>
      <c r="GT132" s="47"/>
      <c r="GU132" s="47"/>
      <c r="GV132" s="47"/>
      <c r="GW132" s="47"/>
      <c r="GX132" s="47"/>
      <c r="GY132" s="47"/>
      <c r="GZ132" s="47"/>
      <c r="HA132" s="47"/>
      <c r="HB132" s="48"/>
      <c r="HC132" s="109"/>
      <c r="HD132" s="109"/>
      <c r="HE132" s="109"/>
      <c r="HF132" s="109"/>
      <c r="HG132" s="46"/>
      <c r="HH132" s="47"/>
      <c r="HI132" s="47"/>
      <c r="HJ132" s="47"/>
      <c r="HK132" s="47"/>
      <c r="HL132" s="47"/>
      <c r="HM132" s="47"/>
      <c r="HN132" s="47"/>
      <c r="HO132" s="47"/>
      <c r="HP132" s="47"/>
      <c r="HQ132" s="47"/>
      <c r="HR132" s="48"/>
      <c r="HS132" s="109"/>
      <c r="HT132" s="109"/>
      <c r="HU132" s="109"/>
      <c r="HV132" s="109"/>
      <c r="HW132" s="46"/>
      <c r="HX132" s="47"/>
      <c r="HY132" s="47"/>
      <c r="HZ132" s="47"/>
      <c r="IA132" s="47"/>
      <c r="IB132" s="47"/>
      <c r="IC132" s="47"/>
      <c r="ID132" s="47"/>
      <c r="IE132" s="47"/>
      <c r="IF132" s="47"/>
      <c r="IG132" s="47"/>
      <c r="IH132" s="48"/>
      <c r="II132" s="109"/>
      <c r="IJ132" s="109"/>
      <c r="IK132" s="109"/>
      <c r="IL132" s="109"/>
      <c r="IM132" s="46"/>
      <c r="IN132" s="47"/>
      <c r="IO132" s="47"/>
      <c r="IP132" s="47"/>
      <c r="IQ132" s="47"/>
      <c r="IR132" s="47"/>
      <c r="IS132" s="47"/>
      <c r="IT132" s="47"/>
      <c r="IU132" s="47"/>
      <c r="IV132" s="47"/>
      <c r="IW132" s="44"/>
    </row>
    <row r="133" spans="1:257" s="3" customFormat="1" ht="25.5" customHeight="1">
      <c r="A133" s="104"/>
      <c r="B133" s="108"/>
      <c r="C133" s="109"/>
      <c r="D133" s="110"/>
      <c r="E133" s="19"/>
      <c r="F133" s="19"/>
      <c r="G133" s="19"/>
      <c r="H133" s="19">
        <v>2022</v>
      </c>
      <c r="I133" s="25">
        <f t="shared" si="29"/>
        <v>0</v>
      </c>
      <c r="J133" s="25">
        <f t="shared" si="29"/>
        <v>0</v>
      </c>
      <c r="K133" s="25">
        <f t="shared" ref="K133:R141" si="31">K50</f>
        <v>0</v>
      </c>
      <c r="L133" s="25">
        <f t="shared" si="31"/>
        <v>0</v>
      </c>
      <c r="M133" s="25">
        <f t="shared" si="31"/>
        <v>0</v>
      </c>
      <c r="N133" s="25">
        <f t="shared" si="31"/>
        <v>0</v>
      </c>
      <c r="O133" s="25">
        <f t="shared" si="31"/>
        <v>0</v>
      </c>
      <c r="P133" s="25">
        <f t="shared" si="31"/>
        <v>0</v>
      </c>
      <c r="Q133" s="25">
        <f t="shared" si="31"/>
        <v>0</v>
      </c>
      <c r="R133" s="25">
        <f t="shared" si="31"/>
        <v>0</v>
      </c>
      <c r="S133" s="22"/>
      <c r="T133" s="26"/>
      <c r="U133" s="45"/>
      <c r="V133" s="45"/>
      <c r="W133" s="66"/>
      <c r="X133" s="49"/>
      <c r="Y133" s="49"/>
      <c r="Z133" s="51"/>
      <c r="AA133" s="51"/>
      <c r="AB133" s="51"/>
      <c r="AC133" s="51"/>
      <c r="AD133" s="51"/>
      <c r="AE133" s="51"/>
      <c r="AF133" s="51"/>
      <c r="AG133" s="51"/>
      <c r="AH133" s="48"/>
      <c r="AI133" s="109"/>
      <c r="AJ133" s="109"/>
      <c r="AK133" s="109"/>
      <c r="AL133" s="109"/>
      <c r="AM133" s="66"/>
      <c r="AN133" s="49"/>
      <c r="AO133" s="49"/>
      <c r="AP133" s="51"/>
      <c r="AQ133" s="51"/>
      <c r="AR133" s="51"/>
      <c r="AS133" s="51"/>
      <c r="AT133" s="51"/>
      <c r="AU133" s="51"/>
      <c r="AV133" s="51"/>
      <c r="AW133" s="51"/>
      <c r="AX133" s="48"/>
      <c r="AY133" s="109"/>
      <c r="AZ133" s="109"/>
      <c r="BA133" s="109"/>
      <c r="BB133" s="109"/>
      <c r="BC133" s="66"/>
      <c r="BD133" s="49"/>
      <c r="BE133" s="49"/>
      <c r="BF133" s="51"/>
      <c r="BG133" s="51"/>
      <c r="BH133" s="51"/>
      <c r="BI133" s="51"/>
      <c r="BJ133" s="51"/>
      <c r="BK133" s="51"/>
      <c r="BL133" s="51"/>
      <c r="BM133" s="51"/>
      <c r="BN133" s="48"/>
      <c r="BO133" s="109"/>
      <c r="BP133" s="109"/>
      <c r="BQ133" s="109"/>
      <c r="BR133" s="109"/>
      <c r="BS133" s="66"/>
      <c r="BT133" s="49"/>
      <c r="BU133" s="49"/>
      <c r="BV133" s="51"/>
      <c r="BW133" s="51"/>
      <c r="BX133" s="51"/>
      <c r="BY133" s="51"/>
      <c r="BZ133" s="51"/>
      <c r="CA133" s="51"/>
      <c r="CB133" s="51"/>
      <c r="CC133" s="51"/>
      <c r="CD133" s="48"/>
      <c r="CE133" s="109"/>
      <c r="CF133" s="109"/>
      <c r="CG133" s="109"/>
      <c r="CH133" s="109"/>
      <c r="CI133" s="66"/>
      <c r="CJ133" s="49"/>
      <c r="CK133" s="49"/>
      <c r="CL133" s="51"/>
      <c r="CM133" s="51"/>
      <c r="CN133" s="51"/>
      <c r="CO133" s="51"/>
      <c r="CP133" s="51"/>
      <c r="CQ133" s="51"/>
      <c r="CR133" s="51"/>
      <c r="CS133" s="51"/>
      <c r="CT133" s="48"/>
      <c r="CU133" s="109"/>
      <c r="CV133" s="109"/>
      <c r="CW133" s="109"/>
      <c r="CX133" s="109"/>
      <c r="CY133" s="66"/>
      <c r="CZ133" s="49"/>
      <c r="DA133" s="49"/>
      <c r="DB133" s="51"/>
      <c r="DC133" s="51"/>
      <c r="DD133" s="51"/>
      <c r="DE133" s="51"/>
      <c r="DF133" s="51"/>
      <c r="DG133" s="51"/>
      <c r="DH133" s="51"/>
      <c r="DI133" s="51"/>
      <c r="DJ133" s="48"/>
      <c r="DK133" s="109"/>
      <c r="DL133" s="109"/>
      <c r="DM133" s="109"/>
      <c r="DN133" s="109"/>
      <c r="DO133" s="66"/>
      <c r="DP133" s="49"/>
      <c r="DQ133" s="49"/>
      <c r="DR133" s="51"/>
      <c r="DS133" s="51"/>
      <c r="DT133" s="51"/>
      <c r="DU133" s="51"/>
      <c r="DV133" s="51"/>
      <c r="DW133" s="51"/>
      <c r="DX133" s="51"/>
      <c r="DY133" s="51"/>
      <c r="DZ133" s="48"/>
      <c r="EA133" s="109"/>
      <c r="EB133" s="109"/>
      <c r="EC133" s="109"/>
      <c r="ED133" s="109"/>
      <c r="EE133" s="66"/>
      <c r="EF133" s="49"/>
      <c r="EG133" s="49"/>
      <c r="EH133" s="51"/>
      <c r="EI133" s="51"/>
      <c r="EJ133" s="51"/>
      <c r="EK133" s="51"/>
      <c r="EL133" s="51"/>
      <c r="EM133" s="51"/>
      <c r="EN133" s="51"/>
      <c r="EO133" s="51"/>
      <c r="EP133" s="48"/>
      <c r="EQ133" s="109"/>
      <c r="ER133" s="109"/>
      <c r="ES133" s="109"/>
      <c r="ET133" s="109"/>
      <c r="EU133" s="66"/>
      <c r="EV133" s="49"/>
      <c r="EW133" s="49"/>
      <c r="EX133" s="51"/>
      <c r="EY133" s="51"/>
      <c r="EZ133" s="51"/>
      <c r="FA133" s="51"/>
      <c r="FB133" s="51"/>
      <c r="FC133" s="51"/>
      <c r="FD133" s="51"/>
      <c r="FE133" s="51"/>
      <c r="FF133" s="48"/>
      <c r="FG133" s="109"/>
      <c r="FH133" s="109"/>
      <c r="FI133" s="109"/>
      <c r="FJ133" s="109"/>
      <c r="FK133" s="66"/>
      <c r="FL133" s="49"/>
      <c r="FM133" s="49"/>
      <c r="FN133" s="51"/>
      <c r="FO133" s="51"/>
      <c r="FP133" s="51"/>
      <c r="FQ133" s="51"/>
      <c r="FR133" s="51"/>
      <c r="FS133" s="51"/>
      <c r="FT133" s="51"/>
      <c r="FU133" s="51"/>
      <c r="FV133" s="48"/>
      <c r="FW133" s="109"/>
      <c r="FX133" s="109"/>
      <c r="FY133" s="109"/>
      <c r="FZ133" s="109"/>
      <c r="GA133" s="66"/>
      <c r="GB133" s="49"/>
      <c r="GC133" s="49"/>
      <c r="GD133" s="51"/>
      <c r="GE133" s="51"/>
      <c r="GF133" s="51"/>
      <c r="GG133" s="51"/>
      <c r="GH133" s="51"/>
      <c r="GI133" s="51"/>
      <c r="GJ133" s="51"/>
      <c r="GK133" s="51"/>
      <c r="GL133" s="48"/>
      <c r="GM133" s="109"/>
      <c r="GN133" s="109"/>
      <c r="GO133" s="109"/>
      <c r="GP133" s="109"/>
      <c r="GQ133" s="66"/>
      <c r="GR133" s="49"/>
      <c r="GS133" s="49"/>
      <c r="GT133" s="51"/>
      <c r="GU133" s="51"/>
      <c r="GV133" s="51"/>
      <c r="GW133" s="51"/>
      <c r="GX133" s="51"/>
      <c r="GY133" s="51"/>
      <c r="GZ133" s="51"/>
      <c r="HA133" s="51"/>
      <c r="HB133" s="48"/>
      <c r="HC133" s="109"/>
      <c r="HD133" s="109"/>
      <c r="HE133" s="109"/>
      <c r="HF133" s="109"/>
      <c r="HG133" s="66"/>
      <c r="HH133" s="49"/>
      <c r="HI133" s="49"/>
      <c r="HJ133" s="51"/>
      <c r="HK133" s="51"/>
      <c r="HL133" s="51"/>
      <c r="HM133" s="51"/>
      <c r="HN133" s="51"/>
      <c r="HO133" s="51"/>
      <c r="HP133" s="51"/>
      <c r="HQ133" s="51"/>
      <c r="HR133" s="48"/>
      <c r="HS133" s="109"/>
      <c r="HT133" s="109"/>
      <c r="HU133" s="109"/>
      <c r="HV133" s="109"/>
      <c r="HW133" s="66"/>
      <c r="HX133" s="49"/>
      <c r="HY133" s="49"/>
      <c r="HZ133" s="51"/>
      <c r="IA133" s="51"/>
      <c r="IB133" s="51"/>
      <c r="IC133" s="51"/>
      <c r="ID133" s="51"/>
      <c r="IE133" s="51"/>
      <c r="IF133" s="51"/>
      <c r="IG133" s="51"/>
      <c r="IH133" s="48"/>
      <c r="II133" s="109"/>
      <c r="IJ133" s="109"/>
      <c r="IK133" s="109"/>
      <c r="IL133" s="109"/>
      <c r="IM133" s="66"/>
      <c r="IN133" s="49"/>
      <c r="IO133" s="49"/>
      <c r="IP133" s="51"/>
      <c r="IQ133" s="51"/>
      <c r="IR133" s="51"/>
      <c r="IS133" s="51"/>
      <c r="IT133" s="51"/>
      <c r="IU133" s="51"/>
      <c r="IV133" s="51"/>
      <c r="IW133" s="44"/>
    </row>
    <row r="134" spans="1:257" s="3" customFormat="1" ht="25.5" customHeight="1">
      <c r="A134" s="104"/>
      <c r="B134" s="108"/>
      <c r="C134" s="109"/>
      <c r="D134" s="110"/>
      <c r="E134" s="19"/>
      <c r="F134" s="19"/>
      <c r="G134" s="19"/>
      <c r="H134" s="19">
        <v>2023</v>
      </c>
      <c r="I134" s="25">
        <f t="shared" si="29"/>
        <v>0</v>
      </c>
      <c r="J134" s="25">
        <f t="shared" si="29"/>
        <v>0</v>
      </c>
      <c r="K134" s="25">
        <f t="shared" si="31"/>
        <v>0</v>
      </c>
      <c r="L134" s="25">
        <f t="shared" si="31"/>
        <v>0</v>
      </c>
      <c r="M134" s="25">
        <f t="shared" si="31"/>
        <v>0</v>
      </c>
      <c r="N134" s="25">
        <f t="shared" si="31"/>
        <v>0</v>
      </c>
      <c r="O134" s="25">
        <f t="shared" si="31"/>
        <v>0</v>
      </c>
      <c r="P134" s="25">
        <f t="shared" si="31"/>
        <v>0</v>
      </c>
      <c r="Q134" s="25">
        <f t="shared" si="31"/>
        <v>0</v>
      </c>
      <c r="R134" s="25">
        <f t="shared" si="31"/>
        <v>0</v>
      </c>
      <c r="S134" s="22"/>
      <c r="T134" s="26"/>
      <c r="U134" s="45"/>
      <c r="V134" s="45"/>
      <c r="W134" s="66"/>
      <c r="X134" s="49"/>
      <c r="Y134" s="49"/>
      <c r="Z134" s="51"/>
      <c r="AA134" s="51"/>
      <c r="AB134" s="51"/>
      <c r="AC134" s="51"/>
      <c r="AD134" s="51"/>
      <c r="AE134" s="51"/>
      <c r="AF134" s="51"/>
      <c r="AG134" s="51"/>
      <c r="AH134" s="48"/>
      <c r="AI134" s="109"/>
      <c r="AJ134" s="109"/>
      <c r="AK134" s="109"/>
      <c r="AL134" s="109"/>
      <c r="AM134" s="66"/>
      <c r="AN134" s="49"/>
      <c r="AO134" s="49"/>
      <c r="AP134" s="51"/>
      <c r="AQ134" s="51"/>
      <c r="AR134" s="51"/>
      <c r="AS134" s="51"/>
      <c r="AT134" s="51"/>
      <c r="AU134" s="51"/>
      <c r="AV134" s="51"/>
      <c r="AW134" s="51"/>
      <c r="AX134" s="48"/>
      <c r="AY134" s="109"/>
      <c r="AZ134" s="109"/>
      <c r="BA134" s="109"/>
      <c r="BB134" s="109"/>
      <c r="BC134" s="66"/>
      <c r="BD134" s="49"/>
      <c r="BE134" s="49"/>
      <c r="BF134" s="51"/>
      <c r="BG134" s="51"/>
      <c r="BH134" s="51"/>
      <c r="BI134" s="51"/>
      <c r="BJ134" s="51"/>
      <c r="BK134" s="51"/>
      <c r="BL134" s="51"/>
      <c r="BM134" s="51"/>
      <c r="BN134" s="48"/>
      <c r="BO134" s="109"/>
      <c r="BP134" s="109"/>
      <c r="BQ134" s="109"/>
      <c r="BR134" s="109"/>
      <c r="BS134" s="66"/>
      <c r="BT134" s="49"/>
      <c r="BU134" s="49"/>
      <c r="BV134" s="51"/>
      <c r="BW134" s="51"/>
      <c r="BX134" s="51"/>
      <c r="BY134" s="51"/>
      <c r="BZ134" s="51"/>
      <c r="CA134" s="51"/>
      <c r="CB134" s="51"/>
      <c r="CC134" s="51"/>
      <c r="CD134" s="48"/>
      <c r="CE134" s="109"/>
      <c r="CF134" s="109"/>
      <c r="CG134" s="109"/>
      <c r="CH134" s="109"/>
      <c r="CI134" s="66"/>
      <c r="CJ134" s="49"/>
      <c r="CK134" s="49"/>
      <c r="CL134" s="51"/>
      <c r="CM134" s="51"/>
      <c r="CN134" s="51"/>
      <c r="CO134" s="51"/>
      <c r="CP134" s="51"/>
      <c r="CQ134" s="51"/>
      <c r="CR134" s="51"/>
      <c r="CS134" s="51"/>
      <c r="CT134" s="48"/>
      <c r="CU134" s="109"/>
      <c r="CV134" s="109"/>
      <c r="CW134" s="109"/>
      <c r="CX134" s="109"/>
      <c r="CY134" s="66"/>
      <c r="CZ134" s="49"/>
      <c r="DA134" s="49"/>
      <c r="DB134" s="51"/>
      <c r="DC134" s="51"/>
      <c r="DD134" s="51"/>
      <c r="DE134" s="51"/>
      <c r="DF134" s="51"/>
      <c r="DG134" s="51"/>
      <c r="DH134" s="51"/>
      <c r="DI134" s="51"/>
      <c r="DJ134" s="48"/>
      <c r="DK134" s="109"/>
      <c r="DL134" s="109"/>
      <c r="DM134" s="109"/>
      <c r="DN134" s="109"/>
      <c r="DO134" s="66"/>
      <c r="DP134" s="49"/>
      <c r="DQ134" s="49"/>
      <c r="DR134" s="51"/>
      <c r="DS134" s="51"/>
      <c r="DT134" s="51"/>
      <c r="DU134" s="51"/>
      <c r="DV134" s="51"/>
      <c r="DW134" s="51"/>
      <c r="DX134" s="51"/>
      <c r="DY134" s="51"/>
      <c r="DZ134" s="48"/>
      <c r="EA134" s="109"/>
      <c r="EB134" s="109"/>
      <c r="EC134" s="109"/>
      <c r="ED134" s="109"/>
      <c r="EE134" s="66"/>
      <c r="EF134" s="49"/>
      <c r="EG134" s="49"/>
      <c r="EH134" s="51"/>
      <c r="EI134" s="51"/>
      <c r="EJ134" s="51"/>
      <c r="EK134" s="51"/>
      <c r="EL134" s="51"/>
      <c r="EM134" s="51"/>
      <c r="EN134" s="51"/>
      <c r="EO134" s="51"/>
      <c r="EP134" s="48"/>
      <c r="EQ134" s="109"/>
      <c r="ER134" s="109"/>
      <c r="ES134" s="109"/>
      <c r="ET134" s="109"/>
      <c r="EU134" s="66"/>
      <c r="EV134" s="49"/>
      <c r="EW134" s="49"/>
      <c r="EX134" s="51"/>
      <c r="EY134" s="51"/>
      <c r="EZ134" s="51"/>
      <c r="FA134" s="51"/>
      <c r="FB134" s="51"/>
      <c r="FC134" s="51"/>
      <c r="FD134" s="51"/>
      <c r="FE134" s="51"/>
      <c r="FF134" s="48"/>
      <c r="FG134" s="109"/>
      <c r="FH134" s="109"/>
      <c r="FI134" s="109"/>
      <c r="FJ134" s="109"/>
      <c r="FK134" s="66"/>
      <c r="FL134" s="49"/>
      <c r="FM134" s="49"/>
      <c r="FN134" s="51"/>
      <c r="FO134" s="51"/>
      <c r="FP134" s="51"/>
      <c r="FQ134" s="51"/>
      <c r="FR134" s="51"/>
      <c r="FS134" s="51"/>
      <c r="FT134" s="51"/>
      <c r="FU134" s="51"/>
      <c r="FV134" s="48"/>
      <c r="FW134" s="109"/>
      <c r="FX134" s="109"/>
      <c r="FY134" s="109"/>
      <c r="FZ134" s="109"/>
      <c r="GA134" s="66"/>
      <c r="GB134" s="49"/>
      <c r="GC134" s="49"/>
      <c r="GD134" s="51"/>
      <c r="GE134" s="51"/>
      <c r="GF134" s="51"/>
      <c r="GG134" s="51"/>
      <c r="GH134" s="51"/>
      <c r="GI134" s="51"/>
      <c r="GJ134" s="51"/>
      <c r="GK134" s="51"/>
      <c r="GL134" s="48"/>
      <c r="GM134" s="109"/>
      <c r="GN134" s="109"/>
      <c r="GO134" s="109"/>
      <c r="GP134" s="109"/>
      <c r="GQ134" s="66"/>
      <c r="GR134" s="49"/>
      <c r="GS134" s="49"/>
      <c r="GT134" s="51"/>
      <c r="GU134" s="51"/>
      <c r="GV134" s="51"/>
      <c r="GW134" s="51"/>
      <c r="GX134" s="51"/>
      <c r="GY134" s="51"/>
      <c r="GZ134" s="51"/>
      <c r="HA134" s="51"/>
      <c r="HB134" s="48"/>
      <c r="HC134" s="109"/>
      <c r="HD134" s="109"/>
      <c r="HE134" s="109"/>
      <c r="HF134" s="109"/>
      <c r="HG134" s="66"/>
      <c r="HH134" s="49"/>
      <c r="HI134" s="49"/>
      <c r="HJ134" s="51"/>
      <c r="HK134" s="51"/>
      <c r="HL134" s="51"/>
      <c r="HM134" s="51"/>
      <c r="HN134" s="51"/>
      <c r="HO134" s="51"/>
      <c r="HP134" s="51"/>
      <c r="HQ134" s="51"/>
      <c r="HR134" s="48"/>
      <c r="HS134" s="109"/>
      <c r="HT134" s="109"/>
      <c r="HU134" s="109"/>
      <c r="HV134" s="109"/>
      <c r="HW134" s="66"/>
      <c r="HX134" s="49"/>
      <c r="HY134" s="49"/>
      <c r="HZ134" s="51"/>
      <c r="IA134" s="51"/>
      <c r="IB134" s="51"/>
      <c r="IC134" s="51"/>
      <c r="ID134" s="51"/>
      <c r="IE134" s="51"/>
      <c r="IF134" s="51"/>
      <c r="IG134" s="51"/>
      <c r="IH134" s="48"/>
      <c r="II134" s="109"/>
      <c r="IJ134" s="109"/>
      <c r="IK134" s="109"/>
      <c r="IL134" s="109"/>
      <c r="IM134" s="66"/>
      <c r="IN134" s="49"/>
      <c r="IO134" s="49"/>
      <c r="IP134" s="51"/>
      <c r="IQ134" s="51"/>
      <c r="IR134" s="51"/>
      <c r="IS134" s="51"/>
      <c r="IT134" s="51"/>
      <c r="IU134" s="51"/>
      <c r="IV134" s="51"/>
      <c r="IW134" s="44"/>
    </row>
    <row r="135" spans="1:257" s="3" customFormat="1" ht="25.5" customHeight="1">
      <c r="A135" s="104"/>
      <c r="B135" s="108"/>
      <c r="C135" s="109"/>
      <c r="D135" s="110"/>
      <c r="E135" s="19"/>
      <c r="F135" s="19"/>
      <c r="G135" s="19"/>
      <c r="H135" s="19">
        <v>2024</v>
      </c>
      <c r="I135" s="25">
        <f t="shared" si="29"/>
        <v>366400</v>
      </c>
      <c r="J135" s="25">
        <f t="shared" si="29"/>
        <v>192485.40000000002</v>
      </c>
      <c r="K135" s="25">
        <f>K52</f>
        <v>93559.9</v>
      </c>
      <c r="L135" s="25">
        <f t="shared" si="31"/>
        <v>6883.7</v>
      </c>
      <c r="M135" s="25">
        <f t="shared" si="31"/>
        <v>0</v>
      </c>
      <c r="N135" s="25">
        <f t="shared" si="31"/>
        <v>0</v>
      </c>
      <c r="O135" s="25">
        <f t="shared" si="31"/>
        <v>272840.09999999998</v>
      </c>
      <c r="P135" s="25">
        <f t="shared" si="31"/>
        <v>185601.7</v>
      </c>
      <c r="Q135" s="25">
        <f t="shared" si="31"/>
        <v>0</v>
      </c>
      <c r="R135" s="25">
        <f t="shared" si="31"/>
        <v>0</v>
      </c>
      <c r="S135" s="22"/>
      <c r="T135" s="26"/>
      <c r="U135" s="45"/>
      <c r="V135" s="45"/>
      <c r="W135" s="66"/>
      <c r="X135" s="49"/>
      <c r="Y135" s="49"/>
      <c r="Z135" s="51"/>
      <c r="AA135" s="51"/>
      <c r="AB135" s="51"/>
      <c r="AC135" s="51"/>
      <c r="AD135" s="51"/>
      <c r="AE135" s="51"/>
      <c r="AF135" s="51"/>
      <c r="AG135" s="51"/>
      <c r="AH135" s="48"/>
      <c r="AI135" s="109"/>
      <c r="AJ135" s="109"/>
      <c r="AK135" s="109"/>
      <c r="AL135" s="109"/>
      <c r="AM135" s="66"/>
      <c r="AN135" s="49"/>
      <c r="AO135" s="49"/>
      <c r="AP135" s="51"/>
      <c r="AQ135" s="51"/>
      <c r="AR135" s="51"/>
      <c r="AS135" s="51"/>
      <c r="AT135" s="51"/>
      <c r="AU135" s="51"/>
      <c r="AV135" s="51"/>
      <c r="AW135" s="51"/>
      <c r="AX135" s="48"/>
      <c r="AY135" s="109"/>
      <c r="AZ135" s="109"/>
      <c r="BA135" s="109"/>
      <c r="BB135" s="109"/>
      <c r="BC135" s="66"/>
      <c r="BD135" s="49"/>
      <c r="BE135" s="49"/>
      <c r="BF135" s="51"/>
      <c r="BG135" s="51"/>
      <c r="BH135" s="51"/>
      <c r="BI135" s="51"/>
      <c r="BJ135" s="51"/>
      <c r="BK135" s="51"/>
      <c r="BL135" s="51"/>
      <c r="BM135" s="51"/>
      <c r="BN135" s="48"/>
      <c r="BO135" s="109"/>
      <c r="BP135" s="109"/>
      <c r="BQ135" s="109"/>
      <c r="BR135" s="109"/>
      <c r="BS135" s="66"/>
      <c r="BT135" s="49"/>
      <c r="BU135" s="49"/>
      <c r="BV135" s="51"/>
      <c r="BW135" s="51"/>
      <c r="BX135" s="51"/>
      <c r="BY135" s="51"/>
      <c r="BZ135" s="51"/>
      <c r="CA135" s="51"/>
      <c r="CB135" s="51"/>
      <c r="CC135" s="51"/>
      <c r="CD135" s="48"/>
      <c r="CE135" s="109"/>
      <c r="CF135" s="109"/>
      <c r="CG135" s="109"/>
      <c r="CH135" s="109"/>
      <c r="CI135" s="66"/>
      <c r="CJ135" s="49"/>
      <c r="CK135" s="49"/>
      <c r="CL135" s="51"/>
      <c r="CM135" s="51"/>
      <c r="CN135" s="51"/>
      <c r="CO135" s="51"/>
      <c r="CP135" s="51"/>
      <c r="CQ135" s="51"/>
      <c r="CR135" s="51"/>
      <c r="CS135" s="51"/>
      <c r="CT135" s="48"/>
      <c r="CU135" s="109"/>
      <c r="CV135" s="109"/>
      <c r="CW135" s="109"/>
      <c r="CX135" s="109"/>
      <c r="CY135" s="66"/>
      <c r="CZ135" s="49"/>
      <c r="DA135" s="49"/>
      <c r="DB135" s="51"/>
      <c r="DC135" s="51"/>
      <c r="DD135" s="51"/>
      <c r="DE135" s="51"/>
      <c r="DF135" s="51"/>
      <c r="DG135" s="51"/>
      <c r="DH135" s="51"/>
      <c r="DI135" s="51"/>
      <c r="DJ135" s="48"/>
      <c r="DK135" s="109"/>
      <c r="DL135" s="109"/>
      <c r="DM135" s="109"/>
      <c r="DN135" s="109"/>
      <c r="DO135" s="66"/>
      <c r="DP135" s="49"/>
      <c r="DQ135" s="49"/>
      <c r="DR135" s="51"/>
      <c r="DS135" s="51"/>
      <c r="DT135" s="51"/>
      <c r="DU135" s="51"/>
      <c r="DV135" s="51"/>
      <c r="DW135" s="51"/>
      <c r="DX135" s="51"/>
      <c r="DY135" s="51"/>
      <c r="DZ135" s="48"/>
      <c r="EA135" s="109"/>
      <c r="EB135" s="109"/>
      <c r="EC135" s="109"/>
      <c r="ED135" s="109"/>
      <c r="EE135" s="66"/>
      <c r="EF135" s="49"/>
      <c r="EG135" s="49"/>
      <c r="EH135" s="51"/>
      <c r="EI135" s="51"/>
      <c r="EJ135" s="51"/>
      <c r="EK135" s="51"/>
      <c r="EL135" s="51"/>
      <c r="EM135" s="51"/>
      <c r="EN135" s="51"/>
      <c r="EO135" s="51"/>
      <c r="EP135" s="48"/>
      <c r="EQ135" s="109"/>
      <c r="ER135" s="109"/>
      <c r="ES135" s="109"/>
      <c r="ET135" s="109"/>
      <c r="EU135" s="66"/>
      <c r="EV135" s="49"/>
      <c r="EW135" s="49"/>
      <c r="EX135" s="51"/>
      <c r="EY135" s="51"/>
      <c r="EZ135" s="51"/>
      <c r="FA135" s="51"/>
      <c r="FB135" s="51"/>
      <c r="FC135" s="51"/>
      <c r="FD135" s="51"/>
      <c r="FE135" s="51"/>
      <c r="FF135" s="48"/>
      <c r="FG135" s="109"/>
      <c r="FH135" s="109"/>
      <c r="FI135" s="109"/>
      <c r="FJ135" s="109"/>
      <c r="FK135" s="66"/>
      <c r="FL135" s="49"/>
      <c r="FM135" s="49"/>
      <c r="FN135" s="51"/>
      <c r="FO135" s="51"/>
      <c r="FP135" s="51"/>
      <c r="FQ135" s="51"/>
      <c r="FR135" s="51"/>
      <c r="FS135" s="51"/>
      <c r="FT135" s="51"/>
      <c r="FU135" s="51"/>
      <c r="FV135" s="48"/>
      <c r="FW135" s="109"/>
      <c r="FX135" s="109"/>
      <c r="FY135" s="109"/>
      <c r="FZ135" s="109"/>
      <c r="GA135" s="66"/>
      <c r="GB135" s="49"/>
      <c r="GC135" s="49"/>
      <c r="GD135" s="51"/>
      <c r="GE135" s="51"/>
      <c r="GF135" s="51"/>
      <c r="GG135" s="51"/>
      <c r="GH135" s="51"/>
      <c r="GI135" s="51"/>
      <c r="GJ135" s="51"/>
      <c r="GK135" s="51"/>
      <c r="GL135" s="48"/>
      <c r="GM135" s="109"/>
      <c r="GN135" s="109"/>
      <c r="GO135" s="109"/>
      <c r="GP135" s="109"/>
      <c r="GQ135" s="66"/>
      <c r="GR135" s="49"/>
      <c r="GS135" s="49"/>
      <c r="GT135" s="51"/>
      <c r="GU135" s="51"/>
      <c r="GV135" s="51"/>
      <c r="GW135" s="51"/>
      <c r="GX135" s="51"/>
      <c r="GY135" s="51"/>
      <c r="GZ135" s="51"/>
      <c r="HA135" s="51"/>
      <c r="HB135" s="48"/>
      <c r="HC135" s="109"/>
      <c r="HD135" s="109"/>
      <c r="HE135" s="109"/>
      <c r="HF135" s="109"/>
      <c r="HG135" s="66"/>
      <c r="HH135" s="49"/>
      <c r="HI135" s="49"/>
      <c r="HJ135" s="51"/>
      <c r="HK135" s="51"/>
      <c r="HL135" s="51"/>
      <c r="HM135" s="51"/>
      <c r="HN135" s="51"/>
      <c r="HO135" s="51"/>
      <c r="HP135" s="51"/>
      <c r="HQ135" s="51"/>
      <c r="HR135" s="48"/>
      <c r="HS135" s="109"/>
      <c r="HT135" s="109"/>
      <c r="HU135" s="109"/>
      <c r="HV135" s="109"/>
      <c r="HW135" s="66"/>
      <c r="HX135" s="49"/>
      <c r="HY135" s="49"/>
      <c r="HZ135" s="51"/>
      <c r="IA135" s="51"/>
      <c r="IB135" s="51"/>
      <c r="IC135" s="51"/>
      <c r="ID135" s="51"/>
      <c r="IE135" s="51"/>
      <c r="IF135" s="51"/>
      <c r="IG135" s="51"/>
      <c r="IH135" s="48"/>
      <c r="II135" s="109"/>
      <c r="IJ135" s="109"/>
      <c r="IK135" s="109"/>
      <c r="IL135" s="109"/>
      <c r="IM135" s="66"/>
      <c r="IN135" s="49"/>
      <c r="IO135" s="49"/>
      <c r="IP135" s="51"/>
      <c r="IQ135" s="51"/>
      <c r="IR135" s="51"/>
      <c r="IS135" s="51"/>
      <c r="IT135" s="51"/>
      <c r="IU135" s="51"/>
      <c r="IV135" s="51"/>
      <c r="IW135" s="44"/>
    </row>
    <row r="136" spans="1:257" s="3" customFormat="1" ht="25.5" customHeight="1">
      <c r="A136" s="104"/>
      <c r="B136" s="108"/>
      <c r="C136" s="109"/>
      <c r="D136" s="110"/>
      <c r="E136" s="19"/>
      <c r="F136" s="19"/>
      <c r="G136" s="19"/>
      <c r="H136" s="19">
        <v>2025</v>
      </c>
      <c r="I136" s="25">
        <f t="shared" si="29"/>
        <v>41395.1</v>
      </c>
      <c r="J136" s="25">
        <f t="shared" si="29"/>
        <v>0</v>
      </c>
      <c r="K136" s="25">
        <f t="shared" si="31"/>
        <v>41395.1</v>
      </c>
      <c r="L136" s="25">
        <f t="shared" si="31"/>
        <v>0</v>
      </c>
      <c r="M136" s="25">
        <f t="shared" si="31"/>
        <v>0</v>
      </c>
      <c r="N136" s="25">
        <f t="shared" si="31"/>
        <v>0</v>
      </c>
      <c r="O136" s="25">
        <f t="shared" si="31"/>
        <v>0</v>
      </c>
      <c r="P136" s="25">
        <f t="shared" si="31"/>
        <v>0</v>
      </c>
      <c r="Q136" s="25">
        <f t="shared" si="31"/>
        <v>0</v>
      </c>
      <c r="R136" s="25">
        <f t="shared" si="31"/>
        <v>0</v>
      </c>
      <c r="S136" s="22"/>
      <c r="T136" s="26"/>
      <c r="U136" s="45"/>
      <c r="V136" s="45"/>
      <c r="W136" s="66"/>
      <c r="X136" s="49"/>
      <c r="Y136" s="49"/>
      <c r="Z136" s="51"/>
      <c r="AA136" s="51"/>
      <c r="AB136" s="51"/>
      <c r="AC136" s="51"/>
      <c r="AD136" s="51"/>
      <c r="AE136" s="51"/>
      <c r="AF136" s="51"/>
      <c r="AG136" s="51"/>
      <c r="AH136" s="48"/>
      <c r="AI136" s="109"/>
      <c r="AJ136" s="109"/>
      <c r="AK136" s="109"/>
      <c r="AL136" s="109"/>
      <c r="AM136" s="66"/>
      <c r="AN136" s="49"/>
      <c r="AO136" s="49"/>
      <c r="AP136" s="51"/>
      <c r="AQ136" s="51"/>
      <c r="AR136" s="51"/>
      <c r="AS136" s="51"/>
      <c r="AT136" s="51"/>
      <c r="AU136" s="51"/>
      <c r="AV136" s="51"/>
      <c r="AW136" s="51"/>
      <c r="AX136" s="48"/>
      <c r="AY136" s="109"/>
      <c r="AZ136" s="109"/>
      <c r="BA136" s="109"/>
      <c r="BB136" s="109"/>
      <c r="BC136" s="66"/>
      <c r="BD136" s="49"/>
      <c r="BE136" s="49"/>
      <c r="BF136" s="51"/>
      <c r="BG136" s="51"/>
      <c r="BH136" s="51"/>
      <c r="BI136" s="51"/>
      <c r="BJ136" s="51"/>
      <c r="BK136" s="51"/>
      <c r="BL136" s="51"/>
      <c r="BM136" s="51"/>
      <c r="BN136" s="48"/>
      <c r="BO136" s="109"/>
      <c r="BP136" s="109"/>
      <c r="BQ136" s="109"/>
      <c r="BR136" s="109"/>
      <c r="BS136" s="66"/>
      <c r="BT136" s="49"/>
      <c r="BU136" s="49"/>
      <c r="BV136" s="51"/>
      <c r="BW136" s="51"/>
      <c r="BX136" s="51"/>
      <c r="BY136" s="51"/>
      <c r="BZ136" s="51"/>
      <c r="CA136" s="51"/>
      <c r="CB136" s="51"/>
      <c r="CC136" s="51"/>
      <c r="CD136" s="48"/>
      <c r="CE136" s="109"/>
      <c r="CF136" s="109"/>
      <c r="CG136" s="109"/>
      <c r="CH136" s="109"/>
      <c r="CI136" s="66"/>
      <c r="CJ136" s="49"/>
      <c r="CK136" s="49"/>
      <c r="CL136" s="51"/>
      <c r="CM136" s="51"/>
      <c r="CN136" s="51"/>
      <c r="CO136" s="51"/>
      <c r="CP136" s="51"/>
      <c r="CQ136" s="51"/>
      <c r="CR136" s="51"/>
      <c r="CS136" s="51"/>
      <c r="CT136" s="48"/>
      <c r="CU136" s="109"/>
      <c r="CV136" s="109"/>
      <c r="CW136" s="109"/>
      <c r="CX136" s="109"/>
      <c r="CY136" s="66"/>
      <c r="CZ136" s="49"/>
      <c r="DA136" s="49"/>
      <c r="DB136" s="51"/>
      <c r="DC136" s="51"/>
      <c r="DD136" s="51"/>
      <c r="DE136" s="51"/>
      <c r="DF136" s="51"/>
      <c r="DG136" s="51"/>
      <c r="DH136" s="51"/>
      <c r="DI136" s="51"/>
      <c r="DJ136" s="48"/>
      <c r="DK136" s="109"/>
      <c r="DL136" s="109"/>
      <c r="DM136" s="109"/>
      <c r="DN136" s="109"/>
      <c r="DO136" s="66"/>
      <c r="DP136" s="49"/>
      <c r="DQ136" s="49"/>
      <c r="DR136" s="51"/>
      <c r="DS136" s="51"/>
      <c r="DT136" s="51"/>
      <c r="DU136" s="51"/>
      <c r="DV136" s="51"/>
      <c r="DW136" s="51"/>
      <c r="DX136" s="51"/>
      <c r="DY136" s="51"/>
      <c r="DZ136" s="48"/>
      <c r="EA136" s="109"/>
      <c r="EB136" s="109"/>
      <c r="EC136" s="109"/>
      <c r="ED136" s="109"/>
      <c r="EE136" s="66"/>
      <c r="EF136" s="49"/>
      <c r="EG136" s="49"/>
      <c r="EH136" s="51"/>
      <c r="EI136" s="51"/>
      <c r="EJ136" s="51"/>
      <c r="EK136" s="51"/>
      <c r="EL136" s="51"/>
      <c r="EM136" s="51"/>
      <c r="EN136" s="51"/>
      <c r="EO136" s="51"/>
      <c r="EP136" s="48"/>
      <c r="EQ136" s="109"/>
      <c r="ER136" s="109"/>
      <c r="ES136" s="109"/>
      <c r="ET136" s="109"/>
      <c r="EU136" s="66"/>
      <c r="EV136" s="49"/>
      <c r="EW136" s="49"/>
      <c r="EX136" s="51"/>
      <c r="EY136" s="51"/>
      <c r="EZ136" s="51"/>
      <c r="FA136" s="51"/>
      <c r="FB136" s="51"/>
      <c r="FC136" s="51"/>
      <c r="FD136" s="51"/>
      <c r="FE136" s="51"/>
      <c r="FF136" s="48"/>
      <c r="FG136" s="109"/>
      <c r="FH136" s="109"/>
      <c r="FI136" s="109"/>
      <c r="FJ136" s="109"/>
      <c r="FK136" s="66"/>
      <c r="FL136" s="49"/>
      <c r="FM136" s="49"/>
      <c r="FN136" s="51"/>
      <c r="FO136" s="51"/>
      <c r="FP136" s="51"/>
      <c r="FQ136" s="51"/>
      <c r="FR136" s="51"/>
      <c r="FS136" s="51"/>
      <c r="FT136" s="51"/>
      <c r="FU136" s="51"/>
      <c r="FV136" s="48"/>
      <c r="FW136" s="109"/>
      <c r="FX136" s="109"/>
      <c r="FY136" s="109"/>
      <c r="FZ136" s="109"/>
      <c r="GA136" s="66"/>
      <c r="GB136" s="49"/>
      <c r="GC136" s="49"/>
      <c r="GD136" s="51"/>
      <c r="GE136" s="51"/>
      <c r="GF136" s="51"/>
      <c r="GG136" s="51"/>
      <c r="GH136" s="51"/>
      <c r="GI136" s="51"/>
      <c r="GJ136" s="51"/>
      <c r="GK136" s="51"/>
      <c r="GL136" s="48"/>
      <c r="GM136" s="109"/>
      <c r="GN136" s="109"/>
      <c r="GO136" s="109"/>
      <c r="GP136" s="109"/>
      <c r="GQ136" s="66"/>
      <c r="GR136" s="49"/>
      <c r="GS136" s="49"/>
      <c r="GT136" s="51"/>
      <c r="GU136" s="51"/>
      <c r="GV136" s="51"/>
      <c r="GW136" s="51"/>
      <c r="GX136" s="51"/>
      <c r="GY136" s="51"/>
      <c r="GZ136" s="51"/>
      <c r="HA136" s="51"/>
      <c r="HB136" s="48"/>
      <c r="HC136" s="109"/>
      <c r="HD136" s="109"/>
      <c r="HE136" s="109"/>
      <c r="HF136" s="109"/>
      <c r="HG136" s="66"/>
      <c r="HH136" s="49"/>
      <c r="HI136" s="49"/>
      <c r="HJ136" s="51"/>
      <c r="HK136" s="51"/>
      <c r="HL136" s="51"/>
      <c r="HM136" s="51"/>
      <c r="HN136" s="51"/>
      <c r="HO136" s="51"/>
      <c r="HP136" s="51"/>
      <c r="HQ136" s="51"/>
      <c r="HR136" s="48"/>
      <c r="HS136" s="109"/>
      <c r="HT136" s="109"/>
      <c r="HU136" s="109"/>
      <c r="HV136" s="109"/>
      <c r="HW136" s="66"/>
      <c r="HX136" s="49"/>
      <c r="HY136" s="49"/>
      <c r="HZ136" s="51"/>
      <c r="IA136" s="51"/>
      <c r="IB136" s="51"/>
      <c r="IC136" s="51"/>
      <c r="ID136" s="51"/>
      <c r="IE136" s="51"/>
      <c r="IF136" s="51"/>
      <c r="IG136" s="51"/>
      <c r="IH136" s="48"/>
      <c r="II136" s="109"/>
      <c r="IJ136" s="109"/>
      <c r="IK136" s="109"/>
      <c r="IL136" s="109"/>
      <c r="IM136" s="66"/>
      <c r="IN136" s="49"/>
      <c r="IO136" s="49"/>
      <c r="IP136" s="51"/>
      <c r="IQ136" s="51"/>
      <c r="IR136" s="51"/>
      <c r="IS136" s="51"/>
      <c r="IT136" s="51"/>
      <c r="IU136" s="51"/>
      <c r="IV136" s="51"/>
      <c r="IW136" s="44"/>
    </row>
    <row r="137" spans="1:257" s="3" customFormat="1" ht="25.5" customHeight="1">
      <c r="A137" s="104"/>
      <c r="B137" s="108"/>
      <c r="C137" s="109"/>
      <c r="D137" s="110"/>
      <c r="E137" s="19"/>
      <c r="F137" s="19"/>
      <c r="G137" s="19"/>
      <c r="H137" s="19">
        <v>2026</v>
      </c>
      <c r="I137" s="25">
        <f t="shared" si="29"/>
        <v>717761.70000000007</v>
      </c>
      <c r="J137" s="25">
        <f t="shared" si="29"/>
        <v>0</v>
      </c>
      <c r="K137" s="25">
        <f t="shared" si="31"/>
        <v>179440.4</v>
      </c>
      <c r="L137" s="25">
        <f t="shared" si="31"/>
        <v>0</v>
      </c>
      <c r="M137" s="25">
        <f t="shared" si="31"/>
        <v>0</v>
      </c>
      <c r="N137" s="25">
        <f t="shared" si="31"/>
        <v>0</v>
      </c>
      <c r="O137" s="25">
        <f t="shared" si="31"/>
        <v>538321.30000000005</v>
      </c>
      <c r="P137" s="25">
        <f t="shared" si="31"/>
        <v>0</v>
      </c>
      <c r="Q137" s="25">
        <f t="shared" si="31"/>
        <v>0</v>
      </c>
      <c r="R137" s="25">
        <f t="shared" si="31"/>
        <v>0</v>
      </c>
      <c r="S137" s="22"/>
      <c r="T137" s="26"/>
      <c r="U137" s="45"/>
      <c r="V137" s="45"/>
      <c r="W137" s="66"/>
      <c r="X137" s="49"/>
      <c r="Y137" s="49"/>
      <c r="Z137" s="51"/>
      <c r="AA137" s="51"/>
      <c r="AB137" s="51"/>
      <c r="AC137" s="51"/>
      <c r="AD137" s="51"/>
      <c r="AE137" s="51"/>
      <c r="AF137" s="51"/>
      <c r="AG137" s="51"/>
      <c r="AH137" s="48"/>
      <c r="AI137" s="109"/>
      <c r="AJ137" s="109"/>
      <c r="AK137" s="109"/>
      <c r="AL137" s="109"/>
      <c r="AM137" s="66"/>
      <c r="AN137" s="49"/>
      <c r="AO137" s="49"/>
      <c r="AP137" s="51"/>
      <c r="AQ137" s="51"/>
      <c r="AR137" s="51"/>
      <c r="AS137" s="51"/>
      <c r="AT137" s="51"/>
      <c r="AU137" s="51"/>
      <c r="AV137" s="51"/>
      <c r="AW137" s="51"/>
      <c r="AX137" s="48"/>
      <c r="AY137" s="109"/>
      <c r="AZ137" s="109"/>
      <c r="BA137" s="109"/>
      <c r="BB137" s="109"/>
      <c r="BC137" s="66"/>
      <c r="BD137" s="49"/>
      <c r="BE137" s="49"/>
      <c r="BF137" s="51"/>
      <c r="BG137" s="51"/>
      <c r="BH137" s="51"/>
      <c r="BI137" s="51"/>
      <c r="BJ137" s="51"/>
      <c r="BK137" s="51"/>
      <c r="BL137" s="51"/>
      <c r="BM137" s="51"/>
      <c r="BN137" s="48"/>
      <c r="BO137" s="109"/>
      <c r="BP137" s="109"/>
      <c r="BQ137" s="109"/>
      <c r="BR137" s="109"/>
      <c r="BS137" s="66"/>
      <c r="BT137" s="49"/>
      <c r="BU137" s="49"/>
      <c r="BV137" s="51"/>
      <c r="BW137" s="51"/>
      <c r="BX137" s="51"/>
      <c r="BY137" s="51"/>
      <c r="BZ137" s="51"/>
      <c r="CA137" s="51"/>
      <c r="CB137" s="51"/>
      <c r="CC137" s="51"/>
      <c r="CD137" s="48"/>
      <c r="CE137" s="109"/>
      <c r="CF137" s="109"/>
      <c r="CG137" s="109"/>
      <c r="CH137" s="109"/>
      <c r="CI137" s="66"/>
      <c r="CJ137" s="49"/>
      <c r="CK137" s="49"/>
      <c r="CL137" s="51"/>
      <c r="CM137" s="51"/>
      <c r="CN137" s="51"/>
      <c r="CO137" s="51"/>
      <c r="CP137" s="51"/>
      <c r="CQ137" s="51"/>
      <c r="CR137" s="51"/>
      <c r="CS137" s="51"/>
      <c r="CT137" s="48"/>
      <c r="CU137" s="109"/>
      <c r="CV137" s="109"/>
      <c r="CW137" s="109"/>
      <c r="CX137" s="109"/>
      <c r="CY137" s="66"/>
      <c r="CZ137" s="49"/>
      <c r="DA137" s="49"/>
      <c r="DB137" s="51"/>
      <c r="DC137" s="51"/>
      <c r="DD137" s="51"/>
      <c r="DE137" s="51"/>
      <c r="DF137" s="51"/>
      <c r="DG137" s="51"/>
      <c r="DH137" s="51"/>
      <c r="DI137" s="51"/>
      <c r="DJ137" s="48"/>
      <c r="DK137" s="109"/>
      <c r="DL137" s="109"/>
      <c r="DM137" s="109"/>
      <c r="DN137" s="109"/>
      <c r="DO137" s="66"/>
      <c r="DP137" s="49"/>
      <c r="DQ137" s="49"/>
      <c r="DR137" s="51"/>
      <c r="DS137" s="51"/>
      <c r="DT137" s="51"/>
      <c r="DU137" s="51"/>
      <c r="DV137" s="51"/>
      <c r="DW137" s="51"/>
      <c r="DX137" s="51"/>
      <c r="DY137" s="51"/>
      <c r="DZ137" s="48"/>
      <c r="EA137" s="109"/>
      <c r="EB137" s="109"/>
      <c r="EC137" s="109"/>
      <c r="ED137" s="109"/>
      <c r="EE137" s="66"/>
      <c r="EF137" s="49"/>
      <c r="EG137" s="49"/>
      <c r="EH137" s="51"/>
      <c r="EI137" s="51"/>
      <c r="EJ137" s="51"/>
      <c r="EK137" s="51"/>
      <c r="EL137" s="51"/>
      <c r="EM137" s="51"/>
      <c r="EN137" s="51"/>
      <c r="EO137" s="51"/>
      <c r="EP137" s="48"/>
      <c r="EQ137" s="109"/>
      <c r="ER137" s="109"/>
      <c r="ES137" s="109"/>
      <c r="ET137" s="109"/>
      <c r="EU137" s="66"/>
      <c r="EV137" s="49"/>
      <c r="EW137" s="49"/>
      <c r="EX137" s="51"/>
      <c r="EY137" s="51"/>
      <c r="EZ137" s="51"/>
      <c r="FA137" s="51"/>
      <c r="FB137" s="51"/>
      <c r="FC137" s="51"/>
      <c r="FD137" s="51"/>
      <c r="FE137" s="51"/>
      <c r="FF137" s="48"/>
      <c r="FG137" s="109"/>
      <c r="FH137" s="109"/>
      <c r="FI137" s="109"/>
      <c r="FJ137" s="109"/>
      <c r="FK137" s="66"/>
      <c r="FL137" s="49"/>
      <c r="FM137" s="49"/>
      <c r="FN137" s="51"/>
      <c r="FO137" s="51"/>
      <c r="FP137" s="51"/>
      <c r="FQ137" s="51"/>
      <c r="FR137" s="51"/>
      <c r="FS137" s="51"/>
      <c r="FT137" s="51"/>
      <c r="FU137" s="51"/>
      <c r="FV137" s="48"/>
      <c r="FW137" s="109"/>
      <c r="FX137" s="109"/>
      <c r="FY137" s="109"/>
      <c r="FZ137" s="109"/>
      <c r="GA137" s="66"/>
      <c r="GB137" s="49"/>
      <c r="GC137" s="49"/>
      <c r="GD137" s="51"/>
      <c r="GE137" s="51"/>
      <c r="GF137" s="51"/>
      <c r="GG137" s="51"/>
      <c r="GH137" s="51"/>
      <c r="GI137" s="51"/>
      <c r="GJ137" s="51"/>
      <c r="GK137" s="51"/>
      <c r="GL137" s="48"/>
      <c r="GM137" s="109"/>
      <c r="GN137" s="109"/>
      <c r="GO137" s="109"/>
      <c r="GP137" s="109"/>
      <c r="GQ137" s="66"/>
      <c r="GR137" s="49"/>
      <c r="GS137" s="49"/>
      <c r="GT137" s="51"/>
      <c r="GU137" s="51"/>
      <c r="GV137" s="51"/>
      <c r="GW137" s="51"/>
      <c r="GX137" s="51"/>
      <c r="GY137" s="51"/>
      <c r="GZ137" s="51"/>
      <c r="HA137" s="51"/>
      <c r="HB137" s="48"/>
      <c r="HC137" s="109"/>
      <c r="HD137" s="109"/>
      <c r="HE137" s="109"/>
      <c r="HF137" s="109"/>
      <c r="HG137" s="66"/>
      <c r="HH137" s="49"/>
      <c r="HI137" s="49"/>
      <c r="HJ137" s="51"/>
      <c r="HK137" s="51"/>
      <c r="HL137" s="51"/>
      <c r="HM137" s="51"/>
      <c r="HN137" s="51"/>
      <c r="HO137" s="51"/>
      <c r="HP137" s="51"/>
      <c r="HQ137" s="51"/>
      <c r="HR137" s="48"/>
      <c r="HS137" s="109"/>
      <c r="HT137" s="109"/>
      <c r="HU137" s="109"/>
      <c r="HV137" s="109"/>
      <c r="HW137" s="66"/>
      <c r="HX137" s="49"/>
      <c r="HY137" s="49"/>
      <c r="HZ137" s="51"/>
      <c r="IA137" s="51"/>
      <c r="IB137" s="51"/>
      <c r="IC137" s="51"/>
      <c r="ID137" s="51"/>
      <c r="IE137" s="51"/>
      <c r="IF137" s="51"/>
      <c r="IG137" s="51"/>
      <c r="IH137" s="48"/>
      <c r="II137" s="109"/>
      <c r="IJ137" s="109"/>
      <c r="IK137" s="109"/>
      <c r="IL137" s="109"/>
      <c r="IM137" s="66"/>
      <c r="IN137" s="49"/>
      <c r="IO137" s="49"/>
      <c r="IP137" s="51"/>
      <c r="IQ137" s="51"/>
      <c r="IR137" s="51"/>
      <c r="IS137" s="51"/>
      <c r="IT137" s="51"/>
      <c r="IU137" s="51"/>
      <c r="IV137" s="51"/>
      <c r="IW137" s="44"/>
    </row>
    <row r="138" spans="1:257" s="3" customFormat="1" ht="25.5" customHeight="1">
      <c r="A138" s="104"/>
      <c r="B138" s="108"/>
      <c r="C138" s="109"/>
      <c r="D138" s="110"/>
      <c r="E138" s="19"/>
      <c r="F138" s="19"/>
      <c r="G138" s="19"/>
      <c r="H138" s="19">
        <v>2027</v>
      </c>
      <c r="I138" s="25">
        <f t="shared" si="29"/>
        <v>78428.588289486026</v>
      </c>
      <c r="J138" s="25">
        <f t="shared" si="29"/>
        <v>0</v>
      </c>
      <c r="K138" s="25">
        <f t="shared" si="31"/>
        <v>78428.588289486026</v>
      </c>
      <c r="L138" s="25">
        <f t="shared" si="31"/>
        <v>0</v>
      </c>
      <c r="M138" s="25">
        <f t="shared" si="31"/>
        <v>0</v>
      </c>
      <c r="N138" s="25">
        <f t="shared" si="31"/>
        <v>0</v>
      </c>
      <c r="O138" s="25">
        <f t="shared" si="31"/>
        <v>0</v>
      </c>
      <c r="P138" s="25">
        <f t="shared" si="31"/>
        <v>0</v>
      </c>
      <c r="Q138" s="25">
        <f t="shared" si="31"/>
        <v>0</v>
      </c>
      <c r="R138" s="25">
        <f t="shared" si="31"/>
        <v>0</v>
      </c>
      <c r="S138" s="22"/>
      <c r="T138" s="26"/>
      <c r="U138" s="45"/>
      <c r="V138" s="45"/>
      <c r="W138" s="66"/>
      <c r="X138" s="49"/>
      <c r="Y138" s="49"/>
      <c r="Z138" s="51"/>
      <c r="AA138" s="51"/>
      <c r="AB138" s="51"/>
      <c r="AC138" s="51"/>
      <c r="AD138" s="51"/>
      <c r="AE138" s="51"/>
      <c r="AF138" s="51"/>
      <c r="AG138" s="51"/>
      <c r="AH138" s="48"/>
      <c r="AI138" s="109"/>
      <c r="AJ138" s="109"/>
      <c r="AK138" s="109"/>
      <c r="AL138" s="109"/>
      <c r="AM138" s="66"/>
      <c r="AN138" s="49"/>
      <c r="AO138" s="49"/>
      <c r="AP138" s="51"/>
      <c r="AQ138" s="51"/>
      <c r="AR138" s="51"/>
      <c r="AS138" s="51"/>
      <c r="AT138" s="51"/>
      <c r="AU138" s="51"/>
      <c r="AV138" s="51"/>
      <c r="AW138" s="51"/>
      <c r="AX138" s="48"/>
      <c r="AY138" s="109"/>
      <c r="AZ138" s="109"/>
      <c r="BA138" s="109"/>
      <c r="BB138" s="109"/>
      <c r="BC138" s="66"/>
      <c r="BD138" s="49"/>
      <c r="BE138" s="49"/>
      <c r="BF138" s="51"/>
      <c r="BG138" s="51"/>
      <c r="BH138" s="51"/>
      <c r="BI138" s="51"/>
      <c r="BJ138" s="51"/>
      <c r="BK138" s="51"/>
      <c r="BL138" s="51"/>
      <c r="BM138" s="51"/>
      <c r="BN138" s="48"/>
      <c r="BO138" s="109"/>
      <c r="BP138" s="109"/>
      <c r="BQ138" s="109"/>
      <c r="BR138" s="109"/>
      <c r="BS138" s="66"/>
      <c r="BT138" s="49"/>
      <c r="BU138" s="49"/>
      <c r="BV138" s="51"/>
      <c r="BW138" s="51"/>
      <c r="BX138" s="51"/>
      <c r="BY138" s="51"/>
      <c r="BZ138" s="51"/>
      <c r="CA138" s="51"/>
      <c r="CB138" s="51"/>
      <c r="CC138" s="51"/>
      <c r="CD138" s="48"/>
      <c r="CE138" s="109"/>
      <c r="CF138" s="109"/>
      <c r="CG138" s="109"/>
      <c r="CH138" s="109"/>
      <c r="CI138" s="66"/>
      <c r="CJ138" s="49"/>
      <c r="CK138" s="49"/>
      <c r="CL138" s="51"/>
      <c r="CM138" s="51"/>
      <c r="CN138" s="51"/>
      <c r="CO138" s="51"/>
      <c r="CP138" s="51"/>
      <c r="CQ138" s="51"/>
      <c r="CR138" s="51"/>
      <c r="CS138" s="51"/>
      <c r="CT138" s="48"/>
      <c r="CU138" s="109"/>
      <c r="CV138" s="109"/>
      <c r="CW138" s="109"/>
      <c r="CX138" s="109"/>
      <c r="CY138" s="66"/>
      <c r="CZ138" s="49"/>
      <c r="DA138" s="49"/>
      <c r="DB138" s="51"/>
      <c r="DC138" s="51"/>
      <c r="DD138" s="51"/>
      <c r="DE138" s="51"/>
      <c r="DF138" s="51"/>
      <c r="DG138" s="51"/>
      <c r="DH138" s="51"/>
      <c r="DI138" s="51"/>
      <c r="DJ138" s="48"/>
      <c r="DK138" s="109"/>
      <c r="DL138" s="109"/>
      <c r="DM138" s="109"/>
      <c r="DN138" s="109"/>
      <c r="DO138" s="66"/>
      <c r="DP138" s="49"/>
      <c r="DQ138" s="49"/>
      <c r="DR138" s="51"/>
      <c r="DS138" s="51"/>
      <c r="DT138" s="51"/>
      <c r="DU138" s="51"/>
      <c r="DV138" s="51"/>
      <c r="DW138" s="51"/>
      <c r="DX138" s="51"/>
      <c r="DY138" s="51"/>
      <c r="DZ138" s="48"/>
      <c r="EA138" s="109"/>
      <c r="EB138" s="109"/>
      <c r="EC138" s="109"/>
      <c r="ED138" s="109"/>
      <c r="EE138" s="66"/>
      <c r="EF138" s="49"/>
      <c r="EG138" s="49"/>
      <c r="EH138" s="51"/>
      <c r="EI138" s="51"/>
      <c r="EJ138" s="51"/>
      <c r="EK138" s="51"/>
      <c r="EL138" s="51"/>
      <c r="EM138" s="51"/>
      <c r="EN138" s="51"/>
      <c r="EO138" s="51"/>
      <c r="EP138" s="48"/>
      <c r="EQ138" s="109"/>
      <c r="ER138" s="109"/>
      <c r="ES138" s="109"/>
      <c r="ET138" s="109"/>
      <c r="EU138" s="66"/>
      <c r="EV138" s="49"/>
      <c r="EW138" s="49"/>
      <c r="EX138" s="51"/>
      <c r="EY138" s="51"/>
      <c r="EZ138" s="51"/>
      <c r="FA138" s="51"/>
      <c r="FB138" s="51"/>
      <c r="FC138" s="51"/>
      <c r="FD138" s="51"/>
      <c r="FE138" s="51"/>
      <c r="FF138" s="48"/>
      <c r="FG138" s="109"/>
      <c r="FH138" s="109"/>
      <c r="FI138" s="109"/>
      <c r="FJ138" s="109"/>
      <c r="FK138" s="66"/>
      <c r="FL138" s="49"/>
      <c r="FM138" s="49"/>
      <c r="FN138" s="51"/>
      <c r="FO138" s="51"/>
      <c r="FP138" s="51"/>
      <c r="FQ138" s="51"/>
      <c r="FR138" s="51"/>
      <c r="FS138" s="51"/>
      <c r="FT138" s="51"/>
      <c r="FU138" s="51"/>
      <c r="FV138" s="48"/>
      <c r="FW138" s="109"/>
      <c r="FX138" s="109"/>
      <c r="FY138" s="109"/>
      <c r="FZ138" s="109"/>
      <c r="GA138" s="66"/>
      <c r="GB138" s="49"/>
      <c r="GC138" s="49"/>
      <c r="GD138" s="51"/>
      <c r="GE138" s="51"/>
      <c r="GF138" s="51"/>
      <c r="GG138" s="51"/>
      <c r="GH138" s="51"/>
      <c r="GI138" s="51"/>
      <c r="GJ138" s="51"/>
      <c r="GK138" s="51"/>
      <c r="GL138" s="48"/>
      <c r="GM138" s="109"/>
      <c r="GN138" s="109"/>
      <c r="GO138" s="109"/>
      <c r="GP138" s="109"/>
      <c r="GQ138" s="66"/>
      <c r="GR138" s="49"/>
      <c r="GS138" s="49"/>
      <c r="GT138" s="51"/>
      <c r="GU138" s="51"/>
      <c r="GV138" s="51"/>
      <c r="GW138" s="51"/>
      <c r="GX138" s="51"/>
      <c r="GY138" s="51"/>
      <c r="GZ138" s="51"/>
      <c r="HA138" s="51"/>
      <c r="HB138" s="48"/>
      <c r="HC138" s="109"/>
      <c r="HD138" s="109"/>
      <c r="HE138" s="109"/>
      <c r="HF138" s="109"/>
      <c r="HG138" s="66"/>
      <c r="HH138" s="49"/>
      <c r="HI138" s="49"/>
      <c r="HJ138" s="51"/>
      <c r="HK138" s="51"/>
      <c r="HL138" s="51"/>
      <c r="HM138" s="51"/>
      <c r="HN138" s="51"/>
      <c r="HO138" s="51"/>
      <c r="HP138" s="51"/>
      <c r="HQ138" s="51"/>
      <c r="HR138" s="48"/>
      <c r="HS138" s="109"/>
      <c r="HT138" s="109"/>
      <c r="HU138" s="109"/>
      <c r="HV138" s="109"/>
      <c r="HW138" s="66"/>
      <c r="HX138" s="49"/>
      <c r="HY138" s="49"/>
      <c r="HZ138" s="51"/>
      <c r="IA138" s="51"/>
      <c r="IB138" s="51"/>
      <c r="IC138" s="51"/>
      <c r="ID138" s="51"/>
      <c r="IE138" s="51"/>
      <c r="IF138" s="51"/>
      <c r="IG138" s="51"/>
      <c r="IH138" s="48"/>
      <c r="II138" s="109"/>
      <c r="IJ138" s="109"/>
      <c r="IK138" s="109"/>
      <c r="IL138" s="109"/>
      <c r="IM138" s="66"/>
      <c r="IN138" s="49"/>
      <c r="IO138" s="49"/>
      <c r="IP138" s="51"/>
      <c r="IQ138" s="51"/>
      <c r="IR138" s="51"/>
      <c r="IS138" s="51"/>
      <c r="IT138" s="51"/>
      <c r="IU138" s="51"/>
      <c r="IV138" s="51"/>
      <c r="IW138" s="44"/>
    </row>
    <row r="139" spans="1:257" ht="25.5" customHeight="1">
      <c r="A139" s="104"/>
      <c r="B139" s="108"/>
      <c r="C139" s="109"/>
      <c r="D139" s="110"/>
      <c r="E139" s="19"/>
      <c r="F139" s="19"/>
      <c r="G139" s="19"/>
      <c r="H139" s="19">
        <v>2028</v>
      </c>
      <c r="I139" s="25">
        <f t="shared" si="29"/>
        <v>71199.379876454404</v>
      </c>
      <c r="J139" s="25">
        <f t="shared" si="29"/>
        <v>0</v>
      </c>
      <c r="K139" s="25">
        <f t="shared" si="31"/>
        <v>71199.379876454404</v>
      </c>
      <c r="L139" s="25">
        <f t="shared" si="31"/>
        <v>0</v>
      </c>
      <c r="M139" s="25">
        <f t="shared" si="31"/>
        <v>0</v>
      </c>
      <c r="N139" s="25">
        <f t="shared" si="31"/>
        <v>0</v>
      </c>
      <c r="O139" s="25">
        <f t="shared" si="31"/>
        <v>0</v>
      </c>
      <c r="P139" s="25">
        <f t="shared" si="31"/>
        <v>0</v>
      </c>
      <c r="Q139" s="25">
        <f t="shared" si="31"/>
        <v>0</v>
      </c>
      <c r="R139" s="25">
        <f t="shared" si="31"/>
        <v>0</v>
      </c>
      <c r="S139" s="22"/>
      <c r="T139" s="26"/>
      <c r="AI139" s="109"/>
      <c r="AY139" s="109"/>
      <c r="BO139" s="109"/>
      <c r="CE139" s="109"/>
      <c r="CU139" s="109"/>
      <c r="DK139" s="109"/>
      <c r="EA139" s="109"/>
      <c r="EQ139" s="109"/>
      <c r="FG139" s="109"/>
      <c r="FW139" s="109"/>
      <c r="GM139" s="109"/>
      <c r="HC139" s="109"/>
      <c r="HS139" s="109"/>
      <c r="II139" s="109"/>
    </row>
    <row r="140" spans="1:257" ht="25.5" customHeight="1">
      <c r="A140" s="104"/>
      <c r="B140" s="108"/>
      <c r="C140" s="109"/>
      <c r="D140" s="110"/>
      <c r="E140" s="19"/>
      <c r="F140" s="19"/>
      <c r="G140" s="19"/>
      <c r="H140" s="19">
        <v>2029</v>
      </c>
      <c r="I140" s="25">
        <f t="shared" si="29"/>
        <v>77776.013847398412</v>
      </c>
      <c r="J140" s="25">
        <f t="shared" si="29"/>
        <v>0</v>
      </c>
      <c r="K140" s="25">
        <f t="shared" si="31"/>
        <v>77776.013847398412</v>
      </c>
      <c r="L140" s="25">
        <f t="shared" si="31"/>
        <v>0</v>
      </c>
      <c r="M140" s="25">
        <f t="shared" si="31"/>
        <v>0</v>
      </c>
      <c r="N140" s="25">
        <f t="shared" si="31"/>
        <v>0</v>
      </c>
      <c r="O140" s="25">
        <f t="shared" si="31"/>
        <v>0</v>
      </c>
      <c r="P140" s="25">
        <f t="shared" si="31"/>
        <v>0</v>
      </c>
      <c r="Q140" s="25">
        <f t="shared" si="31"/>
        <v>0</v>
      </c>
      <c r="R140" s="25">
        <f t="shared" si="31"/>
        <v>0</v>
      </c>
      <c r="S140" s="22"/>
      <c r="T140" s="26"/>
      <c r="AI140" s="109"/>
      <c r="AY140" s="109"/>
      <c r="BO140" s="109"/>
      <c r="CE140" s="109"/>
      <c r="CU140" s="109"/>
      <c r="DK140" s="109"/>
      <c r="EA140" s="109"/>
      <c r="EQ140" s="109"/>
      <c r="FG140" s="109"/>
      <c r="FW140" s="109"/>
      <c r="GM140" s="109"/>
      <c r="HC140" s="109"/>
      <c r="HS140" s="109"/>
      <c r="II140" s="109"/>
    </row>
    <row r="141" spans="1:257" ht="25.5" customHeight="1">
      <c r="A141" s="104"/>
      <c r="B141" s="108"/>
      <c r="C141" s="109"/>
      <c r="D141" s="110"/>
      <c r="E141" s="19"/>
      <c r="F141" s="19"/>
      <c r="G141" s="19"/>
      <c r="H141" s="19">
        <v>2030</v>
      </c>
      <c r="I141" s="25">
        <f t="shared" si="29"/>
        <v>22979</v>
      </c>
      <c r="J141" s="25">
        <f t="shared" si="29"/>
        <v>0</v>
      </c>
      <c r="K141" s="25">
        <f t="shared" si="31"/>
        <v>22979</v>
      </c>
      <c r="L141" s="25">
        <f t="shared" si="31"/>
        <v>0</v>
      </c>
      <c r="M141" s="25">
        <f t="shared" si="31"/>
        <v>0</v>
      </c>
      <c r="N141" s="25">
        <f t="shared" si="31"/>
        <v>0</v>
      </c>
      <c r="O141" s="25">
        <f t="shared" si="31"/>
        <v>0</v>
      </c>
      <c r="P141" s="25">
        <f t="shared" si="31"/>
        <v>0</v>
      </c>
      <c r="Q141" s="25">
        <f t="shared" si="31"/>
        <v>0</v>
      </c>
      <c r="R141" s="25">
        <f t="shared" si="31"/>
        <v>0</v>
      </c>
      <c r="S141" s="22"/>
      <c r="T141" s="26"/>
      <c r="AI141" s="109"/>
      <c r="AY141" s="109"/>
      <c r="BO141" s="109"/>
      <c r="CE141" s="109"/>
      <c r="CU141" s="109"/>
      <c r="DK141" s="109"/>
      <c r="EA141" s="109"/>
      <c r="EQ141" s="109"/>
      <c r="FG141" s="109"/>
      <c r="FW141" s="109"/>
      <c r="GM141" s="109"/>
      <c r="HC141" s="109"/>
      <c r="HS141" s="109"/>
      <c r="II141" s="109"/>
    </row>
    <row r="142" spans="1:257" s="3" customFormat="1" ht="25.5" customHeight="1">
      <c r="A142" s="104"/>
      <c r="B142" s="105" t="s">
        <v>29</v>
      </c>
      <c r="C142" s="106"/>
      <c r="D142" s="107"/>
      <c r="E142" s="19"/>
      <c r="F142" s="19"/>
      <c r="G142" s="19"/>
      <c r="H142" s="23" t="s">
        <v>23</v>
      </c>
      <c r="I142" s="24">
        <f t="shared" si="29"/>
        <v>741317.65723512881</v>
      </c>
      <c r="J142" s="24">
        <f t="shared" si="29"/>
        <v>0</v>
      </c>
      <c r="K142" s="24">
        <f t="shared" ref="K142:R142" si="32">SUM(K143:K151)</f>
        <v>329284.15723512881</v>
      </c>
      <c r="L142" s="24">
        <f t="shared" si="32"/>
        <v>0</v>
      </c>
      <c r="M142" s="24">
        <f t="shared" si="32"/>
        <v>0</v>
      </c>
      <c r="N142" s="24">
        <f t="shared" si="32"/>
        <v>0</v>
      </c>
      <c r="O142" s="24">
        <f t="shared" si="32"/>
        <v>412033.5</v>
      </c>
      <c r="P142" s="24">
        <f t="shared" si="32"/>
        <v>0</v>
      </c>
      <c r="Q142" s="24">
        <f t="shared" si="32"/>
        <v>0</v>
      </c>
      <c r="R142" s="24">
        <f t="shared" si="32"/>
        <v>0</v>
      </c>
      <c r="S142" s="22"/>
      <c r="T142" s="26"/>
      <c r="U142" s="109"/>
      <c r="V142" s="109"/>
      <c r="W142" s="46"/>
      <c r="X142" s="47"/>
      <c r="Y142" s="47"/>
      <c r="Z142" s="52"/>
      <c r="AA142" s="52"/>
      <c r="AB142" s="52"/>
      <c r="AC142" s="52"/>
      <c r="AD142" s="52"/>
      <c r="AE142" s="52"/>
      <c r="AF142" s="52"/>
      <c r="AG142" s="52"/>
      <c r="AH142" s="48"/>
      <c r="AI142" s="109"/>
      <c r="AJ142" s="109"/>
      <c r="AK142" s="109"/>
      <c r="AL142" s="109"/>
      <c r="AM142" s="46"/>
      <c r="AN142" s="47"/>
      <c r="AO142" s="47"/>
      <c r="AP142" s="52"/>
      <c r="AQ142" s="52"/>
      <c r="AR142" s="52"/>
      <c r="AS142" s="52"/>
      <c r="AT142" s="52"/>
      <c r="AU142" s="52"/>
      <c r="AV142" s="52"/>
      <c r="AW142" s="52"/>
      <c r="AX142" s="48"/>
      <c r="AY142" s="109"/>
      <c r="AZ142" s="109"/>
      <c r="BA142" s="109"/>
      <c r="BB142" s="109"/>
      <c r="BC142" s="46"/>
      <c r="BD142" s="47"/>
      <c r="BE142" s="47"/>
      <c r="BF142" s="52"/>
      <c r="BG142" s="52"/>
      <c r="BH142" s="52"/>
      <c r="BI142" s="52"/>
      <c r="BJ142" s="52"/>
      <c r="BK142" s="52"/>
      <c r="BL142" s="52"/>
      <c r="BM142" s="52"/>
      <c r="BN142" s="48"/>
      <c r="BO142" s="109"/>
      <c r="BP142" s="109"/>
      <c r="BQ142" s="109"/>
      <c r="BR142" s="109"/>
      <c r="BS142" s="46"/>
      <c r="BT142" s="47"/>
      <c r="BU142" s="47"/>
      <c r="BV142" s="52"/>
      <c r="BW142" s="52"/>
      <c r="BX142" s="52"/>
      <c r="BY142" s="52"/>
      <c r="BZ142" s="52"/>
      <c r="CA142" s="52"/>
      <c r="CB142" s="52"/>
      <c r="CC142" s="52"/>
      <c r="CD142" s="48"/>
      <c r="CE142" s="109"/>
      <c r="CF142" s="109"/>
      <c r="CG142" s="109"/>
      <c r="CH142" s="109"/>
      <c r="CI142" s="46"/>
      <c r="CJ142" s="47"/>
      <c r="CK142" s="47"/>
      <c r="CL142" s="52"/>
      <c r="CM142" s="52"/>
      <c r="CN142" s="52"/>
      <c r="CO142" s="52"/>
      <c r="CP142" s="52"/>
      <c r="CQ142" s="52"/>
      <c r="CR142" s="52"/>
      <c r="CS142" s="52"/>
      <c r="CT142" s="48"/>
      <c r="CU142" s="109"/>
      <c r="CV142" s="109"/>
      <c r="CW142" s="109"/>
      <c r="CX142" s="109"/>
      <c r="CY142" s="46"/>
      <c r="CZ142" s="47"/>
      <c r="DA142" s="47"/>
      <c r="DB142" s="52"/>
      <c r="DC142" s="52"/>
      <c r="DD142" s="52"/>
      <c r="DE142" s="52"/>
      <c r="DF142" s="52"/>
      <c r="DG142" s="52"/>
      <c r="DH142" s="52"/>
      <c r="DI142" s="52"/>
      <c r="DJ142" s="48"/>
      <c r="DK142" s="109"/>
      <c r="DL142" s="109"/>
      <c r="DM142" s="109"/>
      <c r="DN142" s="109"/>
      <c r="DO142" s="46"/>
      <c r="DP142" s="47"/>
      <c r="DQ142" s="47"/>
      <c r="DR142" s="52"/>
      <c r="DS142" s="52"/>
      <c r="DT142" s="52"/>
      <c r="DU142" s="52"/>
      <c r="DV142" s="52"/>
      <c r="DW142" s="52"/>
      <c r="DX142" s="52"/>
      <c r="DY142" s="52"/>
      <c r="DZ142" s="48"/>
      <c r="EA142" s="109"/>
      <c r="EB142" s="109"/>
      <c r="EC142" s="109"/>
      <c r="ED142" s="109"/>
      <c r="EE142" s="46"/>
      <c r="EF142" s="47"/>
      <c r="EG142" s="47"/>
      <c r="EH142" s="52"/>
      <c r="EI142" s="52"/>
      <c r="EJ142" s="52"/>
      <c r="EK142" s="52"/>
      <c r="EL142" s="52"/>
      <c r="EM142" s="52"/>
      <c r="EN142" s="52"/>
      <c r="EO142" s="52"/>
      <c r="EP142" s="48"/>
      <c r="EQ142" s="109"/>
      <c r="ER142" s="109"/>
      <c r="ES142" s="109"/>
      <c r="ET142" s="109"/>
      <c r="EU142" s="46"/>
      <c r="EV142" s="47"/>
      <c r="EW142" s="47"/>
      <c r="EX142" s="52"/>
      <c r="EY142" s="52"/>
      <c r="EZ142" s="52"/>
      <c r="FA142" s="52"/>
      <c r="FB142" s="52"/>
      <c r="FC142" s="52"/>
      <c r="FD142" s="52"/>
      <c r="FE142" s="52"/>
      <c r="FF142" s="48"/>
      <c r="FG142" s="109"/>
      <c r="FH142" s="109"/>
      <c r="FI142" s="109"/>
      <c r="FJ142" s="109"/>
      <c r="FK142" s="46"/>
      <c r="FL142" s="47"/>
      <c r="FM142" s="47"/>
      <c r="FN142" s="52"/>
      <c r="FO142" s="52"/>
      <c r="FP142" s="52"/>
      <c r="FQ142" s="52"/>
      <c r="FR142" s="52"/>
      <c r="FS142" s="52"/>
      <c r="FT142" s="52"/>
      <c r="FU142" s="52"/>
      <c r="FV142" s="48"/>
      <c r="FW142" s="109"/>
      <c r="FX142" s="109"/>
      <c r="FY142" s="109"/>
      <c r="FZ142" s="109"/>
      <c r="GA142" s="46"/>
      <c r="GB142" s="47"/>
      <c r="GC142" s="47"/>
      <c r="GD142" s="52"/>
      <c r="GE142" s="52"/>
      <c r="GF142" s="52"/>
      <c r="GG142" s="52"/>
      <c r="GH142" s="52"/>
      <c r="GI142" s="52"/>
      <c r="GJ142" s="52"/>
      <c r="GK142" s="52"/>
      <c r="GL142" s="48"/>
      <c r="GM142" s="109"/>
      <c r="GN142" s="109"/>
      <c r="GO142" s="109"/>
      <c r="GP142" s="109"/>
      <c r="GQ142" s="46"/>
      <c r="GR142" s="47"/>
      <c r="GS142" s="47"/>
      <c r="GT142" s="52"/>
      <c r="GU142" s="52"/>
      <c r="GV142" s="52"/>
      <c r="GW142" s="52"/>
      <c r="GX142" s="52"/>
      <c r="GY142" s="52"/>
      <c r="GZ142" s="52"/>
      <c r="HA142" s="52"/>
      <c r="HB142" s="48"/>
      <c r="HC142" s="109"/>
      <c r="HD142" s="109"/>
      <c r="HE142" s="109"/>
      <c r="HF142" s="109"/>
      <c r="HG142" s="46"/>
      <c r="HH142" s="47"/>
      <c r="HI142" s="47"/>
      <c r="HJ142" s="52"/>
      <c r="HK142" s="52"/>
      <c r="HL142" s="52"/>
      <c r="HM142" s="52"/>
      <c r="HN142" s="52"/>
      <c r="HO142" s="52"/>
      <c r="HP142" s="52"/>
      <c r="HQ142" s="52"/>
      <c r="HR142" s="48"/>
      <c r="HS142" s="109"/>
      <c r="HT142" s="109"/>
      <c r="HU142" s="109"/>
      <c r="HV142" s="109"/>
      <c r="HW142" s="46"/>
      <c r="HX142" s="47"/>
      <c r="HY142" s="47"/>
      <c r="HZ142" s="52"/>
      <c r="IA142" s="52"/>
      <c r="IB142" s="52"/>
      <c r="IC142" s="52"/>
      <c r="ID142" s="52"/>
      <c r="IE142" s="52"/>
      <c r="IF142" s="52"/>
      <c r="IG142" s="52"/>
      <c r="IH142" s="48"/>
      <c r="II142" s="109"/>
      <c r="IJ142" s="109"/>
      <c r="IK142" s="109"/>
      <c r="IL142" s="109"/>
      <c r="IM142" s="46"/>
      <c r="IN142" s="47"/>
      <c r="IO142" s="47"/>
      <c r="IP142" s="52"/>
      <c r="IQ142" s="52"/>
      <c r="IR142" s="52"/>
      <c r="IS142" s="52"/>
      <c r="IT142" s="52"/>
      <c r="IU142" s="52"/>
      <c r="IV142" s="52"/>
      <c r="IW142" s="44"/>
    </row>
    <row r="143" spans="1:257" s="3" customFormat="1" ht="25.5" customHeight="1">
      <c r="A143" s="104"/>
      <c r="B143" s="108"/>
      <c r="C143" s="109"/>
      <c r="D143" s="110"/>
      <c r="E143" s="19"/>
      <c r="F143" s="19"/>
      <c r="G143" s="19"/>
      <c r="H143" s="19">
        <v>2022</v>
      </c>
      <c r="I143" s="25">
        <f t="shared" si="29"/>
        <v>0</v>
      </c>
      <c r="J143" s="25">
        <f t="shared" si="29"/>
        <v>0</v>
      </c>
      <c r="K143" s="25">
        <f>K60</f>
        <v>0</v>
      </c>
      <c r="L143" s="25">
        <f t="shared" ref="L143:R143" si="33">L60</f>
        <v>0</v>
      </c>
      <c r="M143" s="25">
        <f t="shared" si="33"/>
        <v>0</v>
      </c>
      <c r="N143" s="25">
        <f t="shared" si="33"/>
        <v>0</v>
      </c>
      <c r="O143" s="25">
        <f t="shared" si="33"/>
        <v>0</v>
      </c>
      <c r="P143" s="25">
        <f t="shared" si="33"/>
        <v>0</v>
      </c>
      <c r="Q143" s="25">
        <f t="shared" si="33"/>
        <v>0</v>
      </c>
      <c r="R143" s="25">
        <f t="shared" si="33"/>
        <v>0</v>
      </c>
      <c r="S143" s="22"/>
      <c r="T143" s="26"/>
      <c r="U143" s="109"/>
      <c r="V143" s="109"/>
      <c r="W143" s="66"/>
      <c r="X143" s="49"/>
      <c r="Y143" s="49"/>
      <c r="Z143" s="51"/>
      <c r="AA143" s="51"/>
      <c r="AB143" s="51"/>
      <c r="AC143" s="51"/>
      <c r="AD143" s="51"/>
      <c r="AE143" s="51"/>
      <c r="AF143" s="51"/>
      <c r="AG143" s="51"/>
      <c r="AH143" s="48"/>
      <c r="AI143" s="109"/>
      <c r="AJ143" s="109"/>
      <c r="AK143" s="109"/>
      <c r="AL143" s="109"/>
      <c r="AM143" s="66"/>
      <c r="AN143" s="49"/>
      <c r="AO143" s="49"/>
      <c r="AP143" s="51"/>
      <c r="AQ143" s="51"/>
      <c r="AR143" s="51"/>
      <c r="AS143" s="51"/>
      <c r="AT143" s="51"/>
      <c r="AU143" s="51"/>
      <c r="AV143" s="51"/>
      <c r="AW143" s="51"/>
      <c r="AX143" s="48"/>
      <c r="AY143" s="109"/>
      <c r="AZ143" s="109"/>
      <c r="BA143" s="109"/>
      <c r="BB143" s="109"/>
      <c r="BC143" s="66"/>
      <c r="BD143" s="49"/>
      <c r="BE143" s="49"/>
      <c r="BF143" s="51"/>
      <c r="BG143" s="51"/>
      <c r="BH143" s="51"/>
      <c r="BI143" s="51"/>
      <c r="BJ143" s="51"/>
      <c r="BK143" s="51"/>
      <c r="BL143" s="51"/>
      <c r="BM143" s="51"/>
      <c r="BN143" s="48"/>
      <c r="BO143" s="109"/>
      <c r="BP143" s="109"/>
      <c r="BQ143" s="109"/>
      <c r="BR143" s="109"/>
      <c r="BS143" s="66"/>
      <c r="BT143" s="49"/>
      <c r="BU143" s="49"/>
      <c r="BV143" s="51"/>
      <c r="BW143" s="51"/>
      <c r="BX143" s="51"/>
      <c r="BY143" s="51"/>
      <c r="BZ143" s="51"/>
      <c r="CA143" s="51"/>
      <c r="CB143" s="51"/>
      <c r="CC143" s="51"/>
      <c r="CD143" s="48"/>
      <c r="CE143" s="109"/>
      <c r="CF143" s="109"/>
      <c r="CG143" s="109"/>
      <c r="CH143" s="109"/>
      <c r="CI143" s="66"/>
      <c r="CJ143" s="49"/>
      <c r="CK143" s="49"/>
      <c r="CL143" s="51"/>
      <c r="CM143" s="51"/>
      <c r="CN143" s="51"/>
      <c r="CO143" s="51"/>
      <c r="CP143" s="51"/>
      <c r="CQ143" s="51"/>
      <c r="CR143" s="51"/>
      <c r="CS143" s="51"/>
      <c r="CT143" s="48"/>
      <c r="CU143" s="109"/>
      <c r="CV143" s="109"/>
      <c r="CW143" s="109"/>
      <c r="CX143" s="109"/>
      <c r="CY143" s="66"/>
      <c r="CZ143" s="49"/>
      <c r="DA143" s="49"/>
      <c r="DB143" s="51"/>
      <c r="DC143" s="51"/>
      <c r="DD143" s="51"/>
      <c r="DE143" s="51"/>
      <c r="DF143" s="51"/>
      <c r="DG143" s="51"/>
      <c r="DH143" s="51"/>
      <c r="DI143" s="51"/>
      <c r="DJ143" s="48"/>
      <c r="DK143" s="109"/>
      <c r="DL143" s="109"/>
      <c r="DM143" s="109"/>
      <c r="DN143" s="109"/>
      <c r="DO143" s="66"/>
      <c r="DP143" s="49"/>
      <c r="DQ143" s="49"/>
      <c r="DR143" s="51"/>
      <c r="DS143" s="51"/>
      <c r="DT143" s="51"/>
      <c r="DU143" s="51"/>
      <c r="DV143" s="51"/>
      <c r="DW143" s="51"/>
      <c r="DX143" s="51"/>
      <c r="DY143" s="51"/>
      <c r="DZ143" s="48"/>
      <c r="EA143" s="109"/>
      <c r="EB143" s="109"/>
      <c r="EC143" s="109"/>
      <c r="ED143" s="109"/>
      <c r="EE143" s="66"/>
      <c r="EF143" s="49"/>
      <c r="EG143" s="49"/>
      <c r="EH143" s="51"/>
      <c r="EI143" s="51"/>
      <c r="EJ143" s="51"/>
      <c r="EK143" s="51"/>
      <c r="EL143" s="51"/>
      <c r="EM143" s="51"/>
      <c r="EN143" s="51"/>
      <c r="EO143" s="51"/>
      <c r="EP143" s="48"/>
      <c r="EQ143" s="109"/>
      <c r="ER143" s="109"/>
      <c r="ES143" s="109"/>
      <c r="ET143" s="109"/>
      <c r="EU143" s="66"/>
      <c r="EV143" s="49"/>
      <c r="EW143" s="49"/>
      <c r="EX143" s="51"/>
      <c r="EY143" s="51"/>
      <c r="EZ143" s="51"/>
      <c r="FA143" s="51"/>
      <c r="FB143" s="51"/>
      <c r="FC143" s="51"/>
      <c r="FD143" s="51"/>
      <c r="FE143" s="51"/>
      <c r="FF143" s="48"/>
      <c r="FG143" s="109"/>
      <c r="FH143" s="109"/>
      <c r="FI143" s="109"/>
      <c r="FJ143" s="109"/>
      <c r="FK143" s="66"/>
      <c r="FL143" s="49"/>
      <c r="FM143" s="49"/>
      <c r="FN143" s="51"/>
      <c r="FO143" s="51"/>
      <c r="FP143" s="51"/>
      <c r="FQ143" s="51"/>
      <c r="FR143" s="51"/>
      <c r="FS143" s="51"/>
      <c r="FT143" s="51"/>
      <c r="FU143" s="51"/>
      <c r="FV143" s="48"/>
      <c r="FW143" s="109"/>
      <c r="FX143" s="109"/>
      <c r="FY143" s="109"/>
      <c r="FZ143" s="109"/>
      <c r="GA143" s="66"/>
      <c r="GB143" s="49"/>
      <c r="GC143" s="49"/>
      <c r="GD143" s="51"/>
      <c r="GE143" s="51"/>
      <c r="GF143" s="51"/>
      <c r="GG143" s="51"/>
      <c r="GH143" s="51"/>
      <c r="GI143" s="51"/>
      <c r="GJ143" s="51"/>
      <c r="GK143" s="51"/>
      <c r="GL143" s="48"/>
      <c r="GM143" s="109"/>
      <c r="GN143" s="109"/>
      <c r="GO143" s="109"/>
      <c r="GP143" s="109"/>
      <c r="GQ143" s="66"/>
      <c r="GR143" s="49"/>
      <c r="GS143" s="49"/>
      <c r="GT143" s="51"/>
      <c r="GU143" s="51"/>
      <c r="GV143" s="51"/>
      <c r="GW143" s="51"/>
      <c r="GX143" s="51"/>
      <c r="GY143" s="51"/>
      <c r="GZ143" s="51"/>
      <c r="HA143" s="51"/>
      <c r="HB143" s="48"/>
      <c r="HC143" s="109"/>
      <c r="HD143" s="109"/>
      <c r="HE143" s="109"/>
      <c r="HF143" s="109"/>
      <c r="HG143" s="66"/>
      <c r="HH143" s="49"/>
      <c r="HI143" s="49"/>
      <c r="HJ143" s="51"/>
      <c r="HK143" s="51"/>
      <c r="HL143" s="51"/>
      <c r="HM143" s="51"/>
      <c r="HN143" s="51"/>
      <c r="HO143" s="51"/>
      <c r="HP143" s="51"/>
      <c r="HQ143" s="51"/>
      <c r="HR143" s="48"/>
      <c r="HS143" s="109"/>
      <c r="HT143" s="109"/>
      <c r="HU143" s="109"/>
      <c r="HV143" s="109"/>
      <c r="HW143" s="66"/>
      <c r="HX143" s="49"/>
      <c r="HY143" s="49"/>
      <c r="HZ143" s="51"/>
      <c r="IA143" s="51"/>
      <c r="IB143" s="51"/>
      <c r="IC143" s="51"/>
      <c r="ID143" s="51"/>
      <c r="IE143" s="51"/>
      <c r="IF143" s="51"/>
      <c r="IG143" s="51"/>
      <c r="IH143" s="48"/>
      <c r="II143" s="109"/>
      <c r="IJ143" s="109"/>
      <c r="IK143" s="109"/>
      <c r="IL143" s="109"/>
      <c r="IM143" s="66"/>
      <c r="IN143" s="49"/>
      <c r="IO143" s="49"/>
      <c r="IP143" s="51"/>
      <c r="IQ143" s="51"/>
      <c r="IR143" s="51"/>
      <c r="IS143" s="51"/>
      <c r="IT143" s="51"/>
      <c r="IU143" s="51"/>
      <c r="IV143" s="51"/>
      <c r="IW143" s="44"/>
    </row>
    <row r="144" spans="1:257" s="3" customFormat="1" ht="25.5" customHeight="1">
      <c r="A144" s="104"/>
      <c r="B144" s="108"/>
      <c r="C144" s="109"/>
      <c r="D144" s="110"/>
      <c r="E144" s="19"/>
      <c r="F144" s="19"/>
      <c r="G144" s="19"/>
      <c r="H144" s="19">
        <v>2023</v>
      </c>
      <c r="I144" s="25">
        <f t="shared" si="29"/>
        <v>0</v>
      </c>
      <c r="J144" s="25">
        <f t="shared" si="29"/>
        <v>0</v>
      </c>
      <c r="K144" s="25">
        <f t="shared" ref="K144:R151" si="34">K61</f>
        <v>0</v>
      </c>
      <c r="L144" s="25">
        <f t="shared" si="34"/>
        <v>0</v>
      </c>
      <c r="M144" s="25">
        <f t="shared" si="34"/>
        <v>0</v>
      </c>
      <c r="N144" s="25">
        <f t="shared" si="34"/>
        <v>0</v>
      </c>
      <c r="O144" s="25">
        <f t="shared" si="34"/>
        <v>0</v>
      </c>
      <c r="P144" s="25">
        <f t="shared" si="34"/>
        <v>0</v>
      </c>
      <c r="Q144" s="25">
        <f t="shared" si="34"/>
        <v>0</v>
      </c>
      <c r="R144" s="25">
        <f t="shared" si="34"/>
        <v>0</v>
      </c>
      <c r="S144" s="22"/>
      <c r="T144" s="26"/>
      <c r="U144" s="109"/>
      <c r="V144" s="109"/>
      <c r="W144" s="66"/>
      <c r="X144" s="49"/>
      <c r="Y144" s="49"/>
      <c r="Z144" s="51"/>
      <c r="AA144" s="51"/>
      <c r="AB144" s="51"/>
      <c r="AC144" s="51"/>
      <c r="AD144" s="51"/>
      <c r="AE144" s="51"/>
      <c r="AF144" s="51"/>
      <c r="AG144" s="51"/>
      <c r="AH144" s="48"/>
      <c r="AI144" s="109"/>
      <c r="AJ144" s="109"/>
      <c r="AK144" s="109"/>
      <c r="AL144" s="109"/>
      <c r="AM144" s="66"/>
      <c r="AN144" s="49"/>
      <c r="AO144" s="49"/>
      <c r="AP144" s="51"/>
      <c r="AQ144" s="51"/>
      <c r="AR144" s="51"/>
      <c r="AS144" s="51"/>
      <c r="AT144" s="51"/>
      <c r="AU144" s="51"/>
      <c r="AV144" s="51"/>
      <c r="AW144" s="51"/>
      <c r="AX144" s="48"/>
      <c r="AY144" s="109"/>
      <c r="AZ144" s="109"/>
      <c r="BA144" s="109"/>
      <c r="BB144" s="109"/>
      <c r="BC144" s="66"/>
      <c r="BD144" s="49"/>
      <c r="BE144" s="49"/>
      <c r="BF144" s="51"/>
      <c r="BG144" s="51"/>
      <c r="BH144" s="51"/>
      <c r="BI144" s="51"/>
      <c r="BJ144" s="51"/>
      <c r="BK144" s="51"/>
      <c r="BL144" s="51"/>
      <c r="BM144" s="51"/>
      <c r="BN144" s="48"/>
      <c r="BO144" s="109"/>
      <c r="BP144" s="109"/>
      <c r="BQ144" s="109"/>
      <c r="BR144" s="109"/>
      <c r="BS144" s="66"/>
      <c r="BT144" s="49"/>
      <c r="BU144" s="49"/>
      <c r="BV144" s="51"/>
      <c r="BW144" s="51"/>
      <c r="BX144" s="51"/>
      <c r="BY144" s="51"/>
      <c r="BZ144" s="51"/>
      <c r="CA144" s="51"/>
      <c r="CB144" s="51"/>
      <c r="CC144" s="51"/>
      <c r="CD144" s="48"/>
      <c r="CE144" s="109"/>
      <c r="CF144" s="109"/>
      <c r="CG144" s="109"/>
      <c r="CH144" s="109"/>
      <c r="CI144" s="66"/>
      <c r="CJ144" s="49"/>
      <c r="CK144" s="49"/>
      <c r="CL144" s="51"/>
      <c r="CM144" s="51"/>
      <c r="CN144" s="51"/>
      <c r="CO144" s="51"/>
      <c r="CP144" s="51"/>
      <c r="CQ144" s="51"/>
      <c r="CR144" s="51"/>
      <c r="CS144" s="51"/>
      <c r="CT144" s="48"/>
      <c r="CU144" s="109"/>
      <c r="CV144" s="109"/>
      <c r="CW144" s="109"/>
      <c r="CX144" s="109"/>
      <c r="CY144" s="66"/>
      <c r="CZ144" s="49"/>
      <c r="DA144" s="49"/>
      <c r="DB144" s="51"/>
      <c r="DC144" s="51"/>
      <c r="DD144" s="51"/>
      <c r="DE144" s="51"/>
      <c r="DF144" s="51"/>
      <c r="DG144" s="51"/>
      <c r="DH144" s="51"/>
      <c r="DI144" s="51"/>
      <c r="DJ144" s="48"/>
      <c r="DK144" s="109"/>
      <c r="DL144" s="109"/>
      <c r="DM144" s="109"/>
      <c r="DN144" s="109"/>
      <c r="DO144" s="66"/>
      <c r="DP144" s="49"/>
      <c r="DQ144" s="49"/>
      <c r="DR144" s="51"/>
      <c r="DS144" s="51"/>
      <c r="DT144" s="51"/>
      <c r="DU144" s="51"/>
      <c r="DV144" s="51"/>
      <c r="DW144" s="51"/>
      <c r="DX144" s="51"/>
      <c r="DY144" s="51"/>
      <c r="DZ144" s="48"/>
      <c r="EA144" s="109"/>
      <c r="EB144" s="109"/>
      <c r="EC144" s="109"/>
      <c r="ED144" s="109"/>
      <c r="EE144" s="66"/>
      <c r="EF144" s="49"/>
      <c r="EG144" s="49"/>
      <c r="EH144" s="51"/>
      <c r="EI144" s="51"/>
      <c r="EJ144" s="51"/>
      <c r="EK144" s="51"/>
      <c r="EL144" s="51"/>
      <c r="EM144" s="51"/>
      <c r="EN144" s="51"/>
      <c r="EO144" s="51"/>
      <c r="EP144" s="48"/>
      <c r="EQ144" s="109"/>
      <c r="ER144" s="109"/>
      <c r="ES144" s="109"/>
      <c r="ET144" s="109"/>
      <c r="EU144" s="66"/>
      <c r="EV144" s="49"/>
      <c r="EW144" s="49"/>
      <c r="EX144" s="51"/>
      <c r="EY144" s="51"/>
      <c r="EZ144" s="51"/>
      <c r="FA144" s="51"/>
      <c r="FB144" s="51"/>
      <c r="FC144" s="51"/>
      <c r="FD144" s="51"/>
      <c r="FE144" s="51"/>
      <c r="FF144" s="48"/>
      <c r="FG144" s="109"/>
      <c r="FH144" s="109"/>
      <c r="FI144" s="109"/>
      <c r="FJ144" s="109"/>
      <c r="FK144" s="66"/>
      <c r="FL144" s="49"/>
      <c r="FM144" s="49"/>
      <c r="FN144" s="51"/>
      <c r="FO144" s="51"/>
      <c r="FP144" s="51"/>
      <c r="FQ144" s="51"/>
      <c r="FR144" s="51"/>
      <c r="FS144" s="51"/>
      <c r="FT144" s="51"/>
      <c r="FU144" s="51"/>
      <c r="FV144" s="48"/>
      <c r="FW144" s="109"/>
      <c r="FX144" s="109"/>
      <c r="FY144" s="109"/>
      <c r="FZ144" s="109"/>
      <c r="GA144" s="66"/>
      <c r="GB144" s="49"/>
      <c r="GC144" s="49"/>
      <c r="GD144" s="51"/>
      <c r="GE144" s="51"/>
      <c r="GF144" s="51"/>
      <c r="GG144" s="51"/>
      <c r="GH144" s="51"/>
      <c r="GI144" s="51"/>
      <c r="GJ144" s="51"/>
      <c r="GK144" s="51"/>
      <c r="GL144" s="48"/>
      <c r="GM144" s="109"/>
      <c r="GN144" s="109"/>
      <c r="GO144" s="109"/>
      <c r="GP144" s="109"/>
      <c r="GQ144" s="66"/>
      <c r="GR144" s="49"/>
      <c r="GS144" s="49"/>
      <c r="GT144" s="51"/>
      <c r="GU144" s="51"/>
      <c r="GV144" s="51"/>
      <c r="GW144" s="51"/>
      <c r="GX144" s="51"/>
      <c r="GY144" s="51"/>
      <c r="GZ144" s="51"/>
      <c r="HA144" s="51"/>
      <c r="HB144" s="48"/>
      <c r="HC144" s="109"/>
      <c r="HD144" s="109"/>
      <c r="HE144" s="109"/>
      <c r="HF144" s="109"/>
      <c r="HG144" s="66"/>
      <c r="HH144" s="49"/>
      <c r="HI144" s="49"/>
      <c r="HJ144" s="51"/>
      <c r="HK144" s="51"/>
      <c r="HL144" s="51"/>
      <c r="HM144" s="51"/>
      <c r="HN144" s="51"/>
      <c r="HO144" s="51"/>
      <c r="HP144" s="51"/>
      <c r="HQ144" s="51"/>
      <c r="HR144" s="48"/>
      <c r="HS144" s="109"/>
      <c r="HT144" s="109"/>
      <c r="HU144" s="109"/>
      <c r="HV144" s="109"/>
      <c r="HW144" s="66"/>
      <c r="HX144" s="49"/>
      <c r="HY144" s="49"/>
      <c r="HZ144" s="51"/>
      <c r="IA144" s="51"/>
      <c r="IB144" s="51"/>
      <c r="IC144" s="51"/>
      <c r="ID144" s="51"/>
      <c r="IE144" s="51"/>
      <c r="IF144" s="51"/>
      <c r="IG144" s="51"/>
      <c r="IH144" s="48"/>
      <c r="II144" s="109"/>
      <c r="IJ144" s="109"/>
      <c r="IK144" s="109"/>
      <c r="IL144" s="109"/>
      <c r="IM144" s="66"/>
      <c r="IN144" s="49"/>
      <c r="IO144" s="49"/>
      <c r="IP144" s="51"/>
      <c r="IQ144" s="51"/>
      <c r="IR144" s="51"/>
      <c r="IS144" s="51"/>
      <c r="IT144" s="51"/>
      <c r="IU144" s="51"/>
      <c r="IV144" s="51"/>
      <c r="IW144" s="44"/>
    </row>
    <row r="145" spans="1:257" s="3" customFormat="1" ht="25.5" customHeight="1">
      <c r="A145" s="104"/>
      <c r="B145" s="108"/>
      <c r="C145" s="109"/>
      <c r="D145" s="110"/>
      <c r="E145" s="19"/>
      <c r="F145" s="19"/>
      <c r="G145" s="19"/>
      <c r="H145" s="19">
        <v>2024</v>
      </c>
      <c r="I145" s="25">
        <f t="shared" si="29"/>
        <v>164813.4</v>
      </c>
      <c r="J145" s="25">
        <f t="shared" si="29"/>
        <v>0</v>
      </c>
      <c r="K145" s="25">
        <f t="shared" si="34"/>
        <v>41203.4</v>
      </c>
      <c r="L145" s="25">
        <f t="shared" si="34"/>
        <v>0</v>
      </c>
      <c r="M145" s="25">
        <f t="shared" si="34"/>
        <v>0</v>
      </c>
      <c r="N145" s="25">
        <f t="shared" si="34"/>
        <v>0</v>
      </c>
      <c r="O145" s="25">
        <f t="shared" si="34"/>
        <v>123610</v>
      </c>
      <c r="P145" s="25">
        <f t="shared" si="34"/>
        <v>0</v>
      </c>
      <c r="Q145" s="25">
        <f t="shared" si="34"/>
        <v>0</v>
      </c>
      <c r="R145" s="25">
        <f t="shared" si="34"/>
        <v>0</v>
      </c>
      <c r="S145" s="22"/>
      <c r="T145" s="26"/>
      <c r="U145" s="109"/>
      <c r="V145" s="109"/>
      <c r="W145" s="66"/>
      <c r="X145" s="49"/>
      <c r="Y145" s="49"/>
      <c r="Z145" s="51"/>
      <c r="AA145" s="51"/>
      <c r="AB145" s="51"/>
      <c r="AC145" s="51"/>
      <c r="AD145" s="51"/>
      <c r="AE145" s="51"/>
      <c r="AF145" s="51"/>
      <c r="AG145" s="51"/>
      <c r="AH145" s="48"/>
      <c r="AI145" s="109"/>
      <c r="AJ145" s="109"/>
      <c r="AK145" s="109"/>
      <c r="AL145" s="109"/>
      <c r="AM145" s="66"/>
      <c r="AN145" s="49"/>
      <c r="AO145" s="49"/>
      <c r="AP145" s="51"/>
      <c r="AQ145" s="51"/>
      <c r="AR145" s="51"/>
      <c r="AS145" s="51"/>
      <c r="AT145" s="51"/>
      <c r="AU145" s="51"/>
      <c r="AV145" s="51"/>
      <c r="AW145" s="51"/>
      <c r="AX145" s="48"/>
      <c r="AY145" s="109"/>
      <c r="AZ145" s="109"/>
      <c r="BA145" s="109"/>
      <c r="BB145" s="109"/>
      <c r="BC145" s="66"/>
      <c r="BD145" s="49"/>
      <c r="BE145" s="49"/>
      <c r="BF145" s="51"/>
      <c r="BG145" s="51"/>
      <c r="BH145" s="51"/>
      <c r="BI145" s="51"/>
      <c r="BJ145" s="51"/>
      <c r="BK145" s="51"/>
      <c r="BL145" s="51"/>
      <c r="BM145" s="51"/>
      <c r="BN145" s="48"/>
      <c r="BO145" s="109"/>
      <c r="BP145" s="109"/>
      <c r="BQ145" s="109"/>
      <c r="BR145" s="109"/>
      <c r="BS145" s="66"/>
      <c r="BT145" s="49"/>
      <c r="BU145" s="49"/>
      <c r="BV145" s="51"/>
      <c r="BW145" s="51"/>
      <c r="BX145" s="51"/>
      <c r="BY145" s="51"/>
      <c r="BZ145" s="51"/>
      <c r="CA145" s="51"/>
      <c r="CB145" s="51"/>
      <c r="CC145" s="51"/>
      <c r="CD145" s="48"/>
      <c r="CE145" s="109"/>
      <c r="CF145" s="109"/>
      <c r="CG145" s="109"/>
      <c r="CH145" s="109"/>
      <c r="CI145" s="66"/>
      <c r="CJ145" s="49"/>
      <c r="CK145" s="49"/>
      <c r="CL145" s="51"/>
      <c r="CM145" s="51"/>
      <c r="CN145" s="51"/>
      <c r="CO145" s="51"/>
      <c r="CP145" s="51"/>
      <c r="CQ145" s="51"/>
      <c r="CR145" s="51"/>
      <c r="CS145" s="51"/>
      <c r="CT145" s="48"/>
      <c r="CU145" s="109"/>
      <c r="CV145" s="109"/>
      <c r="CW145" s="109"/>
      <c r="CX145" s="109"/>
      <c r="CY145" s="66"/>
      <c r="CZ145" s="49"/>
      <c r="DA145" s="49"/>
      <c r="DB145" s="51"/>
      <c r="DC145" s="51"/>
      <c r="DD145" s="51"/>
      <c r="DE145" s="51"/>
      <c r="DF145" s="51"/>
      <c r="DG145" s="51"/>
      <c r="DH145" s="51"/>
      <c r="DI145" s="51"/>
      <c r="DJ145" s="48"/>
      <c r="DK145" s="109"/>
      <c r="DL145" s="109"/>
      <c r="DM145" s="109"/>
      <c r="DN145" s="109"/>
      <c r="DO145" s="66"/>
      <c r="DP145" s="49"/>
      <c r="DQ145" s="49"/>
      <c r="DR145" s="51"/>
      <c r="DS145" s="51"/>
      <c r="DT145" s="51"/>
      <c r="DU145" s="51"/>
      <c r="DV145" s="51"/>
      <c r="DW145" s="51"/>
      <c r="DX145" s="51"/>
      <c r="DY145" s="51"/>
      <c r="DZ145" s="48"/>
      <c r="EA145" s="109"/>
      <c r="EB145" s="109"/>
      <c r="EC145" s="109"/>
      <c r="ED145" s="109"/>
      <c r="EE145" s="66"/>
      <c r="EF145" s="49"/>
      <c r="EG145" s="49"/>
      <c r="EH145" s="51"/>
      <c r="EI145" s="51"/>
      <c r="EJ145" s="51"/>
      <c r="EK145" s="51"/>
      <c r="EL145" s="51"/>
      <c r="EM145" s="51"/>
      <c r="EN145" s="51"/>
      <c r="EO145" s="51"/>
      <c r="EP145" s="48"/>
      <c r="EQ145" s="109"/>
      <c r="ER145" s="109"/>
      <c r="ES145" s="109"/>
      <c r="ET145" s="109"/>
      <c r="EU145" s="66"/>
      <c r="EV145" s="49"/>
      <c r="EW145" s="49"/>
      <c r="EX145" s="51"/>
      <c r="EY145" s="51"/>
      <c r="EZ145" s="51"/>
      <c r="FA145" s="51"/>
      <c r="FB145" s="51"/>
      <c r="FC145" s="51"/>
      <c r="FD145" s="51"/>
      <c r="FE145" s="51"/>
      <c r="FF145" s="48"/>
      <c r="FG145" s="109"/>
      <c r="FH145" s="109"/>
      <c r="FI145" s="109"/>
      <c r="FJ145" s="109"/>
      <c r="FK145" s="66"/>
      <c r="FL145" s="49"/>
      <c r="FM145" s="49"/>
      <c r="FN145" s="51"/>
      <c r="FO145" s="51"/>
      <c r="FP145" s="51"/>
      <c r="FQ145" s="51"/>
      <c r="FR145" s="51"/>
      <c r="FS145" s="51"/>
      <c r="FT145" s="51"/>
      <c r="FU145" s="51"/>
      <c r="FV145" s="48"/>
      <c r="FW145" s="109"/>
      <c r="FX145" s="109"/>
      <c r="FY145" s="109"/>
      <c r="FZ145" s="109"/>
      <c r="GA145" s="66"/>
      <c r="GB145" s="49"/>
      <c r="GC145" s="49"/>
      <c r="GD145" s="51"/>
      <c r="GE145" s="51"/>
      <c r="GF145" s="51"/>
      <c r="GG145" s="51"/>
      <c r="GH145" s="51"/>
      <c r="GI145" s="51"/>
      <c r="GJ145" s="51"/>
      <c r="GK145" s="51"/>
      <c r="GL145" s="48"/>
      <c r="GM145" s="109"/>
      <c r="GN145" s="109"/>
      <c r="GO145" s="109"/>
      <c r="GP145" s="109"/>
      <c r="GQ145" s="66"/>
      <c r="GR145" s="49"/>
      <c r="GS145" s="49"/>
      <c r="GT145" s="51"/>
      <c r="GU145" s="51"/>
      <c r="GV145" s="51"/>
      <c r="GW145" s="51"/>
      <c r="GX145" s="51"/>
      <c r="GY145" s="51"/>
      <c r="GZ145" s="51"/>
      <c r="HA145" s="51"/>
      <c r="HB145" s="48"/>
      <c r="HC145" s="109"/>
      <c r="HD145" s="109"/>
      <c r="HE145" s="109"/>
      <c r="HF145" s="109"/>
      <c r="HG145" s="66"/>
      <c r="HH145" s="49"/>
      <c r="HI145" s="49"/>
      <c r="HJ145" s="51"/>
      <c r="HK145" s="51"/>
      <c r="HL145" s="51"/>
      <c r="HM145" s="51"/>
      <c r="HN145" s="51"/>
      <c r="HO145" s="51"/>
      <c r="HP145" s="51"/>
      <c r="HQ145" s="51"/>
      <c r="HR145" s="48"/>
      <c r="HS145" s="109"/>
      <c r="HT145" s="109"/>
      <c r="HU145" s="109"/>
      <c r="HV145" s="109"/>
      <c r="HW145" s="66"/>
      <c r="HX145" s="49"/>
      <c r="HY145" s="49"/>
      <c r="HZ145" s="51"/>
      <c r="IA145" s="51"/>
      <c r="IB145" s="51"/>
      <c r="IC145" s="51"/>
      <c r="ID145" s="51"/>
      <c r="IE145" s="51"/>
      <c r="IF145" s="51"/>
      <c r="IG145" s="51"/>
      <c r="IH145" s="48"/>
      <c r="II145" s="109"/>
      <c r="IJ145" s="109"/>
      <c r="IK145" s="109"/>
      <c r="IL145" s="109"/>
      <c r="IM145" s="66"/>
      <c r="IN145" s="49"/>
      <c r="IO145" s="49"/>
      <c r="IP145" s="51"/>
      <c r="IQ145" s="51"/>
      <c r="IR145" s="51"/>
      <c r="IS145" s="51"/>
      <c r="IT145" s="51"/>
      <c r="IU145" s="51"/>
      <c r="IV145" s="51"/>
      <c r="IW145" s="44"/>
    </row>
    <row r="146" spans="1:257" s="3" customFormat="1" ht="25.5" customHeight="1">
      <c r="A146" s="104"/>
      <c r="B146" s="108"/>
      <c r="C146" s="109"/>
      <c r="D146" s="110"/>
      <c r="E146" s="19"/>
      <c r="F146" s="19"/>
      <c r="G146" s="19"/>
      <c r="H146" s="19">
        <v>2025</v>
      </c>
      <c r="I146" s="25">
        <f t="shared" si="29"/>
        <v>384564.6</v>
      </c>
      <c r="J146" s="25">
        <f t="shared" si="29"/>
        <v>0</v>
      </c>
      <c r="K146" s="25">
        <f t="shared" si="34"/>
        <v>96141.1</v>
      </c>
      <c r="L146" s="25">
        <f t="shared" si="34"/>
        <v>0</v>
      </c>
      <c r="M146" s="25">
        <f t="shared" si="34"/>
        <v>0</v>
      </c>
      <c r="N146" s="25">
        <f t="shared" si="34"/>
        <v>0</v>
      </c>
      <c r="O146" s="25">
        <f t="shared" si="34"/>
        <v>288423.5</v>
      </c>
      <c r="P146" s="25">
        <f t="shared" si="34"/>
        <v>0</v>
      </c>
      <c r="Q146" s="25">
        <f t="shared" si="34"/>
        <v>0</v>
      </c>
      <c r="R146" s="25">
        <f t="shared" si="34"/>
        <v>0</v>
      </c>
      <c r="S146" s="22"/>
      <c r="T146" s="26"/>
      <c r="U146" s="109"/>
      <c r="V146" s="109"/>
      <c r="W146" s="66"/>
      <c r="X146" s="49"/>
      <c r="Y146" s="49"/>
      <c r="Z146" s="51"/>
      <c r="AA146" s="51"/>
      <c r="AB146" s="51"/>
      <c r="AC146" s="51"/>
      <c r="AD146" s="51"/>
      <c r="AE146" s="51"/>
      <c r="AF146" s="51"/>
      <c r="AG146" s="51"/>
      <c r="AH146" s="48"/>
      <c r="AI146" s="109"/>
      <c r="AJ146" s="109"/>
      <c r="AK146" s="109"/>
      <c r="AL146" s="109"/>
      <c r="AM146" s="66"/>
      <c r="AN146" s="49"/>
      <c r="AO146" s="49"/>
      <c r="AP146" s="51"/>
      <c r="AQ146" s="51"/>
      <c r="AR146" s="51"/>
      <c r="AS146" s="51"/>
      <c r="AT146" s="51"/>
      <c r="AU146" s="51"/>
      <c r="AV146" s="51"/>
      <c r="AW146" s="51"/>
      <c r="AX146" s="48"/>
      <c r="AY146" s="109"/>
      <c r="AZ146" s="109"/>
      <c r="BA146" s="109"/>
      <c r="BB146" s="109"/>
      <c r="BC146" s="66"/>
      <c r="BD146" s="49"/>
      <c r="BE146" s="49"/>
      <c r="BF146" s="51"/>
      <c r="BG146" s="51"/>
      <c r="BH146" s="51"/>
      <c r="BI146" s="51"/>
      <c r="BJ146" s="51"/>
      <c r="BK146" s="51"/>
      <c r="BL146" s="51"/>
      <c r="BM146" s="51"/>
      <c r="BN146" s="48"/>
      <c r="BO146" s="109"/>
      <c r="BP146" s="109"/>
      <c r="BQ146" s="109"/>
      <c r="BR146" s="109"/>
      <c r="BS146" s="66"/>
      <c r="BT146" s="49"/>
      <c r="BU146" s="49"/>
      <c r="BV146" s="51"/>
      <c r="BW146" s="51"/>
      <c r="BX146" s="51"/>
      <c r="BY146" s="51"/>
      <c r="BZ146" s="51"/>
      <c r="CA146" s="51"/>
      <c r="CB146" s="51"/>
      <c r="CC146" s="51"/>
      <c r="CD146" s="48"/>
      <c r="CE146" s="109"/>
      <c r="CF146" s="109"/>
      <c r="CG146" s="109"/>
      <c r="CH146" s="109"/>
      <c r="CI146" s="66"/>
      <c r="CJ146" s="49"/>
      <c r="CK146" s="49"/>
      <c r="CL146" s="51"/>
      <c r="CM146" s="51"/>
      <c r="CN146" s="51"/>
      <c r="CO146" s="51"/>
      <c r="CP146" s="51"/>
      <c r="CQ146" s="51"/>
      <c r="CR146" s="51"/>
      <c r="CS146" s="51"/>
      <c r="CT146" s="48"/>
      <c r="CU146" s="109"/>
      <c r="CV146" s="109"/>
      <c r="CW146" s="109"/>
      <c r="CX146" s="109"/>
      <c r="CY146" s="66"/>
      <c r="CZ146" s="49"/>
      <c r="DA146" s="49"/>
      <c r="DB146" s="51"/>
      <c r="DC146" s="51"/>
      <c r="DD146" s="51"/>
      <c r="DE146" s="51"/>
      <c r="DF146" s="51"/>
      <c r="DG146" s="51"/>
      <c r="DH146" s="51"/>
      <c r="DI146" s="51"/>
      <c r="DJ146" s="48"/>
      <c r="DK146" s="109"/>
      <c r="DL146" s="109"/>
      <c r="DM146" s="109"/>
      <c r="DN146" s="109"/>
      <c r="DO146" s="66"/>
      <c r="DP146" s="49"/>
      <c r="DQ146" s="49"/>
      <c r="DR146" s="51"/>
      <c r="DS146" s="51"/>
      <c r="DT146" s="51"/>
      <c r="DU146" s="51"/>
      <c r="DV146" s="51"/>
      <c r="DW146" s="51"/>
      <c r="DX146" s="51"/>
      <c r="DY146" s="51"/>
      <c r="DZ146" s="48"/>
      <c r="EA146" s="109"/>
      <c r="EB146" s="109"/>
      <c r="EC146" s="109"/>
      <c r="ED146" s="109"/>
      <c r="EE146" s="66"/>
      <c r="EF146" s="49"/>
      <c r="EG146" s="49"/>
      <c r="EH146" s="51"/>
      <c r="EI146" s="51"/>
      <c r="EJ146" s="51"/>
      <c r="EK146" s="51"/>
      <c r="EL146" s="51"/>
      <c r="EM146" s="51"/>
      <c r="EN146" s="51"/>
      <c r="EO146" s="51"/>
      <c r="EP146" s="48"/>
      <c r="EQ146" s="109"/>
      <c r="ER146" s="109"/>
      <c r="ES146" s="109"/>
      <c r="ET146" s="109"/>
      <c r="EU146" s="66"/>
      <c r="EV146" s="49"/>
      <c r="EW146" s="49"/>
      <c r="EX146" s="51"/>
      <c r="EY146" s="51"/>
      <c r="EZ146" s="51"/>
      <c r="FA146" s="51"/>
      <c r="FB146" s="51"/>
      <c r="FC146" s="51"/>
      <c r="FD146" s="51"/>
      <c r="FE146" s="51"/>
      <c r="FF146" s="48"/>
      <c r="FG146" s="109"/>
      <c r="FH146" s="109"/>
      <c r="FI146" s="109"/>
      <c r="FJ146" s="109"/>
      <c r="FK146" s="66"/>
      <c r="FL146" s="49"/>
      <c r="FM146" s="49"/>
      <c r="FN146" s="51"/>
      <c r="FO146" s="51"/>
      <c r="FP146" s="51"/>
      <c r="FQ146" s="51"/>
      <c r="FR146" s="51"/>
      <c r="FS146" s="51"/>
      <c r="FT146" s="51"/>
      <c r="FU146" s="51"/>
      <c r="FV146" s="48"/>
      <c r="FW146" s="109"/>
      <c r="FX146" s="109"/>
      <c r="FY146" s="109"/>
      <c r="FZ146" s="109"/>
      <c r="GA146" s="66"/>
      <c r="GB146" s="49"/>
      <c r="GC146" s="49"/>
      <c r="GD146" s="51"/>
      <c r="GE146" s="51"/>
      <c r="GF146" s="51"/>
      <c r="GG146" s="51"/>
      <c r="GH146" s="51"/>
      <c r="GI146" s="51"/>
      <c r="GJ146" s="51"/>
      <c r="GK146" s="51"/>
      <c r="GL146" s="48"/>
      <c r="GM146" s="109"/>
      <c r="GN146" s="109"/>
      <c r="GO146" s="109"/>
      <c r="GP146" s="109"/>
      <c r="GQ146" s="66"/>
      <c r="GR146" s="49"/>
      <c r="GS146" s="49"/>
      <c r="GT146" s="51"/>
      <c r="GU146" s="51"/>
      <c r="GV146" s="51"/>
      <c r="GW146" s="51"/>
      <c r="GX146" s="51"/>
      <c r="GY146" s="51"/>
      <c r="GZ146" s="51"/>
      <c r="HA146" s="51"/>
      <c r="HB146" s="48"/>
      <c r="HC146" s="109"/>
      <c r="HD146" s="109"/>
      <c r="HE146" s="109"/>
      <c r="HF146" s="109"/>
      <c r="HG146" s="66"/>
      <c r="HH146" s="49"/>
      <c r="HI146" s="49"/>
      <c r="HJ146" s="51"/>
      <c r="HK146" s="51"/>
      <c r="HL146" s="51"/>
      <c r="HM146" s="51"/>
      <c r="HN146" s="51"/>
      <c r="HO146" s="51"/>
      <c r="HP146" s="51"/>
      <c r="HQ146" s="51"/>
      <c r="HR146" s="48"/>
      <c r="HS146" s="109"/>
      <c r="HT146" s="109"/>
      <c r="HU146" s="109"/>
      <c r="HV146" s="109"/>
      <c r="HW146" s="66"/>
      <c r="HX146" s="49"/>
      <c r="HY146" s="49"/>
      <c r="HZ146" s="51"/>
      <c r="IA146" s="51"/>
      <c r="IB146" s="51"/>
      <c r="IC146" s="51"/>
      <c r="ID146" s="51"/>
      <c r="IE146" s="51"/>
      <c r="IF146" s="51"/>
      <c r="IG146" s="51"/>
      <c r="IH146" s="48"/>
      <c r="II146" s="109"/>
      <c r="IJ146" s="109"/>
      <c r="IK146" s="109"/>
      <c r="IL146" s="109"/>
      <c r="IM146" s="66"/>
      <c r="IN146" s="49"/>
      <c r="IO146" s="49"/>
      <c r="IP146" s="51"/>
      <c r="IQ146" s="51"/>
      <c r="IR146" s="51"/>
      <c r="IS146" s="51"/>
      <c r="IT146" s="51"/>
      <c r="IU146" s="51"/>
      <c r="IV146" s="51"/>
      <c r="IW146" s="44"/>
    </row>
    <row r="147" spans="1:257" s="3" customFormat="1" ht="25.5" customHeight="1">
      <c r="A147" s="104"/>
      <c r="B147" s="108"/>
      <c r="C147" s="109"/>
      <c r="D147" s="110"/>
      <c r="E147" s="19"/>
      <c r="F147" s="19"/>
      <c r="G147" s="19"/>
      <c r="H147" s="19">
        <v>2026</v>
      </c>
      <c r="I147" s="25">
        <f t="shared" si="29"/>
        <v>0</v>
      </c>
      <c r="J147" s="25">
        <f t="shared" si="29"/>
        <v>0</v>
      </c>
      <c r="K147" s="25">
        <f t="shared" si="34"/>
        <v>0</v>
      </c>
      <c r="L147" s="25">
        <f t="shared" si="34"/>
        <v>0</v>
      </c>
      <c r="M147" s="25">
        <f t="shared" si="34"/>
        <v>0</v>
      </c>
      <c r="N147" s="25">
        <f t="shared" si="34"/>
        <v>0</v>
      </c>
      <c r="O147" s="25">
        <f t="shared" si="34"/>
        <v>0</v>
      </c>
      <c r="P147" s="25">
        <f t="shared" si="34"/>
        <v>0</v>
      </c>
      <c r="Q147" s="25">
        <f t="shared" si="34"/>
        <v>0</v>
      </c>
      <c r="R147" s="25">
        <f t="shared" si="34"/>
        <v>0</v>
      </c>
      <c r="S147" s="22"/>
      <c r="T147" s="26"/>
      <c r="U147" s="109"/>
      <c r="V147" s="109"/>
      <c r="W147" s="66"/>
      <c r="X147" s="49"/>
      <c r="Y147" s="49"/>
      <c r="Z147" s="53"/>
      <c r="AA147" s="53"/>
      <c r="AB147" s="53"/>
      <c r="AC147" s="53"/>
      <c r="AD147" s="53"/>
      <c r="AE147" s="53"/>
      <c r="AF147" s="53"/>
      <c r="AG147" s="53"/>
      <c r="AH147" s="48"/>
      <c r="AI147" s="109"/>
      <c r="AJ147" s="109"/>
      <c r="AK147" s="109"/>
      <c r="AL147" s="109"/>
      <c r="AM147" s="66"/>
      <c r="AN147" s="49"/>
      <c r="AO147" s="49"/>
      <c r="AP147" s="53"/>
      <c r="AQ147" s="53"/>
      <c r="AR147" s="53"/>
      <c r="AS147" s="53"/>
      <c r="AT147" s="53"/>
      <c r="AU147" s="53"/>
      <c r="AV147" s="53"/>
      <c r="AW147" s="53"/>
      <c r="AX147" s="48"/>
      <c r="AY147" s="109"/>
      <c r="AZ147" s="109"/>
      <c r="BA147" s="109"/>
      <c r="BB147" s="109"/>
      <c r="BC147" s="66"/>
      <c r="BD147" s="49"/>
      <c r="BE147" s="49"/>
      <c r="BF147" s="53"/>
      <c r="BG147" s="53"/>
      <c r="BH147" s="53"/>
      <c r="BI147" s="53"/>
      <c r="BJ147" s="53"/>
      <c r="BK147" s="53"/>
      <c r="BL147" s="53"/>
      <c r="BM147" s="53"/>
      <c r="BN147" s="48"/>
      <c r="BO147" s="109"/>
      <c r="BP147" s="109"/>
      <c r="BQ147" s="109"/>
      <c r="BR147" s="109"/>
      <c r="BS147" s="66"/>
      <c r="BT147" s="49"/>
      <c r="BU147" s="49"/>
      <c r="BV147" s="53"/>
      <c r="BW147" s="53"/>
      <c r="BX147" s="53"/>
      <c r="BY147" s="53"/>
      <c r="BZ147" s="53"/>
      <c r="CA147" s="53"/>
      <c r="CB147" s="53"/>
      <c r="CC147" s="53"/>
      <c r="CD147" s="48"/>
      <c r="CE147" s="109"/>
      <c r="CF147" s="109"/>
      <c r="CG147" s="109"/>
      <c r="CH147" s="109"/>
      <c r="CI147" s="66"/>
      <c r="CJ147" s="49"/>
      <c r="CK147" s="49"/>
      <c r="CL147" s="53"/>
      <c r="CM147" s="53"/>
      <c r="CN147" s="53"/>
      <c r="CO147" s="53"/>
      <c r="CP147" s="53"/>
      <c r="CQ147" s="53"/>
      <c r="CR147" s="53"/>
      <c r="CS147" s="53"/>
      <c r="CT147" s="48"/>
      <c r="CU147" s="109"/>
      <c r="CV147" s="109"/>
      <c r="CW147" s="109"/>
      <c r="CX147" s="109"/>
      <c r="CY147" s="66"/>
      <c r="CZ147" s="49"/>
      <c r="DA147" s="49"/>
      <c r="DB147" s="53"/>
      <c r="DC147" s="53"/>
      <c r="DD147" s="53"/>
      <c r="DE147" s="53"/>
      <c r="DF147" s="53"/>
      <c r="DG147" s="53"/>
      <c r="DH147" s="53"/>
      <c r="DI147" s="53"/>
      <c r="DJ147" s="48"/>
      <c r="DK147" s="109"/>
      <c r="DL147" s="109"/>
      <c r="DM147" s="109"/>
      <c r="DN147" s="109"/>
      <c r="DO147" s="66"/>
      <c r="DP147" s="49"/>
      <c r="DQ147" s="49"/>
      <c r="DR147" s="53"/>
      <c r="DS147" s="53"/>
      <c r="DT147" s="53"/>
      <c r="DU147" s="53"/>
      <c r="DV147" s="53"/>
      <c r="DW147" s="53"/>
      <c r="DX147" s="53"/>
      <c r="DY147" s="53"/>
      <c r="DZ147" s="48"/>
      <c r="EA147" s="109"/>
      <c r="EB147" s="109"/>
      <c r="EC147" s="109"/>
      <c r="ED147" s="109"/>
      <c r="EE147" s="66"/>
      <c r="EF147" s="49"/>
      <c r="EG147" s="49"/>
      <c r="EH147" s="53"/>
      <c r="EI147" s="53"/>
      <c r="EJ147" s="53"/>
      <c r="EK147" s="53"/>
      <c r="EL147" s="53"/>
      <c r="EM147" s="53"/>
      <c r="EN147" s="53"/>
      <c r="EO147" s="53"/>
      <c r="EP147" s="48"/>
      <c r="EQ147" s="109"/>
      <c r="ER147" s="109"/>
      <c r="ES147" s="109"/>
      <c r="ET147" s="109"/>
      <c r="EU147" s="66"/>
      <c r="EV147" s="49"/>
      <c r="EW147" s="49"/>
      <c r="EX147" s="53"/>
      <c r="EY147" s="53"/>
      <c r="EZ147" s="53"/>
      <c r="FA147" s="53"/>
      <c r="FB147" s="53"/>
      <c r="FC147" s="53"/>
      <c r="FD147" s="53"/>
      <c r="FE147" s="53"/>
      <c r="FF147" s="48"/>
      <c r="FG147" s="109"/>
      <c r="FH147" s="109"/>
      <c r="FI147" s="109"/>
      <c r="FJ147" s="109"/>
      <c r="FK147" s="66"/>
      <c r="FL147" s="49"/>
      <c r="FM147" s="49"/>
      <c r="FN147" s="53"/>
      <c r="FO147" s="53"/>
      <c r="FP147" s="53"/>
      <c r="FQ147" s="53"/>
      <c r="FR147" s="53"/>
      <c r="FS147" s="53"/>
      <c r="FT147" s="53"/>
      <c r="FU147" s="53"/>
      <c r="FV147" s="48"/>
      <c r="FW147" s="109"/>
      <c r="FX147" s="109"/>
      <c r="FY147" s="109"/>
      <c r="FZ147" s="109"/>
      <c r="GA147" s="66"/>
      <c r="GB147" s="49"/>
      <c r="GC147" s="49"/>
      <c r="GD147" s="53"/>
      <c r="GE147" s="53"/>
      <c r="GF147" s="53"/>
      <c r="GG147" s="53"/>
      <c r="GH147" s="53"/>
      <c r="GI147" s="53"/>
      <c r="GJ147" s="53"/>
      <c r="GK147" s="53"/>
      <c r="GL147" s="48"/>
      <c r="GM147" s="109"/>
      <c r="GN147" s="109"/>
      <c r="GO147" s="109"/>
      <c r="GP147" s="109"/>
      <c r="GQ147" s="66"/>
      <c r="GR147" s="49"/>
      <c r="GS147" s="49"/>
      <c r="GT147" s="53"/>
      <c r="GU147" s="53"/>
      <c r="GV147" s="53"/>
      <c r="GW147" s="53"/>
      <c r="GX147" s="53"/>
      <c r="GY147" s="53"/>
      <c r="GZ147" s="53"/>
      <c r="HA147" s="53"/>
      <c r="HB147" s="48"/>
      <c r="HC147" s="109"/>
      <c r="HD147" s="109"/>
      <c r="HE147" s="109"/>
      <c r="HF147" s="109"/>
      <c r="HG147" s="66"/>
      <c r="HH147" s="49"/>
      <c r="HI147" s="49"/>
      <c r="HJ147" s="53"/>
      <c r="HK147" s="53"/>
      <c r="HL147" s="53"/>
      <c r="HM147" s="53"/>
      <c r="HN147" s="53"/>
      <c r="HO147" s="53"/>
      <c r="HP147" s="53"/>
      <c r="HQ147" s="53"/>
      <c r="HR147" s="48"/>
      <c r="HS147" s="109"/>
      <c r="HT147" s="109"/>
      <c r="HU147" s="109"/>
      <c r="HV147" s="109"/>
      <c r="HW147" s="66"/>
      <c r="HX147" s="49"/>
      <c r="HY147" s="49"/>
      <c r="HZ147" s="53"/>
      <c r="IA147" s="53"/>
      <c r="IB147" s="53"/>
      <c r="IC147" s="53"/>
      <c r="ID147" s="53"/>
      <c r="IE147" s="53"/>
      <c r="IF147" s="53"/>
      <c r="IG147" s="53"/>
      <c r="IH147" s="48"/>
      <c r="II147" s="109"/>
      <c r="IJ147" s="109"/>
      <c r="IK147" s="109"/>
      <c r="IL147" s="109"/>
      <c r="IM147" s="66"/>
      <c r="IN147" s="49"/>
      <c r="IO147" s="49"/>
      <c r="IP147" s="53"/>
      <c r="IQ147" s="53"/>
      <c r="IR147" s="53"/>
      <c r="IS147" s="53"/>
      <c r="IT147" s="53"/>
      <c r="IU147" s="53"/>
      <c r="IV147" s="53"/>
      <c r="IW147" s="44"/>
    </row>
    <row r="148" spans="1:257" s="3" customFormat="1" ht="25.5" customHeight="1">
      <c r="A148" s="104"/>
      <c r="B148" s="108"/>
      <c r="C148" s="109"/>
      <c r="D148" s="110"/>
      <c r="E148" s="19"/>
      <c r="F148" s="19"/>
      <c r="G148" s="19"/>
      <c r="H148" s="19">
        <v>2027</v>
      </c>
      <c r="I148" s="25">
        <f t="shared" ref="I148:J161" si="35">K148+M148+O148+Q148</f>
        <v>191939.65723512878</v>
      </c>
      <c r="J148" s="25">
        <f t="shared" si="35"/>
        <v>0</v>
      </c>
      <c r="K148" s="25">
        <f t="shared" si="34"/>
        <v>191939.65723512878</v>
      </c>
      <c r="L148" s="25">
        <f t="shared" si="34"/>
        <v>0</v>
      </c>
      <c r="M148" s="25">
        <f t="shared" si="34"/>
        <v>0</v>
      </c>
      <c r="N148" s="25">
        <f t="shared" si="34"/>
        <v>0</v>
      </c>
      <c r="O148" s="25">
        <f t="shared" si="34"/>
        <v>0</v>
      </c>
      <c r="P148" s="25">
        <f t="shared" si="34"/>
        <v>0</v>
      </c>
      <c r="Q148" s="25">
        <f t="shared" si="34"/>
        <v>0</v>
      </c>
      <c r="R148" s="25">
        <f t="shared" si="34"/>
        <v>0</v>
      </c>
      <c r="S148" s="22"/>
      <c r="T148" s="26"/>
      <c r="U148" s="109"/>
      <c r="V148" s="109"/>
      <c r="W148" s="66"/>
      <c r="X148" s="49"/>
      <c r="Y148" s="49"/>
      <c r="Z148" s="49"/>
      <c r="AA148" s="49"/>
      <c r="AB148" s="49"/>
      <c r="AC148" s="49"/>
      <c r="AD148" s="49"/>
      <c r="AE148" s="49"/>
      <c r="AF148" s="49"/>
      <c r="AG148" s="49"/>
      <c r="AH148" s="48"/>
      <c r="AI148" s="109"/>
      <c r="AJ148" s="109"/>
      <c r="AK148" s="109"/>
      <c r="AL148" s="109"/>
      <c r="AM148" s="66"/>
      <c r="AN148" s="49"/>
      <c r="AO148" s="49"/>
      <c r="AP148" s="49"/>
      <c r="AQ148" s="49"/>
      <c r="AR148" s="49"/>
      <c r="AS148" s="49"/>
      <c r="AT148" s="49"/>
      <c r="AU148" s="49"/>
      <c r="AV148" s="49"/>
      <c r="AW148" s="49"/>
      <c r="AX148" s="48"/>
      <c r="AY148" s="109"/>
      <c r="AZ148" s="109"/>
      <c r="BA148" s="109"/>
      <c r="BB148" s="109"/>
      <c r="BC148" s="66"/>
      <c r="BD148" s="49"/>
      <c r="BE148" s="49"/>
      <c r="BF148" s="49"/>
      <c r="BG148" s="49"/>
      <c r="BH148" s="49"/>
      <c r="BI148" s="49"/>
      <c r="BJ148" s="49"/>
      <c r="BK148" s="49"/>
      <c r="BL148" s="49"/>
      <c r="BM148" s="49"/>
      <c r="BN148" s="48"/>
      <c r="BO148" s="109"/>
      <c r="BP148" s="109"/>
      <c r="BQ148" s="109"/>
      <c r="BR148" s="109"/>
      <c r="BS148" s="66"/>
      <c r="BT148" s="49"/>
      <c r="BU148" s="49"/>
      <c r="BV148" s="49"/>
      <c r="BW148" s="49"/>
      <c r="BX148" s="49"/>
      <c r="BY148" s="49"/>
      <c r="BZ148" s="49"/>
      <c r="CA148" s="49"/>
      <c r="CB148" s="49"/>
      <c r="CC148" s="49"/>
      <c r="CD148" s="48"/>
      <c r="CE148" s="109"/>
      <c r="CF148" s="109"/>
      <c r="CG148" s="109"/>
      <c r="CH148" s="109"/>
      <c r="CI148" s="66"/>
      <c r="CJ148" s="49"/>
      <c r="CK148" s="49"/>
      <c r="CL148" s="49"/>
      <c r="CM148" s="49"/>
      <c r="CN148" s="49"/>
      <c r="CO148" s="49"/>
      <c r="CP148" s="49"/>
      <c r="CQ148" s="49"/>
      <c r="CR148" s="49"/>
      <c r="CS148" s="49"/>
      <c r="CT148" s="48"/>
      <c r="CU148" s="109"/>
      <c r="CV148" s="109"/>
      <c r="CW148" s="109"/>
      <c r="CX148" s="109"/>
      <c r="CY148" s="66"/>
      <c r="CZ148" s="49"/>
      <c r="DA148" s="49"/>
      <c r="DB148" s="49"/>
      <c r="DC148" s="49"/>
      <c r="DD148" s="49"/>
      <c r="DE148" s="49"/>
      <c r="DF148" s="49"/>
      <c r="DG148" s="49"/>
      <c r="DH148" s="49"/>
      <c r="DI148" s="49"/>
      <c r="DJ148" s="48"/>
      <c r="DK148" s="109"/>
      <c r="DL148" s="109"/>
      <c r="DM148" s="109"/>
      <c r="DN148" s="109"/>
      <c r="DO148" s="66"/>
      <c r="DP148" s="49"/>
      <c r="DQ148" s="49"/>
      <c r="DR148" s="49"/>
      <c r="DS148" s="49"/>
      <c r="DT148" s="49"/>
      <c r="DU148" s="49"/>
      <c r="DV148" s="49"/>
      <c r="DW148" s="49"/>
      <c r="DX148" s="49"/>
      <c r="DY148" s="49"/>
      <c r="DZ148" s="48"/>
      <c r="EA148" s="109"/>
      <c r="EB148" s="109"/>
      <c r="EC148" s="109"/>
      <c r="ED148" s="109"/>
      <c r="EE148" s="66"/>
      <c r="EF148" s="49"/>
      <c r="EG148" s="49"/>
      <c r="EH148" s="49"/>
      <c r="EI148" s="49"/>
      <c r="EJ148" s="49"/>
      <c r="EK148" s="49"/>
      <c r="EL148" s="49"/>
      <c r="EM148" s="49"/>
      <c r="EN148" s="49"/>
      <c r="EO148" s="49"/>
      <c r="EP148" s="48"/>
      <c r="EQ148" s="109"/>
      <c r="ER148" s="109"/>
      <c r="ES148" s="109"/>
      <c r="ET148" s="109"/>
      <c r="EU148" s="66"/>
      <c r="EV148" s="49"/>
      <c r="EW148" s="49"/>
      <c r="EX148" s="49"/>
      <c r="EY148" s="49"/>
      <c r="EZ148" s="49"/>
      <c r="FA148" s="49"/>
      <c r="FB148" s="49"/>
      <c r="FC148" s="49"/>
      <c r="FD148" s="49"/>
      <c r="FE148" s="49"/>
      <c r="FF148" s="48"/>
      <c r="FG148" s="109"/>
      <c r="FH148" s="109"/>
      <c r="FI148" s="109"/>
      <c r="FJ148" s="109"/>
      <c r="FK148" s="66"/>
      <c r="FL148" s="49"/>
      <c r="FM148" s="49"/>
      <c r="FN148" s="49"/>
      <c r="FO148" s="49"/>
      <c r="FP148" s="49"/>
      <c r="FQ148" s="49"/>
      <c r="FR148" s="49"/>
      <c r="FS148" s="49"/>
      <c r="FT148" s="49"/>
      <c r="FU148" s="49"/>
      <c r="FV148" s="48"/>
      <c r="FW148" s="109"/>
      <c r="FX148" s="109"/>
      <c r="FY148" s="109"/>
      <c r="FZ148" s="109"/>
      <c r="GA148" s="66"/>
      <c r="GB148" s="49"/>
      <c r="GC148" s="49"/>
      <c r="GD148" s="49"/>
      <c r="GE148" s="49"/>
      <c r="GF148" s="49"/>
      <c r="GG148" s="49"/>
      <c r="GH148" s="49"/>
      <c r="GI148" s="49"/>
      <c r="GJ148" s="49"/>
      <c r="GK148" s="49"/>
      <c r="GL148" s="48"/>
      <c r="GM148" s="109"/>
      <c r="GN148" s="109"/>
      <c r="GO148" s="109"/>
      <c r="GP148" s="109"/>
      <c r="GQ148" s="66"/>
      <c r="GR148" s="49"/>
      <c r="GS148" s="49"/>
      <c r="GT148" s="49"/>
      <c r="GU148" s="49"/>
      <c r="GV148" s="49"/>
      <c r="GW148" s="49"/>
      <c r="GX148" s="49"/>
      <c r="GY148" s="49"/>
      <c r="GZ148" s="49"/>
      <c r="HA148" s="49"/>
      <c r="HB148" s="48"/>
      <c r="HC148" s="109"/>
      <c r="HD148" s="109"/>
      <c r="HE148" s="109"/>
      <c r="HF148" s="109"/>
      <c r="HG148" s="66"/>
      <c r="HH148" s="49"/>
      <c r="HI148" s="49"/>
      <c r="HJ148" s="49"/>
      <c r="HK148" s="49"/>
      <c r="HL148" s="49"/>
      <c r="HM148" s="49"/>
      <c r="HN148" s="49"/>
      <c r="HO148" s="49"/>
      <c r="HP148" s="49"/>
      <c r="HQ148" s="49"/>
      <c r="HR148" s="48"/>
      <c r="HS148" s="109"/>
      <c r="HT148" s="109"/>
      <c r="HU148" s="109"/>
      <c r="HV148" s="109"/>
      <c r="HW148" s="66"/>
      <c r="HX148" s="49"/>
      <c r="HY148" s="49"/>
      <c r="HZ148" s="49"/>
      <c r="IA148" s="49"/>
      <c r="IB148" s="49"/>
      <c r="IC148" s="49"/>
      <c r="ID148" s="49"/>
      <c r="IE148" s="49"/>
      <c r="IF148" s="49"/>
      <c r="IG148" s="49"/>
      <c r="IH148" s="48"/>
      <c r="II148" s="109"/>
      <c r="IJ148" s="109"/>
      <c r="IK148" s="109"/>
      <c r="IL148" s="109"/>
      <c r="IM148" s="66"/>
      <c r="IN148" s="49"/>
      <c r="IO148" s="49"/>
      <c r="IP148" s="49"/>
      <c r="IQ148" s="49"/>
      <c r="IR148" s="49"/>
      <c r="IS148" s="49"/>
      <c r="IT148" s="49"/>
      <c r="IU148" s="49"/>
      <c r="IV148" s="49"/>
      <c r="IW148" s="44"/>
    </row>
    <row r="149" spans="1:257" ht="25.5" customHeight="1">
      <c r="A149" s="104"/>
      <c r="B149" s="108"/>
      <c r="C149" s="109"/>
      <c r="D149" s="110"/>
      <c r="E149" s="19"/>
      <c r="F149" s="19"/>
      <c r="G149" s="19"/>
      <c r="H149" s="19">
        <v>2028</v>
      </c>
      <c r="I149" s="25">
        <f t="shared" si="35"/>
        <v>0</v>
      </c>
      <c r="J149" s="25">
        <f t="shared" si="35"/>
        <v>0</v>
      </c>
      <c r="K149" s="25">
        <f t="shared" si="34"/>
        <v>0</v>
      </c>
      <c r="L149" s="25">
        <f t="shared" si="34"/>
        <v>0</v>
      </c>
      <c r="M149" s="25">
        <f t="shared" si="34"/>
        <v>0</v>
      </c>
      <c r="N149" s="25">
        <f t="shared" si="34"/>
        <v>0</v>
      </c>
      <c r="O149" s="25">
        <f t="shared" si="34"/>
        <v>0</v>
      </c>
      <c r="P149" s="25">
        <f t="shared" si="34"/>
        <v>0</v>
      </c>
      <c r="Q149" s="25">
        <f t="shared" si="34"/>
        <v>0</v>
      </c>
      <c r="R149" s="25">
        <f t="shared" si="34"/>
        <v>0</v>
      </c>
      <c r="S149" s="22"/>
      <c r="T149" s="26"/>
      <c r="AI149" s="66"/>
      <c r="AY149" s="66"/>
      <c r="BO149" s="66"/>
      <c r="CE149" s="66"/>
      <c r="CU149" s="66"/>
      <c r="DK149" s="66"/>
      <c r="EA149" s="66"/>
      <c r="EQ149" s="66"/>
      <c r="FG149" s="66"/>
      <c r="FW149" s="66"/>
      <c r="GM149" s="66"/>
      <c r="HC149" s="66"/>
      <c r="HS149" s="66"/>
      <c r="II149" s="66"/>
    </row>
    <row r="150" spans="1:257" ht="25.5" customHeight="1">
      <c r="A150" s="104"/>
      <c r="B150" s="108"/>
      <c r="C150" s="109"/>
      <c r="D150" s="110"/>
      <c r="E150" s="19"/>
      <c r="F150" s="19"/>
      <c r="G150" s="19"/>
      <c r="H150" s="19">
        <v>2029</v>
      </c>
      <c r="I150" s="25">
        <f t="shared" si="35"/>
        <v>0</v>
      </c>
      <c r="J150" s="25">
        <f t="shared" si="35"/>
        <v>0</v>
      </c>
      <c r="K150" s="25">
        <f t="shared" si="34"/>
        <v>0</v>
      </c>
      <c r="L150" s="25">
        <f t="shared" si="34"/>
        <v>0</v>
      </c>
      <c r="M150" s="25">
        <f t="shared" si="34"/>
        <v>0</v>
      </c>
      <c r="N150" s="25">
        <f t="shared" si="34"/>
        <v>0</v>
      </c>
      <c r="O150" s="25">
        <f t="shared" si="34"/>
        <v>0</v>
      </c>
      <c r="P150" s="25">
        <f t="shared" si="34"/>
        <v>0</v>
      </c>
      <c r="Q150" s="25">
        <f t="shared" si="34"/>
        <v>0</v>
      </c>
      <c r="R150" s="25">
        <f t="shared" si="34"/>
        <v>0</v>
      </c>
      <c r="S150" s="22"/>
      <c r="T150" s="26"/>
      <c r="AI150" s="66"/>
      <c r="AY150" s="66"/>
      <c r="BO150" s="66"/>
      <c r="CE150" s="66"/>
      <c r="CU150" s="66"/>
      <c r="DK150" s="66"/>
      <c r="EA150" s="66"/>
      <c r="EQ150" s="66"/>
      <c r="FG150" s="66"/>
      <c r="FW150" s="66"/>
      <c r="GM150" s="66"/>
      <c r="HC150" s="66"/>
      <c r="HS150" s="66"/>
      <c r="II150" s="66"/>
    </row>
    <row r="151" spans="1:257" ht="25.5" customHeight="1">
      <c r="A151" s="104"/>
      <c r="B151" s="108"/>
      <c r="C151" s="109"/>
      <c r="D151" s="110"/>
      <c r="E151" s="19"/>
      <c r="F151" s="19"/>
      <c r="G151" s="19"/>
      <c r="H151" s="19">
        <v>2030</v>
      </c>
      <c r="I151" s="25">
        <f t="shared" si="35"/>
        <v>0</v>
      </c>
      <c r="J151" s="25">
        <f t="shared" si="35"/>
        <v>0</v>
      </c>
      <c r="K151" s="25">
        <f t="shared" si="34"/>
        <v>0</v>
      </c>
      <c r="L151" s="25">
        <f t="shared" si="34"/>
        <v>0</v>
      </c>
      <c r="M151" s="25">
        <f t="shared" si="34"/>
        <v>0</v>
      </c>
      <c r="N151" s="25">
        <f t="shared" si="34"/>
        <v>0</v>
      </c>
      <c r="O151" s="25">
        <f t="shared" si="34"/>
        <v>0</v>
      </c>
      <c r="P151" s="25">
        <f t="shared" si="34"/>
        <v>0</v>
      </c>
      <c r="Q151" s="25">
        <f t="shared" si="34"/>
        <v>0</v>
      </c>
      <c r="R151" s="25">
        <f t="shared" si="34"/>
        <v>0</v>
      </c>
      <c r="S151" s="22"/>
      <c r="T151" s="26"/>
      <c r="AI151" s="66"/>
      <c r="AY151" s="66"/>
      <c r="BO151" s="66"/>
      <c r="CE151" s="66"/>
      <c r="CU151" s="66"/>
      <c r="DK151" s="66"/>
      <c r="EA151" s="66"/>
      <c r="EQ151" s="66"/>
      <c r="FG151" s="66"/>
      <c r="FW151" s="66"/>
      <c r="GM151" s="66"/>
      <c r="HC151" s="66"/>
      <c r="HS151" s="66"/>
      <c r="II151" s="66"/>
    </row>
    <row r="152" spans="1:257" ht="25.5" customHeight="1">
      <c r="A152" s="104"/>
      <c r="B152" s="105" t="s">
        <v>129</v>
      </c>
      <c r="C152" s="106"/>
      <c r="D152" s="107"/>
      <c r="E152" s="19"/>
      <c r="F152" s="19"/>
      <c r="G152" s="19"/>
      <c r="H152" s="23" t="s">
        <v>23</v>
      </c>
      <c r="I152" s="24">
        <f t="shared" si="35"/>
        <v>0</v>
      </c>
      <c r="J152" s="24">
        <f t="shared" si="35"/>
        <v>0</v>
      </c>
      <c r="K152" s="24">
        <f t="shared" ref="K152:R152" si="36">SUM(K153:K161)</f>
        <v>0</v>
      </c>
      <c r="L152" s="24">
        <f t="shared" si="36"/>
        <v>0</v>
      </c>
      <c r="M152" s="24">
        <f t="shared" si="36"/>
        <v>0</v>
      </c>
      <c r="N152" s="24">
        <f t="shared" si="36"/>
        <v>0</v>
      </c>
      <c r="O152" s="24">
        <f t="shared" si="36"/>
        <v>0</v>
      </c>
      <c r="P152" s="24">
        <f t="shared" si="36"/>
        <v>0</v>
      </c>
      <c r="Q152" s="24">
        <f t="shared" si="36"/>
        <v>0</v>
      </c>
      <c r="R152" s="24">
        <f t="shared" si="36"/>
        <v>0</v>
      </c>
      <c r="S152" s="22"/>
      <c r="T152" s="26"/>
    </row>
    <row r="153" spans="1:257" ht="25.5" customHeight="1">
      <c r="A153" s="104"/>
      <c r="B153" s="108"/>
      <c r="C153" s="109"/>
      <c r="D153" s="110"/>
      <c r="E153" s="19"/>
      <c r="F153" s="19"/>
      <c r="G153" s="19"/>
      <c r="H153" s="19">
        <v>2022</v>
      </c>
      <c r="I153" s="25">
        <f t="shared" si="35"/>
        <v>0</v>
      </c>
      <c r="J153" s="25">
        <f t="shared" si="35"/>
        <v>0</v>
      </c>
      <c r="K153" s="25">
        <f>K110</f>
        <v>0</v>
      </c>
      <c r="L153" s="25">
        <f t="shared" ref="L153:R153" si="37">L110</f>
        <v>0</v>
      </c>
      <c r="M153" s="25">
        <f t="shared" si="37"/>
        <v>0</v>
      </c>
      <c r="N153" s="25">
        <f t="shared" si="37"/>
        <v>0</v>
      </c>
      <c r="O153" s="25">
        <f t="shared" si="37"/>
        <v>0</v>
      </c>
      <c r="P153" s="25">
        <f t="shared" si="37"/>
        <v>0</v>
      </c>
      <c r="Q153" s="25">
        <f t="shared" si="37"/>
        <v>0</v>
      </c>
      <c r="R153" s="25">
        <f t="shared" si="37"/>
        <v>0</v>
      </c>
      <c r="S153" s="22"/>
      <c r="T153" s="26"/>
    </row>
    <row r="154" spans="1:257" ht="25.5" customHeight="1">
      <c r="A154" s="104"/>
      <c r="B154" s="108"/>
      <c r="C154" s="109"/>
      <c r="D154" s="110"/>
      <c r="E154" s="19"/>
      <c r="F154" s="19"/>
      <c r="G154" s="19"/>
      <c r="H154" s="19">
        <v>2023</v>
      </c>
      <c r="I154" s="25">
        <f t="shared" si="35"/>
        <v>0</v>
      </c>
      <c r="J154" s="25">
        <f t="shared" si="35"/>
        <v>0</v>
      </c>
      <c r="K154" s="25">
        <f t="shared" ref="K154:R161" si="38">K111</f>
        <v>0</v>
      </c>
      <c r="L154" s="25">
        <f t="shared" si="38"/>
        <v>0</v>
      </c>
      <c r="M154" s="25">
        <f t="shared" si="38"/>
        <v>0</v>
      </c>
      <c r="N154" s="25">
        <f t="shared" si="38"/>
        <v>0</v>
      </c>
      <c r="O154" s="25">
        <f t="shared" si="38"/>
        <v>0</v>
      </c>
      <c r="P154" s="25">
        <f t="shared" si="38"/>
        <v>0</v>
      </c>
      <c r="Q154" s="25">
        <f t="shared" si="38"/>
        <v>0</v>
      </c>
      <c r="R154" s="25">
        <f t="shared" si="38"/>
        <v>0</v>
      </c>
      <c r="S154" s="22"/>
      <c r="T154" s="26"/>
    </row>
    <row r="155" spans="1:257" ht="25.5" customHeight="1">
      <c r="A155" s="104"/>
      <c r="B155" s="108"/>
      <c r="C155" s="109"/>
      <c r="D155" s="110"/>
      <c r="E155" s="19"/>
      <c r="F155" s="19"/>
      <c r="G155" s="19"/>
      <c r="H155" s="19">
        <v>2024</v>
      </c>
      <c r="I155" s="25">
        <f t="shared" si="35"/>
        <v>0</v>
      </c>
      <c r="J155" s="25">
        <f t="shared" si="35"/>
        <v>0</v>
      </c>
      <c r="K155" s="25">
        <f t="shared" si="38"/>
        <v>0</v>
      </c>
      <c r="L155" s="25">
        <f t="shared" si="38"/>
        <v>0</v>
      </c>
      <c r="M155" s="25">
        <f t="shared" si="38"/>
        <v>0</v>
      </c>
      <c r="N155" s="25">
        <f t="shared" si="38"/>
        <v>0</v>
      </c>
      <c r="O155" s="25">
        <f t="shared" si="38"/>
        <v>0</v>
      </c>
      <c r="P155" s="25">
        <f t="shared" si="38"/>
        <v>0</v>
      </c>
      <c r="Q155" s="25">
        <f t="shared" si="38"/>
        <v>0</v>
      </c>
      <c r="R155" s="25">
        <f t="shared" si="38"/>
        <v>0</v>
      </c>
      <c r="S155" s="22"/>
      <c r="T155" s="26"/>
    </row>
    <row r="156" spans="1:257" ht="25.5" customHeight="1">
      <c r="A156" s="104"/>
      <c r="B156" s="108"/>
      <c r="C156" s="109"/>
      <c r="D156" s="110"/>
      <c r="E156" s="19"/>
      <c r="F156" s="19"/>
      <c r="G156" s="19"/>
      <c r="H156" s="19">
        <v>2025</v>
      </c>
      <c r="I156" s="25">
        <f t="shared" si="35"/>
        <v>0</v>
      </c>
      <c r="J156" s="25">
        <f t="shared" si="35"/>
        <v>0</v>
      </c>
      <c r="K156" s="25">
        <f t="shared" si="38"/>
        <v>0</v>
      </c>
      <c r="L156" s="25">
        <f t="shared" si="38"/>
        <v>0</v>
      </c>
      <c r="M156" s="25">
        <f t="shared" si="38"/>
        <v>0</v>
      </c>
      <c r="N156" s="25">
        <f t="shared" si="38"/>
        <v>0</v>
      </c>
      <c r="O156" s="25">
        <f t="shared" si="38"/>
        <v>0</v>
      </c>
      <c r="P156" s="25">
        <f t="shared" si="38"/>
        <v>0</v>
      </c>
      <c r="Q156" s="25">
        <f t="shared" si="38"/>
        <v>0</v>
      </c>
      <c r="R156" s="25">
        <f t="shared" si="38"/>
        <v>0</v>
      </c>
      <c r="S156" s="22"/>
      <c r="T156" s="26"/>
    </row>
    <row r="157" spans="1:257" ht="25.5" customHeight="1">
      <c r="A157" s="104"/>
      <c r="B157" s="108"/>
      <c r="C157" s="109"/>
      <c r="D157" s="110"/>
      <c r="E157" s="19"/>
      <c r="F157" s="19"/>
      <c r="G157" s="19"/>
      <c r="H157" s="19">
        <v>2026</v>
      </c>
      <c r="I157" s="25">
        <f t="shared" si="35"/>
        <v>0</v>
      </c>
      <c r="J157" s="25">
        <f t="shared" si="35"/>
        <v>0</v>
      </c>
      <c r="K157" s="25">
        <f t="shared" si="38"/>
        <v>0</v>
      </c>
      <c r="L157" s="25">
        <f t="shared" si="38"/>
        <v>0</v>
      </c>
      <c r="M157" s="25">
        <f t="shared" si="38"/>
        <v>0</v>
      </c>
      <c r="N157" s="25">
        <f t="shared" si="38"/>
        <v>0</v>
      </c>
      <c r="O157" s="25">
        <f t="shared" si="38"/>
        <v>0</v>
      </c>
      <c r="P157" s="25">
        <f t="shared" si="38"/>
        <v>0</v>
      </c>
      <c r="Q157" s="25">
        <f t="shared" si="38"/>
        <v>0</v>
      </c>
      <c r="R157" s="25">
        <f t="shared" si="38"/>
        <v>0</v>
      </c>
      <c r="S157" s="22"/>
      <c r="T157" s="26"/>
    </row>
    <row r="158" spans="1:257" ht="25.5" customHeight="1">
      <c r="A158" s="104"/>
      <c r="B158" s="108"/>
      <c r="C158" s="109"/>
      <c r="D158" s="110"/>
      <c r="E158" s="19"/>
      <c r="F158" s="19"/>
      <c r="G158" s="19"/>
      <c r="H158" s="19">
        <v>2027</v>
      </c>
      <c r="I158" s="25">
        <f t="shared" si="35"/>
        <v>0</v>
      </c>
      <c r="J158" s="25">
        <f t="shared" si="35"/>
        <v>0</v>
      </c>
      <c r="K158" s="25">
        <f t="shared" si="38"/>
        <v>0</v>
      </c>
      <c r="L158" s="25">
        <f t="shared" si="38"/>
        <v>0</v>
      </c>
      <c r="M158" s="25">
        <f t="shared" si="38"/>
        <v>0</v>
      </c>
      <c r="N158" s="25">
        <f t="shared" si="38"/>
        <v>0</v>
      </c>
      <c r="O158" s="25">
        <f t="shared" si="38"/>
        <v>0</v>
      </c>
      <c r="P158" s="25">
        <f t="shared" si="38"/>
        <v>0</v>
      </c>
      <c r="Q158" s="25">
        <f t="shared" si="38"/>
        <v>0</v>
      </c>
      <c r="R158" s="25">
        <f t="shared" si="38"/>
        <v>0</v>
      </c>
      <c r="S158" s="22"/>
      <c r="T158" s="26"/>
    </row>
    <row r="159" spans="1:257" ht="25.5" customHeight="1">
      <c r="A159" s="104"/>
      <c r="B159" s="108"/>
      <c r="C159" s="109"/>
      <c r="D159" s="110"/>
      <c r="E159" s="19"/>
      <c r="F159" s="19"/>
      <c r="G159" s="19"/>
      <c r="H159" s="19">
        <v>2028</v>
      </c>
      <c r="I159" s="25">
        <f t="shared" si="35"/>
        <v>0</v>
      </c>
      <c r="J159" s="25">
        <f t="shared" si="35"/>
        <v>0</v>
      </c>
      <c r="K159" s="25">
        <f t="shared" si="38"/>
        <v>0</v>
      </c>
      <c r="L159" s="25">
        <f t="shared" si="38"/>
        <v>0</v>
      </c>
      <c r="M159" s="25">
        <f t="shared" si="38"/>
        <v>0</v>
      </c>
      <c r="N159" s="25">
        <f t="shared" si="38"/>
        <v>0</v>
      </c>
      <c r="O159" s="25">
        <f t="shared" si="38"/>
        <v>0</v>
      </c>
      <c r="P159" s="25">
        <f t="shared" si="38"/>
        <v>0</v>
      </c>
      <c r="Q159" s="25">
        <f t="shared" si="38"/>
        <v>0</v>
      </c>
      <c r="R159" s="25">
        <f t="shared" si="38"/>
        <v>0</v>
      </c>
      <c r="S159" s="22"/>
      <c r="T159" s="26"/>
      <c r="AI159" s="66"/>
      <c r="AY159" s="66"/>
      <c r="BO159" s="66"/>
      <c r="CE159" s="66"/>
      <c r="CU159" s="66"/>
      <c r="DK159" s="66"/>
      <c r="EA159" s="66"/>
      <c r="EQ159" s="66"/>
      <c r="FG159" s="66"/>
      <c r="FW159" s="66"/>
      <c r="GM159" s="66"/>
      <c r="HC159" s="66"/>
      <c r="HS159" s="66"/>
      <c r="II159" s="66"/>
    </row>
    <row r="160" spans="1:257" ht="25.5" customHeight="1">
      <c r="A160" s="104"/>
      <c r="B160" s="108"/>
      <c r="C160" s="109"/>
      <c r="D160" s="110"/>
      <c r="E160" s="19"/>
      <c r="F160" s="19"/>
      <c r="G160" s="19"/>
      <c r="H160" s="19">
        <v>2029</v>
      </c>
      <c r="I160" s="25">
        <f t="shared" si="35"/>
        <v>0</v>
      </c>
      <c r="J160" s="25">
        <f t="shared" si="35"/>
        <v>0</v>
      </c>
      <c r="K160" s="25">
        <f t="shared" si="38"/>
        <v>0</v>
      </c>
      <c r="L160" s="25">
        <f t="shared" si="38"/>
        <v>0</v>
      </c>
      <c r="M160" s="25">
        <f t="shared" si="38"/>
        <v>0</v>
      </c>
      <c r="N160" s="25">
        <f t="shared" si="38"/>
        <v>0</v>
      </c>
      <c r="O160" s="25">
        <f t="shared" si="38"/>
        <v>0</v>
      </c>
      <c r="P160" s="25">
        <f t="shared" si="38"/>
        <v>0</v>
      </c>
      <c r="Q160" s="25">
        <f t="shared" si="38"/>
        <v>0</v>
      </c>
      <c r="R160" s="25">
        <f t="shared" si="38"/>
        <v>0</v>
      </c>
      <c r="S160" s="22"/>
      <c r="T160" s="26"/>
      <c r="AI160" s="66"/>
      <c r="AY160" s="66"/>
      <c r="BO160" s="66"/>
      <c r="CE160" s="66"/>
      <c r="CU160" s="66"/>
      <c r="DK160" s="66"/>
      <c r="EA160" s="66"/>
      <c r="EQ160" s="66"/>
      <c r="FG160" s="66"/>
      <c r="FW160" s="66"/>
      <c r="GM160" s="66"/>
      <c r="HC160" s="66"/>
      <c r="HS160" s="66"/>
      <c r="II160" s="66"/>
    </row>
    <row r="161" spans="1:257" ht="25.5" customHeight="1">
      <c r="A161" s="104"/>
      <c r="B161" s="108"/>
      <c r="C161" s="109"/>
      <c r="D161" s="110"/>
      <c r="E161" s="19"/>
      <c r="F161" s="19"/>
      <c r="G161" s="19"/>
      <c r="H161" s="19">
        <v>2030</v>
      </c>
      <c r="I161" s="25">
        <f t="shared" si="35"/>
        <v>0</v>
      </c>
      <c r="J161" s="25">
        <f t="shared" si="35"/>
        <v>0</v>
      </c>
      <c r="K161" s="25">
        <f t="shared" si="38"/>
        <v>0</v>
      </c>
      <c r="L161" s="25">
        <f t="shared" si="38"/>
        <v>0</v>
      </c>
      <c r="M161" s="25">
        <f t="shared" si="38"/>
        <v>0</v>
      </c>
      <c r="N161" s="25">
        <f t="shared" si="38"/>
        <v>0</v>
      </c>
      <c r="O161" s="25">
        <f t="shared" si="38"/>
        <v>0</v>
      </c>
      <c r="P161" s="25">
        <f t="shared" si="38"/>
        <v>0</v>
      </c>
      <c r="Q161" s="25">
        <f t="shared" si="38"/>
        <v>0</v>
      </c>
      <c r="R161" s="25">
        <f t="shared" si="38"/>
        <v>0</v>
      </c>
      <c r="S161" s="22"/>
      <c r="T161" s="26"/>
      <c r="AI161" s="66"/>
      <c r="AY161" s="66"/>
      <c r="BO161" s="66"/>
      <c r="CE161" s="66"/>
      <c r="CU161" s="66"/>
      <c r="DK161" s="66"/>
      <c r="EA161" s="66"/>
      <c r="EQ161" s="66"/>
      <c r="FG161" s="66"/>
      <c r="FW161" s="66"/>
      <c r="GM161" s="66"/>
      <c r="HC161" s="66"/>
      <c r="HS161" s="66"/>
      <c r="II161" s="66"/>
    </row>
    <row r="162" spans="1:257" s="3" customFormat="1" ht="66" customHeight="1">
      <c r="A162" s="102" t="s">
        <v>138</v>
      </c>
      <c r="B162" s="102"/>
      <c r="C162" s="102"/>
      <c r="D162" s="102"/>
      <c r="E162" s="102"/>
      <c r="F162" s="102"/>
      <c r="G162" s="102"/>
      <c r="H162" s="102"/>
      <c r="I162" s="27"/>
      <c r="J162" s="27"/>
      <c r="K162" s="28"/>
      <c r="L162" s="28"/>
      <c r="M162" s="28"/>
      <c r="N162" s="28"/>
      <c r="O162" s="28"/>
      <c r="P162" s="28"/>
      <c r="Q162" s="28"/>
      <c r="R162" s="28"/>
      <c r="S162" s="22"/>
      <c r="T162" s="26"/>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c r="IR162" s="44"/>
      <c r="IS162" s="44"/>
      <c r="IT162" s="44"/>
      <c r="IU162" s="44"/>
      <c r="IV162" s="44"/>
      <c r="IW162" s="44"/>
    </row>
    <row r="163" spans="1:257" s="3" customFormat="1" ht="27" customHeight="1">
      <c r="A163" s="96" t="s">
        <v>139</v>
      </c>
      <c r="B163" s="105" t="s">
        <v>140</v>
      </c>
      <c r="C163" s="106"/>
      <c r="D163" s="107"/>
      <c r="E163" s="19"/>
      <c r="F163" s="19"/>
      <c r="G163" s="19"/>
      <c r="H163" s="23" t="s">
        <v>23</v>
      </c>
      <c r="I163" s="24">
        <f t="shared" ref="I163:R172" si="39">I173+I183</f>
        <v>1574537.4638147401</v>
      </c>
      <c r="J163" s="24">
        <f t="shared" si="39"/>
        <v>0</v>
      </c>
      <c r="K163" s="24">
        <f t="shared" si="39"/>
        <v>985783.76381474012</v>
      </c>
      <c r="L163" s="24">
        <f t="shared" si="39"/>
        <v>0</v>
      </c>
      <c r="M163" s="24">
        <f t="shared" si="39"/>
        <v>0</v>
      </c>
      <c r="N163" s="24">
        <f t="shared" si="39"/>
        <v>0</v>
      </c>
      <c r="O163" s="24">
        <f t="shared" si="39"/>
        <v>588753.69999999995</v>
      </c>
      <c r="P163" s="24">
        <f t="shared" si="39"/>
        <v>0</v>
      </c>
      <c r="Q163" s="24">
        <f t="shared" si="39"/>
        <v>0</v>
      </c>
      <c r="R163" s="24">
        <f t="shared" si="39"/>
        <v>0</v>
      </c>
      <c r="S163" s="22"/>
      <c r="T163" s="26"/>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44"/>
      <c r="ID163" s="44"/>
      <c r="IE163" s="44"/>
      <c r="IF163" s="44"/>
      <c r="IG163" s="44"/>
      <c r="IH163" s="44"/>
      <c r="II163" s="44"/>
      <c r="IJ163" s="44"/>
      <c r="IK163" s="44"/>
      <c r="IL163" s="44"/>
      <c r="IM163" s="44"/>
      <c r="IN163" s="44"/>
      <c r="IO163" s="44"/>
      <c r="IP163" s="44"/>
      <c r="IQ163" s="44"/>
      <c r="IR163" s="44"/>
      <c r="IS163" s="44"/>
      <c r="IT163" s="44"/>
      <c r="IU163" s="44"/>
      <c r="IV163" s="44"/>
      <c r="IW163" s="44"/>
    </row>
    <row r="164" spans="1:257" s="3" customFormat="1" ht="27" customHeight="1">
      <c r="A164" s="111"/>
      <c r="B164" s="108"/>
      <c r="C164" s="109"/>
      <c r="D164" s="110"/>
      <c r="E164" s="19"/>
      <c r="F164" s="19"/>
      <c r="G164" s="19"/>
      <c r="H164" s="19">
        <v>2022</v>
      </c>
      <c r="I164" s="25">
        <f t="shared" si="39"/>
        <v>0</v>
      </c>
      <c r="J164" s="25">
        <f t="shared" si="39"/>
        <v>0</v>
      </c>
      <c r="K164" s="25">
        <f t="shared" si="39"/>
        <v>0</v>
      </c>
      <c r="L164" s="25">
        <f t="shared" si="39"/>
        <v>0</v>
      </c>
      <c r="M164" s="25">
        <f t="shared" si="39"/>
        <v>0</v>
      </c>
      <c r="N164" s="25">
        <f t="shared" si="39"/>
        <v>0</v>
      </c>
      <c r="O164" s="25">
        <f t="shared" si="39"/>
        <v>0</v>
      </c>
      <c r="P164" s="25">
        <f t="shared" si="39"/>
        <v>0</v>
      </c>
      <c r="Q164" s="25">
        <f t="shared" si="39"/>
        <v>0</v>
      </c>
      <c r="R164" s="25">
        <f t="shared" si="39"/>
        <v>0</v>
      </c>
      <c r="S164" s="22"/>
      <c r="T164" s="26"/>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c r="GZ164" s="44"/>
      <c r="HA164" s="44"/>
      <c r="HB164" s="44"/>
      <c r="HC164" s="44"/>
      <c r="HD164" s="44"/>
      <c r="HE164" s="44"/>
      <c r="HF164" s="44"/>
      <c r="HG164" s="44"/>
      <c r="HH164" s="44"/>
      <c r="HI164" s="44"/>
      <c r="HJ164" s="44"/>
      <c r="HK164" s="44"/>
      <c r="HL164" s="44"/>
      <c r="HM164" s="44"/>
      <c r="HN164" s="44"/>
      <c r="HO164" s="44"/>
      <c r="HP164" s="44"/>
      <c r="HQ164" s="44"/>
      <c r="HR164" s="44"/>
      <c r="HS164" s="44"/>
      <c r="HT164" s="44"/>
      <c r="HU164" s="44"/>
      <c r="HV164" s="44"/>
      <c r="HW164" s="44"/>
      <c r="HX164" s="44"/>
      <c r="HY164" s="44"/>
      <c r="HZ164" s="44"/>
      <c r="IA164" s="44"/>
      <c r="IB164" s="44"/>
      <c r="IC164" s="44"/>
      <c r="ID164" s="44"/>
      <c r="IE164" s="44"/>
      <c r="IF164" s="44"/>
      <c r="IG164" s="44"/>
      <c r="IH164" s="44"/>
      <c r="II164" s="44"/>
      <c r="IJ164" s="44"/>
      <c r="IK164" s="44"/>
      <c r="IL164" s="44"/>
      <c r="IM164" s="44"/>
      <c r="IN164" s="44"/>
      <c r="IO164" s="44"/>
      <c r="IP164" s="44"/>
      <c r="IQ164" s="44"/>
      <c r="IR164" s="44"/>
      <c r="IS164" s="44"/>
      <c r="IT164" s="44"/>
      <c r="IU164" s="44"/>
      <c r="IV164" s="44"/>
      <c r="IW164" s="44"/>
    </row>
    <row r="165" spans="1:257" s="3" customFormat="1" ht="27" customHeight="1">
      <c r="A165" s="111"/>
      <c r="B165" s="108"/>
      <c r="C165" s="109"/>
      <c r="D165" s="110"/>
      <c r="E165" s="19"/>
      <c r="F165" s="19"/>
      <c r="G165" s="19"/>
      <c r="H165" s="19">
        <v>2023</v>
      </c>
      <c r="I165" s="25">
        <f t="shared" si="39"/>
        <v>0</v>
      </c>
      <c r="J165" s="25">
        <f t="shared" si="39"/>
        <v>0</v>
      </c>
      <c r="K165" s="25">
        <f t="shared" si="39"/>
        <v>0</v>
      </c>
      <c r="L165" s="25">
        <f t="shared" si="39"/>
        <v>0</v>
      </c>
      <c r="M165" s="25">
        <f t="shared" si="39"/>
        <v>0</v>
      </c>
      <c r="N165" s="25">
        <f t="shared" si="39"/>
        <v>0</v>
      </c>
      <c r="O165" s="25">
        <f t="shared" si="39"/>
        <v>0</v>
      </c>
      <c r="P165" s="25">
        <f t="shared" si="39"/>
        <v>0</v>
      </c>
      <c r="Q165" s="25">
        <f t="shared" si="39"/>
        <v>0</v>
      </c>
      <c r="R165" s="25">
        <f t="shared" si="39"/>
        <v>0</v>
      </c>
      <c r="S165" s="22"/>
      <c r="T165" s="26"/>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4"/>
      <c r="HN165" s="44"/>
      <c r="HO165" s="44"/>
      <c r="HP165" s="44"/>
      <c r="HQ165" s="44"/>
      <c r="HR165" s="44"/>
      <c r="HS165" s="44"/>
      <c r="HT165" s="44"/>
      <c r="HU165" s="44"/>
      <c r="HV165" s="44"/>
      <c r="HW165" s="44"/>
      <c r="HX165" s="44"/>
      <c r="HY165" s="44"/>
      <c r="HZ165" s="44"/>
      <c r="IA165" s="44"/>
      <c r="IB165" s="44"/>
      <c r="IC165" s="44"/>
      <c r="ID165" s="44"/>
      <c r="IE165" s="44"/>
      <c r="IF165" s="44"/>
      <c r="IG165" s="44"/>
      <c r="IH165" s="44"/>
      <c r="II165" s="44"/>
      <c r="IJ165" s="44"/>
      <c r="IK165" s="44"/>
      <c r="IL165" s="44"/>
      <c r="IM165" s="44"/>
      <c r="IN165" s="44"/>
      <c r="IO165" s="44"/>
      <c r="IP165" s="44"/>
      <c r="IQ165" s="44"/>
      <c r="IR165" s="44"/>
      <c r="IS165" s="44"/>
      <c r="IT165" s="44"/>
      <c r="IU165" s="44"/>
      <c r="IV165" s="44"/>
      <c r="IW165" s="44"/>
    </row>
    <row r="166" spans="1:257" s="3" customFormat="1" ht="27" customHeight="1">
      <c r="A166" s="111"/>
      <c r="B166" s="108"/>
      <c r="C166" s="109"/>
      <c r="D166" s="110"/>
      <c r="E166" s="19"/>
      <c r="F166" s="19"/>
      <c r="G166" s="19"/>
      <c r="H166" s="19">
        <v>2024</v>
      </c>
      <c r="I166" s="25">
        <f t="shared" si="39"/>
        <v>366462.1</v>
      </c>
      <c r="J166" s="25">
        <f t="shared" si="39"/>
        <v>0</v>
      </c>
      <c r="K166" s="25">
        <f t="shared" si="39"/>
        <v>121148.8</v>
      </c>
      <c r="L166" s="25">
        <f t="shared" si="39"/>
        <v>0</v>
      </c>
      <c r="M166" s="25">
        <f t="shared" si="39"/>
        <v>0</v>
      </c>
      <c r="N166" s="25">
        <f t="shared" si="39"/>
        <v>0</v>
      </c>
      <c r="O166" s="25">
        <f t="shared" si="39"/>
        <v>245313.3</v>
      </c>
      <c r="P166" s="25">
        <f t="shared" si="39"/>
        <v>0</v>
      </c>
      <c r="Q166" s="25">
        <f t="shared" si="39"/>
        <v>0</v>
      </c>
      <c r="R166" s="25">
        <f t="shared" si="39"/>
        <v>0</v>
      </c>
      <c r="S166" s="22"/>
      <c r="T166" s="26"/>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c r="IQ166" s="44"/>
      <c r="IR166" s="44"/>
      <c r="IS166" s="44"/>
      <c r="IT166" s="44"/>
      <c r="IU166" s="44"/>
      <c r="IV166" s="44"/>
      <c r="IW166" s="44"/>
    </row>
    <row r="167" spans="1:257" ht="27" customHeight="1">
      <c r="A167" s="111"/>
      <c r="B167" s="108"/>
      <c r="C167" s="109"/>
      <c r="D167" s="110"/>
      <c r="E167" s="19"/>
      <c r="F167" s="19"/>
      <c r="G167" s="19"/>
      <c r="H167" s="19">
        <v>2025</v>
      </c>
      <c r="I167" s="25">
        <f t="shared" si="39"/>
        <v>471033.5</v>
      </c>
      <c r="J167" s="25">
        <f t="shared" si="39"/>
        <v>0</v>
      </c>
      <c r="K167" s="25">
        <f t="shared" si="39"/>
        <v>162316.29999999999</v>
      </c>
      <c r="L167" s="25">
        <f t="shared" si="39"/>
        <v>0</v>
      </c>
      <c r="M167" s="25">
        <f t="shared" si="39"/>
        <v>0</v>
      </c>
      <c r="N167" s="25">
        <f t="shared" si="39"/>
        <v>0</v>
      </c>
      <c r="O167" s="25">
        <f t="shared" si="39"/>
        <v>308717.2</v>
      </c>
      <c r="P167" s="25">
        <f t="shared" si="39"/>
        <v>0</v>
      </c>
      <c r="Q167" s="25">
        <f t="shared" si="39"/>
        <v>0</v>
      </c>
      <c r="R167" s="25">
        <f t="shared" si="39"/>
        <v>0</v>
      </c>
      <c r="S167" s="22"/>
      <c r="T167" s="26"/>
    </row>
    <row r="168" spans="1:257" ht="27" customHeight="1">
      <c r="A168" s="111"/>
      <c r="B168" s="108"/>
      <c r="C168" s="109"/>
      <c r="D168" s="110"/>
      <c r="E168" s="19"/>
      <c r="F168" s="19"/>
      <c r="G168" s="19"/>
      <c r="H168" s="19">
        <v>2026</v>
      </c>
      <c r="I168" s="25">
        <f t="shared" si="39"/>
        <v>46297.599999999999</v>
      </c>
      <c r="J168" s="25">
        <f t="shared" si="39"/>
        <v>0</v>
      </c>
      <c r="K168" s="25">
        <f t="shared" si="39"/>
        <v>11574.4</v>
      </c>
      <c r="L168" s="25">
        <f t="shared" si="39"/>
        <v>0</v>
      </c>
      <c r="M168" s="25">
        <f t="shared" si="39"/>
        <v>0</v>
      </c>
      <c r="N168" s="25">
        <f t="shared" si="39"/>
        <v>0</v>
      </c>
      <c r="O168" s="25">
        <f t="shared" si="39"/>
        <v>34723.199999999997</v>
      </c>
      <c r="P168" s="25">
        <f t="shared" si="39"/>
        <v>0</v>
      </c>
      <c r="Q168" s="25">
        <f t="shared" si="39"/>
        <v>0</v>
      </c>
      <c r="R168" s="25">
        <f t="shared" si="39"/>
        <v>0</v>
      </c>
      <c r="S168" s="22"/>
      <c r="T168" s="26"/>
    </row>
    <row r="169" spans="1:257" ht="27" customHeight="1">
      <c r="A169" s="111"/>
      <c r="B169" s="108"/>
      <c r="C169" s="109"/>
      <c r="D169" s="110"/>
      <c r="E169" s="19"/>
      <c r="F169" s="19"/>
      <c r="G169" s="19"/>
      <c r="H169" s="19">
        <v>2027</v>
      </c>
      <c r="I169" s="25">
        <f t="shared" si="39"/>
        <v>264989.17804269656</v>
      </c>
      <c r="J169" s="25">
        <f t="shared" si="39"/>
        <v>0</v>
      </c>
      <c r="K169" s="25">
        <f t="shared" si="39"/>
        <v>264989.17804269656</v>
      </c>
      <c r="L169" s="25">
        <f t="shared" si="39"/>
        <v>0</v>
      </c>
      <c r="M169" s="25">
        <f t="shared" si="39"/>
        <v>0</v>
      </c>
      <c r="N169" s="25">
        <f t="shared" si="39"/>
        <v>0</v>
      </c>
      <c r="O169" s="25">
        <f t="shared" si="39"/>
        <v>0</v>
      </c>
      <c r="P169" s="25">
        <f t="shared" si="39"/>
        <v>0</v>
      </c>
      <c r="Q169" s="25">
        <f t="shared" si="39"/>
        <v>0</v>
      </c>
      <c r="R169" s="25">
        <f t="shared" si="39"/>
        <v>0</v>
      </c>
      <c r="S169" s="22"/>
      <c r="T169" s="26"/>
    </row>
    <row r="170" spans="1:257" ht="27" customHeight="1">
      <c r="A170" s="111"/>
      <c r="B170" s="108"/>
      <c r="C170" s="109"/>
      <c r="D170" s="110"/>
      <c r="E170" s="19"/>
      <c r="F170" s="19"/>
      <c r="G170" s="19"/>
      <c r="H170" s="19">
        <v>2028</v>
      </c>
      <c r="I170" s="25">
        <f t="shared" si="39"/>
        <v>88934.867426477678</v>
      </c>
      <c r="J170" s="25">
        <f t="shared" si="39"/>
        <v>0</v>
      </c>
      <c r="K170" s="25">
        <f t="shared" si="39"/>
        <v>88934.867426477678</v>
      </c>
      <c r="L170" s="25">
        <f t="shared" si="39"/>
        <v>0</v>
      </c>
      <c r="M170" s="25">
        <f t="shared" si="39"/>
        <v>0</v>
      </c>
      <c r="N170" s="25">
        <f t="shared" si="39"/>
        <v>0</v>
      </c>
      <c r="O170" s="25">
        <f t="shared" si="39"/>
        <v>0</v>
      </c>
      <c r="P170" s="25">
        <f t="shared" si="39"/>
        <v>0</v>
      </c>
      <c r="Q170" s="25">
        <f t="shared" si="39"/>
        <v>0</v>
      </c>
      <c r="R170" s="25">
        <f t="shared" si="39"/>
        <v>0</v>
      </c>
      <c r="S170" s="22"/>
      <c r="T170" s="26"/>
      <c r="AI170" s="66"/>
      <c r="AY170" s="66"/>
      <c r="BO170" s="66"/>
      <c r="CE170" s="66"/>
      <c r="CU170" s="66"/>
      <c r="DK170" s="66"/>
      <c r="EA170" s="66"/>
      <c r="EQ170" s="66"/>
      <c r="FG170" s="66"/>
      <c r="FW170" s="66"/>
      <c r="GM170" s="66"/>
      <c r="HC170" s="66"/>
      <c r="HS170" s="66"/>
      <c r="II170" s="66"/>
    </row>
    <row r="171" spans="1:257" ht="27" customHeight="1">
      <c r="A171" s="111"/>
      <c r="B171" s="108"/>
      <c r="C171" s="109"/>
      <c r="D171" s="110"/>
      <c r="E171" s="19"/>
      <c r="F171" s="19"/>
      <c r="G171" s="19"/>
      <c r="H171" s="19">
        <v>2029</v>
      </c>
      <c r="I171" s="25">
        <f t="shared" si="39"/>
        <v>157641.5943774106</v>
      </c>
      <c r="J171" s="25">
        <f t="shared" si="39"/>
        <v>0</v>
      </c>
      <c r="K171" s="25">
        <f t="shared" si="39"/>
        <v>157641.5943774106</v>
      </c>
      <c r="L171" s="25">
        <f t="shared" si="39"/>
        <v>0</v>
      </c>
      <c r="M171" s="25">
        <f t="shared" si="39"/>
        <v>0</v>
      </c>
      <c r="N171" s="25">
        <f t="shared" si="39"/>
        <v>0</v>
      </c>
      <c r="O171" s="25">
        <f t="shared" si="39"/>
        <v>0</v>
      </c>
      <c r="P171" s="25">
        <f t="shared" si="39"/>
        <v>0</v>
      </c>
      <c r="Q171" s="25">
        <f t="shared" si="39"/>
        <v>0</v>
      </c>
      <c r="R171" s="25">
        <f t="shared" si="39"/>
        <v>0</v>
      </c>
      <c r="S171" s="22"/>
      <c r="T171" s="26"/>
      <c r="AI171" s="66"/>
      <c r="AY171" s="66"/>
      <c r="BO171" s="66"/>
      <c r="CE171" s="66"/>
      <c r="CU171" s="66"/>
      <c r="DK171" s="66"/>
      <c r="EA171" s="66"/>
      <c r="EQ171" s="66"/>
      <c r="FG171" s="66"/>
      <c r="FW171" s="66"/>
      <c r="GM171" s="66"/>
      <c r="HC171" s="66"/>
      <c r="HS171" s="66"/>
      <c r="II171" s="66"/>
    </row>
    <row r="172" spans="1:257" ht="27" customHeight="1">
      <c r="A172" s="111"/>
      <c r="B172" s="108"/>
      <c r="C172" s="109"/>
      <c r="D172" s="110"/>
      <c r="E172" s="19"/>
      <c r="F172" s="19"/>
      <c r="G172" s="19"/>
      <c r="H172" s="19">
        <v>2030</v>
      </c>
      <c r="I172" s="25">
        <f t="shared" si="39"/>
        <v>179178.62396815527</v>
      </c>
      <c r="J172" s="25">
        <f t="shared" si="39"/>
        <v>0</v>
      </c>
      <c r="K172" s="25">
        <f t="shared" si="39"/>
        <v>179178.62396815527</v>
      </c>
      <c r="L172" s="25">
        <f t="shared" si="39"/>
        <v>0</v>
      </c>
      <c r="M172" s="25">
        <f t="shared" si="39"/>
        <v>0</v>
      </c>
      <c r="N172" s="25">
        <f t="shared" si="39"/>
        <v>0</v>
      </c>
      <c r="O172" s="25">
        <f t="shared" si="39"/>
        <v>0</v>
      </c>
      <c r="P172" s="25">
        <f t="shared" si="39"/>
        <v>0</v>
      </c>
      <c r="Q172" s="25">
        <f t="shared" si="39"/>
        <v>0</v>
      </c>
      <c r="R172" s="25">
        <f t="shared" si="39"/>
        <v>0</v>
      </c>
      <c r="S172" s="22"/>
      <c r="T172" s="26"/>
      <c r="AI172" s="66"/>
      <c r="AY172" s="66"/>
      <c r="BO172" s="66"/>
      <c r="CE172" s="66"/>
      <c r="CU172" s="66"/>
      <c r="DK172" s="66"/>
      <c r="EA172" s="66"/>
      <c r="EQ172" s="66"/>
      <c r="FG172" s="66"/>
      <c r="FW172" s="66"/>
      <c r="GM172" s="66"/>
      <c r="HC172" s="66"/>
      <c r="HS172" s="66"/>
      <c r="II172" s="66"/>
    </row>
    <row r="173" spans="1:257" ht="27" customHeight="1">
      <c r="A173" s="111"/>
      <c r="B173" s="105" t="s">
        <v>28</v>
      </c>
      <c r="C173" s="106"/>
      <c r="D173" s="107"/>
      <c r="E173" s="19"/>
      <c r="F173" s="19"/>
      <c r="G173" s="19"/>
      <c r="H173" s="23" t="s">
        <v>23</v>
      </c>
      <c r="I173" s="24">
        <f t="shared" ref="I173:J192" si="40">K173+M173+O173+Q173</f>
        <v>1125665.9638147401</v>
      </c>
      <c r="J173" s="24">
        <f t="shared" si="40"/>
        <v>0</v>
      </c>
      <c r="K173" s="24">
        <f t="shared" ref="K173:R173" si="41">SUM(K174:K182)</f>
        <v>873565.86381474009</v>
      </c>
      <c r="L173" s="24">
        <f t="shared" si="41"/>
        <v>0</v>
      </c>
      <c r="M173" s="24">
        <f t="shared" si="41"/>
        <v>0</v>
      </c>
      <c r="N173" s="24">
        <f t="shared" si="41"/>
        <v>0</v>
      </c>
      <c r="O173" s="24">
        <f t="shared" si="41"/>
        <v>252100.09999999998</v>
      </c>
      <c r="P173" s="24">
        <f t="shared" si="41"/>
        <v>0</v>
      </c>
      <c r="Q173" s="24">
        <f t="shared" si="41"/>
        <v>0</v>
      </c>
      <c r="R173" s="24">
        <f t="shared" si="41"/>
        <v>0</v>
      </c>
      <c r="S173" s="22"/>
      <c r="T173" s="26"/>
    </row>
    <row r="174" spans="1:257" ht="27" customHeight="1">
      <c r="A174" s="111"/>
      <c r="B174" s="108"/>
      <c r="C174" s="109"/>
      <c r="D174" s="110"/>
      <c r="E174" s="19"/>
      <c r="F174" s="19"/>
      <c r="G174" s="19"/>
      <c r="H174" s="19">
        <v>2022</v>
      </c>
      <c r="I174" s="25">
        <f t="shared" si="40"/>
        <v>0</v>
      </c>
      <c r="J174" s="25">
        <f t="shared" si="40"/>
        <v>0</v>
      </c>
      <c r="K174" s="25">
        <v>0</v>
      </c>
      <c r="L174" s="25">
        <v>0</v>
      </c>
      <c r="M174" s="25">
        <v>0</v>
      </c>
      <c r="N174" s="25">
        <v>0</v>
      </c>
      <c r="O174" s="25">
        <v>0</v>
      </c>
      <c r="P174" s="25">
        <v>0</v>
      </c>
      <c r="Q174" s="25">
        <v>0</v>
      </c>
      <c r="R174" s="25">
        <v>0</v>
      </c>
      <c r="S174" s="22"/>
      <c r="T174" s="26"/>
    </row>
    <row r="175" spans="1:257" ht="27" customHeight="1">
      <c r="A175" s="111"/>
      <c r="B175" s="108"/>
      <c r="C175" s="109"/>
      <c r="D175" s="110"/>
      <c r="E175" s="19"/>
      <c r="F175" s="19"/>
      <c r="G175" s="19"/>
      <c r="H175" s="19">
        <v>2023</v>
      </c>
      <c r="I175" s="25">
        <f t="shared" si="40"/>
        <v>0</v>
      </c>
      <c r="J175" s="25">
        <f t="shared" si="40"/>
        <v>0</v>
      </c>
      <c r="K175" s="25">
        <v>0</v>
      </c>
      <c r="L175" s="25">
        <v>0</v>
      </c>
      <c r="M175" s="25">
        <v>0</v>
      </c>
      <c r="N175" s="25">
        <v>0</v>
      </c>
      <c r="O175" s="25">
        <v>0</v>
      </c>
      <c r="P175" s="25">
        <v>0</v>
      </c>
      <c r="Q175" s="25">
        <v>0</v>
      </c>
      <c r="R175" s="25">
        <v>0</v>
      </c>
      <c r="S175" s="37" t="e">
        <f>S211+S221+S198+S212+S213</f>
        <v>#VALUE!</v>
      </c>
      <c r="T175" s="26"/>
    </row>
    <row r="176" spans="1:257" ht="27" customHeight="1">
      <c r="A176" s="111"/>
      <c r="B176" s="108"/>
      <c r="C176" s="109"/>
      <c r="D176" s="110"/>
      <c r="E176" s="19"/>
      <c r="F176" s="19"/>
      <c r="G176" s="19"/>
      <c r="H176" s="19">
        <v>2024</v>
      </c>
      <c r="I176" s="25">
        <f t="shared" si="40"/>
        <v>86407</v>
      </c>
      <c r="J176" s="25">
        <f t="shared" si="40"/>
        <v>0</v>
      </c>
      <c r="K176" s="25">
        <f>K194+K195+K196+K197+K198</f>
        <v>51135</v>
      </c>
      <c r="L176" s="25">
        <f t="shared" ref="L176:R176" si="42">L194+L195+L196+L197+L198</f>
        <v>0</v>
      </c>
      <c r="M176" s="25">
        <f t="shared" si="42"/>
        <v>0</v>
      </c>
      <c r="N176" s="25">
        <f t="shared" si="42"/>
        <v>0</v>
      </c>
      <c r="O176" s="25">
        <f t="shared" si="42"/>
        <v>35272</v>
      </c>
      <c r="P176" s="25">
        <f t="shared" si="42"/>
        <v>0</v>
      </c>
      <c r="Q176" s="25">
        <f t="shared" si="42"/>
        <v>0</v>
      </c>
      <c r="R176" s="25">
        <f t="shared" si="42"/>
        <v>0</v>
      </c>
      <c r="S176" s="22"/>
      <c r="T176" s="26"/>
    </row>
    <row r="177" spans="1:243" ht="27" customHeight="1">
      <c r="A177" s="111"/>
      <c r="B177" s="108"/>
      <c r="C177" s="109"/>
      <c r="D177" s="110"/>
      <c r="E177" s="19"/>
      <c r="F177" s="19"/>
      <c r="G177" s="19"/>
      <c r="H177" s="19">
        <v>2025</v>
      </c>
      <c r="I177" s="25">
        <f t="shared" si="40"/>
        <v>302217.09999999998</v>
      </c>
      <c r="J177" s="25">
        <f t="shared" si="40"/>
        <v>0</v>
      </c>
      <c r="K177" s="25">
        <f>K199+K200+K201</f>
        <v>120112.2</v>
      </c>
      <c r="L177" s="25">
        <f t="shared" ref="L177:R177" si="43">L199+L200+L201</f>
        <v>0</v>
      </c>
      <c r="M177" s="25">
        <f t="shared" si="43"/>
        <v>0</v>
      </c>
      <c r="N177" s="25">
        <f t="shared" si="43"/>
        <v>0</v>
      </c>
      <c r="O177" s="25">
        <f t="shared" si="43"/>
        <v>182104.9</v>
      </c>
      <c r="P177" s="25">
        <f t="shared" si="43"/>
        <v>0</v>
      </c>
      <c r="Q177" s="25">
        <f t="shared" si="43"/>
        <v>0</v>
      </c>
      <c r="R177" s="25">
        <f t="shared" si="43"/>
        <v>0</v>
      </c>
      <c r="S177" s="22"/>
      <c r="T177" s="26"/>
    </row>
    <row r="178" spans="1:243" ht="27" customHeight="1">
      <c r="A178" s="111"/>
      <c r="B178" s="108"/>
      <c r="C178" s="109"/>
      <c r="D178" s="110"/>
      <c r="E178" s="19"/>
      <c r="F178" s="19"/>
      <c r="G178" s="19"/>
      <c r="H178" s="19">
        <v>2026</v>
      </c>
      <c r="I178" s="25">
        <f t="shared" si="40"/>
        <v>46297.599999999999</v>
      </c>
      <c r="J178" s="25">
        <f t="shared" si="40"/>
        <v>0</v>
      </c>
      <c r="K178" s="25">
        <f>K203</f>
        <v>11574.4</v>
      </c>
      <c r="L178" s="25">
        <f t="shared" ref="L178:R178" si="44">L203</f>
        <v>0</v>
      </c>
      <c r="M178" s="25">
        <f t="shared" si="44"/>
        <v>0</v>
      </c>
      <c r="N178" s="25">
        <f t="shared" si="44"/>
        <v>0</v>
      </c>
      <c r="O178" s="25">
        <f t="shared" si="44"/>
        <v>34723.199999999997</v>
      </c>
      <c r="P178" s="25">
        <f t="shared" si="44"/>
        <v>0</v>
      </c>
      <c r="Q178" s="25">
        <f t="shared" si="44"/>
        <v>0</v>
      </c>
      <c r="R178" s="25">
        <f t="shared" si="44"/>
        <v>0</v>
      </c>
      <c r="S178" s="22"/>
      <c r="T178" s="26"/>
    </row>
    <row r="179" spans="1:243" ht="27" customHeight="1">
      <c r="A179" s="111"/>
      <c r="B179" s="108"/>
      <c r="C179" s="109"/>
      <c r="D179" s="110"/>
      <c r="E179" s="19"/>
      <c r="F179" s="19"/>
      <c r="G179" s="19"/>
      <c r="H179" s="19">
        <v>2027</v>
      </c>
      <c r="I179" s="25">
        <f t="shared" si="40"/>
        <v>264989.17804269656</v>
      </c>
      <c r="J179" s="25">
        <f t="shared" si="40"/>
        <v>0</v>
      </c>
      <c r="K179" s="25">
        <f>K204+K205+K206+K207+K208+K209+K210+K211+K212+K213+K214+K215</f>
        <v>264989.17804269656</v>
      </c>
      <c r="L179" s="25">
        <f t="shared" ref="L179:R179" si="45">L204+L205+L206+L207+L208+L209+L210+L211+L212+L213+L214+L215</f>
        <v>0</v>
      </c>
      <c r="M179" s="25">
        <f t="shared" si="45"/>
        <v>0</v>
      </c>
      <c r="N179" s="25">
        <f t="shared" si="45"/>
        <v>0</v>
      </c>
      <c r="O179" s="25">
        <f t="shared" si="45"/>
        <v>0</v>
      </c>
      <c r="P179" s="25">
        <f t="shared" si="45"/>
        <v>0</v>
      </c>
      <c r="Q179" s="25">
        <f t="shared" si="45"/>
        <v>0</v>
      </c>
      <c r="R179" s="25">
        <f t="shared" si="45"/>
        <v>0</v>
      </c>
      <c r="S179" s="22"/>
      <c r="T179" s="26"/>
    </row>
    <row r="180" spans="1:243" ht="27" customHeight="1">
      <c r="A180" s="111"/>
      <c r="B180" s="108"/>
      <c r="C180" s="109"/>
      <c r="D180" s="110"/>
      <c r="E180" s="19"/>
      <c r="F180" s="19"/>
      <c r="G180" s="19"/>
      <c r="H180" s="19">
        <v>2028</v>
      </c>
      <c r="I180" s="25">
        <f t="shared" si="40"/>
        <v>88934.867426477678</v>
      </c>
      <c r="J180" s="25">
        <f t="shared" si="40"/>
        <v>0</v>
      </c>
      <c r="K180" s="25">
        <f>K216+K217+K218+K219+K220</f>
        <v>88934.867426477678</v>
      </c>
      <c r="L180" s="25">
        <f t="shared" ref="L180:R180" si="46">L216+L217+L218+L219+L220</f>
        <v>0</v>
      </c>
      <c r="M180" s="25">
        <f t="shared" si="46"/>
        <v>0</v>
      </c>
      <c r="N180" s="25">
        <f t="shared" si="46"/>
        <v>0</v>
      </c>
      <c r="O180" s="25">
        <f t="shared" si="46"/>
        <v>0</v>
      </c>
      <c r="P180" s="25">
        <f t="shared" si="46"/>
        <v>0</v>
      </c>
      <c r="Q180" s="25">
        <f t="shared" si="46"/>
        <v>0</v>
      </c>
      <c r="R180" s="25">
        <f t="shared" si="46"/>
        <v>0</v>
      </c>
      <c r="S180" s="22"/>
      <c r="T180" s="26"/>
      <c r="AI180" s="66"/>
      <c r="AY180" s="66"/>
      <c r="BO180" s="66"/>
      <c r="CE180" s="66"/>
      <c r="CU180" s="66"/>
      <c r="DK180" s="66"/>
      <c r="EA180" s="66"/>
      <c r="EQ180" s="66"/>
      <c r="FG180" s="66"/>
      <c r="FW180" s="66"/>
      <c r="GM180" s="66"/>
      <c r="HC180" s="66"/>
      <c r="HS180" s="66"/>
      <c r="II180" s="66"/>
    </row>
    <row r="181" spans="1:243" ht="27" customHeight="1">
      <c r="A181" s="111"/>
      <c r="B181" s="108"/>
      <c r="C181" s="109"/>
      <c r="D181" s="110"/>
      <c r="E181" s="19"/>
      <c r="F181" s="19"/>
      <c r="G181" s="19"/>
      <c r="H181" s="19">
        <v>2029</v>
      </c>
      <c r="I181" s="25">
        <f t="shared" si="40"/>
        <v>157641.5943774106</v>
      </c>
      <c r="J181" s="25">
        <f t="shared" si="40"/>
        <v>0</v>
      </c>
      <c r="K181" s="25">
        <f>K221+K222+K223+K224+K225+K226+K227</f>
        <v>157641.5943774106</v>
      </c>
      <c r="L181" s="25">
        <f t="shared" ref="L181:R181" si="47">L221+L222+L223+L224+L225+L226+L227</f>
        <v>0</v>
      </c>
      <c r="M181" s="25">
        <f t="shared" si="47"/>
        <v>0</v>
      </c>
      <c r="N181" s="25">
        <f t="shared" si="47"/>
        <v>0</v>
      </c>
      <c r="O181" s="25">
        <f t="shared" si="47"/>
        <v>0</v>
      </c>
      <c r="P181" s="25">
        <f t="shared" si="47"/>
        <v>0</v>
      </c>
      <c r="Q181" s="25">
        <f t="shared" si="47"/>
        <v>0</v>
      </c>
      <c r="R181" s="25">
        <f t="shared" si="47"/>
        <v>0</v>
      </c>
      <c r="S181" s="22"/>
      <c r="T181" s="26"/>
      <c r="AI181" s="66"/>
      <c r="AY181" s="66"/>
      <c r="BO181" s="66"/>
      <c r="CE181" s="66"/>
      <c r="CU181" s="66"/>
      <c r="DK181" s="66"/>
      <c r="EA181" s="66"/>
      <c r="EQ181" s="66"/>
      <c r="FG181" s="66"/>
      <c r="FW181" s="66"/>
      <c r="GM181" s="66"/>
      <c r="HC181" s="66"/>
      <c r="HS181" s="66"/>
      <c r="II181" s="66"/>
    </row>
    <row r="182" spans="1:243" ht="27" customHeight="1">
      <c r="A182" s="111"/>
      <c r="B182" s="108"/>
      <c r="C182" s="109"/>
      <c r="D182" s="110"/>
      <c r="E182" s="19"/>
      <c r="F182" s="19"/>
      <c r="G182" s="19"/>
      <c r="H182" s="19">
        <v>2030</v>
      </c>
      <c r="I182" s="25">
        <f t="shared" si="40"/>
        <v>179178.62396815527</v>
      </c>
      <c r="J182" s="25">
        <f t="shared" si="40"/>
        <v>0</v>
      </c>
      <c r="K182" s="25">
        <f>K228+K229+K230+K231+K232+K233+K234+K235</f>
        <v>179178.62396815527</v>
      </c>
      <c r="L182" s="25">
        <f t="shared" ref="L182:R182" si="48">L228+L229+L230+L231+L232+L233+L234+L235</f>
        <v>0</v>
      </c>
      <c r="M182" s="25">
        <f t="shared" si="48"/>
        <v>0</v>
      </c>
      <c r="N182" s="25">
        <f t="shared" si="48"/>
        <v>0</v>
      </c>
      <c r="O182" s="25">
        <f t="shared" si="48"/>
        <v>0</v>
      </c>
      <c r="P182" s="25">
        <f t="shared" si="48"/>
        <v>0</v>
      </c>
      <c r="Q182" s="25">
        <f t="shared" si="48"/>
        <v>0</v>
      </c>
      <c r="R182" s="25">
        <f t="shared" si="48"/>
        <v>0</v>
      </c>
      <c r="S182" s="22"/>
      <c r="T182" s="26"/>
      <c r="AI182" s="66"/>
      <c r="AY182" s="66"/>
      <c r="BO182" s="66"/>
      <c r="CE182" s="66"/>
      <c r="CU182" s="66"/>
      <c r="DK182" s="66"/>
      <c r="EA182" s="66"/>
      <c r="EQ182" s="66"/>
      <c r="FG182" s="66"/>
      <c r="FW182" s="66"/>
      <c r="GM182" s="66"/>
      <c r="HC182" s="66"/>
      <c r="HS182" s="66"/>
      <c r="II182" s="66"/>
    </row>
    <row r="183" spans="1:243" ht="27" customHeight="1">
      <c r="A183" s="111"/>
      <c r="B183" s="105" t="s">
        <v>29</v>
      </c>
      <c r="C183" s="106"/>
      <c r="D183" s="107"/>
      <c r="E183" s="19"/>
      <c r="F183" s="19"/>
      <c r="G183" s="19"/>
      <c r="H183" s="23" t="s">
        <v>23</v>
      </c>
      <c r="I183" s="24">
        <f t="shared" si="40"/>
        <v>448871.5</v>
      </c>
      <c r="J183" s="24">
        <f t="shared" si="40"/>
        <v>0</v>
      </c>
      <c r="K183" s="24">
        <f t="shared" ref="K183:R183" si="49">SUM(K184:K192)</f>
        <v>112217.9</v>
      </c>
      <c r="L183" s="24">
        <f t="shared" si="49"/>
        <v>0</v>
      </c>
      <c r="M183" s="24">
        <f t="shared" si="49"/>
        <v>0</v>
      </c>
      <c r="N183" s="24">
        <f t="shared" si="49"/>
        <v>0</v>
      </c>
      <c r="O183" s="24">
        <f t="shared" si="49"/>
        <v>336653.6</v>
      </c>
      <c r="P183" s="24">
        <f t="shared" si="49"/>
        <v>0</v>
      </c>
      <c r="Q183" s="24">
        <f t="shared" si="49"/>
        <v>0</v>
      </c>
      <c r="R183" s="24">
        <f t="shared" si="49"/>
        <v>0</v>
      </c>
      <c r="S183" s="22"/>
      <c r="T183" s="26"/>
    </row>
    <row r="184" spans="1:243" ht="27" customHeight="1">
      <c r="A184" s="111"/>
      <c r="B184" s="108"/>
      <c r="C184" s="109"/>
      <c r="D184" s="110"/>
      <c r="E184" s="19"/>
      <c r="F184" s="19"/>
      <c r="G184" s="19"/>
      <c r="H184" s="19">
        <v>2022</v>
      </c>
      <c r="I184" s="25">
        <f t="shared" si="40"/>
        <v>0</v>
      </c>
      <c r="J184" s="25">
        <f t="shared" si="40"/>
        <v>0</v>
      </c>
      <c r="K184" s="25">
        <v>0</v>
      </c>
      <c r="L184" s="25">
        <v>0</v>
      </c>
      <c r="M184" s="25">
        <v>0</v>
      </c>
      <c r="N184" s="25">
        <v>0</v>
      </c>
      <c r="O184" s="25">
        <v>0</v>
      </c>
      <c r="P184" s="25">
        <v>0</v>
      </c>
      <c r="Q184" s="25">
        <v>0</v>
      </c>
      <c r="R184" s="25">
        <v>0</v>
      </c>
      <c r="S184" s="22"/>
      <c r="T184" s="26"/>
    </row>
    <row r="185" spans="1:243" ht="27" customHeight="1">
      <c r="A185" s="111"/>
      <c r="B185" s="108"/>
      <c r="C185" s="109"/>
      <c r="D185" s="110"/>
      <c r="E185" s="19"/>
      <c r="F185" s="19"/>
      <c r="G185" s="19"/>
      <c r="H185" s="19">
        <v>2023</v>
      </c>
      <c r="I185" s="25">
        <f t="shared" si="40"/>
        <v>0</v>
      </c>
      <c r="J185" s="25">
        <f t="shared" si="40"/>
        <v>0</v>
      </c>
      <c r="K185" s="25">
        <v>0</v>
      </c>
      <c r="L185" s="25">
        <v>0</v>
      </c>
      <c r="M185" s="25">
        <v>0</v>
      </c>
      <c r="N185" s="25">
        <v>0</v>
      </c>
      <c r="O185" s="25">
        <v>0</v>
      </c>
      <c r="P185" s="25">
        <v>0</v>
      </c>
      <c r="Q185" s="25">
        <v>0</v>
      </c>
      <c r="R185" s="25">
        <f>R193</f>
        <v>0</v>
      </c>
      <c r="S185" s="22"/>
      <c r="T185" s="26"/>
    </row>
    <row r="186" spans="1:243" ht="27" customHeight="1">
      <c r="A186" s="111"/>
      <c r="B186" s="108"/>
      <c r="C186" s="109"/>
      <c r="D186" s="110"/>
      <c r="E186" s="19"/>
      <c r="F186" s="19"/>
      <c r="G186" s="19"/>
      <c r="H186" s="19">
        <v>2024</v>
      </c>
      <c r="I186" s="25">
        <f t="shared" si="40"/>
        <v>280055.09999999998</v>
      </c>
      <c r="J186" s="25">
        <f t="shared" si="40"/>
        <v>0</v>
      </c>
      <c r="K186" s="25">
        <f>K193</f>
        <v>70013.8</v>
      </c>
      <c r="L186" s="25">
        <f t="shared" ref="L186:R186" si="50">L193</f>
        <v>0</v>
      </c>
      <c r="M186" s="25">
        <f t="shared" si="50"/>
        <v>0</v>
      </c>
      <c r="N186" s="25">
        <f t="shared" si="50"/>
        <v>0</v>
      </c>
      <c r="O186" s="25">
        <f t="shared" si="50"/>
        <v>210041.3</v>
      </c>
      <c r="P186" s="25">
        <f t="shared" si="50"/>
        <v>0</v>
      </c>
      <c r="Q186" s="25">
        <f t="shared" si="50"/>
        <v>0</v>
      </c>
      <c r="R186" s="25">
        <f t="shared" si="50"/>
        <v>0</v>
      </c>
      <c r="S186" s="22"/>
      <c r="T186" s="26"/>
    </row>
    <row r="187" spans="1:243" ht="27" customHeight="1">
      <c r="A187" s="111"/>
      <c r="B187" s="108"/>
      <c r="C187" s="109"/>
      <c r="D187" s="110"/>
      <c r="E187" s="19"/>
      <c r="F187" s="19"/>
      <c r="G187" s="19"/>
      <c r="H187" s="19">
        <v>2025</v>
      </c>
      <c r="I187" s="25">
        <f t="shared" si="40"/>
        <v>168816.4</v>
      </c>
      <c r="J187" s="25">
        <f t="shared" si="40"/>
        <v>0</v>
      </c>
      <c r="K187" s="25">
        <f>K202</f>
        <v>42204.1</v>
      </c>
      <c r="L187" s="25">
        <f t="shared" ref="L187:R187" si="51">L202</f>
        <v>0</v>
      </c>
      <c r="M187" s="25">
        <f t="shared" si="51"/>
        <v>0</v>
      </c>
      <c r="N187" s="25">
        <f t="shared" si="51"/>
        <v>0</v>
      </c>
      <c r="O187" s="25">
        <f t="shared" si="51"/>
        <v>126612.3</v>
      </c>
      <c r="P187" s="25">
        <f t="shared" si="51"/>
        <v>0</v>
      </c>
      <c r="Q187" s="25">
        <f t="shared" si="51"/>
        <v>0</v>
      </c>
      <c r="R187" s="25">
        <f t="shared" si="51"/>
        <v>0</v>
      </c>
      <c r="S187" s="22"/>
      <c r="T187" s="26"/>
    </row>
    <row r="188" spans="1:243" ht="27" customHeight="1">
      <c r="A188" s="111"/>
      <c r="B188" s="108"/>
      <c r="C188" s="109"/>
      <c r="D188" s="110"/>
      <c r="E188" s="19"/>
      <c r="F188" s="19"/>
      <c r="G188" s="19"/>
      <c r="H188" s="19">
        <v>2026</v>
      </c>
      <c r="I188" s="25">
        <f t="shared" si="40"/>
        <v>0</v>
      </c>
      <c r="J188" s="25">
        <f t="shared" si="40"/>
        <v>0</v>
      </c>
      <c r="K188" s="25">
        <v>0</v>
      </c>
      <c r="L188" s="25">
        <v>0</v>
      </c>
      <c r="M188" s="25">
        <v>0</v>
      </c>
      <c r="N188" s="25">
        <v>0</v>
      </c>
      <c r="O188" s="25">
        <v>0</v>
      </c>
      <c r="P188" s="25">
        <v>0</v>
      </c>
      <c r="Q188" s="25">
        <v>0</v>
      </c>
      <c r="R188" s="25">
        <v>0</v>
      </c>
      <c r="S188" s="22"/>
      <c r="T188" s="26"/>
    </row>
    <row r="189" spans="1:243" ht="27" customHeight="1">
      <c r="A189" s="111"/>
      <c r="B189" s="108"/>
      <c r="C189" s="109"/>
      <c r="D189" s="110"/>
      <c r="E189" s="19"/>
      <c r="F189" s="19"/>
      <c r="G189" s="19"/>
      <c r="H189" s="19">
        <v>2027</v>
      </c>
      <c r="I189" s="25">
        <f t="shared" si="40"/>
        <v>0</v>
      </c>
      <c r="J189" s="25">
        <f t="shared" si="40"/>
        <v>0</v>
      </c>
      <c r="K189" s="25">
        <v>0</v>
      </c>
      <c r="L189" s="25">
        <v>0</v>
      </c>
      <c r="M189" s="25">
        <v>0</v>
      </c>
      <c r="N189" s="25">
        <v>0</v>
      </c>
      <c r="O189" s="25">
        <v>0</v>
      </c>
      <c r="P189" s="25">
        <v>0</v>
      </c>
      <c r="Q189" s="25">
        <v>0</v>
      </c>
      <c r="R189" s="25">
        <v>0</v>
      </c>
      <c r="S189" s="22"/>
      <c r="T189" s="26"/>
    </row>
    <row r="190" spans="1:243" ht="27" customHeight="1">
      <c r="A190" s="111"/>
      <c r="B190" s="108"/>
      <c r="C190" s="109"/>
      <c r="D190" s="110"/>
      <c r="E190" s="19"/>
      <c r="F190" s="19"/>
      <c r="G190" s="19"/>
      <c r="H190" s="19">
        <v>2028</v>
      </c>
      <c r="I190" s="25">
        <f t="shared" si="40"/>
        <v>0</v>
      </c>
      <c r="J190" s="25">
        <f t="shared" si="40"/>
        <v>0</v>
      </c>
      <c r="K190" s="25">
        <v>0</v>
      </c>
      <c r="L190" s="25">
        <v>0</v>
      </c>
      <c r="M190" s="25">
        <v>0</v>
      </c>
      <c r="N190" s="25">
        <v>0</v>
      </c>
      <c r="O190" s="25">
        <v>0</v>
      </c>
      <c r="P190" s="25">
        <v>0</v>
      </c>
      <c r="Q190" s="25">
        <v>0</v>
      </c>
      <c r="R190" s="25">
        <v>0</v>
      </c>
      <c r="S190" s="22"/>
      <c r="T190" s="26"/>
      <c r="AI190" s="66"/>
      <c r="AY190" s="66"/>
      <c r="BO190" s="66"/>
      <c r="CE190" s="66"/>
      <c r="CU190" s="66"/>
      <c r="DK190" s="66"/>
      <c r="EA190" s="66"/>
      <c r="EQ190" s="66"/>
      <c r="FG190" s="66"/>
      <c r="FW190" s="66"/>
      <c r="GM190" s="66"/>
      <c r="HC190" s="66"/>
      <c r="HS190" s="66"/>
      <c r="II190" s="66"/>
    </row>
    <row r="191" spans="1:243" ht="27" customHeight="1">
      <c r="A191" s="111"/>
      <c r="B191" s="108"/>
      <c r="C191" s="109"/>
      <c r="D191" s="110"/>
      <c r="E191" s="19"/>
      <c r="F191" s="19"/>
      <c r="G191" s="19"/>
      <c r="H191" s="19">
        <v>2029</v>
      </c>
      <c r="I191" s="25">
        <f t="shared" si="40"/>
        <v>0</v>
      </c>
      <c r="J191" s="25">
        <f t="shared" si="40"/>
        <v>0</v>
      </c>
      <c r="K191" s="25">
        <v>0</v>
      </c>
      <c r="L191" s="25">
        <v>0</v>
      </c>
      <c r="M191" s="25">
        <v>0</v>
      </c>
      <c r="N191" s="25">
        <v>0</v>
      </c>
      <c r="O191" s="25">
        <v>0</v>
      </c>
      <c r="P191" s="25">
        <v>0</v>
      </c>
      <c r="Q191" s="25">
        <v>0</v>
      </c>
      <c r="R191" s="25">
        <v>0</v>
      </c>
      <c r="S191" s="22"/>
      <c r="T191" s="26"/>
      <c r="AI191" s="66"/>
      <c r="AY191" s="66"/>
      <c r="BO191" s="66"/>
      <c r="CE191" s="66"/>
      <c r="CU191" s="66"/>
      <c r="DK191" s="66"/>
      <c r="EA191" s="66"/>
      <c r="EQ191" s="66"/>
      <c r="FG191" s="66"/>
      <c r="FW191" s="66"/>
      <c r="GM191" s="66"/>
      <c r="HC191" s="66"/>
      <c r="HS191" s="66"/>
      <c r="II191" s="66"/>
    </row>
    <row r="192" spans="1:243" ht="27" customHeight="1">
      <c r="A192" s="111"/>
      <c r="B192" s="108"/>
      <c r="C192" s="109"/>
      <c r="D192" s="110"/>
      <c r="E192" s="19"/>
      <c r="F192" s="19"/>
      <c r="G192" s="19"/>
      <c r="H192" s="19">
        <v>2030</v>
      </c>
      <c r="I192" s="25">
        <f t="shared" si="40"/>
        <v>0</v>
      </c>
      <c r="J192" s="25">
        <f t="shared" si="40"/>
        <v>0</v>
      </c>
      <c r="K192" s="25">
        <v>0</v>
      </c>
      <c r="L192" s="25">
        <v>0</v>
      </c>
      <c r="M192" s="25">
        <v>0</v>
      </c>
      <c r="N192" s="25">
        <v>0</v>
      </c>
      <c r="O192" s="25">
        <v>0</v>
      </c>
      <c r="P192" s="25">
        <v>0</v>
      </c>
      <c r="Q192" s="25">
        <v>0</v>
      </c>
      <c r="R192" s="25">
        <v>0</v>
      </c>
      <c r="S192" s="22"/>
      <c r="T192" s="26"/>
      <c r="AI192" s="66"/>
      <c r="AY192" s="66"/>
      <c r="BO192" s="66"/>
      <c r="CE192" s="66"/>
      <c r="CU192" s="66"/>
      <c r="DK192" s="66"/>
      <c r="EA192" s="66"/>
      <c r="EQ192" s="66"/>
      <c r="FG192" s="66"/>
      <c r="FW192" s="66"/>
      <c r="GM192" s="66"/>
      <c r="HC192" s="66"/>
      <c r="HS192" s="66"/>
      <c r="II192" s="66"/>
    </row>
    <row r="193" spans="1:257" ht="47.25" customHeight="1">
      <c r="A193" s="72" t="s">
        <v>141</v>
      </c>
      <c r="B193" s="59" t="s">
        <v>142</v>
      </c>
      <c r="C193" s="59">
        <v>0.436</v>
      </c>
      <c r="D193" s="61" t="s">
        <v>76</v>
      </c>
      <c r="E193" s="61"/>
      <c r="F193" s="61" t="s">
        <v>50</v>
      </c>
      <c r="G193" s="61" t="s">
        <v>44</v>
      </c>
      <c r="H193" s="61">
        <v>2024</v>
      </c>
      <c r="I193" s="25">
        <f t="shared" ref="I193:J199" si="52">K193+M193+O193+Q193</f>
        <v>280055.09999999998</v>
      </c>
      <c r="J193" s="25">
        <f t="shared" si="52"/>
        <v>0</v>
      </c>
      <c r="K193" s="30">
        <v>70013.8</v>
      </c>
      <c r="L193" s="30">
        <v>0</v>
      </c>
      <c r="M193" s="30">
        <v>0</v>
      </c>
      <c r="N193" s="30">
        <v>0</v>
      </c>
      <c r="O193" s="30">
        <v>210041.3</v>
      </c>
      <c r="P193" s="30">
        <v>0</v>
      </c>
      <c r="Q193" s="30">
        <v>0</v>
      </c>
      <c r="R193" s="30">
        <v>0</v>
      </c>
      <c r="S193" s="69" t="s">
        <v>143</v>
      </c>
      <c r="T193" s="26"/>
    </row>
    <row r="194" spans="1:257" ht="74.25" customHeight="1">
      <c r="A194" s="72" t="s">
        <v>144</v>
      </c>
      <c r="B194" s="61" t="s">
        <v>145</v>
      </c>
      <c r="C194" s="61">
        <v>1.35</v>
      </c>
      <c r="D194" s="61" t="s">
        <v>32</v>
      </c>
      <c r="E194" s="61"/>
      <c r="F194" s="61" t="s">
        <v>50</v>
      </c>
      <c r="G194" s="61" t="s">
        <v>51</v>
      </c>
      <c r="H194" s="61">
        <v>2024</v>
      </c>
      <c r="I194" s="25">
        <f t="shared" si="52"/>
        <v>14031.5</v>
      </c>
      <c r="J194" s="25">
        <f t="shared" si="52"/>
        <v>0</v>
      </c>
      <c r="K194" s="30">
        <v>3507.9</v>
      </c>
      <c r="L194" s="30">
        <v>0</v>
      </c>
      <c r="M194" s="30">
        <v>0</v>
      </c>
      <c r="N194" s="30">
        <v>0</v>
      </c>
      <c r="O194" s="30">
        <v>10523.6</v>
      </c>
      <c r="P194" s="30">
        <v>0</v>
      </c>
      <c r="Q194" s="30">
        <v>0</v>
      </c>
      <c r="R194" s="30">
        <v>0</v>
      </c>
      <c r="S194" s="22" t="s">
        <v>146</v>
      </c>
      <c r="T194" s="26"/>
    </row>
    <row r="195" spans="1:257" ht="74.25" customHeight="1">
      <c r="A195" s="72" t="s">
        <v>147</v>
      </c>
      <c r="B195" s="61" t="s">
        <v>148</v>
      </c>
      <c r="C195" s="61">
        <v>1.6</v>
      </c>
      <c r="D195" s="61" t="s">
        <v>32</v>
      </c>
      <c r="E195" s="61"/>
      <c r="F195" s="61" t="s">
        <v>50</v>
      </c>
      <c r="G195" s="61" t="s">
        <v>51</v>
      </c>
      <c r="H195" s="61">
        <v>2024</v>
      </c>
      <c r="I195" s="25">
        <f t="shared" si="52"/>
        <v>32997.9</v>
      </c>
      <c r="J195" s="25">
        <f t="shared" si="52"/>
        <v>0</v>
      </c>
      <c r="K195" s="30">
        <v>8249.5</v>
      </c>
      <c r="L195" s="30">
        <v>0</v>
      </c>
      <c r="M195" s="30">
        <v>0</v>
      </c>
      <c r="N195" s="30">
        <v>0</v>
      </c>
      <c r="O195" s="30">
        <v>24748.400000000001</v>
      </c>
      <c r="P195" s="30">
        <v>0</v>
      </c>
      <c r="Q195" s="30">
        <v>0</v>
      </c>
      <c r="R195" s="30">
        <v>0</v>
      </c>
      <c r="S195" s="22" t="s">
        <v>149</v>
      </c>
      <c r="T195" s="26"/>
    </row>
    <row r="196" spans="1:257" ht="74.25" customHeight="1">
      <c r="A196" s="72" t="s">
        <v>150</v>
      </c>
      <c r="B196" s="61" t="s">
        <v>151</v>
      </c>
      <c r="C196" s="61">
        <v>1</v>
      </c>
      <c r="D196" s="61" t="s">
        <v>32</v>
      </c>
      <c r="E196" s="61"/>
      <c r="F196" s="61" t="s">
        <v>33</v>
      </c>
      <c r="G196" s="61" t="s">
        <v>51</v>
      </c>
      <c r="H196" s="61">
        <v>2024</v>
      </c>
      <c r="I196" s="25">
        <f t="shared" si="52"/>
        <v>27773.1</v>
      </c>
      <c r="J196" s="25">
        <f t="shared" si="52"/>
        <v>0</v>
      </c>
      <c r="K196" s="30">
        <v>27773.1</v>
      </c>
      <c r="L196" s="30">
        <v>0</v>
      </c>
      <c r="M196" s="30">
        <v>0</v>
      </c>
      <c r="N196" s="30">
        <v>0</v>
      </c>
      <c r="O196" s="30">
        <v>0</v>
      </c>
      <c r="P196" s="30">
        <v>0</v>
      </c>
      <c r="Q196" s="30">
        <v>0</v>
      </c>
      <c r="R196" s="30">
        <v>0</v>
      </c>
      <c r="S196" s="22" t="s">
        <v>152</v>
      </c>
      <c r="T196" s="26"/>
    </row>
    <row r="197" spans="1:257" ht="47.25" customHeight="1">
      <c r="A197" s="72" t="s">
        <v>153</v>
      </c>
      <c r="B197" s="61" t="s">
        <v>154</v>
      </c>
      <c r="C197" s="61">
        <v>0.60799999999999998</v>
      </c>
      <c r="D197" s="61" t="s">
        <v>32</v>
      </c>
      <c r="E197" s="61"/>
      <c r="F197" s="61" t="s">
        <v>50</v>
      </c>
      <c r="G197" s="61" t="s">
        <v>51</v>
      </c>
      <c r="H197" s="61">
        <v>2024</v>
      </c>
      <c r="I197" s="30">
        <f t="shared" si="52"/>
        <v>11604.5</v>
      </c>
      <c r="J197" s="30">
        <f t="shared" si="52"/>
        <v>0</v>
      </c>
      <c r="K197" s="30">
        <v>11604.5</v>
      </c>
      <c r="L197" s="30">
        <v>0</v>
      </c>
      <c r="M197" s="30">
        <v>0</v>
      </c>
      <c r="N197" s="30">
        <v>0</v>
      </c>
      <c r="O197" s="30">
        <v>0</v>
      </c>
      <c r="P197" s="30">
        <v>0</v>
      </c>
      <c r="Q197" s="30">
        <v>0</v>
      </c>
      <c r="R197" s="30">
        <v>0</v>
      </c>
      <c r="S197" s="22" t="s">
        <v>35</v>
      </c>
      <c r="T197" s="26"/>
    </row>
    <row r="198" spans="1:257" s="18" customFormat="1" ht="106.5" customHeight="1">
      <c r="A198" s="96" t="s">
        <v>155</v>
      </c>
      <c r="B198" s="61" t="s">
        <v>156</v>
      </c>
      <c r="C198" s="61">
        <v>7</v>
      </c>
      <c r="D198" s="61" t="s">
        <v>32</v>
      </c>
      <c r="E198" s="61" t="s">
        <v>64</v>
      </c>
      <c r="F198" s="61" t="s">
        <v>33</v>
      </c>
      <c r="G198" s="61" t="s">
        <v>34</v>
      </c>
      <c r="H198" s="61">
        <v>2024</v>
      </c>
      <c r="I198" s="25">
        <f t="shared" si="52"/>
        <v>0</v>
      </c>
      <c r="J198" s="25">
        <f t="shared" si="52"/>
        <v>0</v>
      </c>
      <c r="K198" s="30">
        <v>0</v>
      </c>
      <c r="L198" s="30">
        <v>0</v>
      </c>
      <c r="M198" s="30">
        <v>0</v>
      </c>
      <c r="N198" s="30">
        <v>0</v>
      </c>
      <c r="O198" s="30">
        <v>0</v>
      </c>
      <c r="P198" s="30">
        <v>0</v>
      </c>
      <c r="Q198" s="30">
        <v>0</v>
      </c>
      <c r="R198" s="30">
        <v>0</v>
      </c>
      <c r="S198" s="22" t="s">
        <v>157</v>
      </c>
      <c r="T198" s="26"/>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c r="GZ198" s="44"/>
      <c r="HA198" s="44"/>
      <c r="HB198" s="44"/>
      <c r="HC198" s="44"/>
      <c r="HD198" s="44"/>
      <c r="HE198" s="44"/>
      <c r="HF198" s="44"/>
      <c r="HG198" s="44"/>
      <c r="HH198" s="44"/>
      <c r="HI198" s="44"/>
      <c r="HJ198" s="44"/>
      <c r="HK198" s="44"/>
      <c r="HL198" s="44"/>
      <c r="HM198" s="44"/>
      <c r="HN198" s="44"/>
      <c r="HO198" s="44"/>
      <c r="HP198" s="44"/>
      <c r="HQ198" s="44"/>
      <c r="HR198" s="44"/>
      <c r="HS198" s="44"/>
      <c r="HT198" s="44"/>
      <c r="HU198" s="44"/>
      <c r="HV198" s="44"/>
      <c r="HW198" s="44"/>
      <c r="HX198" s="44"/>
      <c r="HY198" s="44"/>
      <c r="HZ198" s="44"/>
      <c r="IA198" s="44"/>
      <c r="IB198" s="44"/>
      <c r="IC198" s="44"/>
      <c r="ID198" s="44"/>
      <c r="IE198" s="44"/>
      <c r="IF198" s="44"/>
      <c r="IG198" s="44"/>
      <c r="IH198" s="44"/>
      <c r="II198" s="44"/>
      <c r="IJ198" s="44"/>
      <c r="IK198" s="44"/>
      <c r="IL198" s="44"/>
      <c r="IM198" s="44"/>
      <c r="IN198" s="44"/>
      <c r="IO198" s="44"/>
      <c r="IP198" s="44"/>
      <c r="IQ198" s="44"/>
      <c r="IR198" s="44"/>
      <c r="IS198" s="44"/>
      <c r="IT198" s="44"/>
      <c r="IU198" s="44"/>
      <c r="IV198" s="44"/>
      <c r="IW198" s="44"/>
    </row>
    <row r="199" spans="1:257" ht="106.5" customHeight="1">
      <c r="A199" s="97"/>
      <c r="B199" s="61" t="s">
        <v>156</v>
      </c>
      <c r="C199" s="61"/>
      <c r="D199" s="61"/>
      <c r="E199" s="61"/>
      <c r="F199" s="61" t="s">
        <v>33</v>
      </c>
      <c r="G199" s="61" t="s">
        <v>34</v>
      </c>
      <c r="H199" s="61">
        <v>2025</v>
      </c>
      <c r="I199" s="25">
        <f t="shared" si="52"/>
        <v>242806.5</v>
      </c>
      <c r="J199" s="25">
        <f>L199+N199+P199+R199</f>
        <v>0</v>
      </c>
      <c r="K199" s="30">
        <v>60701.599999999999</v>
      </c>
      <c r="L199" s="30">
        <v>0</v>
      </c>
      <c r="M199" s="30">
        <v>0</v>
      </c>
      <c r="N199" s="30">
        <v>0</v>
      </c>
      <c r="O199" s="30">
        <v>182104.9</v>
      </c>
      <c r="P199" s="30">
        <v>0</v>
      </c>
      <c r="Q199" s="30">
        <v>0</v>
      </c>
      <c r="R199" s="30">
        <v>0</v>
      </c>
      <c r="S199" s="22"/>
      <c r="T199" s="26"/>
    </row>
    <row r="200" spans="1:257" ht="47.25" customHeight="1">
      <c r="A200" s="72" t="s">
        <v>158</v>
      </c>
      <c r="B200" s="61" t="s">
        <v>159</v>
      </c>
      <c r="C200" s="61">
        <v>0.82899999999999996</v>
      </c>
      <c r="D200" s="61" t="s">
        <v>32</v>
      </c>
      <c r="E200" s="61"/>
      <c r="F200" s="61" t="s">
        <v>33</v>
      </c>
      <c r="G200" s="61" t="s">
        <v>34</v>
      </c>
      <c r="H200" s="61">
        <v>2025</v>
      </c>
      <c r="I200" s="30">
        <f>K200+M200+O200+Q200</f>
        <v>26438.400000000001</v>
      </c>
      <c r="J200" s="30">
        <f>L200+N200+P200+R200</f>
        <v>0</v>
      </c>
      <c r="K200" s="30">
        <v>26438.400000000001</v>
      </c>
      <c r="L200" s="30">
        <v>0</v>
      </c>
      <c r="M200" s="30">
        <v>0</v>
      </c>
      <c r="N200" s="30">
        <v>0</v>
      </c>
      <c r="O200" s="30">
        <v>0</v>
      </c>
      <c r="P200" s="30">
        <v>0</v>
      </c>
      <c r="Q200" s="30">
        <v>0</v>
      </c>
      <c r="R200" s="30">
        <v>0</v>
      </c>
      <c r="S200" s="22" t="s">
        <v>35</v>
      </c>
      <c r="T200" s="26"/>
    </row>
    <row r="201" spans="1:257" ht="42.75" customHeight="1">
      <c r="A201" s="72" t="s">
        <v>160</v>
      </c>
      <c r="B201" s="59" t="s">
        <v>161</v>
      </c>
      <c r="C201" s="60">
        <v>2.2999999999999998</v>
      </c>
      <c r="D201" s="60" t="s">
        <v>32</v>
      </c>
      <c r="E201" s="61"/>
      <c r="F201" s="61" t="s">
        <v>50</v>
      </c>
      <c r="G201" s="61" t="s">
        <v>51</v>
      </c>
      <c r="H201" s="61">
        <v>2025</v>
      </c>
      <c r="I201" s="25">
        <f>K201+M201+O201+Q201</f>
        <v>32972.199999999997</v>
      </c>
      <c r="J201" s="25">
        <f>L201+N201+P201+R201</f>
        <v>0</v>
      </c>
      <c r="K201" s="30">
        <v>32972.199999999997</v>
      </c>
      <c r="L201" s="30">
        <v>0</v>
      </c>
      <c r="M201" s="30">
        <v>0</v>
      </c>
      <c r="N201" s="30">
        <v>0</v>
      </c>
      <c r="O201" s="30">
        <v>0</v>
      </c>
      <c r="P201" s="30">
        <v>0</v>
      </c>
      <c r="Q201" s="30">
        <v>0</v>
      </c>
      <c r="R201" s="30">
        <v>0</v>
      </c>
      <c r="S201" s="70" t="s">
        <v>162</v>
      </c>
      <c r="T201" s="26"/>
    </row>
    <row r="202" spans="1:257" ht="26.25" customHeight="1">
      <c r="A202" s="72" t="s">
        <v>163</v>
      </c>
      <c r="B202" s="59" t="s">
        <v>164</v>
      </c>
      <c r="C202" s="59">
        <v>0.44231999999999999</v>
      </c>
      <c r="D202" s="59" t="s">
        <v>76</v>
      </c>
      <c r="E202" s="61"/>
      <c r="F202" s="61" t="s">
        <v>50</v>
      </c>
      <c r="G202" s="61" t="s">
        <v>44</v>
      </c>
      <c r="H202" s="61">
        <v>2025</v>
      </c>
      <c r="I202" s="25">
        <f>K202+M202+O202+Q202</f>
        <v>168816.4</v>
      </c>
      <c r="J202" s="25">
        <f>L202+N202+P202+R202</f>
        <v>0</v>
      </c>
      <c r="K202" s="30">
        <v>42204.1</v>
      </c>
      <c r="L202" s="30">
        <v>0</v>
      </c>
      <c r="M202" s="30">
        <v>0</v>
      </c>
      <c r="N202" s="30">
        <v>0</v>
      </c>
      <c r="O202" s="30">
        <v>126612.3</v>
      </c>
      <c r="P202" s="30">
        <v>0</v>
      </c>
      <c r="Q202" s="30">
        <v>0</v>
      </c>
      <c r="R202" s="30">
        <v>0</v>
      </c>
      <c r="S202" s="22"/>
      <c r="T202" s="26"/>
    </row>
    <row r="203" spans="1:257" ht="74.25" customHeight="1">
      <c r="A203" s="72" t="s">
        <v>165</v>
      </c>
      <c r="B203" s="61" t="s">
        <v>166</v>
      </c>
      <c r="C203" s="61">
        <v>2.2999999999999998</v>
      </c>
      <c r="D203" s="61" t="s">
        <v>32</v>
      </c>
      <c r="E203" s="61"/>
      <c r="F203" s="61" t="s">
        <v>56</v>
      </c>
      <c r="G203" s="61" t="s">
        <v>44</v>
      </c>
      <c r="H203" s="61">
        <v>2026</v>
      </c>
      <c r="I203" s="25">
        <f>K203+M203+O203+Q203</f>
        <v>46297.599999999999</v>
      </c>
      <c r="J203" s="25">
        <f>L203+N203+P203+R203</f>
        <v>0</v>
      </c>
      <c r="K203" s="30">
        <v>11574.4</v>
      </c>
      <c r="L203" s="30">
        <v>0</v>
      </c>
      <c r="M203" s="30">
        <v>0</v>
      </c>
      <c r="N203" s="30">
        <v>0</v>
      </c>
      <c r="O203" s="30">
        <v>34723.199999999997</v>
      </c>
      <c r="P203" s="30">
        <v>0</v>
      </c>
      <c r="Q203" s="30">
        <v>0</v>
      </c>
      <c r="R203" s="30">
        <v>0</v>
      </c>
      <c r="S203" s="22" t="s">
        <v>149</v>
      </c>
      <c r="T203" s="26"/>
    </row>
    <row r="204" spans="1:257" ht="74.25" customHeight="1">
      <c r="A204" s="72" t="s">
        <v>167</v>
      </c>
      <c r="B204" s="61" t="s">
        <v>168</v>
      </c>
      <c r="C204" s="61">
        <v>0.22</v>
      </c>
      <c r="D204" s="61" t="s">
        <v>32</v>
      </c>
      <c r="E204" s="61"/>
      <c r="F204" s="61" t="s">
        <v>50</v>
      </c>
      <c r="G204" s="61" t="s">
        <v>51</v>
      </c>
      <c r="H204" s="61">
        <v>2027</v>
      </c>
      <c r="I204" s="25">
        <f t="shared" ref="I204:J217" si="53">K204+M204+O204+Q204</f>
        <v>11648.965579149313</v>
      </c>
      <c r="J204" s="25">
        <f t="shared" si="53"/>
        <v>0</v>
      </c>
      <c r="K204" s="30">
        <f>9657*1.048*1.048*1.048*1.048</f>
        <v>11648.965579149313</v>
      </c>
      <c r="L204" s="30">
        <v>0</v>
      </c>
      <c r="M204" s="30">
        <v>0</v>
      </c>
      <c r="N204" s="30">
        <v>0</v>
      </c>
      <c r="O204" s="30">
        <v>0</v>
      </c>
      <c r="P204" s="30">
        <v>0</v>
      </c>
      <c r="Q204" s="30">
        <v>0</v>
      </c>
      <c r="R204" s="30">
        <v>0</v>
      </c>
      <c r="S204" s="22" t="s">
        <v>169</v>
      </c>
      <c r="T204" s="26"/>
    </row>
    <row r="205" spans="1:257" ht="63.75">
      <c r="A205" s="72" t="s">
        <v>170</v>
      </c>
      <c r="B205" s="61" t="s">
        <v>171</v>
      </c>
      <c r="C205" s="61">
        <v>0.3</v>
      </c>
      <c r="D205" s="61" t="s">
        <v>32</v>
      </c>
      <c r="E205" s="61"/>
      <c r="F205" s="61" t="s">
        <v>50</v>
      </c>
      <c r="G205" s="61" t="s">
        <v>51</v>
      </c>
      <c r="H205" s="61">
        <v>2027</v>
      </c>
      <c r="I205" s="25">
        <f t="shared" si="53"/>
        <v>9238.5935153348637</v>
      </c>
      <c r="J205" s="25">
        <f t="shared" si="53"/>
        <v>0</v>
      </c>
      <c r="K205" s="30">
        <f>7658.8*1.048*1.048*1.048*1.048</f>
        <v>9238.5935153348637</v>
      </c>
      <c r="L205" s="30">
        <v>0</v>
      </c>
      <c r="M205" s="30">
        <v>0</v>
      </c>
      <c r="N205" s="30">
        <v>0</v>
      </c>
      <c r="O205" s="30">
        <v>0</v>
      </c>
      <c r="P205" s="30">
        <v>0</v>
      </c>
      <c r="Q205" s="30">
        <v>0</v>
      </c>
      <c r="R205" s="30">
        <v>0</v>
      </c>
      <c r="S205" s="22" t="s">
        <v>169</v>
      </c>
      <c r="T205" s="26"/>
    </row>
    <row r="206" spans="1:257" ht="63.75">
      <c r="A206" s="72" t="s">
        <v>172</v>
      </c>
      <c r="B206" s="61" t="s">
        <v>173</v>
      </c>
      <c r="C206" s="61">
        <v>1.3</v>
      </c>
      <c r="D206" s="61" t="s">
        <v>32</v>
      </c>
      <c r="E206" s="61"/>
      <c r="F206" s="61" t="s">
        <v>50</v>
      </c>
      <c r="G206" s="61" t="s">
        <v>51</v>
      </c>
      <c r="H206" s="61">
        <v>2027</v>
      </c>
      <c r="I206" s="25">
        <f t="shared" si="53"/>
        <v>22045.21802234061</v>
      </c>
      <c r="J206" s="25">
        <f t="shared" si="53"/>
        <v>0</v>
      </c>
      <c r="K206" s="30">
        <f>18275.5*1.048*1.048*1.048*1.048</f>
        <v>22045.21802234061</v>
      </c>
      <c r="L206" s="30">
        <v>0</v>
      </c>
      <c r="M206" s="30">
        <v>0</v>
      </c>
      <c r="N206" s="30">
        <v>0</v>
      </c>
      <c r="O206" s="30">
        <v>0</v>
      </c>
      <c r="P206" s="30">
        <v>0</v>
      </c>
      <c r="Q206" s="30">
        <v>0</v>
      </c>
      <c r="R206" s="30">
        <v>0</v>
      </c>
      <c r="S206" s="22" t="s">
        <v>169</v>
      </c>
      <c r="T206" s="26"/>
    </row>
    <row r="207" spans="1:257" ht="30.75" customHeight="1">
      <c r="A207" s="72" t="s">
        <v>174</v>
      </c>
      <c r="B207" s="59" t="s">
        <v>175</v>
      </c>
      <c r="C207" s="59">
        <v>0.23</v>
      </c>
      <c r="D207" s="59" t="s">
        <v>32</v>
      </c>
      <c r="E207" s="61"/>
      <c r="F207" s="61" t="s">
        <v>50</v>
      </c>
      <c r="G207" s="61" t="s">
        <v>51</v>
      </c>
      <c r="H207" s="61">
        <v>2027</v>
      </c>
      <c r="I207" s="25">
        <f t="shared" si="53"/>
        <v>7391.7915787419661</v>
      </c>
      <c r="J207" s="25">
        <f>L207+N207+P207+R207</f>
        <v>0</v>
      </c>
      <c r="K207" s="30">
        <f>6127.8*1.048*1.048*1.048*1.048</f>
        <v>7391.7915787419661</v>
      </c>
      <c r="L207" s="30">
        <v>0</v>
      </c>
      <c r="M207" s="30">
        <v>0</v>
      </c>
      <c r="N207" s="30">
        <v>0</v>
      </c>
      <c r="O207" s="30">
        <v>0</v>
      </c>
      <c r="P207" s="30">
        <v>0</v>
      </c>
      <c r="Q207" s="30">
        <v>0</v>
      </c>
      <c r="R207" s="30">
        <v>0</v>
      </c>
      <c r="S207" s="22"/>
      <c r="T207" s="26"/>
    </row>
    <row r="208" spans="1:257" ht="36" customHeight="1">
      <c r="A208" s="72" t="s">
        <v>176</v>
      </c>
      <c r="B208" s="59" t="s">
        <v>177</v>
      </c>
      <c r="C208" s="59">
        <v>0.36</v>
      </c>
      <c r="D208" s="59" t="s">
        <v>32</v>
      </c>
      <c r="E208" s="61"/>
      <c r="F208" s="61" t="s">
        <v>56</v>
      </c>
      <c r="G208" s="61" t="s">
        <v>44</v>
      </c>
      <c r="H208" s="61">
        <v>2027</v>
      </c>
      <c r="I208" s="25">
        <f t="shared" si="53"/>
        <v>10022.308223502338</v>
      </c>
      <c r="J208" s="25">
        <f t="shared" si="53"/>
        <v>0</v>
      </c>
      <c r="K208" s="30">
        <f>8308.5*1.048*1.048*1.048*1.048</f>
        <v>10022.308223502338</v>
      </c>
      <c r="L208" s="30">
        <v>0</v>
      </c>
      <c r="M208" s="30">
        <v>0</v>
      </c>
      <c r="N208" s="30">
        <v>0</v>
      </c>
      <c r="O208" s="30">
        <v>0</v>
      </c>
      <c r="P208" s="30">
        <v>0</v>
      </c>
      <c r="Q208" s="30">
        <v>0</v>
      </c>
      <c r="R208" s="30">
        <v>0</v>
      </c>
      <c r="S208" s="22"/>
      <c r="T208" s="26"/>
    </row>
    <row r="209" spans="1:20" ht="74.25" customHeight="1">
      <c r="A209" s="72" t="s">
        <v>178</v>
      </c>
      <c r="B209" s="61" t="s">
        <v>179</v>
      </c>
      <c r="C209" s="61">
        <v>2.8</v>
      </c>
      <c r="D209" s="61" t="s">
        <v>32</v>
      </c>
      <c r="E209" s="61"/>
      <c r="F209" s="61" t="s">
        <v>50</v>
      </c>
      <c r="G209" s="61" t="s">
        <v>51</v>
      </c>
      <c r="H209" s="61">
        <v>2027</v>
      </c>
      <c r="I209" s="25">
        <f t="shared" si="53"/>
        <v>19666.812157951186</v>
      </c>
      <c r="J209" s="25">
        <f t="shared" si="53"/>
        <v>0</v>
      </c>
      <c r="K209" s="30">
        <f>16303.8*1.048*1.048*1.048*1.048</f>
        <v>19666.812157951186</v>
      </c>
      <c r="L209" s="30">
        <v>0</v>
      </c>
      <c r="M209" s="30">
        <v>0</v>
      </c>
      <c r="N209" s="30">
        <v>0</v>
      </c>
      <c r="O209" s="30">
        <v>0</v>
      </c>
      <c r="P209" s="30">
        <v>0</v>
      </c>
      <c r="Q209" s="30">
        <v>0</v>
      </c>
      <c r="R209" s="30">
        <v>0</v>
      </c>
      <c r="S209" s="22" t="s">
        <v>146</v>
      </c>
      <c r="T209" s="26"/>
    </row>
    <row r="210" spans="1:20" ht="47.25" customHeight="1">
      <c r="A210" s="72" t="s">
        <v>180</v>
      </c>
      <c r="B210" s="61" t="s">
        <v>181</v>
      </c>
      <c r="C210" s="61">
        <v>6.7000000000000004E-2</v>
      </c>
      <c r="D210" s="61" t="s">
        <v>32</v>
      </c>
      <c r="E210" s="61"/>
      <c r="F210" s="61" t="s">
        <v>50</v>
      </c>
      <c r="G210" s="61" t="s">
        <v>51</v>
      </c>
      <c r="H210" s="61">
        <v>2027</v>
      </c>
      <c r="I210" s="30">
        <f t="shared" si="53"/>
        <v>45730.241761601137</v>
      </c>
      <c r="J210" s="30">
        <f t="shared" si="53"/>
        <v>0</v>
      </c>
      <c r="K210" s="30">
        <f>37910.4*1.048*1.048*1.048*1.048</f>
        <v>45730.241761601137</v>
      </c>
      <c r="L210" s="30">
        <v>0</v>
      </c>
      <c r="M210" s="30">
        <v>0</v>
      </c>
      <c r="N210" s="30">
        <v>0</v>
      </c>
      <c r="O210" s="30">
        <v>0</v>
      </c>
      <c r="P210" s="30">
        <v>0</v>
      </c>
      <c r="Q210" s="30">
        <v>0</v>
      </c>
      <c r="R210" s="30">
        <v>0</v>
      </c>
      <c r="S210" s="22" t="s">
        <v>35</v>
      </c>
      <c r="T210" s="26"/>
    </row>
    <row r="211" spans="1:20" ht="74.25" customHeight="1">
      <c r="A211" s="72" t="s">
        <v>182</v>
      </c>
      <c r="B211" s="61" t="s">
        <v>183</v>
      </c>
      <c r="C211" s="61">
        <v>0.51</v>
      </c>
      <c r="D211" s="61" t="s">
        <v>32</v>
      </c>
      <c r="E211" s="61"/>
      <c r="F211" s="61" t="s">
        <v>50</v>
      </c>
      <c r="G211" s="61" t="s">
        <v>51</v>
      </c>
      <c r="H211" s="61">
        <v>2027</v>
      </c>
      <c r="I211" s="25">
        <f t="shared" si="53"/>
        <v>11326.167278540393</v>
      </c>
      <c r="J211" s="25">
        <f t="shared" si="53"/>
        <v>0</v>
      </c>
      <c r="K211" s="30">
        <f>9389.4*1.048*1.048*1.048*1.048</f>
        <v>11326.167278540393</v>
      </c>
      <c r="L211" s="30">
        <v>0</v>
      </c>
      <c r="M211" s="30">
        <v>0</v>
      </c>
      <c r="N211" s="30">
        <v>0</v>
      </c>
      <c r="O211" s="30">
        <v>0</v>
      </c>
      <c r="P211" s="30">
        <v>0</v>
      </c>
      <c r="Q211" s="30">
        <v>0</v>
      </c>
      <c r="R211" s="30">
        <v>0</v>
      </c>
      <c r="S211" s="22" t="s">
        <v>184</v>
      </c>
      <c r="T211" s="26"/>
    </row>
    <row r="212" spans="1:20" ht="74.25" customHeight="1">
      <c r="A212" s="72" t="s">
        <v>185</v>
      </c>
      <c r="B212" s="61" t="s">
        <v>186</v>
      </c>
      <c r="C212" s="61">
        <v>1.2250000000000001</v>
      </c>
      <c r="D212" s="61" t="s">
        <v>32</v>
      </c>
      <c r="E212" s="61"/>
      <c r="F212" s="61" t="s">
        <v>50</v>
      </c>
      <c r="G212" s="61" t="s">
        <v>51</v>
      </c>
      <c r="H212" s="61">
        <v>2027</v>
      </c>
      <c r="I212" s="25">
        <f t="shared" si="53"/>
        <v>16645.101608529105</v>
      </c>
      <c r="J212" s="25">
        <f t="shared" si="53"/>
        <v>0</v>
      </c>
      <c r="K212" s="30">
        <f>13798.8*1.048*1.048*1.048*1.048</f>
        <v>16645.101608529105</v>
      </c>
      <c r="L212" s="30">
        <v>0</v>
      </c>
      <c r="M212" s="30">
        <v>0</v>
      </c>
      <c r="N212" s="30">
        <v>0</v>
      </c>
      <c r="O212" s="30">
        <v>0</v>
      </c>
      <c r="P212" s="30">
        <v>0</v>
      </c>
      <c r="Q212" s="30">
        <v>0</v>
      </c>
      <c r="R212" s="30">
        <v>0</v>
      </c>
      <c r="S212" s="22" t="s">
        <v>184</v>
      </c>
      <c r="T212" s="26"/>
    </row>
    <row r="213" spans="1:20" ht="74.25" customHeight="1">
      <c r="A213" s="72" t="s">
        <v>187</v>
      </c>
      <c r="B213" s="61" t="s">
        <v>188</v>
      </c>
      <c r="C213" s="61">
        <v>0.15</v>
      </c>
      <c r="D213" s="61" t="s">
        <v>32</v>
      </c>
      <c r="E213" s="61"/>
      <c r="F213" s="61" t="s">
        <v>50</v>
      </c>
      <c r="G213" s="61" t="s">
        <v>51</v>
      </c>
      <c r="H213" s="61">
        <v>2027</v>
      </c>
      <c r="I213" s="25">
        <f t="shared" si="53"/>
        <v>6543.9032173891583</v>
      </c>
      <c r="J213" s="25">
        <f t="shared" si="53"/>
        <v>0</v>
      </c>
      <c r="K213" s="30">
        <f>5424.9*1.048*1.048*1.048*1.048</f>
        <v>6543.9032173891583</v>
      </c>
      <c r="L213" s="30">
        <v>0</v>
      </c>
      <c r="M213" s="30">
        <v>0</v>
      </c>
      <c r="N213" s="30">
        <v>0</v>
      </c>
      <c r="O213" s="30">
        <v>0</v>
      </c>
      <c r="P213" s="30">
        <v>0</v>
      </c>
      <c r="Q213" s="30">
        <v>0</v>
      </c>
      <c r="R213" s="30">
        <v>0</v>
      </c>
      <c r="S213" s="22" t="s">
        <v>184</v>
      </c>
      <c r="T213" s="26"/>
    </row>
    <row r="214" spans="1:20" ht="74.25" customHeight="1">
      <c r="A214" s="72" t="s">
        <v>189</v>
      </c>
      <c r="B214" s="61" t="s">
        <v>190</v>
      </c>
      <c r="C214" s="61">
        <v>3.45</v>
      </c>
      <c r="D214" s="61" t="s">
        <v>32</v>
      </c>
      <c r="E214" s="61"/>
      <c r="F214" s="61" t="s">
        <v>50</v>
      </c>
      <c r="G214" s="61" t="s">
        <v>51</v>
      </c>
      <c r="H214" s="61">
        <v>2027</v>
      </c>
      <c r="I214" s="25">
        <f t="shared" si="53"/>
        <v>58999.833338015342</v>
      </c>
      <c r="J214" s="25">
        <f t="shared" si="53"/>
        <v>0</v>
      </c>
      <c r="K214" s="30">
        <f>48910.9*1.048*1.048*1.048*1.048</f>
        <v>58999.833338015342</v>
      </c>
      <c r="L214" s="30">
        <v>0</v>
      </c>
      <c r="M214" s="30">
        <v>0</v>
      </c>
      <c r="N214" s="30">
        <v>0</v>
      </c>
      <c r="O214" s="30">
        <v>0</v>
      </c>
      <c r="P214" s="30">
        <v>0</v>
      </c>
      <c r="Q214" s="30">
        <v>0</v>
      </c>
      <c r="R214" s="30">
        <v>0</v>
      </c>
      <c r="S214" s="22" t="s">
        <v>191</v>
      </c>
      <c r="T214" s="26"/>
    </row>
    <row r="215" spans="1:20" ht="84" customHeight="1">
      <c r="A215" s="72" t="s">
        <v>192</v>
      </c>
      <c r="B215" s="61" t="s">
        <v>193</v>
      </c>
      <c r="C215" s="61">
        <v>3.1E-2</v>
      </c>
      <c r="D215" s="61" t="s">
        <v>32</v>
      </c>
      <c r="E215" s="61"/>
      <c r="F215" s="61" t="s">
        <v>50</v>
      </c>
      <c r="G215" s="61" t="s">
        <v>51</v>
      </c>
      <c r="H215" s="61">
        <v>2027</v>
      </c>
      <c r="I215" s="25">
        <f t="shared" si="53"/>
        <v>45730.241761601137</v>
      </c>
      <c r="J215" s="25">
        <f t="shared" si="53"/>
        <v>0</v>
      </c>
      <c r="K215" s="30">
        <f>37910.4*1.048*1.048*1.048*1.048</f>
        <v>45730.241761601137</v>
      </c>
      <c r="L215" s="30">
        <v>0</v>
      </c>
      <c r="M215" s="30">
        <v>0</v>
      </c>
      <c r="N215" s="30">
        <v>0</v>
      </c>
      <c r="O215" s="30">
        <v>0</v>
      </c>
      <c r="P215" s="30">
        <v>0</v>
      </c>
      <c r="Q215" s="30">
        <v>0</v>
      </c>
      <c r="R215" s="30">
        <v>0</v>
      </c>
      <c r="S215" s="22" t="s">
        <v>35</v>
      </c>
      <c r="T215" s="26"/>
    </row>
    <row r="216" spans="1:20" ht="74.25" customHeight="1">
      <c r="A216" s="72" t="s">
        <v>194</v>
      </c>
      <c r="B216" s="61" t="s">
        <v>195</v>
      </c>
      <c r="C216" s="61">
        <v>0.33</v>
      </c>
      <c r="D216" s="61" t="s">
        <v>32</v>
      </c>
      <c r="E216" s="61"/>
      <c r="F216" s="61" t="s">
        <v>33</v>
      </c>
      <c r="G216" s="61" t="s">
        <v>51</v>
      </c>
      <c r="H216" s="61">
        <v>2028</v>
      </c>
      <c r="I216" s="25">
        <f t="shared" si="53"/>
        <v>17142.809302218346</v>
      </c>
      <c r="J216" s="25">
        <f t="shared" si="53"/>
        <v>0</v>
      </c>
      <c r="K216" s="30">
        <f>14211.4*1.048*1.048*1.048*1.048</f>
        <v>17142.809302218346</v>
      </c>
      <c r="L216" s="30">
        <v>0</v>
      </c>
      <c r="M216" s="30">
        <v>0</v>
      </c>
      <c r="N216" s="30">
        <v>0</v>
      </c>
      <c r="O216" s="30">
        <v>0</v>
      </c>
      <c r="P216" s="30">
        <v>0</v>
      </c>
      <c r="Q216" s="30">
        <v>0</v>
      </c>
      <c r="R216" s="30">
        <v>0</v>
      </c>
      <c r="S216" s="22" t="s">
        <v>152</v>
      </c>
      <c r="T216" s="26"/>
    </row>
    <row r="217" spans="1:20" ht="73.5" customHeight="1">
      <c r="A217" s="72" t="s">
        <v>196</v>
      </c>
      <c r="B217" s="61" t="s">
        <v>197</v>
      </c>
      <c r="C217" s="61">
        <v>3.6</v>
      </c>
      <c r="D217" s="61" t="s">
        <v>32</v>
      </c>
      <c r="E217" s="61"/>
      <c r="F217" s="61" t="s">
        <v>50</v>
      </c>
      <c r="G217" s="61" t="s">
        <v>51</v>
      </c>
      <c r="H217" s="61">
        <v>2028</v>
      </c>
      <c r="I217" s="25">
        <f t="shared" si="53"/>
        <v>30015.658124259335</v>
      </c>
      <c r="J217" s="25">
        <f>L217+N217+P217+R217</f>
        <v>0</v>
      </c>
      <c r="K217" s="30">
        <f>24883*1.048*1.048*1.048*1.048</f>
        <v>30015.658124259335</v>
      </c>
      <c r="L217" s="30">
        <v>0</v>
      </c>
      <c r="M217" s="30">
        <v>0</v>
      </c>
      <c r="N217" s="30">
        <v>0</v>
      </c>
      <c r="O217" s="30">
        <v>0</v>
      </c>
      <c r="P217" s="30">
        <v>0</v>
      </c>
      <c r="Q217" s="30">
        <v>0</v>
      </c>
      <c r="R217" s="30">
        <v>0</v>
      </c>
      <c r="S217" s="22" t="s">
        <v>35</v>
      </c>
      <c r="T217" s="38"/>
    </row>
    <row r="218" spans="1:20" ht="46.5" customHeight="1">
      <c r="A218" s="72" t="s">
        <v>198</v>
      </c>
      <c r="B218" s="61" t="s">
        <v>199</v>
      </c>
      <c r="C218" s="61">
        <v>4</v>
      </c>
      <c r="D218" s="61" t="s">
        <v>32</v>
      </c>
      <c r="E218" s="61"/>
      <c r="F218" s="61" t="s">
        <v>50</v>
      </c>
      <c r="G218" s="61" t="s">
        <v>51</v>
      </c>
      <c r="H218" s="61">
        <v>2028</v>
      </c>
      <c r="I218" s="25">
        <f>K218+M218+O218+Q218</f>
        <v>22951.5</v>
      </c>
      <c r="J218" s="25">
        <f>L218+N218+P218+R218</f>
        <v>0</v>
      </c>
      <c r="K218" s="30">
        <v>22951.5</v>
      </c>
      <c r="L218" s="30">
        <v>0</v>
      </c>
      <c r="M218" s="30">
        <v>0</v>
      </c>
      <c r="N218" s="30">
        <v>0</v>
      </c>
      <c r="O218" s="30">
        <v>0</v>
      </c>
      <c r="P218" s="30">
        <v>0</v>
      </c>
      <c r="Q218" s="30">
        <v>0</v>
      </c>
      <c r="R218" s="30">
        <v>0</v>
      </c>
      <c r="S218" s="22" t="s">
        <v>35</v>
      </c>
      <c r="T218" s="26"/>
    </row>
    <row r="219" spans="1:20" ht="74.25" customHeight="1">
      <c r="A219" s="72" t="s">
        <v>200</v>
      </c>
      <c r="B219" s="61" t="s">
        <v>201</v>
      </c>
      <c r="C219" s="61">
        <v>0.2</v>
      </c>
      <c r="D219" s="61" t="s">
        <v>32</v>
      </c>
      <c r="E219" s="61"/>
      <c r="F219" s="61" t="s">
        <v>50</v>
      </c>
      <c r="G219" s="61" t="s">
        <v>51</v>
      </c>
      <c r="H219" s="61">
        <v>2028</v>
      </c>
      <c r="I219" s="25">
        <f>K219+M219+O219+Q219</f>
        <v>9325.7000000000007</v>
      </c>
      <c r="J219" s="25">
        <f>L219+N219+P219+R219</f>
        <v>0</v>
      </c>
      <c r="K219" s="30">
        <v>9325.7000000000007</v>
      </c>
      <c r="L219" s="30">
        <v>0</v>
      </c>
      <c r="M219" s="30">
        <v>0</v>
      </c>
      <c r="N219" s="30">
        <v>0</v>
      </c>
      <c r="O219" s="30">
        <v>0</v>
      </c>
      <c r="P219" s="30">
        <v>0</v>
      </c>
      <c r="Q219" s="30">
        <v>0</v>
      </c>
      <c r="R219" s="30">
        <v>0</v>
      </c>
      <c r="S219" s="22" t="s">
        <v>202</v>
      </c>
      <c r="T219" s="26"/>
    </row>
    <row r="220" spans="1:20" ht="74.25" customHeight="1">
      <c r="A220" s="72" t="s">
        <v>203</v>
      </c>
      <c r="B220" s="61" t="s">
        <v>204</v>
      </c>
      <c r="C220" s="61">
        <v>0.67400000000000004</v>
      </c>
      <c r="D220" s="61" t="s">
        <v>32</v>
      </c>
      <c r="E220" s="61"/>
      <c r="F220" s="61" t="s">
        <v>50</v>
      </c>
      <c r="G220" s="61" t="s">
        <v>51</v>
      </c>
      <c r="H220" s="61">
        <v>2028</v>
      </c>
      <c r="I220" s="25">
        <f>K220+M220+O220+Q220</f>
        <v>9499.2000000000007</v>
      </c>
      <c r="J220" s="25">
        <f>L220+N220+P220+R220</f>
        <v>0</v>
      </c>
      <c r="K220" s="30">
        <v>9499.2000000000007</v>
      </c>
      <c r="L220" s="30">
        <v>0</v>
      </c>
      <c r="M220" s="30">
        <v>0</v>
      </c>
      <c r="N220" s="30">
        <v>0</v>
      </c>
      <c r="O220" s="30">
        <v>0</v>
      </c>
      <c r="P220" s="30">
        <v>0</v>
      </c>
      <c r="Q220" s="30">
        <v>0</v>
      </c>
      <c r="R220" s="30">
        <v>0</v>
      </c>
      <c r="S220" s="22"/>
      <c r="T220" s="26"/>
    </row>
    <row r="221" spans="1:20" ht="54.75" customHeight="1">
      <c r="A221" s="72" t="s">
        <v>205</v>
      </c>
      <c r="B221" s="59" t="s">
        <v>206</v>
      </c>
      <c r="C221" s="59">
        <v>2.2999999999999998</v>
      </c>
      <c r="D221" s="61" t="s">
        <v>32</v>
      </c>
      <c r="E221" s="61"/>
      <c r="F221" s="61" t="s">
        <v>56</v>
      </c>
      <c r="G221" s="61" t="s">
        <v>44</v>
      </c>
      <c r="H221" s="61">
        <v>2029</v>
      </c>
      <c r="I221" s="25">
        <f t="shared" ref="I221:J235" si="54">K221+M221+O221+Q221</f>
        <v>45166.430380044294</v>
      </c>
      <c r="J221" s="25">
        <f t="shared" si="54"/>
        <v>0</v>
      </c>
      <c r="K221" s="30">
        <f>37443*1.048*1.048*1.048*1.048</f>
        <v>45166.430380044294</v>
      </c>
      <c r="L221" s="30">
        <v>0</v>
      </c>
      <c r="M221" s="30">
        <v>0</v>
      </c>
      <c r="N221" s="30">
        <v>0</v>
      </c>
      <c r="O221" s="30">
        <v>0</v>
      </c>
      <c r="P221" s="30">
        <v>0</v>
      </c>
      <c r="Q221" s="30">
        <v>0</v>
      </c>
      <c r="R221" s="30">
        <v>0</v>
      </c>
      <c r="S221" s="22"/>
      <c r="T221" s="26"/>
    </row>
    <row r="222" spans="1:20" ht="47.25" customHeight="1">
      <c r="A222" s="72" t="s">
        <v>207</v>
      </c>
      <c r="B222" s="61" t="s">
        <v>208</v>
      </c>
      <c r="C222" s="61">
        <v>0.75</v>
      </c>
      <c r="D222" s="61" t="s">
        <v>32</v>
      </c>
      <c r="E222" s="61"/>
      <c r="F222" s="61" t="s">
        <v>50</v>
      </c>
      <c r="G222" s="61" t="s">
        <v>51</v>
      </c>
      <c r="H222" s="61">
        <v>2029</v>
      </c>
      <c r="I222" s="30">
        <f t="shared" si="54"/>
        <v>19367.536155032376</v>
      </c>
      <c r="J222" s="30">
        <f t="shared" si="54"/>
        <v>0</v>
      </c>
      <c r="K222" s="30">
        <f>16055.7*1.048*1.048*1.048*1.048</f>
        <v>19367.536155032376</v>
      </c>
      <c r="L222" s="30">
        <v>0</v>
      </c>
      <c r="M222" s="30">
        <v>0</v>
      </c>
      <c r="N222" s="30">
        <v>0</v>
      </c>
      <c r="O222" s="30">
        <v>0</v>
      </c>
      <c r="P222" s="30">
        <v>0</v>
      </c>
      <c r="Q222" s="30">
        <v>0</v>
      </c>
      <c r="R222" s="30">
        <v>0</v>
      </c>
      <c r="S222" s="22" t="s">
        <v>35</v>
      </c>
      <c r="T222" s="26"/>
    </row>
    <row r="223" spans="1:20" ht="47.25" customHeight="1">
      <c r="A223" s="72" t="s">
        <v>209</v>
      </c>
      <c r="B223" s="61" t="s">
        <v>210</v>
      </c>
      <c r="C223" s="61">
        <v>0.75</v>
      </c>
      <c r="D223" s="61" t="s">
        <v>32</v>
      </c>
      <c r="E223" s="61"/>
      <c r="F223" s="61" t="s">
        <v>50</v>
      </c>
      <c r="G223" s="61" t="s">
        <v>51</v>
      </c>
      <c r="H223" s="61">
        <v>2029</v>
      </c>
      <c r="I223" s="30">
        <f t="shared" si="54"/>
        <v>31434.9573787304</v>
      </c>
      <c r="J223" s="30">
        <f t="shared" si="54"/>
        <v>0</v>
      </c>
      <c r="K223" s="30">
        <f>26059.6*1.048*1.048*1.048*1.048</f>
        <v>31434.9573787304</v>
      </c>
      <c r="L223" s="30">
        <v>0</v>
      </c>
      <c r="M223" s="30">
        <v>0</v>
      </c>
      <c r="N223" s="30">
        <v>0</v>
      </c>
      <c r="O223" s="30">
        <v>0</v>
      </c>
      <c r="P223" s="30">
        <v>0</v>
      </c>
      <c r="Q223" s="30">
        <v>0</v>
      </c>
      <c r="R223" s="30">
        <v>0</v>
      </c>
      <c r="S223" s="22" t="s">
        <v>35</v>
      </c>
      <c r="T223" s="26"/>
    </row>
    <row r="224" spans="1:20" ht="47.25" customHeight="1">
      <c r="A224" s="72" t="s">
        <v>211</v>
      </c>
      <c r="B224" s="61" t="s">
        <v>212</v>
      </c>
      <c r="C224" s="61">
        <v>0.86699999999999999</v>
      </c>
      <c r="D224" s="61" t="s">
        <v>32</v>
      </c>
      <c r="E224" s="61"/>
      <c r="F224" s="61" t="s">
        <v>50</v>
      </c>
      <c r="G224" s="61" t="s">
        <v>51</v>
      </c>
      <c r="H224" s="61">
        <v>2029</v>
      </c>
      <c r="I224" s="30">
        <f t="shared" si="54"/>
        <v>20746.907817014067</v>
      </c>
      <c r="J224" s="30">
        <f t="shared" si="54"/>
        <v>0</v>
      </c>
      <c r="K224" s="30">
        <f>17199.2*1.048*1.048*1.048*1.048</f>
        <v>20746.907817014067</v>
      </c>
      <c r="L224" s="30">
        <v>0</v>
      </c>
      <c r="M224" s="30">
        <v>0</v>
      </c>
      <c r="N224" s="30">
        <v>0</v>
      </c>
      <c r="O224" s="30">
        <v>0</v>
      </c>
      <c r="P224" s="30">
        <v>0</v>
      </c>
      <c r="Q224" s="30">
        <v>0</v>
      </c>
      <c r="R224" s="30">
        <v>0</v>
      </c>
      <c r="S224" s="22" t="s">
        <v>35</v>
      </c>
      <c r="T224" s="26"/>
    </row>
    <row r="225" spans="1:20" ht="74.25" customHeight="1">
      <c r="A225" s="72" t="s">
        <v>213</v>
      </c>
      <c r="B225" s="59" t="s">
        <v>214</v>
      </c>
      <c r="C225" s="59">
        <v>0.39</v>
      </c>
      <c r="D225" s="61" t="s">
        <v>32</v>
      </c>
      <c r="E225" s="61"/>
      <c r="F225" s="61" t="s">
        <v>50</v>
      </c>
      <c r="G225" s="61" t="s">
        <v>51</v>
      </c>
      <c r="H225" s="61">
        <v>2029</v>
      </c>
      <c r="I225" s="25">
        <f t="shared" si="54"/>
        <v>21746.062646589446</v>
      </c>
      <c r="J225" s="25">
        <f t="shared" si="54"/>
        <v>0</v>
      </c>
      <c r="K225" s="30">
        <f>18027.5*1.048*1.048*1.048*1.048</f>
        <v>21746.062646589446</v>
      </c>
      <c r="L225" s="30">
        <v>0</v>
      </c>
      <c r="M225" s="30">
        <v>0</v>
      </c>
      <c r="N225" s="30">
        <v>0</v>
      </c>
      <c r="O225" s="30">
        <v>0</v>
      </c>
      <c r="P225" s="30">
        <v>0</v>
      </c>
      <c r="Q225" s="30">
        <v>0</v>
      </c>
      <c r="R225" s="30">
        <v>0</v>
      </c>
      <c r="S225" s="22"/>
      <c r="T225" s="38"/>
    </row>
    <row r="226" spans="1:20" ht="45.75" customHeight="1">
      <c r="A226" s="72" t="s">
        <v>215</v>
      </c>
      <c r="B226" s="59" t="s">
        <v>216</v>
      </c>
      <c r="C226" s="59">
        <v>0.62</v>
      </c>
      <c r="D226" s="61" t="s">
        <v>32</v>
      </c>
      <c r="E226" s="61"/>
      <c r="F226" s="61" t="s">
        <v>50</v>
      </c>
      <c r="G226" s="61" t="s">
        <v>51</v>
      </c>
      <c r="H226" s="61">
        <v>2029</v>
      </c>
      <c r="I226" s="25">
        <f>K226+M226+O226+Q226</f>
        <v>8929.2000000000007</v>
      </c>
      <c r="J226" s="25">
        <f>L226+N226+P226+R226</f>
        <v>0</v>
      </c>
      <c r="K226" s="30">
        <v>8929.2000000000007</v>
      </c>
      <c r="L226" s="30">
        <v>0</v>
      </c>
      <c r="M226" s="30">
        <v>0</v>
      </c>
      <c r="N226" s="30">
        <v>0</v>
      </c>
      <c r="O226" s="30">
        <v>0</v>
      </c>
      <c r="P226" s="30">
        <v>0</v>
      </c>
      <c r="Q226" s="30">
        <v>0</v>
      </c>
      <c r="R226" s="30">
        <v>0</v>
      </c>
      <c r="S226" s="39"/>
      <c r="T226" s="38"/>
    </row>
    <row r="227" spans="1:20" ht="74.25" customHeight="1">
      <c r="A227" s="72" t="s">
        <v>217</v>
      </c>
      <c r="B227" s="61" t="s">
        <v>218</v>
      </c>
      <c r="C227" s="61">
        <v>0.94</v>
      </c>
      <c r="D227" s="61" t="s">
        <v>32</v>
      </c>
      <c r="E227" s="61"/>
      <c r="F227" s="61" t="s">
        <v>56</v>
      </c>
      <c r="G227" s="61" t="s">
        <v>44</v>
      </c>
      <c r="H227" s="61">
        <v>2029</v>
      </c>
      <c r="I227" s="25">
        <f>K227+M227+O227+Q227</f>
        <v>10250.5</v>
      </c>
      <c r="J227" s="25">
        <f>L227+N227+P227+R227</f>
        <v>0</v>
      </c>
      <c r="K227" s="30">
        <v>10250.5</v>
      </c>
      <c r="L227" s="30">
        <v>0</v>
      </c>
      <c r="M227" s="30">
        <v>0</v>
      </c>
      <c r="N227" s="30">
        <v>0</v>
      </c>
      <c r="O227" s="30">
        <v>0</v>
      </c>
      <c r="P227" s="30">
        <v>0</v>
      </c>
      <c r="Q227" s="30">
        <v>0</v>
      </c>
      <c r="R227" s="30">
        <v>0</v>
      </c>
      <c r="S227" s="22" t="s">
        <v>152</v>
      </c>
      <c r="T227" s="26"/>
    </row>
    <row r="228" spans="1:20" ht="38.25">
      <c r="A228" s="72" t="s">
        <v>219</v>
      </c>
      <c r="B228" s="61" t="s">
        <v>220</v>
      </c>
      <c r="C228" s="61">
        <v>1</v>
      </c>
      <c r="D228" s="61" t="s">
        <v>32</v>
      </c>
      <c r="E228" s="61"/>
      <c r="F228" s="61" t="s">
        <v>56</v>
      </c>
      <c r="G228" s="61" t="s">
        <v>44</v>
      </c>
      <c r="H228" s="61">
        <v>2030</v>
      </c>
      <c r="I228" s="25">
        <f t="shared" si="54"/>
        <v>20909.030730324379</v>
      </c>
      <c r="J228" s="25">
        <f t="shared" si="54"/>
        <v>0</v>
      </c>
      <c r="K228" s="30">
        <f>17333.6*1.048*1.048*1.048*1.048</f>
        <v>20909.030730324379</v>
      </c>
      <c r="L228" s="30">
        <v>0</v>
      </c>
      <c r="M228" s="30">
        <v>0</v>
      </c>
      <c r="N228" s="30">
        <v>0</v>
      </c>
      <c r="O228" s="30">
        <v>0</v>
      </c>
      <c r="P228" s="30">
        <v>0</v>
      </c>
      <c r="Q228" s="30">
        <v>0</v>
      </c>
      <c r="R228" s="30">
        <v>0</v>
      </c>
      <c r="S228" s="22" t="s">
        <v>35</v>
      </c>
      <c r="T228" s="26"/>
    </row>
    <row r="229" spans="1:20" ht="38.25">
      <c r="A229" s="72" t="s">
        <v>221</v>
      </c>
      <c r="B229" s="61" t="s">
        <v>222</v>
      </c>
      <c r="C229" s="61">
        <v>5</v>
      </c>
      <c r="D229" s="61" t="s">
        <v>32</v>
      </c>
      <c r="E229" s="61"/>
      <c r="F229" s="61" t="s">
        <v>50</v>
      </c>
      <c r="G229" s="61" t="s">
        <v>51</v>
      </c>
      <c r="H229" s="61">
        <v>2030</v>
      </c>
      <c r="I229" s="25">
        <f t="shared" si="54"/>
        <v>61908.395604189602</v>
      </c>
      <c r="J229" s="25">
        <f>L229+N229+P229+R229</f>
        <v>0</v>
      </c>
      <c r="K229" s="30">
        <f>51322.1*1.048*1.048*1.048*1.048</f>
        <v>61908.395604189602</v>
      </c>
      <c r="L229" s="30">
        <v>0</v>
      </c>
      <c r="M229" s="30">
        <v>0</v>
      </c>
      <c r="N229" s="30">
        <v>0</v>
      </c>
      <c r="O229" s="30">
        <v>0</v>
      </c>
      <c r="P229" s="30">
        <v>0</v>
      </c>
      <c r="Q229" s="30">
        <v>0</v>
      </c>
      <c r="R229" s="30">
        <v>0</v>
      </c>
      <c r="S229" s="22" t="s">
        <v>35</v>
      </c>
      <c r="T229" s="26"/>
    </row>
    <row r="230" spans="1:20" ht="38.25">
      <c r="A230" s="72" t="s">
        <v>223</v>
      </c>
      <c r="B230" s="61" t="s">
        <v>224</v>
      </c>
      <c r="C230" s="61">
        <v>0.86</v>
      </c>
      <c r="D230" s="61" t="s">
        <v>32</v>
      </c>
      <c r="E230" s="61"/>
      <c r="F230" s="61" t="s">
        <v>50</v>
      </c>
      <c r="G230" s="61" t="s">
        <v>51</v>
      </c>
      <c r="H230" s="61">
        <v>2030</v>
      </c>
      <c r="I230" s="25">
        <f t="shared" si="54"/>
        <v>25096.844109337806</v>
      </c>
      <c r="J230" s="25">
        <f>L230+N230+P230+R230</f>
        <v>0</v>
      </c>
      <c r="K230" s="30">
        <f>20805.3*1.048*1.048*1.048*1.048</f>
        <v>25096.844109337806</v>
      </c>
      <c r="L230" s="30">
        <v>0</v>
      </c>
      <c r="M230" s="30">
        <v>0</v>
      </c>
      <c r="N230" s="30">
        <v>0</v>
      </c>
      <c r="O230" s="30">
        <v>0</v>
      </c>
      <c r="P230" s="30">
        <v>0</v>
      </c>
      <c r="Q230" s="30">
        <v>0</v>
      </c>
      <c r="R230" s="30">
        <v>0</v>
      </c>
      <c r="S230" s="22" t="s">
        <v>35</v>
      </c>
      <c r="T230" s="26"/>
    </row>
    <row r="231" spans="1:20" ht="38.25">
      <c r="A231" s="72" t="s">
        <v>225</v>
      </c>
      <c r="B231" s="61" t="s">
        <v>226</v>
      </c>
      <c r="C231" s="61">
        <v>0.65</v>
      </c>
      <c r="D231" s="61" t="s">
        <v>32</v>
      </c>
      <c r="E231" s="61"/>
      <c r="F231" s="61" t="s">
        <v>50</v>
      </c>
      <c r="G231" s="61" t="s">
        <v>51</v>
      </c>
      <c r="H231" s="61">
        <v>2030</v>
      </c>
      <c r="I231" s="25">
        <f t="shared" si="54"/>
        <v>30668.97486420624</v>
      </c>
      <c r="J231" s="25">
        <f>L231+N231+P231+R231</f>
        <v>0</v>
      </c>
      <c r="K231" s="30">
        <f>25424.6*1.048*1.048*1.048*1.048</f>
        <v>30668.97486420624</v>
      </c>
      <c r="L231" s="30">
        <v>0</v>
      </c>
      <c r="M231" s="30">
        <v>0</v>
      </c>
      <c r="N231" s="30">
        <v>0</v>
      </c>
      <c r="O231" s="30">
        <v>0</v>
      </c>
      <c r="P231" s="30">
        <v>0</v>
      </c>
      <c r="Q231" s="30">
        <v>0</v>
      </c>
      <c r="R231" s="30">
        <v>0</v>
      </c>
      <c r="S231" s="22" t="s">
        <v>35</v>
      </c>
      <c r="T231" s="26"/>
    </row>
    <row r="232" spans="1:20" ht="45.75" customHeight="1">
      <c r="A232" s="72" t="s">
        <v>227</v>
      </c>
      <c r="B232" s="59" t="s">
        <v>228</v>
      </c>
      <c r="C232" s="59">
        <v>1.34</v>
      </c>
      <c r="D232" s="61" t="s">
        <v>32</v>
      </c>
      <c r="E232" s="61"/>
      <c r="F232" s="61" t="s">
        <v>50</v>
      </c>
      <c r="G232" s="61" t="s">
        <v>51</v>
      </c>
      <c r="H232" s="61">
        <v>2030</v>
      </c>
      <c r="I232" s="25">
        <f t="shared" si="54"/>
        <v>11889.978660097229</v>
      </c>
      <c r="J232" s="25">
        <f t="shared" si="54"/>
        <v>0</v>
      </c>
      <c r="K232" s="30">
        <f>9856.8*1.048*1.048*1.048*1.048</f>
        <v>11889.978660097229</v>
      </c>
      <c r="L232" s="30">
        <v>0</v>
      </c>
      <c r="M232" s="30">
        <v>0</v>
      </c>
      <c r="N232" s="30">
        <v>0</v>
      </c>
      <c r="O232" s="30">
        <v>0</v>
      </c>
      <c r="P232" s="30">
        <v>0</v>
      </c>
      <c r="Q232" s="30">
        <v>0</v>
      </c>
      <c r="R232" s="30">
        <v>0</v>
      </c>
      <c r="S232" s="39"/>
      <c r="T232" s="38"/>
    </row>
    <row r="233" spans="1:20" ht="45.75" customHeight="1">
      <c r="A233" s="72" t="s">
        <v>229</v>
      </c>
      <c r="B233" s="59" t="s">
        <v>230</v>
      </c>
      <c r="C233" s="59">
        <v>1.05</v>
      </c>
      <c r="D233" s="61" t="s">
        <v>32</v>
      </c>
      <c r="E233" s="61"/>
      <c r="F233" s="61" t="s">
        <v>50</v>
      </c>
      <c r="G233" s="61" t="s">
        <v>51</v>
      </c>
      <c r="H233" s="61">
        <v>2030</v>
      </c>
      <c r="I233" s="25">
        <f t="shared" si="54"/>
        <v>8672.7000000000007</v>
      </c>
      <c r="J233" s="25">
        <f t="shared" si="54"/>
        <v>0</v>
      </c>
      <c r="K233" s="30">
        <v>8672.7000000000007</v>
      </c>
      <c r="L233" s="30">
        <v>0</v>
      </c>
      <c r="M233" s="30">
        <v>0</v>
      </c>
      <c r="N233" s="30">
        <v>0</v>
      </c>
      <c r="O233" s="30">
        <v>0</v>
      </c>
      <c r="P233" s="30">
        <v>0</v>
      </c>
      <c r="Q233" s="30">
        <v>0</v>
      </c>
      <c r="R233" s="30">
        <v>0</v>
      </c>
      <c r="S233" s="39"/>
      <c r="T233" s="38"/>
    </row>
    <row r="234" spans="1:20" ht="63.75">
      <c r="A234" s="72" t="s">
        <v>231</v>
      </c>
      <c r="B234" s="61" t="s">
        <v>232</v>
      </c>
      <c r="C234" s="61">
        <v>0.3</v>
      </c>
      <c r="D234" s="61" t="s">
        <v>32</v>
      </c>
      <c r="E234" s="61"/>
      <c r="F234" s="61" t="s">
        <v>50</v>
      </c>
      <c r="G234" s="61" t="s">
        <v>51</v>
      </c>
      <c r="H234" s="61">
        <v>2030</v>
      </c>
      <c r="I234" s="25">
        <f t="shared" si="54"/>
        <v>10041.1</v>
      </c>
      <c r="J234" s="25">
        <f t="shared" si="54"/>
        <v>0</v>
      </c>
      <c r="K234" s="30">
        <v>10041.1</v>
      </c>
      <c r="L234" s="30">
        <v>0</v>
      </c>
      <c r="M234" s="30">
        <v>0</v>
      </c>
      <c r="N234" s="30">
        <v>0</v>
      </c>
      <c r="O234" s="30">
        <v>0</v>
      </c>
      <c r="P234" s="30">
        <v>0</v>
      </c>
      <c r="Q234" s="30">
        <v>0</v>
      </c>
      <c r="R234" s="30">
        <v>0</v>
      </c>
      <c r="S234" s="22" t="s">
        <v>233</v>
      </c>
      <c r="T234" s="26"/>
    </row>
    <row r="235" spans="1:20" ht="60" customHeight="1">
      <c r="A235" s="72" t="s">
        <v>234</v>
      </c>
      <c r="B235" s="62" t="s">
        <v>235</v>
      </c>
      <c r="C235" s="31">
        <v>0.7</v>
      </c>
      <c r="D235" s="62" t="s">
        <v>32</v>
      </c>
      <c r="E235" s="62"/>
      <c r="F235" s="61" t="s">
        <v>50</v>
      </c>
      <c r="G235" s="61" t="s">
        <v>51</v>
      </c>
      <c r="H235" s="19">
        <v>2030</v>
      </c>
      <c r="I235" s="25">
        <f t="shared" si="54"/>
        <v>9991.6</v>
      </c>
      <c r="J235" s="25">
        <f t="shared" si="54"/>
        <v>0</v>
      </c>
      <c r="K235" s="30">
        <v>9991.6</v>
      </c>
      <c r="L235" s="30">
        <v>0</v>
      </c>
      <c r="M235" s="30">
        <v>0</v>
      </c>
      <c r="N235" s="30">
        <v>0</v>
      </c>
      <c r="O235" s="30">
        <v>0</v>
      </c>
      <c r="P235" s="30">
        <v>0</v>
      </c>
      <c r="Q235" s="30">
        <v>0</v>
      </c>
      <c r="R235" s="30">
        <v>0</v>
      </c>
      <c r="S235" s="22" t="s">
        <v>35</v>
      </c>
      <c r="T235" s="26"/>
    </row>
    <row r="236" spans="1:20" ht="26.25" customHeight="1">
      <c r="A236" s="96" t="s">
        <v>236</v>
      </c>
      <c r="B236" s="105" t="s">
        <v>237</v>
      </c>
      <c r="C236" s="106"/>
      <c r="D236" s="107"/>
      <c r="E236" s="19"/>
      <c r="F236" s="19"/>
      <c r="G236" s="19"/>
      <c r="H236" s="23" t="s">
        <v>23</v>
      </c>
      <c r="I236" s="24">
        <f t="shared" ref="I236:R245" si="55">I246+I256</f>
        <v>288000.92601174407</v>
      </c>
      <c r="J236" s="24">
        <f t="shared" si="55"/>
        <v>18626.298349999997</v>
      </c>
      <c r="K236" s="24">
        <f t="shared" si="55"/>
        <v>288000.92601174407</v>
      </c>
      <c r="L236" s="24">
        <f t="shared" si="55"/>
        <v>18626.298349999997</v>
      </c>
      <c r="M236" s="24">
        <f t="shared" si="55"/>
        <v>0</v>
      </c>
      <c r="N236" s="24">
        <f t="shared" si="55"/>
        <v>0</v>
      </c>
      <c r="O236" s="24">
        <f t="shared" si="55"/>
        <v>0</v>
      </c>
      <c r="P236" s="24">
        <f t="shared" si="55"/>
        <v>0</v>
      </c>
      <c r="Q236" s="24">
        <f t="shared" si="55"/>
        <v>0</v>
      </c>
      <c r="R236" s="24">
        <f t="shared" si="55"/>
        <v>0</v>
      </c>
      <c r="S236" s="22"/>
      <c r="T236" s="26"/>
    </row>
    <row r="237" spans="1:20" ht="26.25" customHeight="1">
      <c r="A237" s="111"/>
      <c r="B237" s="108"/>
      <c r="C237" s="109"/>
      <c r="D237" s="110"/>
      <c r="E237" s="19"/>
      <c r="F237" s="19"/>
      <c r="G237" s="19"/>
      <c r="H237" s="19">
        <v>2022</v>
      </c>
      <c r="I237" s="25">
        <f t="shared" si="55"/>
        <v>44.699999999999996</v>
      </c>
      <c r="J237" s="25">
        <f t="shared" si="55"/>
        <v>44.699999999999996</v>
      </c>
      <c r="K237" s="25">
        <f t="shared" si="55"/>
        <v>44.699999999999996</v>
      </c>
      <c r="L237" s="25">
        <f t="shared" si="55"/>
        <v>44.699999999999996</v>
      </c>
      <c r="M237" s="25">
        <f t="shared" si="55"/>
        <v>0</v>
      </c>
      <c r="N237" s="25">
        <f t="shared" si="55"/>
        <v>0</v>
      </c>
      <c r="O237" s="25">
        <f t="shared" si="55"/>
        <v>0</v>
      </c>
      <c r="P237" s="25">
        <f t="shared" si="55"/>
        <v>0</v>
      </c>
      <c r="Q237" s="25">
        <f t="shared" si="55"/>
        <v>0</v>
      </c>
      <c r="R237" s="25">
        <f t="shared" si="55"/>
        <v>0</v>
      </c>
      <c r="S237" s="22"/>
      <c r="T237" s="26"/>
    </row>
    <row r="238" spans="1:20" ht="26.25" customHeight="1">
      <c r="A238" s="111"/>
      <c r="B238" s="108"/>
      <c r="C238" s="109"/>
      <c r="D238" s="110"/>
      <c r="E238" s="19"/>
      <c r="F238" s="19"/>
      <c r="G238" s="19"/>
      <c r="H238" s="19">
        <v>2023</v>
      </c>
      <c r="I238" s="25">
        <f t="shared" si="55"/>
        <v>2603.5999999999995</v>
      </c>
      <c r="J238" s="25">
        <f t="shared" si="55"/>
        <v>2603.5999999999995</v>
      </c>
      <c r="K238" s="25">
        <f t="shared" si="55"/>
        <v>2603.5999999999995</v>
      </c>
      <c r="L238" s="25">
        <f t="shared" si="55"/>
        <v>2603.5999999999995</v>
      </c>
      <c r="M238" s="25">
        <f t="shared" si="55"/>
        <v>0</v>
      </c>
      <c r="N238" s="25">
        <f t="shared" si="55"/>
        <v>0</v>
      </c>
      <c r="O238" s="25">
        <f t="shared" si="55"/>
        <v>0</v>
      </c>
      <c r="P238" s="25">
        <f t="shared" si="55"/>
        <v>0</v>
      </c>
      <c r="Q238" s="25">
        <f t="shared" si="55"/>
        <v>0</v>
      </c>
      <c r="R238" s="25">
        <f t="shared" si="55"/>
        <v>0</v>
      </c>
      <c r="S238" s="22"/>
      <c r="T238" s="26"/>
    </row>
    <row r="239" spans="1:20" ht="26.25" customHeight="1">
      <c r="A239" s="111"/>
      <c r="B239" s="108"/>
      <c r="C239" s="109"/>
      <c r="D239" s="110"/>
      <c r="E239" s="19"/>
      <c r="F239" s="19"/>
      <c r="G239" s="19"/>
      <c r="H239" s="19">
        <v>2024</v>
      </c>
      <c r="I239" s="25">
        <f t="shared" si="55"/>
        <v>26825.300000000003</v>
      </c>
      <c r="J239" s="25">
        <f t="shared" si="55"/>
        <v>15977.99835</v>
      </c>
      <c r="K239" s="25">
        <f>K249+K259</f>
        <v>26825.300000000003</v>
      </c>
      <c r="L239" s="25">
        <f t="shared" si="55"/>
        <v>15977.99835</v>
      </c>
      <c r="M239" s="25">
        <f t="shared" si="55"/>
        <v>0</v>
      </c>
      <c r="N239" s="25">
        <f t="shared" si="55"/>
        <v>0</v>
      </c>
      <c r="O239" s="25">
        <f t="shared" si="55"/>
        <v>0</v>
      </c>
      <c r="P239" s="25">
        <f t="shared" si="55"/>
        <v>0</v>
      </c>
      <c r="Q239" s="25">
        <f t="shared" si="55"/>
        <v>0</v>
      </c>
      <c r="R239" s="25">
        <f t="shared" si="55"/>
        <v>0</v>
      </c>
      <c r="S239" s="22"/>
      <c r="T239" s="26"/>
    </row>
    <row r="240" spans="1:20" ht="26.25" customHeight="1">
      <c r="A240" s="111"/>
      <c r="B240" s="108"/>
      <c r="C240" s="109"/>
      <c r="D240" s="110"/>
      <c r="E240" s="19"/>
      <c r="F240" s="19"/>
      <c r="G240" s="19"/>
      <c r="H240" s="19">
        <v>2025</v>
      </c>
      <c r="I240" s="25">
        <f t="shared" si="55"/>
        <v>18149.7</v>
      </c>
      <c r="J240" s="25">
        <f t="shared" si="55"/>
        <v>0</v>
      </c>
      <c r="K240" s="25">
        <f t="shared" si="55"/>
        <v>18149.7</v>
      </c>
      <c r="L240" s="25">
        <f t="shared" si="55"/>
        <v>0</v>
      </c>
      <c r="M240" s="25">
        <f t="shared" si="55"/>
        <v>0</v>
      </c>
      <c r="N240" s="25">
        <f t="shared" si="55"/>
        <v>0</v>
      </c>
      <c r="O240" s="25">
        <f t="shared" si="55"/>
        <v>0</v>
      </c>
      <c r="P240" s="25">
        <f t="shared" si="55"/>
        <v>0</v>
      </c>
      <c r="Q240" s="25">
        <f t="shared" si="55"/>
        <v>0</v>
      </c>
      <c r="R240" s="25">
        <f t="shared" si="55"/>
        <v>0</v>
      </c>
      <c r="S240" s="22"/>
      <c r="T240" s="26"/>
    </row>
    <row r="241" spans="1:243" ht="26.25" customHeight="1">
      <c r="A241" s="111"/>
      <c r="B241" s="108"/>
      <c r="C241" s="109"/>
      <c r="D241" s="110"/>
      <c r="E241" s="19"/>
      <c r="F241" s="19"/>
      <c r="G241" s="19"/>
      <c r="H241" s="19">
        <v>2026</v>
      </c>
      <c r="I241" s="25">
        <f t="shared" si="55"/>
        <v>11317.3</v>
      </c>
      <c r="J241" s="25">
        <f t="shared" si="55"/>
        <v>0</v>
      </c>
      <c r="K241" s="25">
        <f t="shared" si="55"/>
        <v>11317.3</v>
      </c>
      <c r="L241" s="25">
        <f t="shared" si="55"/>
        <v>0</v>
      </c>
      <c r="M241" s="25">
        <f t="shared" si="55"/>
        <v>0</v>
      </c>
      <c r="N241" s="25">
        <f t="shared" si="55"/>
        <v>0</v>
      </c>
      <c r="O241" s="25">
        <f t="shared" si="55"/>
        <v>0</v>
      </c>
      <c r="P241" s="25">
        <f t="shared" si="55"/>
        <v>0</v>
      </c>
      <c r="Q241" s="25">
        <f t="shared" si="55"/>
        <v>0</v>
      </c>
      <c r="R241" s="25">
        <f t="shared" si="55"/>
        <v>0</v>
      </c>
      <c r="S241" s="22"/>
      <c r="T241" s="26"/>
    </row>
    <row r="242" spans="1:243" ht="26.25" customHeight="1">
      <c r="A242" s="111"/>
      <c r="B242" s="108"/>
      <c r="C242" s="109"/>
      <c r="D242" s="110"/>
      <c r="E242" s="19"/>
      <c r="F242" s="19"/>
      <c r="G242" s="19"/>
      <c r="H242" s="19">
        <v>2027</v>
      </c>
      <c r="I242" s="25">
        <f t="shared" si="55"/>
        <v>55945.126011744003</v>
      </c>
      <c r="J242" s="25">
        <f t="shared" si="55"/>
        <v>0</v>
      </c>
      <c r="K242" s="25">
        <f t="shared" si="55"/>
        <v>55945.126011744003</v>
      </c>
      <c r="L242" s="25">
        <f t="shared" si="55"/>
        <v>0</v>
      </c>
      <c r="M242" s="25">
        <f t="shared" si="55"/>
        <v>0</v>
      </c>
      <c r="N242" s="25">
        <f t="shared" si="55"/>
        <v>0</v>
      </c>
      <c r="O242" s="25">
        <f t="shared" si="55"/>
        <v>0</v>
      </c>
      <c r="P242" s="25">
        <f t="shared" si="55"/>
        <v>0</v>
      </c>
      <c r="Q242" s="25">
        <f t="shared" si="55"/>
        <v>0</v>
      </c>
      <c r="R242" s="25">
        <f t="shared" si="55"/>
        <v>0</v>
      </c>
      <c r="S242" s="22"/>
      <c r="T242" s="26"/>
    </row>
    <row r="243" spans="1:243" ht="26.25" customHeight="1">
      <c r="A243" s="111"/>
      <c r="B243" s="108"/>
      <c r="C243" s="109"/>
      <c r="D243" s="110"/>
      <c r="E243" s="19"/>
      <c r="F243" s="19"/>
      <c r="G243" s="19"/>
      <c r="H243" s="19">
        <v>2028</v>
      </c>
      <c r="I243" s="25">
        <f t="shared" si="55"/>
        <v>39478.400000000001</v>
      </c>
      <c r="J243" s="25">
        <f t="shared" si="55"/>
        <v>0</v>
      </c>
      <c r="K243" s="25">
        <f t="shared" si="55"/>
        <v>39478.400000000001</v>
      </c>
      <c r="L243" s="25">
        <f t="shared" si="55"/>
        <v>0</v>
      </c>
      <c r="M243" s="25">
        <f t="shared" si="55"/>
        <v>0</v>
      </c>
      <c r="N243" s="25">
        <f t="shared" si="55"/>
        <v>0</v>
      </c>
      <c r="O243" s="25">
        <f t="shared" si="55"/>
        <v>0</v>
      </c>
      <c r="P243" s="25">
        <f t="shared" si="55"/>
        <v>0</v>
      </c>
      <c r="Q243" s="25">
        <f t="shared" si="55"/>
        <v>0</v>
      </c>
      <c r="R243" s="25">
        <f t="shared" si="55"/>
        <v>0</v>
      </c>
      <c r="S243" s="22"/>
      <c r="T243" s="26"/>
      <c r="AI243" s="66"/>
      <c r="AY243" s="66"/>
      <c r="BO243" s="66"/>
      <c r="CE243" s="66"/>
      <c r="CU243" s="66"/>
      <c r="DK243" s="66"/>
      <c r="EA243" s="66"/>
      <c r="EQ243" s="66"/>
      <c r="FG243" s="66"/>
      <c r="FW243" s="66"/>
      <c r="GM243" s="66"/>
      <c r="HC243" s="66"/>
      <c r="HS243" s="66"/>
      <c r="II243" s="66"/>
    </row>
    <row r="244" spans="1:243" ht="26.25" customHeight="1">
      <c r="A244" s="111"/>
      <c r="B244" s="108"/>
      <c r="C244" s="109"/>
      <c r="D244" s="110"/>
      <c r="E244" s="19"/>
      <c r="F244" s="19"/>
      <c r="G244" s="19"/>
      <c r="H244" s="19">
        <v>2029</v>
      </c>
      <c r="I244" s="25">
        <f t="shared" si="55"/>
        <v>59280.700000000004</v>
      </c>
      <c r="J244" s="25">
        <f t="shared" si="55"/>
        <v>0</v>
      </c>
      <c r="K244" s="25">
        <f t="shared" si="55"/>
        <v>59280.700000000004</v>
      </c>
      <c r="L244" s="25">
        <f t="shared" si="55"/>
        <v>0</v>
      </c>
      <c r="M244" s="25">
        <f t="shared" si="55"/>
        <v>0</v>
      </c>
      <c r="N244" s="25">
        <f t="shared" si="55"/>
        <v>0</v>
      </c>
      <c r="O244" s="25">
        <f t="shared" si="55"/>
        <v>0</v>
      </c>
      <c r="P244" s="25">
        <f t="shared" si="55"/>
        <v>0</v>
      </c>
      <c r="Q244" s="25">
        <f t="shared" si="55"/>
        <v>0</v>
      </c>
      <c r="R244" s="25">
        <f t="shared" si="55"/>
        <v>0</v>
      </c>
      <c r="S244" s="22"/>
      <c r="T244" s="26"/>
      <c r="AI244" s="66"/>
      <c r="AY244" s="66"/>
      <c r="BO244" s="66"/>
      <c r="CE244" s="66"/>
      <c r="CU244" s="66"/>
      <c r="DK244" s="66"/>
      <c r="EA244" s="66"/>
      <c r="EQ244" s="66"/>
      <c r="FG244" s="66"/>
      <c r="FW244" s="66"/>
      <c r="GM244" s="66"/>
      <c r="HC244" s="66"/>
      <c r="HS244" s="66"/>
      <c r="II244" s="66"/>
    </row>
    <row r="245" spans="1:243" ht="26.25" customHeight="1">
      <c r="A245" s="111"/>
      <c r="B245" s="108"/>
      <c r="C245" s="109"/>
      <c r="D245" s="110"/>
      <c r="E245" s="19"/>
      <c r="F245" s="19"/>
      <c r="G245" s="19"/>
      <c r="H245" s="19">
        <v>2030</v>
      </c>
      <c r="I245" s="25">
        <f t="shared" si="55"/>
        <v>74356.100000000006</v>
      </c>
      <c r="J245" s="25">
        <f t="shared" si="55"/>
        <v>0</v>
      </c>
      <c r="K245" s="25">
        <f t="shared" si="55"/>
        <v>74356.100000000006</v>
      </c>
      <c r="L245" s="25">
        <f t="shared" si="55"/>
        <v>0</v>
      </c>
      <c r="M245" s="25">
        <f t="shared" si="55"/>
        <v>0</v>
      </c>
      <c r="N245" s="25">
        <f t="shared" si="55"/>
        <v>0</v>
      </c>
      <c r="O245" s="25">
        <f t="shared" si="55"/>
        <v>0</v>
      </c>
      <c r="P245" s="25">
        <f t="shared" si="55"/>
        <v>0</v>
      </c>
      <c r="Q245" s="25">
        <f t="shared" si="55"/>
        <v>0</v>
      </c>
      <c r="R245" s="25">
        <f t="shared" si="55"/>
        <v>0</v>
      </c>
      <c r="S245" s="22"/>
      <c r="T245" s="26"/>
      <c r="AI245" s="66"/>
      <c r="AY245" s="66"/>
      <c r="BO245" s="66"/>
      <c r="CE245" s="66"/>
      <c r="CU245" s="66"/>
      <c r="DK245" s="66"/>
      <c r="EA245" s="66"/>
      <c r="EQ245" s="66"/>
      <c r="FG245" s="66"/>
      <c r="FW245" s="66"/>
      <c r="GM245" s="66"/>
      <c r="HC245" s="66"/>
      <c r="HS245" s="66"/>
      <c r="II245" s="66"/>
    </row>
    <row r="246" spans="1:243" ht="26.25" customHeight="1">
      <c r="A246" s="111"/>
      <c r="B246" s="105" t="s">
        <v>28</v>
      </c>
      <c r="C246" s="106"/>
      <c r="D246" s="107"/>
      <c r="E246" s="19"/>
      <c r="F246" s="19"/>
      <c r="G246" s="19"/>
      <c r="H246" s="23" t="s">
        <v>23</v>
      </c>
      <c r="I246" s="24">
        <f>K246+M246+O246+Q246</f>
        <v>273640.02601174405</v>
      </c>
      <c r="J246" s="24">
        <f>L246+N246+P246+R246</f>
        <v>197.10000000000002</v>
      </c>
      <c r="K246" s="24">
        <f t="shared" ref="K246:R246" si="56">SUM(K247:K255)</f>
        <v>273640.02601174405</v>
      </c>
      <c r="L246" s="24">
        <f t="shared" si="56"/>
        <v>197.10000000000002</v>
      </c>
      <c r="M246" s="24">
        <f t="shared" si="56"/>
        <v>0</v>
      </c>
      <c r="N246" s="24">
        <f t="shared" si="56"/>
        <v>0</v>
      </c>
      <c r="O246" s="24">
        <f t="shared" si="56"/>
        <v>0</v>
      </c>
      <c r="P246" s="24">
        <f t="shared" si="56"/>
        <v>0</v>
      </c>
      <c r="Q246" s="24">
        <f t="shared" si="56"/>
        <v>0</v>
      </c>
      <c r="R246" s="24">
        <f t="shared" si="56"/>
        <v>0</v>
      </c>
      <c r="S246" s="22"/>
      <c r="T246" s="26"/>
    </row>
    <row r="247" spans="1:243" ht="26.25" customHeight="1">
      <c r="A247" s="111"/>
      <c r="B247" s="108"/>
      <c r="C247" s="109"/>
      <c r="D247" s="110"/>
      <c r="E247" s="19"/>
      <c r="F247" s="19"/>
      <c r="G247" s="19"/>
      <c r="H247" s="19">
        <v>2022</v>
      </c>
      <c r="I247" s="25">
        <f t="shared" ref="I247:J262" si="57">K247+M247+O247+Q247</f>
        <v>44.699999999999996</v>
      </c>
      <c r="J247" s="25">
        <f t="shared" si="57"/>
        <v>44.699999999999996</v>
      </c>
      <c r="K247" s="25">
        <f>K266</f>
        <v>44.699999999999996</v>
      </c>
      <c r="L247" s="25">
        <f t="shared" ref="L247:S247" si="58">L266</f>
        <v>44.699999999999996</v>
      </c>
      <c r="M247" s="25">
        <f t="shared" si="58"/>
        <v>0</v>
      </c>
      <c r="N247" s="25">
        <f t="shared" si="58"/>
        <v>0</v>
      </c>
      <c r="O247" s="25">
        <f t="shared" si="58"/>
        <v>0</v>
      </c>
      <c r="P247" s="25">
        <f t="shared" si="58"/>
        <v>0</v>
      </c>
      <c r="Q247" s="25">
        <f t="shared" si="58"/>
        <v>0</v>
      </c>
      <c r="R247" s="25">
        <f t="shared" si="58"/>
        <v>0</v>
      </c>
      <c r="S247" s="37">
        <f t="shared" si="58"/>
        <v>0</v>
      </c>
      <c r="T247" s="26"/>
    </row>
    <row r="248" spans="1:243" ht="26.25" customHeight="1">
      <c r="A248" s="111"/>
      <c r="B248" s="108"/>
      <c r="C248" s="109"/>
      <c r="D248" s="110"/>
      <c r="E248" s="19"/>
      <c r="F248" s="19"/>
      <c r="G248" s="19"/>
      <c r="H248" s="19">
        <v>2023</v>
      </c>
      <c r="I248" s="25">
        <f t="shared" si="57"/>
        <v>75.2</v>
      </c>
      <c r="J248" s="25">
        <f t="shared" si="57"/>
        <v>75.2</v>
      </c>
      <c r="K248" s="25">
        <f>J268</f>
        <v>75.2</v>
      </c>
      <c r="L248" s="25">
        <f t="shared" ref="L248:Q248" si="59">K268</f>
        <v>75.2</v>
      </c>
      <c r="M248" s="25">
        <v>0</v>
      </c>
      <c r="N248" s="25">
        <f t="shared" si="59"/>
        <v>0</v>
      </c>
      <c r="O248" s="25">
        <f t="shared" si="59"/>
        <v>0</v>
      </c>
      <c r="P248" s="25">
        <f t="shared" si="59"/>
        <v>0</v>
      </c>
      <c r="Q248" s="25">
        <f t="shared" si="59"/>
        <v>0</v>
      </c>
      <c r="R248" s="25">
        <v>0</v>
      </c>
      <c r="S248" s="22"/>
      <c r="T248" s="26"/>
    </row>
    <row r="249" spans="1:243" ht="26.25" customHeight="1">
      <c r="A249" s="111"/>
      <c r="B249" s="108"/>
      <c r="C249" s="109"/>
      <c r="D249" s="110"/>
      <c r="E249" s="19"/>
      <c r="F249" s="19"/>
      <c r="G249" s="19"/>
      <c r="H249" s="19">
        <v>2024</v>
      </c>
      <c r="I249" s="25">
        <f t="shared" si="57"/>
        <v>14992.800000000001</v>
      </c>
      <c r="J249" s="25">
        <f t="shared" si="57"/>
        <v>77.2</v>
      </c>
      <c r="K249" s="25">
        <f>K273+K270</f>
        <v>14992.800000000001</v>
      </c>
      <c r="L249" s="25">
        <f>L270</f>
        <v>77.2</v>
      </c>
      <c r="M249" s="25">
        <f t="shared" ref="L249:R251" si="60">M273</f>
        <v>0</v>
      </c>
      <c r="N249" s="25">
        <f t="shared" si="60"/>
        <v>0</v>
      </c>
      <c r="O249" s="25">
        <f t="shared" si="60"/>
        <v>0</v>
      </c>
      <c r="P249" s="25">
        <f t="shared" si="60"/>
        <v>0</v>
      </c>
      <c r="Q249" s="25">
        <f t="shared" si="60"/>
        <v>0</v>
      </c>
      <c r="R249" s="25">
        <f t="shared" si="60"/>
        <v>0</v>
      </c>
      <c r="S249" s="22"/>
      <c r="T249" s="26"/>
    </row>
    <row r="250" spans="1:243" ht="26.25" customHeight="1">
      <c r="A250" s="111"/>
      <c r="B250" s="108"/>
      <c r="C250" s="109"/>
      <c r="D250" s="110"/>
      <c r="E250" s="19"/>
      <c r="F250" s="19"/>
      <c r="G250" s="19"/>
      <c r="H250" s="19">
        <v>2025</v>
      </c>
      <c r="I250" s="25">
        <f t="shared" si="57"/>
        <v>18149.7</v>
      </c>
      <c r="J250" s="25">
        <f t="shared" si="57"/>
        <v>0</v>
      </c>
      <c r="K250" s="25">
        <f>K274</f>
        <v>18149.7</v>
      </c>
      <c r="L250" s="25">
        <f t="shared" si="60"/>
        <v>0</v>
      </c>
      <c r="M250" s="25">
        <f t="shared" si="60"/>
        <v>0</v>
      </c>
      <c r="N250" s="25">
        <f t="shared" si="60"/>
        <v>0</v>
      </c>
      <c r="O250" s="25">
        <f t="shared" si="60"/>
        <v>0</v>
      </c>
      <c r="P250" s="25">
        <f t="shared" si="60"/>
        <v>0</v>
      </c>
      <c r="Q250" s="25">
        <f t="shared" si="60"/>
        <v>0</v>
      </c>
      <c r="R250" s="25">
        <f t="shared" si="60"/>
        <v>0</v>
      </c>
      <c r="S250" s="37" t="e">
        <f>S277+S278</f>
        <v>#VALUE!</v>
      </c>
      <c r="T250" s="26"/>
    </row>
    <row r="251" spans="1:243" ht="26.25" customHeight="1">
      <c r="A251" s="111"/>
      <c r="B251" s="108"/>
      <c r="C251" s="109"/>
      <c r="D251" s="110"/>
      <c r="E251" s="19"/>
      <c r="F251" s="19"/>
      <c r="G251" s="19"/>
      <c r="H251" s="19">
        <v>2026</v>
      </c>
      <c r="I251" s="25">
        <f t="shared" si="57"/>
        <v>11317.3</v>
      </c>
      <c r="J251" s="25">
        <f t="shared" si="57"/>
        <v>0</v>
      </c>
      <c r="K251" s="25">
        <f>K275</f>
        <v>11317.3</v>
      </c>
      <c r="L251" s="25">
        <f t="shared" si="60"/>
        <v>0</v>
      </c>
      <c r="M251" s="25">
        <f t="shared" si="60"/>
        <v>0</v>
      </c>
      <c r="N251" s="25">
        <f t="shared" si="60"/>
        <v>0</v>
      </c>
      <c r="O251" s="25">
        <f t="shared" si="60"/>
        <v>0</v>
      </c>
      <c r="P251" s="25">
        <f t="shared" si="60"/>
        <v>0</v>
      </c>
      <c r="Q251" s="25">
        <f t="shared" si="60"/>
        <v>0</v>
      </c>
      <c r="R251" s="25">
        <f t="shared" si="60"/>
        <v>0</v>
      </c>
      <c r="S251" s="22"/>
      <c r="T251" s="26"/>
    </row>
    <row r="252" spans="1:243" ht="26.25" customHeight="1">
      <c r="A252" s="111"/>
      <c r="B252" s="108"/>
      <c r="C252" s="109"/>
      <c r="D252" s="110"/>
      <c r="E252" s="19"/>
      <c r="F252" s="19"/>
      <c r="G252" s="19"/>
      <c r="H252" s="19">
        <v>2027</v>
      </c>
      <c r="I252" s="25">
        <f>K252+M252+O252+Q252</f>
        <v>55945.126011744003</v>
      </c>
      <c r="J252" s="25">
        <f t="shared" si="57"/>
        <v>0</v>
      </c>
      <c r="K252" s="25">
        <f>K276+K277+K278+K279</f>
        <v>55945.126011744003</v>
      </c>
      <c r="L252" s="25">
        <f t="shared" ref="L252:R252" si="61">L276+L277+L278+L279</f>
        <v>0</v>
      </c>
      <c r="M252" s="25">
        <f t="shared" si="61"/>
        <v>0</v>
      </c>
      <c r="N252" s="25">
        <f t="shared" si="61"/>
        <v>0</v>
      </c>
      <c r="O252" s="25">
        <f t="shared" si="61"/>
        <v>0</v>
      </c>
      <c r="P252" s="25">
        <f t="shared" si="61"/>
        <v>0</v>
      </c>
      <c r="Q252" s="25">
        <f t="shared" si="61"/>
        <v>0</v>
      </c>
      <c r="R252" s="25">
        <f t="shared" si="61"/>
        <v>0</v>
      </c>
      <c r="S252" s="22"/>
      <c r="T252" s="26"/>
    </row>
    <row r="253" spans="1:243" ht="26.25" customHeight="1">
      <c r="A253" s="111"/>
      <c r="B253" s="108"/>
      <c r="C253" s="109"/>
      <c r="D253" s="110"/>
      <c r="E253" s="19"/>
      <c r="F253" s="19"/>
      <c r="G253" s="19"/>
      <c r="H253" s="19">
        <v>2028</v>
      </c>
      <c r="I253" s="25">
        <f>K253+M253+O253+Q253</f>
        <v>39478.400000000001</v>
      </c>
      <c r="J253" s="25">
        <f t="shared" si="57"/>
        <v>0</v>
      </c>
      <c r="K253" s="25">
        <f>K280+K281</f>
        <v>39478.400000000001</v>
      </c>
      <c r="L253" s="25">
        <f t="shared" ref="L253:R253" si="62">L280+L281</f>
        <v>0</v>
      </c>
      <c r="M253" s="25">
        <f t="shared" si="62"/>
        <v>0</v>
      </c>
      <c r="N253" s="25">
        <f t="shared" si="62"/>
        <v>0</v>
      </c>
      <c r="O253" s="25">
        <f t="shared" si="62"/>
        <v>0</v>
      </c>
      <c r="P253" s="25">
        <f t="shared" si="62"/>
        <v>0</v>
      </c>
      <c r="Q253" s="25">
        <f t="shared" si="62"/>
        <v>0</v>
      </c>
      <c r="R253" s="25">
        <f t="shared" si="62"/>
        <v>0</v>
      </c>
      <c r="S253" s="22"/>
      <c r="T253" s="26"/>
      <c r="AI253" s="66"/>
      <c r="AY253" s="66"/>
      <c r="BO253" s="66"/>
      <c r="CE253" s="66"/>
      <c r="CU253" s="66"/>
      <c r="DK253" s="66"/>
      <c r="EA253" s="66"/>
      <c r="EQ253" s="66"/>
      <c r="FG253" s="66"/>
      <c r="FW253" s="66"/>
      <c r="GM253" s="66"/>
      <c r="HC253" s="66"/>
      <c r="HS253" s="66"/>
      <c r="II253" s="66"/>
    </row>
    <row r="254" spans="1:243" ht="26.25" customHeight="1">
      <c r="A254" s="111"/>
      <c r="B254" s="108"/>
      <c r="C254" s="109"/>
      <c r="D254" s="110"/>
      <c r="E254" s="19"/>
      <c r="F254" s="19"/>
      <c r="G254" s="19"/>
      <c r="H254" s="19">
        <v>2029</v>
      </c>
      <c r="I254" s="25">
        <f>K254+M254+O254+Q254</f>
        <v>59280.700000000004</v>
      </c>
      <c r="J254" s="25">
        <f t="shared" si="57"/>
        <v>0</v>
      </c>
      <c r="K254" s="25">
        <f>K282+K283+K284+K285+K286</f>
        <v>59280.700000000004</v>
      </c>
      <c r="L254" s="25">
        <f t="shared" ref="L254:R254" si="63">L282+L283+L284+L285+L286</f>
        <v>0</v>
      </c>
      <c r="M254" s="25">
        <f t="shared" si="63"/>
        <v>0</v>
      </c>
      <c r="N254" s="25">
        <f t="shared" si="63"/>
        <v>0</v>
      </c>
      <c r="O254" s="25">
        <f t="shared" si="63"/>
        <v>0</v>
      </c>
      <c r="P254" s="25">
        <f t="shared" si="63"/>
        <v>0</v>
      </c>
      <c r="Q254" s="25">
        <f t="shared" si="63"/>
        <v>0</v>
      </c>
      <c r="R254" s="25">
        <f t="shared" si="63"/>
        <v>0</v>
      </c>
      <c r="S254" s="22"/>
      <c r="T254" s="26"/>
      <c r="AI254" s="66"/>
      <c r="AY254" s="66"/>
      <c r="BO254" s="66"/>
      <c r="CE254" s="66"/>
      <c r="CU254" s="66"/>
      <c r="DK254" s="66"/>
      <c r="EA254" s="66"/>
      <c r="EQ254" s="66"/>
      <c r="FG254" s="66"/>
      <c r="FW254" s="66"/>
      <c r="GM254" s="66"/>
      <c r="HC254" s="66"/>
      <c r="HS254" s="66"/>
      <c r="II254" s="66"/>
    </row>
    <row r="255" spans="1:243" ht="26.25" customHeight="1">
      <c r="A255" s="111"/>
      <c r="B255" s="108"/>
      <c r="C255" s="109"/>
      <c r="D255" s="110"/>
      <c r="E255" s="19"/>
      <c r="F255" s="19"/>
      <c r="G255" s="19"/>
      <c r="H255" s="19">
        <v>2030</v>
      </c>
      <c r="I255" s="25">
        <f>K255+M255+O255+Q255</f>
        <v>74356.100000000006</v>
      </c>
      <c r="J255" s="25">
        <f t="shared" si="57"/>
        <v>0</v>
      </c>
      <c r="K255" s="25">
        <f>K291+K290+K289+K288+K287</f>
        <v>74356.100000000006</v>
      </c>
      <c r="L255" s="25">
        <f t="shared" ref="L255:R255" si="64">L291+L290+L289+L288+L287</f>
        <v>0</v>
      </c>
      <c r="M255" s="25">
        <f t="shared" si="64"/>
        <v>0</v>
      </c>
      <c r="N255" s="25">
        <f t="shared" si="64"/>
        <v>0</v>
      </c>
      <c r="O255" s="25">
        <f t="shared" si="64"/>
        <v>0</v>
      </c>
      <c r="P255" s="25">
        <f t="shared" si="64"/>
        <v>0</v>
      </c>
      <c r="Q255" s="25">
        <f t="shared" si="64"/>
        <v>0</v>
      </c>
      <c r="R255" s="25">
        <f t="shared" si="64"/>
        <v>0</v>
      </c>
      <c r="S255" s="22"/>
      <c r="T255" s="26"/>
      <c r="AI255" s="66"/>
      <c r="AY255" s="66"/>
      <c r="BO255" s="66"/>
      <c r="CE255" s="66"/>
      <c r="CU255" s="66"/>
      <c r="DK255" s="66"/>
      <c r="EA255" s="66"/>
      <c r="EQ255" s="66"/>
      <c r="FG255" s="66"/>
      <c r="FW255" s="66"/>
      <c r="GM255" s="66"/>
      <c r="HC255" s="66"/>
      <c r="HS255" s="66"/>
      <c r="II255" s="66"/>
    </row>
    <row r="256" spans="1:243" ht="26.25" customHeight="1">
      <c r="A256" s="111"/>
      <c r="B256" s="105" t="s">
        <v>29</v>
      </c>
      <c r="C256" s="106"/>
      <c r="D256" s="107"/>
      <c r="E256" s="19"/>
      <c r="F256" s="19"/>
      <c r="G256" s="19"/>
      <c r="H256" s="23" t="s">
        <v>23</v>
      </c>
      <c r="I256" s="24">
        <f t="shared" si="57"/>
        <v>14360.9</v>
      </c>
      <c r="J256" s="24">
        <f t="shared" si="57"/>
        <v>18429.198349999999</v>
      </c>
      <c r="K256" s="24">
        <f t="shared" ref="K256:R256" si="65">SUM(K257:K265)</f>
        <v>14360.9</v>
      </c>
      <c r="L256" s="24">
        <f t="shared" si="65"/>
        <v>18429.198349999999</v>
      </c>
      <c r="M256" s="24">
        <f t="shared" si="65"/>
        <v>0</v>
      </c>
      <c r="N256" s="24">
        <f t="shared" si="65"/>
        <v>0</v>
      </c>
      <c r="O256" s="24">
        <f t="shared" si="65"/>
        <v>0</v>
      </c>
      <c r="P256" s="24">
        <f t="shared" si="65"/>
        <v>0</v>
      </c>
      <c r="Q256" s="24">
        <f t="shared" si="65"/>
        <v>0</v>
      </c>
      <c r="R256" s="24">
        <f t="shared" si="65"/>
        <v>0</v>
      </c>
      <c r="S256" s="22"/>
      <c r="T256" s="26"/>
    </row>
    <row r="257" spans="1:257" ht="26.25" customHeight="1">
      <c r="A257" s="111"/>
      <c r="B257" s="108"/>
      <c r="C257" s="109"/>
      <c r="D257" s="110"/>
      <c r="E257" s="19"/>
      <c r="F257" s="19"/>
      <c r="G257" s="19"/>
      <c r="H257" s="19">
        <v>2022</v>
      </c>
      <c r="I257" s="25">
        <f t="shared" si="57"/>
        <v>0</v>
      </c>
      <c r="J257" s="25">
        <f t="shared" si="57"/>
        <v>0</v>
      </c>
      <c r="K257" s="25">
        <v>0</v>
      </c>
      <c r="L257" s="25">
        <v>0</v>
      </c>
      <c r="M257" s="25">
        <v>0</v>
      </c>
      <c r="N257" s="25">
        <v>0</v>
      </c>
      <c r="O257" s="25">
        <v>0</v>
      </c>
      <c r="P257" s="25">
        <v>0</v>
      </c>
      <c r="Q257" s="25">
        <v>0</v>
      </c>
      <c r="R257" s="25">
        <v>0</v>
      </c>
      <c r="S257" s="22"/>
      <c r="T257" s="26"/>
    </row>
    <row r="258" spans="1:257" ht="26.25" customHeight="1">
      <c r="A258" s="111"/>
      <c r="B258" s="108"/>
      <c r="C258" s="109"/>
      <c r="D258" s="110"/>
      <c r="E258" s="19"/>
      <c r="F258" s="19"/>
      <c r="G258" s="19"/>
      <c r="H258" s="19">
        <v>2023</v>
      </c>
      <c r="I258" s="25">
        <f t="shared" si="57"/>
        <v>2528.3999999999996</v>
      </c>
      <c r="J258" s="25">
        <f t="shared" si="57"/>
        <v>2528.3999999999996</v>
      </c>
      <c r="K258" s="25">
        <f>K267</f>
        <v>2528.3999999999996</v>
      </c>
      <c r="L258" s="25">
        <f t="shared" ref="L258:R258" si="66">L272+L267</f>
        <v>2528.3999999999996</v>
      </c>
      <c r="M258" s="25">
        <f t="shared" si="66"/>
        <v>0</v>
      </c>
      <c r="N258" s="25">
        <f t="shared" si="66"/>
        <v>0</v>
      </c>
      <c r="O258" s="25">
        <f t="shared" si="66"/>
        <v>0</v>
      </c>
      <c r="P258" s="25">
        <f t="shared" si="66"/>
        <v>0</v>
      </c>
      <c r="Q258" s="25">
        <f t="shared" si="66"/>
        <v>0</v>
      </c>
      <c r="R258" s="25">
        <f t="shared" si="66"/>
        <v>0</v>
      </c>
      <c r="S258" s="22"/>
      <c r="T258" s="26"/>
    </row>
    <row r="259" spans="1:257" ht="26.25" customHeight="1">
      <c r="A259" s="111"/>
      <c r="B259" s="108"/>
      <c r="C259" s="109"/>
      <c r="D259" s="110"/>
      <c r="E259" s="19"/>
      <c r="F259" s="19"/>
      <c r="G259" s="19"/>
      <c r="H259" s="19">
        <v>2024</v>
      </c>
      <c r="I259" s="25">
        <f t="shared" si="57"/>
        <v>11832.5</v>
      </c>
      <c r="J259" s="25">
        <f>L259+N259+P259+R259</f>
        <v>15900.798349999999</v>
      </c>
      <c r="K259" s="25">
        <f>K269+K270+K272</f>
        <v>11832.5</v>
      </c>
      <c r="L259" s="25">
        <f>L269+L271</f>
        <v>15900.798349999999</v>
      </c>
      <c r="M259" s="25">
        <f t="shared" ref="M259:R259" si="67">M269+M270</f>
        <v>0</v>
      </c>
      <c r="N259" s="25">
        <f t="shared" si="67"/>
        <v>0</v>
      </c>
      <c r="O259" s="25">
        <f t="shared" si="67"/>
        <v>0</v>
      </c>
      <c r="P259" s="25">
        <f t="shared" si="67"/>
        <v>0</v>
      </c>
      <c r="Q259" s="25">
        <f t="shared" si="67"/>
        <v>0</v>
      </c>
      <c r="R259" s="25">
        <f t="shared" si="67"/>
        <v>0</v>
      </c>
      <c r="S259" s="22"/>
      <c r="T259" s="26"/>
    </row>
    <row r="260" spans="1:257" ht="26.25" customHeight="1">
      <c r="A260" s="111"/>
      <c r="B260" s="108"/>
      <c r="C260" s="109"/>
      <c r="D260" s="110"/>
      <c r="E260" s="19"/>
      <c r="F260" s="19"/>
      <c r="G260" s="19"/>
      <c r="H260" s="19">
        <v>2025</v>
      </c>
      <c r="I260" s="25">
        <f t="shared" si="57"/>
        <v>0</v>
      </c>
      <c r="J260" s="25">
        <f t="shared" si="57"/>
        <v>0</v>
      </c>
      <c r="K260" s="25">
        <v>0</v>
      </c>
      <c r="L260" s="25">
        <v>0</v>
      </c>
      <c r="M260" s="25">
        <v>0</v>
      </c>
      <c r="N260" s="25">
        <v>0</v>
      </c>
      <c r="O260" s="25">
        <v>0</v>
      </c>
      <c r="P260" s="25">
        <v>0</v>
      </c>
      <c r="Q260" s="25">
        <v>0</v>
      </c>
      <c r="R260" s="25">
        <v>0</v>
      </c>
      <c r="S260" s="22"/>
      <c r="T260" s="26"/>
    </row>
    <row r="261" spans="1:257" ht="26.25" customHeight="1">
      <c r="A261" s="111"/>
      <c r="B261" s="108"/>
      <c r="C261" s="109"/>
      <c r="D261" s="110"/>
      <c r="E261" s="19"/>
      <c r="F261" s="19"/>
      <c r="G261" s="19"/>
      <c r="H261" s="19">
        <v>2026</v>
      </c>
      <c r="I261" s="25">
        <f>K261+M261+O261+Q261</f>
        <v>0</v>
      </c>
      <c r="J261" s="25">
        <f>L261+N261+P261+R261</f>
        <v>0</v>
      </c>
      <c r="K261" s="25">
        <f>0</f>
        <v>0</v>
      </c>
      <c r="L261" s="25">
        <f>0</f>
        <v>0</v>
      </c>
      <c r="M261" s="25">
        <f>0</f>
        <v>0</v>
      </c>
      <c r="N261" s="25">
        <f>0</f>
        <v>0</v>
      </c>
      <c r="O261" s="25">
        <f>0</f>
        <v>0</v>
      </c>
      <c r="P261" s="25">
        <f>0</f>
        <v>0</v>
      </c>
      <c r="Q261" s="25">
        <f>0</f>
        <v>0</v>
      </c>
      <c r="R261" s="25">
        <f>0</f>
        <v>0</v>
      </c>
      <c r="S261" s="22"/>
      <c r="T261" s="26"/>
    </row>
    <row r="262" spans="1:257" ht="26.25" customHeight="1">
      <c r="A262" s="111"/>
      <c r="B262" s="108"/>
      <c r="C262" s="109"/>
      <c r="D262" s="110"/>
      <c r="E262" s="19"/>
      <c r="F262" s="19"/>
      <c r="G262" s="19"/>
      <c r="H262" s="19">
        <v>2027</v>
      </c>
      <c r="I262" s="25">
        <f>K262+M262+O262+Q262</f>
        <v>0</v>
      </c>
      <c r="J262" s="25">
        <f t="shared" si="57"/>
        <v>0</v>
      </c>
      <c r="K262" s="25">
        <v>0</v>
      </c>
      <c r="L262" s="25">
        <v>0</v>
      </c>
      <c r="M262" s="25">
        <v>0</v>
      </c>
      <c r="N262" s="25">
        <v>0</v>
      </c>
      <c r="O262" s="25">
        <v>0</v>
      </c>
      <c r="P262" s="25">
        <v>0</v>
      </c>
      <c r="Q262" s="25">
        <v>0</v>
      </c>
      <c r="R262" s="25">
        <v>0</v>
      </c>
      <c r="S262" s="22"/>
      <c r="T262" s="26"/>
    </row>
    <row r="263" spans="1:257" ht="26.25" customHeight="1">
      <c r="A263" s="111"/>
      <c r="B263" s="108"/>
      <c r="C263" s="109"/>
      <c r="D263" s="110"/>
      <c r="E263" s="19"/>
      <c r="F263" s="19"/>
      <c r="G263" s="19"/>
      <c r="H263" s="19">
        <v>2028</v>
      </c>
      <c r="I263" s="25">
        <f t="shared" ref="I263:J266" si="68">K263+M263+O263+Q263</f>
        <v>0</v>
      </c>
      <c r="J263" s="25">
        <f t="shared" si="68"/>
        <v>0</v>
      </c>
      <c r="K263" s="25">
        <v>0</v>
      </c>
      <c r="L263" s="25">
        <v>0</v>
      </c>
      <c r="M263" s="25">
        <v>0</v>
      </c>
      <c r="N263" s="25">
        <v>0</v>
      </c>
      <c r="O263" s="25">
        <v>0</v>
      </c>
      <c r="P263" s="25">
        <v>0</v>
      </c>
      <c r="Q263" s="25">
        <v>0</v>
      </c>
      <c r="R263" s="25">
        <v>0</v>
      </c>
      <c r="S263" s="22"/>
      <c r="T263" s="26"/>
      <c r="AI263" s="66"/>
      <c r="AY263" s="66"/>
      <c r="BO263" s="66"/>
      <c r="CE263" s="66"/>
      <c r="CU263" s="66"/>
      <c r="DK263" s="66"/>
      <c r="EA263" s="66"/>
      <c r="EQ263" s="66"/>
      <c r="FG263" s="66"/>
      <c r="FW263" s="66"/>
      <c r="GM263" s="66"/>
      <c r="HC263" s="66"/>
      <c r="HS263" s="66"/>
      <c r="II263" s="66"/>
    </row>
    <row r="264" spans="1:257" ht="26.25" customHeight="1">
      <c r="A264" s="111"/>
      <c r="B264" s="108"/>
      <c r="C264" s="109"/>
      <c r="D264" s="110"/>
      <c r="E264" s="19"/>
      <c r="F264" s="19"/>
      <c r="G264" s="19"/>
      <c r="H264" s="19">
        <v>2029</v>
      </c>
      <c r="I264" s="25">
        <f t="shared" si="68"/>
        <v>0</v>
      </c>
      <c r="J264" s="25">
        <f t="shared" si="68"/>
        <v>0</v>
      </c>
      <c r="K264" s="25">
        <v>0</v>
      </c>
      <c r="L264" s="25">
        <v>0</v>
      </c>
      <c r="M264" s="25">
        <v>0</v>
      </c>
      <c r="N264" s="25">
        <v>0</v>
      </c>
      <c r="O264" s="25">
        <v>0</v>
      </c>
      <c r="P264" s="25">
        <v>0</v>
      </c>
      <c r="Q264" s="25">
        <v>0</v>
      </c>
      <c r="R264" s="25">
        <v>0</v>
      </c>
      <c r="S264" s="37" t="e">
        <f>S282+S283+S284+S285+S286</f>
        <v>#VALUE!</v>
      </c>
      <c r="T264" s="26"/>
      <c r="AI264" s="66"/>
      <c r="AY264" s="66"/>
      <c r="BO264" s="66"/>
      <c r="CE264" s="66"/>
      <c r="CU264" s="66"/>
      <c r="DK264" s="66"/>
      <c r="EA264" s="66"/>
      <c r="EQ264" s="66"/>
      <c r="FG264" s="66"/>
      <c r="FW264" s="66"/>
      <c r="GM264" s="66"/>
      <c r="HC264" s="66"/>
      <c r="HS264" s="66"/>
      <c r="II264" s="66"/>
    </row>
    <row r="265" spans="1:257" ht="26.25" customHeight="1">
      <c r="A265" s="111"/>
      <c r="B265" s="108"/>
      <c r="C265" s="109"/>
      <c r="D265" s="110"/>
      <c r="E265" s="63"/>
      <c r="F265" s="19"/>
      <c r="G265" s="19"/>
      <c r="H265" s="19">
        <v>2030</v>
      </c>
      <c r="I265" s="25">
        <f t="shared" si="68"/>
        <v>0</v>
      </c>
      <c r="J265" s="25">
        <f t="shared" si="68"/>
        <v>0</v>
      </c>
      <c r="K265" s="25">
        <v>0</v>
      </c>
      <c r="L265" s="25">
        <v>0</v>
      </c>
      <c r="M265" s="25">
        <v>0</v>
      </c>
      <c r="N265" s="25">
        <v>0</v>
      </c>
      <c r="O265" s="25">
        <v>0</v>
      </c>
      <c r="P265" s="25">
        <v>0</v>
      </c>
      <c r="Q265" s="25">
        <v>0</v>
      </c>
      <c r="R265" s="25">
        <v>0</v>
      </c>
      <c r="S265" s="22"/>
      <c r="T265" s="26"/>
      <c r="AI265" s="66"/>
      <c r="AY265" s="66"/>
      <c r="BO265" s="66"/>
      <c r="CE265" s="66"/>
      <c r="CU265" s="66"/>
      <c r="DK265" s="66"/>
      <c r="EA265" s="66"/>
      <c r="EQ265" s="66"/>
      <c r="FG265" s="66"/>
      <c r="FW265" s="66"/>
      <c r="GM265" s="66"/>
      <c r="HC265" s="66"/>
      <c r="HS265" s="66"/>
      <c r="II265" s="66"/>
    </row>
    <row r="266" spans="1:257" ht="52.5" customHeight="1">
      <c r="A266" s="96" t="s">
        <v>238</v>
      </c>
      <c r="B266" s="61" t="s">
        <v>239</v>
      </c>
      <c r="C266" s="61">
        <v>0.33160000000000001</v>
      </c>
      <c r="D266" s="61" t="s">
        <v>32</v>
      </c>
      <c r="E266" s="61" t="s">
        <v>240</v>
      </c>
      <c r="F266" s="61" t="s">
        <v>50</v>
      </c>
      <c r="G266" s="61" t="s">
        <v>44</v>
      </c>
      <c r="H266" s="61">
        <v>2022</v>
      </c>
      <c r="I266" s="30">
        <f t="shared" si="68"/>
        <v>44.699999999999996</v>
      </c>
      <c r="J266" s="30">
        <f t="shared" si="68"/>
        <v>44.699999999999996</v>
      </c>
      <c r="K266" s="30">
        <f>38.4+6.3</f>
        <v>44.699999999999996</v>
      </c>
      <c r="L266" s="30">
        <f>38.4+6.3</f>
        <v>44.699999999999996</v>
      </c>
      <c r="M266" s="30">
        <v>0</v>
      </c>
      <c r="N266" s="30">
        <v>0</v>
      </c>
      <c r="O266" s="30">
        <v>0</v>
      </c>
      <c r="P266" s="30">
        <v>0</v>
      </c>
      <c r="Q266" s="30">
        <v>0</v>
      </c>
      <c r="R266" s="30">
        <v>0</v>
      </c>
      <c r="S266" s="70"/>
      <c r="T266" s="26"/>
    </row>
    <row r="267" spans="1:257" s="13" customFormat="1" ht="52.5" customHeight="1">
      <c r="A267" s="97"/>
      <c r="B267" s="61" t="s">
        <v>241</v>
      </c>
      <c r="C267" s="61">
        <v>0.16</v>
      </c>
      <c r="D267" s="61" t="s">
        <v>76</v>
      </c>
      <c r="E267" s="61" t="s">
        <v>240</v>
      </c>
      <c r="F267" s="61" t="s">
        <v>50</v>
      </c>
      <c r="G267" s="61" t="s">
        <v>44</v>
      </c>
      <c r="H267" s="61">
        <v>2023</v>
      </c>
      <c r="I267" s="30">
        <f>K267+M267+O267+Q267</f>
        <v>2528.3999999999996</v>
      </c>
      <c r="J267" s="30">
        <f>L267+N267+P267+R267</f>
        <v>2528.3999999999996</v>
      </c>
      <c r="K267" s="30">
        <f>4902.2-2295.4-78.4</f>
        <v>2528.3999999999996</v>
      </c>
      <c r="L267" s="30">
        <f>4902.2-2295.4-78.4</f>
        <v>2528.3999999999996</v>
      </c>
      <c r="M267" s="30">
        <v>0</v>
      </c>
      <c r="N267" s="30">
        <v>0</v>
      </c>
      <c r="O267" s="30">
        <v>0</v>
      </c>
      <c r="P267" s="30">
        <v>0</v>
      </c>
      <c r="Q267" s="30">
        <v>0</v>
      </c>
      <c r="R267" s="30">
        <v>0</v>
      </c>
      <c r="S267" s="70"/>
      <c r="T267" s="26"/>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c r="FG267" s="44"/>
      <c r="FH267" s="44"/>
      <c r="FI267" s="44"/>
      <c r="FJ267" s="44"/>
      <c r="FK267" s="44"/>
      <c r="FL267" s="44"/>
      <c r="FM267" s="44"/>
      <c r="FN267" s="44"/>
      <c r="FO267" s="44"/>
      <c r="FP267" s="44"/>
      <c r="FQ267" s="44"/>
      <c r="FR267" s="44"/>
      <c r="FS267" s="44"/>
      <c r="FT267" s="44"/>
      <c r="FU267" s="44"/>
      <c r="FV267" s="44"/>
      <c r="FW267" s="44"/>
      <c r="FX267" s="44"/>
      <c r="FY267" s="44"/>
      <c r="FZ267" s="44"/>
      <c r="GA267" s="44"/>
      <c r="GB267" s="44"/>
      <c r="GC267" s="44"/>
      <c r="GD267" s="44"/>
      <c r="GE267" s="44"/>
      <c r="GF267" s="44"/>
      <c r="GG267" s="44"/>
      <c r="GH267" s="44"/>
      <c r="GI267" s="44"/>
      <c r="GJ267" s="44"/>
      <c r="GK267" s="44"/>
      <c r="GL267" s="44"/>
      <c r="GM267" s="44"/>
      <c r="GN267" s="44"/>
      <c r="GO267" s="44"/>
      <c r="GP267" s="44"/>
      <c r="GQ267" s="44"/>
      <c r="GR267" s="44"/>
      <c r="GS267" s="44"/>
      <c r="GT267" s="44"/>
      <c r="GU267" s="44"/>
      <c r="GV267" s="44"/>
      <c r="GW267" s="44"/>
      <c r="GX267" s="44"/>
      <c r="GY267" s="44"/>
      <c r="GZ267" s="44"/>
      <c r="HA267" s="44"/>
      <c r="HB267" s="44"/>
      <c r="HC267" s="44"/>
      <c r="HD267" s="44"/>
      <c r="HE267" s="44"/>
      <c r="HF267" s="44"/>
      <c r="HG267" s="44"/>
      <c r="HH267" s="44"/>
      <c r="HI267" s="44"/>
      <c r="HJ267" s="44"/>
      <c r="HK267" s="44"/>
      <c r="HL267" s="44"/>
      <c r="HM267" s="44"/>
      <c r="HN267" s="44"/>
      <c r="HO267" s="44"/>
      <c r="HP267" s="44"/>
      <c r="HQ267" s="44"/>
      <c r="HR267" s="44"/>
      <c r="HS267" s="44"/>
      <c r="HT267" s="44"/>
      <c r="HU267" s="44"/>
      <c r="HV267" s="44"/>
      <c r="HW267" s="44"/>
      <c r="HX267" s="44"/>
      <c r="HY267" s="44"/>
      <c r="HZ267" s="44"/>
      <c r="IA267" s="44"/>
      <c r="IB267" s="44"/>
      <c r="IC267" s="44"/>
      <c r="ID267" s="44"/>
      <c r="IE267" s="44"/>
      <c r="IF267" s="44"/>
      <c r="IG267" s="44"/>
      <c r="IH267" s="44"/>
      <c r="II267" s="44"/>
      <c r="IJ267" s="44"/>
      <c r="IK267" s="44"/>
      <c r="IL267" s="44"/>
      <c r="IM267" s="44"/>
      <c r="IN267" s="44"/>
      <c r="IO267" s="44"/>
      <c r="IP267" s="44"/>
      <c r="IQ267" s="44"/>
      <c r="IR267" s="44"/>
      <c r="IS267" s="44"/>
      <c r="IT267" s="44"/>
      <c r="IU267" s="44"/>
      <c r="IV267" s="44"/>
      <c r="IW267" s="44"/>
    </row>
    <row r="268" spans="1:257" ht="52.5" customHeight="1">
      <c r="A268" s="96" t="s">
        <v>242</v>
      </c>
      <c r="B268" s="61" t="s">
        <v>243</v>
      </c>
      <c r="C268" s="61">
        <v>2.3325</v>
      </c>
      <c r="D268" s="61" t="s">
        <v>32</v>
      </c>
      <c r="E268" s="61" t="s">
        <v>240</v>
      </c>
      <c r="F268" s="61" t="s">
        <v>33</v>
      </c>
      <c r="G268" s="61" t="s">
        <v>244</v>
      </c>
      <c r="H268" s="61">
        <v>2023</v>
      </c>
      <c r="I268" s="30">
        <f t="shared" ref="I268:J284" si="69">K268+M268+O268+Q268</f>
        <v>75.2</v>
      </c>
      <c r="J268" s="30">
        <f t="shared" si="69"/>
        <v>75.2</v>
      </c>
      <c r="K268" s="30">
        <v>75.2</v>
      </c>
      <c r="L268" s="30">
        <v>75.2</v>
      </c>
      <c r="M268" s="30">
        <v>0</v>
      </c>
      <c r="N268" s="30">
        <v>0</v>
      </c>
      <c r="O268" s="30">
        <v>0</v>
      </c>
      <c r="P268" s="30">
        <v>0</v>
      </c>
      <c r="Q268" s="30">
        <v>0</v>
      </c>
      <c r="R268" s="30">
        <v>0</v>
      </c>
      <c r="S268" s="70"/>
      <c r="T268" s="26"/>
    </row>
    <row r="269" spans="1:257" ht="52.5" customHeight="1">
      <c r="A269" s="97"/>
      <c r="B269" s="61" t="s">
        <v>243</v>
      </c>
      <c r="C269" s="61">
        <v>2.3325</v>
      </c>
      <c r="D269" s="61" t="s">
        <v>76</v>
      </c>
      <c r="E269" s="61" t="s">
        <v>240</v>
      </c>
      <c r="F269" s="61" t="s">
        <v>33</v>
      </c>
      <c r="G269" s="61" t="s">
        <v>244</v>
      </c>
      <c r="H269" s="61">
        <v>2024</v>
      </c>
      <c r="I269" s="30">
        <f t="shared" si="69"/>
        <v>8261.4</v>
      </c>
      <c r="J269" s="30">
        <f t="shared" si="69"/>
        <v>8261.3983499999995</v>
      </c>
      <c r="K269" s="30">
        <v>8261.4</v>
      </c>
      <c r="L269" s="30">
        <v>8261.3983499999995</v>
      </c>
      <c r="M269" s="30">
        <v>0</v>
      </c>
      <c r="N269" s="30">
        <v>0</v>
      </c>
      <c r="O269" s="30">
        <v>0</v>
      </c>
      <c r="P269" s="30">
        <v>0</v>
      </c>
      <c r="Q269" s="30">
        <v>0</v>
      </c>
      <c r="R269" s="30">
        <v>0</v>
      </c>
      <c r="S269" s="70"/>
      <c r="T269" s="26"/>
    </row>
    <row r="270" spans="1:257" ht="48.75" customHeight="1">
      <c r="A270" s="96" t="s">
        <v>245</v>
      </c>
      <c r="B270" s="98" t="s">
        <v>246</v>
      </c>
      <c r="C270" s="61">
        <v>0.48149999999999998</v>
      </c>
      <c r="D270" s="61" t="s">
        <v>76</v>
      </c>
      <c r="E270" s="61" t="s">
        <v>240</v>
      </c>
      <c r="F270" s="61" t="s">
        <v>50</v>
      </c>
      <c r="G270" s="61" t="s">
        <v>44</v>
      </c>
      <c r="H270" s="61">
        <v>2024</v>
      </c>
      <c r="I270" s="30">
        <f t="shared" si="69"/>
        <v>77.2</v>
      </c>
      <c r="J270" s="30">
        <f t="shared" si="69"/>
        <v>77.2</v>
      </c>
      <c r="K270" s="30">
        <v>77.2</v>
      </c>
      <c r="L270" s="30">
        <v>77.2</v>
      </c>
      <c r="M270" s="30">
        <v>0</v>
      </c>
      <c r="N270" s="30">
        <v>0</v>
      </c>
      <c r="O270" s="30">
        <v>0</v>
      </c>
      <c r="P270" s="30">
        <v>0</v>
      </c>
      <c r="Q270" s="30">
        <v>0</v>
      </c>
      <c r="R270" s="30">
        <v>0</v>
      </c>
      <c r="S270" s="70"/>
      <c r="T270" s="26"/>
    </row>
    <row r="271" spans="1:257" ht="48.75" customHeight="1">
      <c r="A271" s="97"/>
      <c r="B271" s="99"/>
      <c r="C271" s="61"/>
      <c r="D271" s="61"/>
      <c r="E271" s="61" t="s">
        <v>240</v>
      </c>
      <c r="F271" s="61" t="s">
        <v>50</v>
      </c>
      <c r="G271" s="61" t="s">
        <v>44</v>
      </c>
      <c r="H271" s="61">
        <v>2024</v>
      </c>
      <c r="I271" s="30">
        <f t="shared" si="69"/>
        <v>7639.4</v>
      </c>
      <c r="J271" s="30">
        <f t="shared" si="69"/>
        <v>7639.4</v>
      </c>
      <c r="K271" s="30">
        <v>7639.4</v>
      </c>
      <c r="L271" s="30">
        <v>7639.4</v>
      </c>
      <c r="M271" s="30">
        <v>0</v>
      </c>
      <c r="N271" s="30">
        <v>0</v>
      </c>
      <c r="O271" s="30">
        <v>0</v>
      </c>
      <c r="P271" s="30">
        <v>0</v>
      </c>
      <c r="Q271" s="30">
        <v>0</v>
      </c>
      <c r="R271" s="30">
        <v>0</v>
      </c>
      <c r="S271" s="70"/>
      <c r="T271" s="26"/>
    </row>
    <row r="272" spans="1:257" ht="52.5" customHeight="1">
      <c r="A272" s="72" t="s">
        <v>247</v>
      </c>
      <c r="B272" s="61" t="s">
        <v>248</v>
      </c>
      <c r="C272" s="61">
        <v>0.4</v>
      </c>
      <c r="D272" s="61" t="s">
        <v>76</v>
      </c>
      <c r="E272" s="61"/>
      <c r="F272" s="61" t="s">
        <v>50</v>
      </c>
      <c r="G272" s="61" t="s">
        <v>44</v>
      </c>
      <c r="H272" s="61">
        <v>2024</v>
      </c>
      <c r="I272" s="30">
        <f t="shared" si="69"/>
        <v>3493.9</v>
      </c>
      <c r="J272" s="30">
        <f t="shared" si="69"/>
        <v>0</v>
      </c>
      <c r="K272" s="30">
        <v>3493.9</v>
      </c>
      <c r="L272" s="30">
        <v>0</v>
      </c>
      <c r="M272" s="30">
        <v>0</v>
      </c>
      <c r="N272" s="30">
        <v>0</v>
      </c>
      <c r="O272" s="30">
        <v>0</v>
      </c>
      <c r="P272" s="30">
        <v>0</v>
      </c>
      <c r="Q272" s="30">
        <v>0</v>
      </c>
      <c r="R272" s="30">
        <v>0</v>
      </c>
      <c r="S272" s="70"/>
      <c r="T272" s="26"/>
    </row>
    <row r="273" spans="1:257" s="13" customFormat="1" ht="52.5" customHeight="1">
      <c r="A273" s="58" t="s">
        <v>249</v>
      </c>
      <c r="B273" s="61" t="s">
        <v>250</v>
      </c>
      <c r="C273" s="61">
        <v>1</v>
      </c>
      <c r="D273" s="61" t="s">
        <v>32</v>
      </c>
      <c r="E273" s="61"/>
      <c r="F273" s="61" t="s">
        <v>50</v>
      </c>
      <c r="G273" s="61" t="s">
        <v>44</v>
      </c>
      <c r="H273" s="61">
        <v>2024</v>
      </c>
      <c r="I273" s="30">
        <f t="shared" si="69"/>
        <v>14915.6</v>
      </c>
      <c r="J273" s="30">
        <f t="shared" si="69"/>
        <v>0</v>
      </c>
      <c r="K273" s="30">
        <v>14915.6</v>
      </c>
      <c r="L273" s="30">
        <v>0</v>
      </c>
      <c r="M273" s="30">
        <v>0</v>
      </c>
      <c r="N273" s="30">
        <v>0</v>
      </c>
      <c r="O273" s="30">
        <v>0</v>
      </c>
      <c r="P273" s="30">
        <v>0</v>
      </c>
      <c r="Q273" s="30">
        <v>0</v>
      </c>
      <c r="R273" s="30">
        <v>0</v>
      </c>
      <c r="S273" s="70"/>
      <c r="T273" s="26"/>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4"/>
      <c r="DH273" s="44"/>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c r="FG273" s="44"/>
      <c r="FH273" s="44"/>
      <c r="FI273" s="44"/>
      <c r="FJ273" s="44"/>
      <c r="FK273" s="44"/>
      <c r="FL273" s="44"/>
      <c r="FM273" s="44"/>
      <c r="FN273" s="44"/>
      <c r="FO273" s="44"/>
      <c r="FP273" s="44"/>
      <c r="FQ273" s="44"/>
      <c r="FR273" s="44"/>
      <c r="FS273" s="44"/>
      <c r="FT273" s="44"/>
      <c r="FU273" s="44"/>
      <c r="FV273" s="44"/>
      <c r="FW273" s="44"/>
      <c r="FX273" s="44"/>
      <c r="FY273" s="44"/>
      <c r="FZ273" s="44"/>
      <c r="GA273" s="44"/>
      <c r="GB273" s="44"/>
      <c r="GC273" s="44"/>
      <c r="GD273" s="44"/>
      <c r="GE273" s="44"/>
      <c r="GF273" s="44"/>
      <c r="GG273" s="44"/>
      <c r="GH273" s="44"/>
      <c r="GI273" s="44"/>
      <c r="GJ273" s="44"/>
      <c r="GK273" s="44"/>
      <c r="GL273" s="44"/>
      <c r="GM273" s="44"/>
      <c r="GN273" s="44"/>
      <c r="GO273" s="44"/>
      <c r="GP273" s="44"/>
      <c r="GQ273" s="44"/>
      <c r="GR273" s="44"/>
      <c r="GS273" s="44"/>
      <c r="GT273" s="44"/>
      <c r="GU273" s="44"/>
      <c r="GV273" s="44"/>
      <c r="GW273" s="44"/>
      <c r="GX273" s="44"/>
      <c r="GY273" s="44"/>
      <c r="GZ273" s="44"/>
      <c r="HA273" s="44"/>
      <c r="HB273" s="44"/>
      <c r="HC273" s="44"/>
      <c r="HD273" s="44"/>
      <c r="HE273" s="44"/>
      <c r="HF273" s="44"/>
      <c r="HG273" s="44"/>
      <c r="HH273" s="44"/>
      <c r="HI273" s="44"/>
      <c r="HJ273" s="44"/>
      <c r="HK273" s="44"/>
      <c r="HL273" s="44"/>
      <c r="HM273" s="44"/>
      <c r="HN273" s="44"/>
      <c r="HO273" s="44"/>
      <c r="HP273" s="44"/>
      <c r="HQ273" s="44"/>
      <c r="HR273" s="44"/>
      <c r="HS273" s="44"/>
      <c r="HT273" s="44"/>
      <c r="HU273" s="44"/>
      <c r="HV273" s="44"/>
      <c r="HW273" s="44"/>
      <c r="HX273" s="44"/>
      <c r="HY273" s="44"/>
      <c r="HZ273" s="44"/>
      <c r="IA273" s="44"/>
      <c r="IB273" s="44"/>
      <c r="IC273" s="44"/>
      <c r="ID273" s="44"/>
      <c r="IE273" s="44"/>
      <c r="IF273" s="44"/>
      <c r="IG273" s="44"/>
      <c r="IH273" s="44"/>
      <c r="II273" s="44"/>
      <c r="IJ273" s="44"/>
      <c r="IK273" s="44"/>
      <c r="IL273" s="44"/>
      <c r="IM273" s="44"/>
      <c r="IN273" s="44"/>
      <c r="IO273" s="44"/>
      <c r="IP273" s="44"/>
      <c r="IQ273" s="44"/>
      <c r="IR273" s="44"/>
      <c r="IS273" s="44"/>
      <c r="IT273" s="44"/>
      <c r="IU273" s="44"/>
      <c r="IV273" s="44"/>
      <c r="IW273" s="44"/>
    </row>
    <row r="274" spans="1:257" ht="52.5" customHeight="1">
      <c r="A274" s="72" t="s">
        <v>251</v>
      </c>
      <c r="B274" s="61" t="s">
        <v>252</v>
      </c>
      <c r="C274" s="61">
        <v>2.2999999999999998</v>
      </c>
      <c r="D274" s="61" t="s">
        <v>32</v>
      </c>
      <c r="E274" s="61"/>
      <c r="F274" s="61" t="s">
        <v>50</v>
      </c>
      <c r="G274" s="61" t="s">
        <v>51</v>
      </c>
      <c r="H274" s="61">
        <v>2025</v>
      </c>
      <c r="I274" s="30">
        <f>K274+M274+O274+Q274</f>
        <v>18149.7</v>
      </c>
      <c r="J274" s="30">
        <f>L274+N274+P274+R274</f>
        <v>0</v>
      </c>
      <c r="K274" s="30">
        <v>18149.7</v>
      </c>
      <c r="L274" s="30">
        <v>0</v>
      </c>
      <c r="M274" s="30">
        <v>0</v>
      </c>
      <c r="N274" s="30">
        <v>0</v>
      </c>
      <c r="O274" s="30">
        <v>0</v>
      </c>
      <c r="P274" s="30">
        <v>0</v>
      </c>
      <c r="Q274" s="30">
        <v>0</v>
      </c>
      <c r="R274" s="30">
        <v>0</v>
      </c>
      <c r="S274" s="70"/>
      <c r="T274" s="26"/>
    </row>
    <row r="275" spans="1:257" ht="38.25" customHeight="1">
      <c r="A275" s="58" t="s">
        <v>253</v>
      </c>
      <c r="B275" s="61" t="s">
        <v>254</v>
      </c>
      <c r="C275" s="61">
        <v>0.8</v>
      </c>
      <c r="D275" s="61" t="s">
        <v>32</v>
      </c>
      <c r="E275" s="61"/>
      <c r="F275" s="61" t="s">
        <v>50</v>
      </c>
      <c r="G275" s="61" t="s">
        <v>51</v>
      </c>
      <c r="H275" s="61">
        <v>2026</v>
      </c>
      <c r="I275" s="30">
        <f>K275+M275+O275+Q275</f>
        <v>11317.3</v>
      </c>
      <c r="J275" s="30">
        <f>L275+N275+P275+R275</f>
        <v>0</v>
      </c>
      <c r="K275" s="30">
        <v>11317.3</v>
      </c>
      <c r="L275" s="30">
        <v>0</v>
      </c>
      <c r="M275" s="30">
        <v>0</v>
      </c>
      <c r="N275" s="30">
        <v>0</v>
      </c>
      <c r="O275" s="30">
        <v>0</v>
      </c>
      <c r="P275" s="30">
        <v>0</v>
      </c>
      <c r="Q275" s="30">
        <v>0</v>
      </c>
      <c r="R275" s="30">
        <v>0</v>
      </c>
      <c r="S275" s="22" t="s">
        <v>87</v>
      </c>
      <c r="T275" s="26"/>
    </row>
    <row r="276" spans="1:257" ht="59.25" customHeight="1">
      <c r="A276" s="72" t="s">
        <v>255</v>
      </c>
      <c r="B276" s="61" t="s">
        <v>256</v>
      </c>
      <c r="C276" s="61">
        <v>0.69</v>
      </c>
      <c r="D276" s="61" t="s">
        <v>32</v>
      </c>
      <c r="E276" s="61"/>
      <c r="F276" s="61" t="s">
        <v>50</v>
      </c>
      <c r="G276" s="61" t="s">
        <v>51</v>
      </c>
      <c r="H276" s="61">
        <v>2027</v>
      </c>
      <c r="I276" s="30">
        <f t="shared" si="69"/>
        <v>12891.562860800002</v>
      </c>
      <c r="J276" s="30">
        <f t="shared" si="69"/>
        <v>0</v>
      </c>
      <c r="K276" s="30">
        <f>11737.7*1.048*1.048</f>
        <v>12891.562860800002</v>
      </c>
      <c r="L276" s="30">
        <v>0</v>
      </c>
      <c r="M276" s="30">
        <v>0</v>
      </c>
      <c r="N276" s="30">
        <v>0</v>
      </c>
      <c r="O276" s="30">
        <v>0</v>
      </c>
      <c r="P276" s="30">
        <v>0</v>
      </c>
      <c r="Q276" s="30">
        <v>0</v>
      </c>
      <c r="R276" s="30">
        <v>0</v>
      </c>
      <c r="S276" s="22"/>
      <c r="T276" s="26"/>
    </row>
    <row r="277" spans="1:257" ht="38.25" customHeight="1">
      <c r="A277" s="58" t="s">
        <v>257</v>
      </c>
      <c r="B277" s="61" t="s">
        <v>258</v>
      </c>
      <c r="C277" s="61">
        <v>1.8</v>
      </c>
      <c r="D277" s="61" t="s">
        <v>32</v>
      </c>
      <c r="E277" s="61"/>
      <c r="F277" s="61" t="s">
        <v>50</v>
      </c>
      <c r="G277" s="61" t="s">
        <v>51</v>
      </c>
      <c r="H277" s="61">
        <v>2027</v>
      </c>
      <c r="I277" s="30">
        <f t="shared" si="69"/>
        <v>16246.771750400003</v>
      </c>
      <c r="J277" s="30">
        <f t="shared" si="69"/>
        <v>0</v>
      </c>
      <c r="K277" s="30">
        <f>14792.6*1.048*1.048</f>
        <v>16246.771750400003</v>
      </c>
      <c r="L277" s="30">
        <v>0</v>
      </c>
      <c r="M277" s="30">
        <v>0</v>
      </c>
      <c r="N277" s="30">
        <v>0</v>
      </c>
      <c r="O277" s="30">
        <v>0</v>
      </c>
      <c r="P277" s="30">
        <v>0</v>
      </c>
      <c r="Q277" s="30">
        <v>0</v>
      </c>
      <c r="R277" s="30">
        <v>0</v>
      </c>
      <c r="S277" s="22" t="s">
        <v>259</v>
      </c>
      <c r="T277" s="26"/>
    </row>
    <row r="278" spans="1:257" ht="38.25" customHeight="1">
      <c r="A278" s="72" t="s">
        <v>260</v>
      </c>
      <c r="B278" s="61" t="s">
        <v>261</v>
      </c>
      <c r="C278" s="61">
        <v>1.9</v>
      </c>
      <c r="D278" s="61" t="s">
        <v>32</v>
      </c>
      <c r="E278" s="61"/>
      <c r="F278" s="61" t="s">
        <v>50</v>
      </c>
      <c r="G278" s="61" t="s">
        <v>51</v>
      </c>
      <c r="H278" s="61">
        <v>2027</v>
      </c>
      <c r="I278" s="30">
        <f t="shared" si="69"/>
        <v>16712.89878</v>
      </c>
      <c r="J278" s="30">
        <f t="shared" si="69"/>
        <v>0</v>
      </c>
      <c r="K278" s="30">
        <f>15202.5*1.048*1.049</f>
        <v>16712.89878</v>
      </c>
      <c r="L278" s="30">
        <v>0</v>
      </c>
      <c r="M278" s="30">
        <v>0</v>
      </c>
      <c r="N278" s="30">
        <v>0</v>
      </c>
      <c r="O278" s="30">
        <v>0</v>
      </c>
      <c r="P278" s="30">
        <v>0</v>
      </c>
      <c r="Q278" s="30">
        <v>0</v>
      </c>
      <c r="R278" s="30">
        <v>0</v>
      </c>
      <c r="S278" s="22" t="s">
        <v>259</v>
      </c>
      <c r="T278" s="26"/>
    </row>
    <row r="279" spans="1:257" ht="36" customHeight="1">
      <c r="A279" s="58" t="s">
        <v>262</v>
      </c>
      <c r="B279" s="59" t="s">
        <v>263</v>
      </c>
      <c r="C279" s="59">
        <v>1.43</v>
      </c>
      <c r="D279" s="40" t="s">
        <v>32</v>
      </c>
      <c r="E279" s="61"/>
      <c r="F279" s="61" t="s">
        <v>50</v>
      </c>
      <c r="G279" s="61" t="s">
        <v>51</v>
      </c>
      <c r="H279" s="61">
        <v>2027</v>
      </c>
      <c r="I279" s="30">
        <f t="shared" si="69"/>
        <v>10093.892620544</v>
      </c>
      <c r="J279" s="30">
        <f t="shared" si="69"/>
        <v>0</v>
      </c>
      <c r="K279" s="30">
        <f>8769.5*1.048*1.048*1.048</f>
        <v>10093.892620544</v>
      </c>
      <c r="L279" s="30">
        <v>0</v>
      </c>
      <c r="M279" s="30">
        <v>0</v>
      </c>
      <c r="N279" s="30">
        <v>0</v>
      </c>
      <c r="O279" s="30">
        <v>0</v>
      </c>
      <c r="P279" s="30">
        <v>0</v>
      </c>
      <c r="Q279" s="30">
        <v>0</v>
      </c>
      <c r="R279" s="30">
        <v>0</v>
      </c>
      <c r="S279" s="39"/>
      <c r="T279" s="38"/>
    </row>
    <row r="280" spans="1:257" ht="36" customHeight="1">
      <c r="A280" s="72" t="s">
        <v>264</v>
      </c>
      <c r="B280" s="59" t="s">
        <v>265</v>
      </c>
      <c r="C280" s="59">
        <v>1.17</v>
      </c>
      <c r="D280" s="40" t="s">
        <v>32</v>
      </c>
      <c r="E280" s="61"/>
      <c r="F280" s="61" t="s">
        <v>50</v>
      </c>
      <c r="G280" s="61" t="s">
        <v>51</v>
      </c>
      <c r="H280" s="61">
        <v>2028</v>
      </c>
      <c r="I280" s="30">
        <f t="shared" si="69"/>
        <v>7924.3</v>
      </c>
      <c r="J280" s="30">
        <f t="shared" si="69"/>
        <v>0</v>
      </c>
      <c r="K280" s="30">
        <v>7924.3</v>
      </c>
      <c r="L280" s="30">
        <v>0</v>
      </c>
      <c r="M280" s="30">
        <v>0</v>
      </c>
      <c r="N280" s="30">
        <v>0</v>
      </c>
      <c r="O280" s="30">
        <v>0</v>
      </c>
      <c r="P280" s="30">
        <v>0</v>
      </c>
      <c r="Q280" s="30">
        <v>0</v>
      </c>
      <c r="R280" s="30">
        <v>0</v>
      </c>
      <c r="S280" s="39"/>
      <c r="T280" s="38"/>
    </row>
    <row r="281" spans="1:257" ht="50.25" customHeight="1">
      <c r="A281" s="58" t="s">
        <v>266</v>
      </c>
      <c r="B281" s="61" t="s">
        <v>267</v>
      </c>
      <c r="C281" s="61">
        <v>5.5</v>
      </c>
      <c r="D281" s="61" t="s">
        <v>32</v>
      </c>
      <c r="E281" s="61"/>
      <c r="F281" s="61" t="s">
        <v>50</v>
      </c>
      <c r="G281" s="61" t="s">
        <v>51</v>
      </c>
      <c r="H281" s="61">
        <v>2028</v>
      </c>
      <c r="I281" s="30">
        <f t="shared" si="69"/>
        <v>31554.1</v>
      </c>
      <c r="J281" s="30">
        <f t="shared" si="69"/>
        <v>0</v>
      </c>
      <c r="K281" s="30">
        <v>31554.1</v>
      </c>
      <c r="L281" s="30">
        <v>0</v>
      </c>
      <c r="M281" s="30">
        <v>0</v>
      </c>
      <c r="N281" s="30">
        <v>0</v>
      </c>
      <c r="O281" s="30">
        <v>0</v>
      </c>
      <c r="P281" s="30">
        <v>0</v>
      </c>
      <c r="Q281" s="30">
        <v>0</v>
      </c>
      <c r="R281" s="30">
        <v>0</v>
      </c>
      <c r="S281" s="22" t="s">
        <v>87</v>
      </c>
      <c r="T281" s="26"/>
    </row>
    <row r="282" spans="1:257" ht="43.5" customHeight="1">
      <c r="A282" s="72" t="s">
        <v>268</v>
      </c>
      <c r="B282" s="61" t="s">
        <v>269</v>
      </c>
      <c r="C282" s="61">
        <v>0.8</v>
      </c>
      <c r="D282" s="61" t="s">
        <v>32</v>
      </c>
      <c r="E282" s="61"/>
      <c r="F282" s="61" t="s">
        <v>50</v>
      </c>
      <c r="G282" s="61" t="s">
        <v>51</v>
      </c>
      <c r="H282" s="61">
        <v>2029</v>
      </c>
      <c r="I282" s="30">
        <f t="shared" si="69"/>
        <v>9305.2000000000007</v>
      </c>
      <c r="J282" s="30">
        <f t="shared" si="69"/>
        <v>0</v>
      </c>
      <c r="K282" s="30">
        <v>9305.2000000000007</v>
      </c>
      <c r="L282" s="30">
        <v>0</v>
      </c>
      <c r="M282" s="30">
        <v>0</v>
      </c>
      <c r="N282" s="30">
        <v>0</v>
      </c>
      <c r="O282" s="30">
        <v>0</v>
      </c>
      <c r="P282" s="30">
        <v>0</v>
      </c>
      <c r="Q282" s="30">
        <v>0</v>
      </c>
      <c r="R282" s="30">
        <v>0</v>
      </c>
      <c r="S282" s="22" t="s">
        <v>87</v>
      </c>
      <c r="T282" s="26"/>
    </row>
    <row r="283" spans="1:257" ht="45" customHeight="1">
      <c r="A283" s="58" t="s">
        <v>270</v>
      </c>
      <c r="B283" s="61" t="s">
        <v>271</v>
      </c>
      <c r="C283" s="61">
        <v>3.5</v>
      </c>
      <c r="D283" s="61" t="s">
        <v>32</v>
      </c>
      <c r="E283" s="61"/>
      <c r="F283" s="61" t="s">
        <v>50</v>
      </c>
      <c r="G283" s="61" t="s">
        <v>51</v>
      </c>
      <c r="H283" s="61">
        <v>2029</v>
      </c>
      <c r="I283" s="25">
        <f t="shared" si="69"/>
        <v>21283.5</v>
      </c>
      <c r="J283" s="25">
        <f t="shared" si="69"/>
        <v>0</v>
      </c>
      <c r="K283" s="30">
        <v>21283.5</v>
      </c>
      <c r="L283" s="30">
        <v>0</v>
      </c>
      <c r="M283" s="30">
        <v>0</v>
      </c>
      <c r="N283" s="30">
        <v>0</v>
      </c>
      <c r="O283" s="30">
        <v>0</v>
      </c>
      <c r="P283" s="30">
        <v>0</v>
      </c>
      <c r="Q283" s="30">
        <v>0</v>
      </c>
      <c r="R283" s="30">
        <v>0</v>
      </c>
      <c r="S283" s="22" t="s">
        <v>35</v>
      </c>
      <c r="T283" s="26"/>
    </row>
    <row r="284" spans="1:257" ht="38.25" customHeight="1">
      <c r="A284" s="72" t="s">
        <v>272</v>
      </c>
      <c r="B284" s="61" t="s">
        <v>273</v>
      </c>
      <c r="C284" s="61">
        <v>1.5</v>
      </c>
      <c r="D284" s="61" t="s">
        <v>32</v>
      </c>
      <c r="E284" s="61"/>
      <c r="F284" s="61" t="s">
        <v>50</v>
      </c>
      <c r="G284" s="61" t="s">
        <v>51</v>
      </c>
      <c r="H284" s="61">
        <v>2029</v>
      </c>
      <c r="I284" s="30">
        <f t="shared" si="69"/>
        <v>11302.1</v>
      </c>
      <c r="J284" s="30">
        <f t="shared" si="69"/>
        <v>0</v>
      </c>
      <c r="K284" s="30">
        <v>11302.1</v>
      </c>
      <c r="L284" s="30">
        <v>0</v>
      </c>
      <c r="M284" s="30">
        <v>0</v>
      </c>
      <c r="N284" s="30">
        <v>0</v>
      </c>
      <c r="O284" s="30">
        <v>0</v>
      </c>
      <c r="P284" s="30">
        <v>0</v>
      </c>
      <c r="Q284" s="30">
        <v>0</v>
      </c>
      <c r="R284" s="30">
        <v>0</v>
      </c>
      <c r="S284" s="22" t="s">
        <v>87</v>
      </c>
      <c r="T284" s="26"/>
    </row>
    <row r="285" spans="1:257" ht="45.75" customHeight="1">
      <c r="A285" s="58" t="s">
        <v>274</v>
      </c>
      <c r="B285" s="61" t="s">
        <v>275</v>
      </c>
      <c r="C285" s="61">
        <v>1.4</v>
      </c>
      <c r="D285" s="61" t="s">
        <v>32</v>
      </c>
      <c r="E285" s="61"/>
      <c r="F285" s="61" t="s">
        <v>50</v>
      </c>
      <c r="G285" s="61" t="s">
        <v>51</v>
      </c>
      <c r="H285" s="61">
        <v>2029</v>
      </c>
      <c r="I285" s="30">
        <f t="shared" ref="I285:J291" si="70">K285+M285+O285+Q285</f>
        <v>10847.8</v>
      </c>
      <c r="J285" s="30">
        <f t="shared" si="70"/>
        <v>0</v>
      </c>
      <c r="K285" s="30">
        <v>10847.8</v>
      </c>
      <c r="L285" s="30">
        <v>0</v>
      </c>
      <c r="M285" s="30">
        <v>0</v>
      </c>
      <c r="N285" s="30">
        <v>0</v>
      </c>
      <c r="O285" s="30">
        <v>0</v>
      </c>
      <c r="P285" s="30">
        <v>0</v>
      </c>
      <c r="Q285" s="30">
        <v>0</v>
      </c>
      <c r="R285" s="30">
        <v>0</v>
      </c>
      <c r="S285" s="22" t="s">
        <v>87</v>
      </c>
      <c r="T285" s="26"/>
    </row>
    <row r="286" spans="1:257" ht="38.25" customHeight="1">
      <c r="A286" s="72" t="s">
        <v>276</v>
      </c>
      <c r="B286" s="61" t="s">
        <v>277</v>
      </c>
      <c r="C286" s="61">
        <v>0.25</v>
      </c>
      <c r="D286" s="61" t="s">
        <v>32</v>
      </c>
      <c r="E286" s="61"/>
      <c r="F286" s="61" t="s">
        <v>50</v>
      </c>
      <c r="G286" s="61" t="s">
        <v>51</v>
      </c>
      <c r="H286" s="61">
        <v>2029</v>
      </c>
      <c r="I286" s="30">
        <f t="shared" si="70"/>
        <v>6542.1</v>
      </c>
      <c r="J286" s="30">
        <f t="shared" si="70"/>
        <v>0</v>
      </c>
      <c r="K286" s="30">
        <v>6542.1</v>
      </c>
      <c r="L286" s="30">
        <v>0</v>
      </c>
      <c r="M286" s="30">
        <v>0</v>
      </c>
      <c r="N286" s="30">
        <v>0</v>
      </c>
      <c r="O286" s="30">
        <v>0</v>
      </c>
      <c r="P286" s="30">
        <v>0</v>
      </c>
      <c r="Q286" s="30">
        <v>0</v>
      </c>
      <c r="R286" s="30">
        <v>0</v>
      </c>
      <c r="S286" s="22" t="s">
        <v>87</v>
      </c>
      <c r="T286" s="26"/>
    </row>
    <row r="287" spans="1:257" ht="38.25" customHeight="1">
      <c r="A287" s="58" t="s">
        <v>278</v>
      </c>
      <c r="B287" s="61" t="s">
        <v>279</v>
      </c>
      <c r="C287" s="61">
        <v>6.68</v>
      </c>
      <c r="D287" s="61" t="s">
        <v>32</v>
      </c>
      <c r="E287" s="61"/>
      <c r="F287" s="61" t="s">
        <v>50</v>
      </c>
      <c r="G287" s="61" t="s">
        <v>51</v>
      </c>
      <c r="H287" s="61">
        <v>2030</v>
      </c>
      <c r="I287" s="30">
        <f t="shared" si="70"/>
        <v>35579.800000000003</v>
      </c>
      <c r="J287" s="30">
        <f t="shared" si="70"/>
        <v>0</v>
      </c>
      <c r="K287" s="30">
        <v>35579.800000000003</v>
      </c>
      <c r="L287" s="30">
        <v>0</v>
      </c>
      <c r="M287" s="30">
        <v>0</v>
      </c>
      <c r="N287" s="30">
        <v>0</v>
      </c>
      <c r="O287" s="30">
        <v>0</v>
      </c>
      <c r="P287" s="30">
        <v>0</v>
      </c>
      <c r="Q287" s="30">
        <v>0</v>
      </c>
      <c r="R287" s="30">
        <v>0</v>
      </c>
      <c r="S287" s="22" t="s">
        <v>87</v>
      </c>
      <c r="T287" s="26"/>
    </row>
    <row r="288" spans="1:257" ht="38.25" customHeight="1">
      <c r="A288" s="72" t="s">
        <v>280</v>
      </c>
      <c r="B288" s="61" t="s">
        <v>281</v>
      </c>
      <c r="C288" s="61">
        <v>0.25</v>
      </c>
      <c r="D288" s="61" t="s">
        <v>32</v>
      </c>
      <c r="E288" s="61"/>
      <c r="F288" s="61" t="s">
        <v>50</v>
      </c>
      <c r="G288" s="61" t="s">
        <v>51</v>
      </c>
      <c r="H288" s="61">
        <v>2030</v>
      </c>
      <c r="I288" s="30">
        <f t="shared" si="70"/>
        <v>6542.1</v>
      </c>
      <c r="J288" s="30">
        <f t="shared" si="70"/>
        <v>0</v>
      </c>
      <c r="K288" s="30">
        <v>6542.1</v>
      </c>
      <c r="L288" s="30">
        <v>0</v>
      </c>
      <c r="M288" s="30">
        <v>0</v>
      </c>
      <c r="N288" s="30">
        <v>0</v>
      </c>
      <c r="O288" s="30">
        <v>0</v>
      </c>
      <c r="P288" s="30">
        <v>0</v>
      </c>
      <c r="Q288" s="30">
        <v>0</v>
      </c>
      <c r="R288" s="30">
        <v>0</v>
      </c>
      <c r="S288" s="22" t="s">
        <v>87</v>
      </c>
      <c r="T288" s="26"/>
    </row>
    <row r="289" spans="1:20" ht="38.25" customHeight="1">
      <c r="A289" s="58" t="s">
        <v>282</v>
      </c>
      <c r="B289" s="61" t="s">
        <v>283</v>
      </c>
      <c r="C289" s="61">
        <v>1.45</v>
      </c>
      <c r="D289" s="61" t="s">
        <v>32</v>
      </c>
      <c r="E289" s="61"/>
      <c r="F289" s="61" t="s">
        <v>50</v>
      </c>
      <c r="G289" s="61" t="s">
        <v>51</v>
      </c>
      <c r="H289" s="61">
        <v>2030</v>
      </c>
      <c r="I289" s="30">
        <f t="shared" si="70"/>
        <v>9384.7000000000007</v>
      </c>
      <c r="J289" s="30">
        <f t="shared" si="70"/>
        <v>0</v>
      </c>
      <c r="K289" s="30">
        <v>9384.7000000000007</v>
      </c>
      <c r="L289" s="30">
        <v>0</v>
      </c>
      <c r="M289" s="30">
        <v>0</v>
      </c>
      <c r="N289" s="30">
        <v>0</v>
      </c>
      <c r="O289" s="30">
        <v>0</v>
      </c>
      <c r="P289" s="30">
        <v>0</v>
      </c>
      <c r="Q289" s="30">
        <v>0</v>
      </c>
      <c r="R289" s="30">
        <v>0</v>
      </c>
      <c r="S289" s="22" t="s">
        <v>259</v>
      </c>
      <c r="T289" s="26"/>
    </row>
    <row r="290" spans="1:20" ht="38.25" customHeight="1">
      <c r="A290" s="72" t="s">
        <v>284</v>
      </c>
      <c r="B290" s="61" t="s">
        <v>285</v>
      </c>
      <c r="C290" s="61">
        <v>1.7</v>
      </c>
      <c r="D290" s="61" t="s">
        <v>32</v>
      </c>
      <c r="E290" s="61"/>
      <c r="F290" s="61" t="s">
        <v>50</v>
      </c>
      <c r="G290" s="61" t="s">
        <v>51</v>
      </c>
      <c r="H290" s="61">
        <v>2030</v>
      </c>
      <c r="I290" s="30">
        <f t="shared" si="70"/>
        <v>9716.1</v>
      </c>
      <c r="J290" s="30">
        <f t="shared" si="70"/>
        <v>0</v>
      </c>
      <c r="K290" s="30">
        <v>9716.1</v>
      </c>
      <c r="L290" s="30">
        <v>0</v>
      </c>
      <c r="M290" s="30">
        <v>0</v>
      </c>
      <c r="N290" s="30">
        <v>0</v>
      </c>
      <c r="O290" s="30">
        <v>0</v>
      </c>
      <c r="P290" s="30">
        <v>0</v>
      </c>
      <c r="Q290" s="30">
        <v>0</v>
      </c>
      <c r="R290" s="30">
        <v>0</v>
      </c>
      <c r="S290" s="22" t="s">
        <v>259</v>
      </c>
      <c r="T290" s="26"/>
    </row>
    <row r="291" spans="1:20" ht="38.25" customHeight="1">
      <c r="A291" s="58" t="s">
        <v>286</v>
      </c>
      <c r="B291" s="61" t="s">
        <v>287</v>
      </c>
      <c r="C291" s="61">
        <v>4</v>
      </c>
      <c r="D291" s="61" t="s">
        <v>32</v>
      </c>
      <c r="E291" s="61"/>
      <c r="F291" s="61" t="s">
        <v>50</v>
      </c>
      <c r="G291" s="61" t="s">
        <v>51</v>
      </c>
      <c r="H291" s="61">
        <v>2030</v>
      </c>
      <c r="I291" s="30">
        <f t="shared" si="70"/>
        <v>13133.4</v>
      </c>
      <c r="J291" s="30">
        <f t="shared" si="70"/>
        <v>0</v>
      </c>
      <c r="K291" s="30">
        <v>13133.4</v>
      </c>
      <c r="L291" s="30">
        <v>0</v>
      </c>
      <c r="M291" s="30">
        <v>0</v>
      </c>
      <c r="N291" s="30">
        <v>0</v>
      </c>
      <c r="O291" s="30">
        <v>0</v>
      </c>
      <c r="P291" s="30">
        <v>0</v>
      </c>
      <c r="Q291" s="30">
        <v>0</v>
      </c>
      <c r="R291" s="30">
        <v>0</v>
      </c>
      <c r="S291" s="22" t="s">
        <v>259</v>
      </c>
      <c r="T291" s="26"/>
    </row>
    <row r="292" spans="1:20" ht="29.25" customHeight="1">
      <c r="A292" s="96" t="s">
        <v>288</v>
      </c>
      <c r="B292" s="105" t="s">
        <v>289</v>
      </c>
      <c r="C292" s="106"/>
      <c r="D292" s="107"/>
      <c r="E292" s="103"/>
      <c r="F292" s="63"/>
      <c r="G292" s="63"/>
      <c r="H292" s="23" t="s">
        <v>23</v>
      </c>
      <c r="I292" s="24">
        <f>K292+M292+O292+Q292</f>
        <v>33101.070400000004</v>
      </c>
      <c r="J292" s="24">
        <f>L292+N292+P292+R292</f>
        <v>13178.8</v>
      </c>
      <c r="K292" s="24">
        <f>K293+K294+K295+K296+K297+K298+K299+K300+K301</f>
        <v>33101.070400000004</v>
      </c>
      <c r="L292" s="24">
        <f t="shared" ref="L292:R292" si="71">L293+L294+L295+L296+L297+L298+L299+L300+L301</f>
        <v>13178.8</v>
      </c>
      <c r="M292" s="24">
        <f t="shared" si="71"/>
        <v>0</v>
      </c>
      <c r="N292" s="24">
        <f t="shared" si="71"/>
        <v>0</v>
      </c>
      <c r="O292" s="24">
        <f t="shared" si="71"/>
        <v>0</v>
      </c>
      <c r="P292" s="24">
        <f t="shared" si="71"/>
        <v>0</v>
      </c>
      <c r="Q292" s="24">
        <f t="shared" si="71"/>
        <v>0</v>
      </c>
      <c r="R292" s="24">
        <f t="shared" si="71"/>
        <v>0</v>
      </c>
      <c r="S292" s="22"/>
      <c r="T292" s="26"/>
    </row>
    <row r="293" spans="1:20" ht="29.25" customHeight="1">
      <c r="A293" s="111"/>
      <c r="B293" s="108"/>
      <c r="C293" s="109"/>
      <c r="D293" s="110"/>
      <c r="E293" s="104"/>
      <c r="F293" s="64"/>
      <c r="G293" s="64"/>
      <c r="H293" s="19">
        <v>2022</v>
      </c>
      <c r="I293" s="25">
        <f>K293+M293+O293+Q293</f>
        <v>6589.4</v>
      </c>
      <c r="J293" s="25">
        <f>L293+N293+P293+R293</f>
        <v>6589.4</v>
      </c>
      <c r="K293" s="25">
        <f>K302</f>
        <v>6589.4</v>
      </c>
      <c r="L293" s="25">
        <f t="shared" ref="L293:R294" si="72">L302</f>
        <v>6589.4</v>
      </c>
      <c r="M293" s="25">
        <f t="shared" si="72"/>
        <v>0</v>
      </c>
      <c r="N293" s="25">
        <f t="shared" si="72"/>
        <v>0</v>
      </c>
      <c r="O293" s="25">
        <f t="shared" si="72"/>
        <v>0</v>
      </c>
      <c r="P293" s="25">
        <f t="shared" si="72"/>
        <v>0</v>
      </c>
      <c r="Q293" s="25">
        <f t="shared" si="72"/>
        <v>0</v>
      </c>
      <c r="R293" s="25">
        <f t="shared" si="72"/>
        <v>0</v>
      </c>
      <c r="S293" s="22"/>
      <c r="T293" s="26"/>
    </row>
    <row r="294" spans="1:20" ht="29.25" customHeight="1">
      <c r="A294" s="111"/>
      <c r="B294" s="108"/>
      <c r="C294" s="109"/>
      <c r="D294" s="110"/>
      <c r="E294" s="104"/>
      <c r="F294" s="64"/>
      <c r="G294" s="64"/>
      <c r="H294" s="19">
        <v>2023</v>
      </c>
      <c r="I294" s="25">
        <f t="shared" ref="I294:J309" si="73">K294+M294+O294+Q294</f>
        <v>6589.4</v>
      </c>
      <c r="J294" s="25">
        <f t="shared" si="73"/>
        <v>6589.4</v>
      </c>
      <c r="K294" s="25">
        <f>K303</f>
        <v>6589.4</v>
      </c>
      <c r="L294" s="25">
        <f t="shared" si="72"/>
        <v>6589.4</v>
      </c>
      <c r="M294" s="25">
        <f t="shared" si="72"/>
        <v>0</v>
      </c>
      <c r="N294" s="25">
        <f t="shared" si="72"/>
        <v>0</v>
      </c>
      <c r="O294" s="25">
        <f t="shared" si="72"/>
        <v>0</v>
      </c>
      <c r="P294" s="25">
        <f t="shared" si="72"/>
        <v>0</v>
      </c>
      <c r="Q294" s="25">
        <f t="shared" si="72"/>
        <v>0</v>
      </c>
      <c r="R294" s="25">
        <f t="shared" si="72"/>
        <v>0</v>
      </c>
      <c r="S294" s="22"/>
      <c r="T294" s="26"/>
    </row>
    <row r="295" spans="1:20" ht="29.25" customHeight="1">
      <c r="A295" s="111"/>
      <c r="B295" s="108"/>
      <c r="C295" s="109"/>
      <c r="D295" s="110"/>
      <c r="E295" s="104"/>
      <c r="F295" s="64"/>
      <c r="G295" s="64"/>
      <c r="H295" s="19">
        <v>2024</v>
      </c>
      <c r="I295" s="25">
        <f t="shared" si="73"/>
        <v>0</v>
      </c>
      <c r="J295" s="25">
        <f>L295+N295+P295+R295</f>
        <v>0</v>
      </c>
      <c r="K295" s="25">
        <v>0</v>
      </c>
      <c r="L295" s="25">
        <v>0</v>
      </c>
      <c r="M295" s="25">
        <v>0</v>
      </c>
      <c r="N295" s="25">
        <v>0</v>
      </c>
      <c r="O295" s="25">
        <v>0</v>
      </c>
      <c r="P295" s="25">
        <v>0</v>
      </c>
      <c r="Q295" s="25">
        <v>0</v>
      </c>
      <c r="R295" s="25">
        <v>0</v>
      </c>
      <c r="S295" s="22"/>
      <c r="T295" s="26"/>
    </row>
    <row r="296" spans="1:20" ht="29.25" customHeight="1">
      <c r="A296" s="111"/>
      <c r="B296" s="108"/>
      <c r="C296" s="109"/>
      <c r="D296" s="110"/>
      <c r="E296" s="104"/>
      <c r="F296" s="64"/>
      <c r="G296" s="64"/>
      <c r="H296" s="19">
        <v>2025</v>
      </c>
      <c r="I296" s="25">
        <f t="shared" si="73"/>
        <v>0</v>
      </c>
      <c r="J296" s="25">
        <f t="shared" si="73"/>
        <v>0</v>
      </c>
      <c r="K296" s="25">
        <v>0</v>
      </c>
      <c r="L296" s="25">
        <v>0</v>
      </c>
      <c r="M296" s="25">
        <v>0</v>
      </c>
      <c r="N296" s="25">
        <v>0</v>
      </c>
      <c r="O296" s="25">
        <v>0</v>
      </c>
      <c r="P296" s="25">
        <v>0</v>
      </c>
      <c r="Q296" s="25">
        <v>0</v>
      </c>
      <c r="R296" s="25">
        <v>0</v>
      </c>
      <c r="S296" s="22"/>
      <c r="T296" s="26"/>
    </row>
    <row r="297" spans="1:20" ht="29.25" customHeight="1">
      <c r="A297" s="111"/>
      <c r="B297" s="108"/>
      <c r="C297" s="109"/>
      <c r="D297" s="110"/>
      <c r="E297" s="104"/>
      <c r="F297" s="64"/>
      <c r="G297" s="64"/>
      <c r="H297" s="19">
        <v>2026</v>
      </c>
      <c r="I297" s="25">
        <f t="shared" si="73"/>
        <v>0</v>
      </c>
      <c r="J297" s="25">
        <f t="shared" si="73"/>
        <v>0</v>
      </c>
      <c r="K297" s="25">
        <v>0</v>
      </c>
      <c r="L297" s="25">
        <v>0</v>
      </c>
      <c r="M297" s="25">
        <v>0</v>
      </c>
      <c r="N297" s="25">
        <v>0</v>
      </c>
      <c r="O297" s="25">
        <v>0</v>
      </c>
      <c r="P297" s="25">
        <v>0</v>
      </c>
      <c r="Q297" s="25">
        <v>0</v>
      </c>
      <c r="R297" s="25">
        <v>0</v>
      </c>
      <c r="S297" s="22"/>
      <c r="T297" s="26"/>
    </row>
    <row r="298" spans="1:20" ht="29.25" customHeight="1">
      <c r="A298" s="111"/>
      <c r="B298" s="108"/>
      <c r="C298" s="109"/>
      <c r="D298" s="110"/>
      <c r="E298" s="104"/>
      <c r="F298" s="64"/>
      <c r="G298" s="64"/>
      <c r="H298" s="19">
        <v>2027</v>
      </c>
      <c r="I298" s="25">
        <f t="shared" si="73"/>
        <v>19922.270400000005</v>
      </c>
      <c r="J298" s="25">
        <f t="shared" si="73"/>
        <v>0</v>
      </c>
      <c r="K298" s="25">
        <f>K304+K305+K306+K307+K308+K309+K310</f>
        <v>19922.270400000005</v>
      </c>
      <c r="L298" s="25">
        <v>0</v>
      </c>
      <c r="M298" s="25">
        <v>0</v>
      </c>
      <c r="N298" s="25">
        <v>0</v>
      </c>
      <c r="O298" s="25">
        <v>0</v>
      </c>
      <c r="P298" s="25">
        <v>0</v>
      </c>
      <c r="Q298" s="25">
        <v>0</v>
      </c>
      <c r="R298" s="25">
        <v>0</v>
      </c>
      <c r="S298" s="22"/>
      <c r="T298" s="26"/>
    </row>
    <row r="299" spans="1:20" ht="29.25" customHeight="1">
      <c r="A299" s="111"/>
      <c r="B299" s="108"/>
      <c r="C299" s="109"/>
      <c r="D299" s="110"/>
      <c r="E299" s="104"/>
      <c r="F299" s="64"/>
      <c r="G299" s="64"/>
      <c r="H299" s="19">
        <v>2028</v>
      </c>
      <c r="I299" s="25">
        <f t="shared" si="73"/>
        <v>0</v>
      </c>
      <c r="J299" s="25">
        <f t="shared" si="73"/>
        <v>0</v>
      </c>
      <c r="K299" s="25">
        <v>0</v>
      </c>
      <c r="L299" s="25">
        <v>0</v>
      </c>
      <c r="M299" s="25">
        <v>0</v>
      </c>
      <c r="N299" s="25">
        <v>0</v>
      </c>
      <c r="O299" s="25">
        <v>0</v>
      </c>
      <c r="P299" s="25">
        <v>0</v>
      </c>
      <c r="Q299" s="25">
        <v>0</v>
      </c>
      <c r="R299" s="25">
        <v>0</v>
      </c>
      <c r="S299" s="22"/>
      <c r="T299" s="26"/>
    </row>
    <row r="300" spans="1:20" ht="29.25" customHeight="1">
      <c r="A300" s="111"/>
      <c r="B300" s="108"/>
      <c r="C300" s="109"/>
      <c r="D300" s="110"/>
      <c r="E300" s="104"/>
      <c r="F300" s="64"/>
      <c r="G300" s="64"/>
      <c r="H300" s="19">
        <v>2029</v>
      </c>
      <c r="I300" s="25">
        <f t="shared" si="73"/>
        <v>0</v>
      </c>
      <c r="J300" s="25">
        <f t="shared" si="73"/>
        <v>0</v>
      </c>
      <c r="K300" s="25">
        <v>0</v>
      </c>
      <c r="L300" s="25">
        <v>0</v>
      </c>
      <c r="M300" s="25">
        <v>0</v>
      </c>
      <c r="N300" s="25">
        <v>0</v>
      </c>
      <c r="O300" s="25">
        <v>0</v>
      </c>
      <c r="P300" s="25">
        <v>0</v>
      </c>
      <c r="Q300" s="25">
        <v>0</v>
      </c>
      <c r="R300" s="25">
        <v>0</v>
      </c>
      <c r="S300" s="22"/>
      <c r="T300" s="26"/>
    </row>
    <row r="301" spans="1:20" ht="29.25" customHeight="1">
      <c r="A301" s="111"/>
      <c r="B301" s="108"/>
      <c r="C301" s="109"/>
      <c r="D301" s="110"/>
      <c r="E301" s="104"/>
      <c r="F301" s="64"/>
      <c r="G301" s="64"/>
      <c r="H301" s="19">
        <v>2030</v>
      </c>
      <c r="I301" s="25">
        <f t="shared" si="73"/>
        <v>0</v>
      </c>
      <c r="J301" s="25">
        <f t="shared" si="73"/>
        <v>0</v>
      </c>
      <c r="K301" s="25">
        <v>0</v>
      </c>
      <c r="L301" s="25">
        <v>0</v>
      </c>
      <c r="M301" s="25">
        <v>0</v>
      </c>
      <c r="N301" s="25">
        <v>0</v>
      </c>
      <c r="O301" s="25">
        <v>0</v>
      </c>
      <c r="P301" s="25">
        <v>0</v>
      </c>
      <c r="Q301" s="25">
        <v>0</v>
      </c>
      <c r="R301" s="25">
        <v>0</v>
      </c>
      <c r="S301" s="22"/>
      <c r="T301" s="26"/>
    </row>
    <row r="302" spans="1:20" ht="93.75" customHeight="1">
      <c r="A302" s="96" t="s">
        <v>290</v>
      </c>
      <c r="B302" s="122" t="s">
        <v>291</v>
      </c>
      <c r="C302" s="61">
        <v>2.0150000000000001</v>
      </c>
      <c r="D302" s="61" t="s">
        <v>32</v>
      </c>
      <c r="E302" s="61" t="s">
        <v>64</v>
      </c>
      <c r="F302" s="61" t="s">
        <v>50</v>
      </c>
      <c r="G302" s="61" t="s">
        <v>292</v>
      </c>
      <c r="H302" s="61">
        <v>2022</v>
      </c>
      <c r="I302" s="30">
        <f t="shared" si="73"/>
        <v>6589.4</v>
      </c>
      <c r="J302" s="30">
        <f t="shared" si="73"/>
        <v>6589.4</v>
      </c>
      <c r="K302" s="30">
        <f>6600.2-10.8</f>
        <v>6589.4</v>
      </c>
      <c r="L302" s="30">
        <f>6600.2-10.8</f>
        <v>6589.4</v>
      </c>
      <c r="M302" s="30">
        <v>0</v>
      </c>
      <c r="N302" s="30">
        <v>0</v>
      </c>
      <c r="O302" s="30">
        <v>0</v>
      </c>
      <c r="P302" s="30">
        <v>0</v>
      </c>
      <c r="Q302" s="30">
        <v>0</v>
      </c>
      <c r="R302" s="30">
        <v>0</v>
      </c>
      <c r="S302" s="22"/>
      <c r="T302" s="26"/>
    </row>
    <row r="303" spans="1:20" ht="93.75" customHeight="1">
      <c r="A303" s="97"/>
      <c r="B303" s="123"/>
      <c r="C303" s="61">
        <v>2.0150000000000001</v>
      </c>
      <c r="D303" s="61" t="s">
        <v>32</v>
      </c>
      <c r="E303" s="61" t="s">
        <v>64</v>
      </c>
      <c r="F303" s="61" t="s">
        <v>50</v>
      </c>
      <c r="G303" s="61" t="s">
        <v>292</v>
      </c>
      <c r="H303" s="61">
        <v>2023</v>
      </c>
      <c r="I303" s="30">
        <f>K303+M303+O303+Q303</f>
        <v>6589.4</v>
      </c>
      <c r="J303" s="30">
        <f>L303+N303+P303+R303</f>
        <v>6589.4</v>
      </c>
      <c r="K303" s="30">
        <f>6600.2-10.8</f>
        <v>6589.4</v>
      </c>
      <c r="L303" s="30">
        <f>6600.2-10.8</f>
        <v>6589.4</v>
      </c>
      <c r="M303" s="30">
        <v>0</v>
      </c>
      <c r="N303" s="30">
        <v>0</v>
      </c>
      <c r="O303" s="30">
        <v>0</v>
      </c>
      <c r="P303" s="30">
        <v>0</v>
      </c>
      <c r="Q303" s="30">
        <v>0</v>
      </c>
      <c r="R303" s="30">
        <v>0</v>
      </c>
      <c r="S303" s="22"/>
      <c r="T303" s="26"/>
    </row>
    <row r="304" spans="1:20" ht="84" customHeight="1">
      <c r="A304" s="72" t="s">
        <v>293</v>
      </c>
      <c r="B304" s="61" t="s">
        <v>294</v>
      </c>
      <c r="C304" s="61"/>
      <c r="D304" s="61" t="s">
        <v>295</v>
      </c>
      <c r="E304" s="61"/>
      <c r="F304" s="61" t="s">
        <v>50</v>
      </c>
      <c r="G304" s="61" t="s">
        <v>292</v>
      </c>
      <c r="H304" s="61">
        <v>2027</v>
      </c>
      <c r="I304" s="30">
        <f t="shared" si="73"/>
        <v>4831.0704000000005</v>
      </c>
      <c r="J304" s="30">
        <f t="shared" si="73"/>
        <v>0</v>
      </c>
      <c r="K304" s="30">
        <f>4609.8*1.048</f>
        <v>4831.0704000000005</v>
      </c>
      <c r="L304" s="30">
        <v>0</v>
      </c>
      <c r="M304" s="30">
        <v>0</v>
      </c>
      <c r="N304" s="30">
        <v>0</v>
      </c>
      <c r="O304" s="30">
        <v>0</v>
      </c>
      <c r="P304" s="30">
        <v>0</v>
      </c>
      <c r="Q304" s="30">
        <v>0</v>
      </c>
      <c r="R304" s="30">
        <v>0</v>
      </c>
      <c r="S304" s="22"/>
      <c r="T304" s="26"/>
    </row>
    <row r="305" spans="1:20" ht="97.5" customHeight="1">
      <c r="A305" s="72" t="s">
        <v>296</v>
      </c>
      <c r="B305" s="61" t="s">
        <v>297</v>
      </c>
      <c r="C305" s="61">
        <v>3.5999999999999997E-2</v>
      </c>
      <c r="D305" s="61" t="s">
        <v>295</v>
      </c>
      <c r="E305" s="61"/>
      <c r="F305" s="61" t="s">
        <v>50</v>
      </c>
      <c r="G305" s="61" t="s">
        <v>51</v>
      </c>
      <c r="H305" s="61">
        <v>2027</v>
      </c>
      <c r="I305" s="30">
        <f t="shared" si="73"/>
        <v>2515.2000000000003</v>
      </c>
      <c r="J305" s="30">
        <f t="shared" si="73"/>
        <v>0</v>
      </c>
      <c r="K305" s="30">
        <f>2400*1.048</f>
        <v>2515.2000000000003</v>
      </c>
      <c r="L305" s="30">
        <v>0</v>
      </c>
      <c r="M305" s="30">
        <v>0</v>
      </c>
      <c r="N305" s="30">
        <v>0</v>
      </c>
      <c r="O305" s="30">
        <v>0</v>
      </c>
      <c r="P305" s="30">
        <v>0</v>
      </c>
      <c r="Q305" s="30">
        <v>0</v>
      </c>
      <c r="R305" s="30">
        <v>0</v>
      </c>
      <c r="S305" s="22" t="s">
        <v>35</v>
      </c>
      <c r="T305" s="32" t="s">
        <v>298</v>
      </c>
    </row>
    <row r="306" spans="1:20" ht="76.5">
      <c r="A306" s="72" t="s">
        <v>299</v>
      </c>
      <c r="B306" s="61" t="s">
        <v>300</v>
      </c>
      <c r="C306" s="61">
        <v>3.6999999999999998E-2</v>
      </c>
      <c r="D306" s="61" t="s">
        <v>295</v>
      </c>
      <c r="E306" s="61"/>
      <c r="F306" s="61" t="s">
        <v>50</v>
      </c>
      <c r="G306" s="61" t="s">
        <v>51</v>
      </c>
      <c r="H306" s="61">
        <v>2027</v>
      </c>
      <c r="I306" s="30">
        <f t="shared" si="73"/>
        <v>2515.2000000000003</v>
      </c>
      <c r="J306" s="30">
        <f t="shared" si="73"/>
        <v>0</v>
      </c>
      <c r="K306" s="30">
        <f>2400*1.048</f>
        <v>2515.2000000000003</v>
      </c>
      <c r="L306" s="30">
        <v>0</v>
      </c>
      <c r="M306" s="30">
        <v>0</v>
      </c>
      <c r="N306" s="30">
        <v>0</v>
      </c>
      <c r="O306" s="30">
        <v>0</v>
      </c>
      <c r="P306" s="30">
        <v>0</v>
      </c>
      <c r="Q306" s="30">
        <v>0</v>
      </c>
      <c r="R306" s="30">
        <v>0</v>
      </c>
      <c r="S306" s="22" t="s">
        <v>301</v>
      </c>
      <c r="T306" s="32" t="s">
        <v>298</v>
      </c>
    </row>
    <row r="307" spans="1:20" ht="76.5">
      <c r="A307" s="72" t="s">
        <v>302</v>
      </c>
      <c r="B307" s="61" t="s">
        <v>303</v>
      </c>
      <c r="C307" s="61">
        <v>2.5999999999999999E-2</v>
      </c>
      <c r="D307" s="61" t="s">
        <v>295</v>
      </c>
      <c r="E307" s="61"/>
      <c r="F307" s="61" t="s">
        <v>50</v>
      </c>
      <c r="G307" s="61" t="s">
        <v>51</v>
      </c>
      <c r="H307" s="61">
        <v>2027</v>
      </c>
      <c r="I307" s="30">
        <f t="shared" si="73"/>
        <v>2515.2000000000003</v>
      </c>
      <c r="J307" s="30">
        <f t="shared" si="73"/>
        <v>0</v>
      </c>
      <c r="K307" s="30">
        <f>2400*1.048</f>
        <v>2515.2000000000003</v>
      </c>
      <c r="L307" s="30">
        <v>0</v>
      </c>
      <c r="M307" s="30">
        <v>0</v>
      </c>
      <c r="N307" s="30">
        <v>0</v>
      </c>
      <c r="O307" s="30">
        <v>0</v>
      </c>
      <c r="P307" s="30">
        <v>0</v>
      </c>
      <c r="Q307" s="30">
        <v>0</v>
      </c>
      <c r="R307" s="30">
        <v>0</v>
      </c>
      <c r="S307" s="22" t="s">
        <v>301</v>
      </c>
      <c r="T307" s="32" t="s">
        <v>298</v>
      </c>
    </row>
    <row r="308" spans="1:20" ht="76.5">
      <c r="A308" s="72" t="s">
        <v>304</v>
      </c>
      <c r="B308" s="61" t="s">
        <v>305</v>
      </c>
      <c r="C308" s="61">
        <v>2.3E-2</v>
      </c>
      <c r="D308" s="61" t="s">
        <v>295</v>
      </c>
      <c r="E308" s="61"/>
      <c r="F308" s="61" t="s">
        <v>50</v>
      </c>
      <c r="G308" s="61" t="s">
        <v>51</v>
      </c>
      <c r="H308" s="61">
        <v>2027</v>
      </c>
      <c r="I308" s="30">
        <f t="shared" si="73"/>
        <v>2515.2000000000003</v>
      </c>
      <c r="J308" s="30">
        <f t="shared" si="73"/>
        <v>0</v>
      </c>
      <c r="K308" s="30">
        <f t="shared" ref="K308:K310" si="74">2400*1.048</f>
        <v>2515.2000000000003</v>
      </c>
      <c r="L308" s="30">
        <v>0</v>
      </c>
      <c r="M308" s="30">
        <v>0</v>
      </c>
      <c r="N308" s="30">
        <v>0</v>
      </c>
      <c r="O308" s="30">
        <v>0</v>
      </c>
      <c r="P308" s="30">
        <v>0</v>
      </c>
      <c r="Q308" s="30">
        <v>0</v>
      </c>
      <c r="R308" s="30">
        <v>0</v>
      </c>
      <c r="S308" s="22" t="s">
        <v>301</v>
      </c>
      <c r="T308" s="32" t="s">
        <v>298</v>
      </c>
    </row>
    <row r="309" spans="1:20" ht="76.5">
      <c r="A309" s="72" t="s">
        <v>306</v>
      </c>
      <c r="B309" s="61" t="s">
        <v>307</v>
      </c>
      <c r="C309" s="61">
        <v>0.13400000000000001</v>
      </c>
      <c r="D309" s="61" t="s">
        <v>295</v>
      </c>
      <c r="E309" s="61"/>
      <c r="F309" s="61" t="s">
        <v>50</v>
      </c>
      <c r="G309" s="61" t="s">
        <v>51</v>
      </c>
      <c r="H309" s="61">
        <v>2027</v>
      </c>
      <c r="I309" s="30">
        <f t="shared" si="73"/>
        <v>2515.2000000000003</v>
      </c>
      <c r="J309" s="30">
        <f t="shared" si="73"/>
        <v>0</v>
      </c>
      <c r="K309" s="30">
        <f t="shared" si="74"/>
        <v>2515.2000000000003</v>
      </c>
      <c r="L309" s="30">
        <v>0</v>
      </c>
      <c r="M309" s="30">
        <v>0</v>
      </c>
      <c r="N309" s="30">
        <v>0</v>
      </c>
      <c r="O309" s="30">
        <v>0</v>
      </c>
      <c r="P309" s="30">
        <v>0</v>
      </c>
      <c r="Q309" s="30">
        <v>0</v>
      </c>
      <c r="R309" s="30">
        <v>0</v>
      </c>
      <c r="S309" s="22" t="s">
        <v>301</v>
      </c>
      <c r="T309" s="32" t="s">
        <v>298</v>
      </c>
    </row>
    <row r="310" spans="1:20" ht="90.75" customHeight="1">
      <c r="A310" s="72" t="s">
        <v>308</v>
      </c>
      <c r="B310" s="61" t="s">
        <v>309</v>
      </c>
      <c r="C310" s="61">
        <v>0.13600000000000001</v>
      </c>
      <c r="D310" s="61" t="s">
        <v>295</v>
      </c>
      <c r="E310" s="61"/>
      <c r="F310" s="61" t="s">
        <v>50</v>
      </c>
      <c r="G310" s="61" t="s">
        <v>51</v>
      </c>
      <c r="H310" s="61">
        <v>2027</v>
      </c>
      <c r="I310" s="30">
        <f t="shared" ref="I310:J325" si="75">K310+M310+O310+Q310</f>
        <v>2515.2000000000003</v>
      </c>
      <c r="J310" s="30">
        <f t="shared" si="75"/>
        <v>0</v>
      </c>
      <c r="K310" s="30">
        <f t="shared" si="74"/>
        <v>2515.2000000000003</v>
      </c>
      <c r="L310" s="30">
        <v>0</v>
      </c>
      <c r="M310" s="30">
        <v>0</v>
      </c>
      <c r="N310" s="30">
        <v>0</v>
      </c>
      <c r="O310" s="30">
        <v>0</v>
      </c>
      <c r="P310" s="30">
        <v>0</v>
      </c>
      <c r="Q310" s="30">
        <v>0</v>
      </c>
      <c r="R310" s="30">
        <v>0</v>
      </c>
      <c r="S310" s="22" t="s">
        <v>301</v>
      </c>
      <c r="T310" s="32" t="s">
        <v>298</v>
      </c>
    </row>
    <row r="311" spans="1:20" ht="29.25" customHeight="1">
      <c r="A311" s="96" t="s">
        <v>310</v>
      </c>
      <c r="B311" s="105" t="s">
        <v>311</v>
      </c>
      <c r="C311" s="106"/>
      <c r="D311" s="107"/>
      <c r="E311" s="103"/>
      <c r="F311" s="63"/>
      <c r="G311" s="63"/>
      <c r="H311" s="23" t="s">
        <v>23</v>
      </c>
      <c r="I311" s="24">
        <f t="shared" si="75"/>
        <v>76634.899999999994</v>
      </c>
      <c r="J311" s="24">
        <f t="shared" si="75"/>
        <v>32136.5</v>
      </c>
      <c r="K311" s="24">
        <f>K312+K313+K314+K315+K316+K317+K318+K319+K320</f>
        <v>76634.899999999994</v>
      </c>
      <c r="L311" s="24">
        <f t="shared" ref="L311:R311" si="76">L312+L313+L314+L315+L316+L317+L318+L319+L320</f>
        <v>32136.5</v>
      </c>
      <c r="M311" s="24">
        <f t="shared" si="76"/>
        <v>0</v>
      </c>
      <c r="N311" s="24">
        <f t="shared" si="76"/>
        <v>0</v>
      </c>
      <c r="O311" s="24">
        <f t="shared" si="76"/>
        <v>0</v>
      </c>
      <c r="P311" s="24">
        <f t="shared" si="76"/>
        <v>0</v>
      </c>
      <c r="Q311" s="24">
        <f t="shared" si="76"/>
        <v>0</v>
      </c>
      <c r="R311" s="24">
        <f t="shared" si="76"/>
        <v>0</v>
      </c>
      <c r="S311" s="22"/>
      <c r="T311" s="26"/>
    </row>
    <row r="312" spans="1:20" ht="29.25" customHeight="1">
      <c r="A312" s="111"/>
      <c r="B312" s="108"/>
      <c r="C312" s="109"/>
      <c r="D312" s="110"/>
      <c r="E312" s="104"/>
      <c r="F312" s="64"/>
      <c r="G312" s="64"/>
      <c r="H312" s="19">
        <v>2022</v>
      </c>
      <c r="I312" s="25">
        <f t="shared" si="75"/>
        <v>0</v>
      </c>
      <c r="J312" s="25">
        <f t="shared" si="75"/>
        <v>0</v>
      </c>
      <c r="K312" s="25">
        <f>K322</f>
        <v>0</v>
      </c>
      <c r="L312" s="25">
        <f t="shared" ref="L312:R312" si="77">L322</f>
        <v>0</v>
      </c>
      <c r="M312" s="25">
        <f t="shared" si="77"/>
        <v>0</v>
      </c>
      <c r="N312" s="25">
        <f t="shared" si="77"/>
        <v>0</v>
      </c>
      <c r="O312" s="25">
        <f t="shared" si="77"/>
        <v>0</v>
      </c>
      <c r="P312" s="25">
        <f t="shared" si="77"/>
        <v>0</v>
      </c>
      <c r="Q312" s="25">
        <f t="shared" si="77"/>
        <v>0</v>
      </c>
      <c r="R312" s="25">
        <f t="shared" si="77"/>
        <v>0</v>
      </c>
      <c r="S312" s="22"/>
      <c r="T312" s="26"/>
    </row>
    <row r="313" spans="1:20" ht="29.25" customHeight="1">
      <c r="A313" s="111"/>
      <c r="B313" s="108"/>
      <c r="C313" s="109"/>
      <c r="D313" s="110"/>
      <c r="E313" s="104"/>
      <c r="F313" s="64"/>
      <c r="G313" s="64"/>
      <c r="H313" s="19">
        <v>2023</v>
      </c>
      <c r="I313" s="25">
        <f t="shared" si="75"/>
        <v>2000</v>
      </c>
      <c r="J313" s="25">
        <f>L313+N313+P313+R313</f>
        <v>2000</v>
      </c>
      <c r="K313" s="25">
        <f>K323+K333</f>
        <v>2000</v>
      </c>
      <c r="L313" s="25">
        <f t="shared" ref="L313:R313" si="78">L323+L333</f>
        <v>2000</v>
      </c>
      <c r="M313" s="25">
        <f t="shared" si="78"/>
        <v>0</v>
      </c>
      <c r="N313" s="25">
        <f t="shared" si="78"/>
        <v>0</v>
      </c>
      <c r="O313" s="25">
        <f t="shared" si="78"/>
        <v>0</v>
      </c>
      <c r="P313" s="25">
        <f t="shared" si="78"/>
        <v>0</v>
      </c>
      <c r="Q313" s="25">
        <f t="shared" si="78"/>
        <v>0</v>
      </c>
      <c r="R313" s="25">
        <f t="shared" si="78"/>
        <v>0</v>
      </c>
      <c r="S313" s="22"/>
      <c r="T313" s="26"/>
    </row>
    <row r="314" spans="1:20" ht="29.25" customHeight="1">
      <c r="A314" s="111"/>
      <c r="B314" s="108"/>
      <c r="C314" s="109"/>
      <c r="D314" s="110"/>
      <c r="E314" s="104"/>
      <c r="F314" s="64"/>
      <c r="G314" s="64"/>
      <c r="H314" s="19">
        <v>2024</v>
      </c>
      <c r="I314" s="25">
        <f t="shared" si="75"/>
        <v>74634.899999999994</v>
      </c>
      <c r="J314" s="25">
        <f>L314+N314+P314+R314</f>
        <v>30136.5</v>
      </c>
      <c r="K314" s="25">
        <f t="shared" ref="K314:R320" si="79">K324+K334</f>
        <v>74634.899999999994</v>
      </c>
      <c r="L314" s="25">
        <f t="shared" si="79"/>
        <v>30136.5</v>
      </c>
      <c r="M314" s="25">
        <f t="shared" si="79"/>
        <v>0</v>
      </c>
      <c r="N314" s="25">
        <f t="shared" si="79"/>
        <v>0</v>
      </c>
      <c r="O314" s="25">
        <f t="shared" si="79"/>
        <v>0</v>
      </c>
      <c r="P314" s="25">
        <f t="shared" si="79"/>
        <v>0</v>
      </c>
      <c r="Q314" s="25">
        <f t="shared" si="79"/>
        <v>0</v>
      </c>
      <c r="R314" s="25">
        <f t="shared" si="79"/>
        <v>0</v>
      </c>
      <c r="S314" s="22"/>
      <c r="T314" s="26"/>
    </row>
    <row r="315" spans="1:20" ht="29.25" customHeight="1">
      <c r="A315" s="111"/>
      <c r="B315" s="108"/>
      <c r="C315" s="109"/>
      <c r="D315" s="110"/>
      <c r="E315" s="104"/>
      <c r="F315" s="64"/>
      <c r="G315" s="64"/>
      <c r="H315" s="19">
        <v>2025</v>
      </c>
      <c r="I315" s="25">
        <f t="shared" si="75"/>
        <v>0</v>
      </c>
      <c r="J315" s="25">
        <f t="shared" si="75"/>
        <v>0</v>
      </c>
      <c r="K315" s="25">
        <f t="shared" si="79"/>
        <v>0</v>
      </c>
      <c r="L315" s="25">
        <f t="shared" si="79"/>
        <v>0</v>
      </c>
      <c r="M315" s="25">
        <f t="shared" si="79"/>
        <v>0</v>
      </c>
      <c r="N315" s="25">
        <f t="shared" si="79"/>
        <v>0</v>
      </c>
      <c r="O315" s="25">
        <f t="shared" si="79"/>
        <v>0</v>
      </c>
      <c r="P315" s="25">
        <f t="shared" si="79"/>
        <v>0</v>
      </c>
      <c r="Q315" s="25">
        <f t="shared" si="79"/>
        <v>0</v>
      </c>
      <c r="R315" s="25">
        <f t="shared" si="79"/>
        <v>0</v>
      </c>
      <c r="S315" s="22"/>
      <c r="T315" s="26"/>
    </row>
    <row r="316" spans="1:20" ht="29.25" customHeight="1">
      <c r="A316" s="111"/>
      <c r="B316" s="108"/>
      <c r="C316" s="109"/>
      <c r="D316" s="110"/>
      <c r="E316" s="104"/>
      <c r="F316" s="64"/>
      <c r="G316" s="64"/>
      <c r="H316" s="19">
        <v>2026</v>
      </c>
      <c r="I316" s="25">
        <f t="shared" si="75"/>
        <v>0</v>
      </c>
      <c r="J316" s="25">
        <f t="shared" si="75"/>
        <v>0</v>
      </c>
      <c r="K316" s="25">
        <f t="shared" si="79"/>
        <v>0</v>
      </c>
      <c r="L316" s="25">
        <f t="shared" si="79"/>
        <v>0</v>
      </c>
      <c r="M316" s="25">
        <f t="shared" si="79"/>
        <v>0</v>
      </c>
      <c r="N316" s="25">
        <f t="shared" si="79"/>
        <v>0</v>
      </c>
      <c r="O316" s="25">
        <f t="shared" si="79"/>
        <v>0</v>
      </c>
      <c r="P316" s="25">
        <f t="shared" si="79"/>
        <v>0</v>
      </c>
      <c r="Q316" s="25">
        <f t="shared" si="79"/>
        <v>0</v>
      </c>
      <c r="R316" s="25">
        <f t="shared" si="79"/>
        <v>0</v>
      </c>
      <c r="S316" s="22"/>
      <c r="T316" s="26"/>
    </row>
    <row r="317" spans="1:20" ht="29.25" customHeight="1">
      <c r="A317" s="111"/>
      <c r="B317" s="108"/>
      <c r="C317" s="109"/>
      <c r="D317" s="110"/>
      <c r="E317" s="104"/>
      <c r="F317" s="64"/>
      <c r="G317" s="64"/>
      <c r="H317" s="19">
        <v>2027</v>
      </c>
      <c r="I317" s="25">
        <f t="shared" si="75"/>
        <v>0</v>
      </c>
      <c r="J317" s="25">
        <f t="shared" si="75"/>
        <v>0</v>
      </c>
      <c r="K317" s="25">
        <f t="shared" si="79"/>
        <v>0</v>
      </c>
      <c r="L317" s="25">
        <f t="shared" si="79"/>
        <v>0</v>
      </c>
      <c r="M317" s="25">
        <f t="shared" si="79"/>
        <v>0</v>
      </c>
      <c r="N317" s="25">
        <f t="shared" si="79"/>
        <v>0</v>
      </c>
      <c r="O317" s="25">
        <f t="shared" si="79"/>
        <v>0</v>
      </c>
      <c r="P317" s="25">
        <f t="shared" si="79"/>
        <v>0</v>
      </c>
      <c r="Q317" s="25">
        <f t="shared" si="79"/>
        <v>0</v>
      </c>
      <c r="R317" s="25">
        <f t="shared" si="79"/>
        <v>0</v>
      </c>
      <c r="S317" s="22"/>
      <c r="T317" s="26"/>
    </row>
    <row r="318" spans="1:20" ht="29.25" customHeight="1">
      <c r="A318" s="111"/>
      <c r="B318" s="108"/>
      <c r="C318" s="109"/>
      <c r="D318" s="110"/>
      <c r="E318" s="104"/>
      <c r="F318" s="64"/>
      <c r="G318" s="64"/>
      <c r="H318" s="19">
        <v>2028</v>
      </c>
      <c r="I318" s="25">
        <f t="shared" si="75"/>
        <v>0</v>
      </c>
      <c r="J318" s="25">
        <f t="shared" si="75"/>
        <v>0</v>
      </c>
      <c r="K318" s="25">
        <f t="shared" si="79"/>
        <v>0</v>
      </c>
      <c r="L318" s="25">
        <f t="shared" si="79"/>
        <v>0</v>
      </c>
      <c r="M318" s="25">
        <f t="shared" si="79"/>
        <v>0</v>
      </c>
      <c r="N318" s="25">
        <f t="shared" si="79"/>
        <v>0</v>
      </c>
      <c r="O318" s="25">
        <f t="shared" si="79"/>
        <v>0</v>
      </c>
      <c r="P318" s="25">
        <f t="shared" si="79"/>
        <v>0</v>
      </c>
      <c r="Q318" s="25">
        <f t="shared" si="79"/>
        <v>0</v>
      </c>
      <c r="R318" s="25">
        <f t="shared" si="79"/>
        <v>0</v>
      </c>
      <c r="S318" s="22"/>
      <c r="T318" s="26"/>
    </row>
    <row r="319" spans="1:20" ht="29.25" customHeight="1">
      <c r="A319" s="111"/>
      <c r="B319" s="108"/>
      <c r="C319" s="109"/>
      <c r="D319" s="110"/>
      <c r="E319" s="104"/>
      <c r="F319" s="64"/>
      <c r="G319" s="64"/>
      <c r="H319" s="19">
        <v>2029</v>
      </c>
      <c r="I319" s="25">
        <f t="shared" si="75"/>
        <v>0</v>
      </c>
      <c r="J319" s="25">
        <f t="shared" si="75"/>
        <v>0</v>
      </c>
      <c r="K319" s="25">
        <f t="shared" si="79"/>
        <v>0</v>
      </c>
      <c r="L319" s="25">
        <f t="shared" si="79"/>
        <v>0</v>
      </c>
      <c r="M319" s="25">
        <f t="shared" si="79"/>
        <v>0</v>
      </c>
      <c r="N319" s="25">
        <f t="shared" si="79"/>
        <v>0</v>
      </c>
      <c r="O319" s="25">
        <f t="shared" si="79"/>
        <v>0</v>
      </c>
      <c r="P319" s="25">
        <f t="shared" si="79"/>
        <v>0</v>
      </c>
      <c r="Q319" s="25">
        <f t="shared" si="79"/>
        <v>0</v>
      </c>
      <c r="R319" s="25">
        <f t="shared" si="79"/>
        <v>0</v>
      </c>
      <c r="S319" s="22"/>
      <c r="T319" s="26"/>
    </row>
    <row r="320" spans="1:20" ht="29.25" customHeight="1">
      <c r="A320" s="111"/>
      <c r="B320" s="108"/>
      <c r="C320" s="109"/>
      <c r="D320" s="110"/>
      <c r="E320" s="104"/>
      <c r="F320" s="64"/>
      <c r="G320" s="64"/>
      <c r="H320" s="19">
        <v>2030</v>
      </c>
      <c r="I320" s="25">
        <f t="shared" si="75"/>
        <v>0</v>
      </c>
      <c r="J320" s="25">
        <f t="shared" si="75"/>
        <v>0</v>
      </c>
      <c r="K320" s="25">
        <f t="shared" si="79"/>
        <v>0</v>
      </c>
      <c r="L320" s="25">
        <f t="shared" si="79"/>
        <v>0</v>
      </c>
      <c r="M320" s="25">
        <f t="shared" si="79"/>
        <v>0</v>
      </c>
      <c r="N320" s="25">
        <f t="shared" si="79"/>
        <v>0</v>
      </c>
      <c r="O320" s="25">
        <f t="shared" si="79"/>
        <v>0</v>
      </c>
      <c r="P320" s="25">
        <f t="shared" si="79"/>
        <v>0</v>
      </c>
      <c r="Q320" s="25">
        <f t="shared" si="79"/>
        <v>0</v>
      </c>
      <c r="R320" s="25">
        <f t="shared" si="79"/>
        <v>0</v>
      </c>
      <c r="S320" s="22"/>
      <c r="T320" s="26"/>
    </row>
    <row r="321" spans="1:256" ht="29.25" customHeight="1">
      <c r="A321" s="111"/>
      <c r="B321" s="124" t="s">
        <v>28</v>
      </c>
      <c r="C321" s="125"/>
      <c r="D321" s="126"/>
      <c r="E321" s="19"/>
      <c r="F321" s="19"/>
      <c r="G321" s="19"/>
      <c r="H321" s="23" t="s">
        <v>23</v>
      </c>
      <c r="I321" s="24">
        <f>K321+M321+O321+Q321</f>
        <v>3000</v>
      </c>
      <c r="J321" s="24">
        <f t="shared" si="75"/>
        <v>3000</v>
      </c>
      <c r="K321" s="24">
        <f t="shared" ref="K321:R321" si="80">SUM(K322:K330)</f>
        <v>3000</v>
      </c>
      <c r="L321" s="24">
        <f t="shared" si="80"/>
        <v>3000</v>
      </c>
      <c r="M321" s="24">
        <f t="shared" si="80"/>
        <v>0</v>
      </c>
      <c r="N321" s="24">
        <f t="shared" si="80"/>
        <v>0</v>
      </c>
      <c r="O321" s="24">
        <f t="shared" si="80"/>
        <v>0</v>
      </c>
      <c r="P321" s="24">
        <f t="shared" si="80"/>
        <v>0</v>
      </c>
      <c r="Q321" s="24">
        <f t="shared" si="80"/>
        <v>0</v>
      </c>
      <c r="R321" s="24">
        <f t="shared" si="80"/>
        <v>0</v>
      </c>
      <c r="S321" s="22"/>
      <c r="T321" s="131"/>
      <c r="U321" s="109"/>
      <c r="V321" s="109"/>
      <c r="W321" s="66"/>
      <c r="X321" s="46"/>
      <c r="Y321" s="52"/>
      <c r="Z321" s="52"/>
      <c r="AA321" s="52"/>
      <c r="AB321" s="52"/>
      <c r="AC321" s="52"/>
      <c r="AD321" s="52"/>
      <c r="AE321" s="52"/>
      <c r="AF321" s="52"/>
      <c r="AG321" s="52"/>
      <c r="AH321" s="52"/>
      <c r="AI321" s="54"/>
      <c r="AJ321" s="130"/>
      <c r="AK321" s="109"/>
      <c r="AL321" s="109"/>
      <c r="AM321" s="109"/>
      <c r="AN321" s="66"/>
      <c r="AO321" s="46"/>
      <c r="AP321" s="52"/>
      <c r="AQ321" s="52"/>
      <c r="AR321" s="52"/>
      <c r="AS321" s="52"/>
      <c r="AT321" s="52"/>
      <c r="AU321" s="52"/>
      <c r="AV321" s="52"/>
      <c r="AW321" s="52"/>
      <c r="AX321" s="52"/>
      <c r="AY321" s="52"/>
      <c r="AZ321" s="54"/>
      <c r="BA321" s="130"/>
      <c r="BB321" s="109"/>
      <c r="BC321" s="109"/>
      <c r="BD321" s="109"/>
      <c r="BE321" s="66"/>
      <c r="BF321" s="46"/>
      <c r="BG321" s="52"/>
      <c r="BH321" s="52"/>
      <c r="BI321" s="52"/>
      <c r="BJ321" s="52"/>
      <c r="BK321" s="52"/>
      <c r="BL321" s="52"/>
      <c r="BM321" s="52"/>
      <c r="BN321" s="52"/>
      <c r="BO321" s="52"/>
      <c r="BP321" s="52"/>
      <c r="BQ321" s="54"/>
      <c r="BR321" s="130"/>
      <c r="BS321" s="109"/>
      <c r="BT321" s="109"/>
      <c r="BU321" s="109"/>
      <c r="BV321" s="66"/>
      <c r="BW321" s="46"/>
      <c r="BX321" s="52"/>
      <c r="BY321" s="52"/>
      <c r="BZ321" s="52"/>
      <c r="CA321" s="52"/>
      <c r="CB321" s="52"/>
      <c r="CC321" s="52"/>
      <c r="CD321" s="52"/>
      <c r="CE321" s="52"/>
      <c r="CF321" s="52"/>
      <c r="CG321" s="52"/>
      <c r="CH321" s="54"/>
      <c r="CI321" s="130"/>
      <c r="CJ321" s="109"/>
      <c r="CK321" s="109"/>
      <c r="CL321" s="109"/>
      <c r="CM321" s="66"/>
      <c r="CN321" s="46"/>
      <c r="CO321" s="52"/>
      <c r="CP321" s="52"/>
      <c r="CQ321" s="52"/>
      <c r="CR321" s="52"/>
      <c r="CS321" s="52"/>
      <c r="CT321" s="52"/>
      <c r="CU321" s="52"/>
      <c r="CV321" s="52"/>
      <c r="CW321" s="52"/>
      <c r="CX321" s="52"/>
      <c r="CY321" s="54"/>
      <c r="CZ321" s="130"/>
      <c r="DA321" s="109"/>
      <c r="DB321" s="109"/>
      <c r="DC321" s="109"/>
      <c r="DD321" s="66"/>
      <c r="DE321" s="46"/>
      <c r="DF321" s="52"/>
      <c r="DG321" s="52"/>
      <c r="DH321" s="52"/>
      <c r="DI321" s="52"/>
      <c r="DJ321" s="52"/>
      <c r="DK321" s="52"/>
      <c r="DL321" s="52"/>
      <c r="DM321" s="52"/>
      <c r="DN321" s="52"/>
      <c r="DO321" s="52"/>
      <c r="DP321" s="54"/>
      <c r="DQ321" s="130"/>
      <c r="DR321" s="109"/>
      <c r="DS321" s="109"/>
      <c r="DT321" s="109"/>
      <c r="DU321" s="66"/>
      <c r="DV321" s="46"/>
      <c r="DW321" s="52"/>
      <c r="DX321" s="52"/>
      <c r="DY321" s="52"/>
      <c r="DZ321" s="52"/>
      <c r="EA321" s="52"/>
      <c r="EB321" s="52"/>
      <c r="EC321" s="52"/>
      <c r="ED321" s="52"/>
      <c r="EE321" s="52"/>
      <c r="EF321" s="52"/>
      <c r="EG321" s="54"/>
      <c r="EH321" s="130"/>
      <c r="EI321" s="109"/>
      <c r="EJ321" s="109"/>
      <c r="EK321" s="109"/>
      <c r="EL321" s="66"/>
      <c r="EM321" s="46"/>
      <c r="EN321" s="52"/>
      <c r="EO321" s="52"/>
      <c r="EP321" s="52"/>
      <c r="EQ321" s="52"/>
      <c r="ER321" s="52"/>
      <c r="ES321" s="52"/>
      <c r="ET321" s="52"/>
      <c r="EU321" s="52"/>
      <c r="EV321" s="52"/>
      <c r="EW321" s="52"/>
      <c r="EX321" s="54"/>
      <c r="EY321" s="130"/>
      <c r="EZ321" s="109"/>
      <c r="FA321" s="109"/>
      <c r="FB321" s="109"/>
      <c r="FC321" s="66"/>
      <c r="FD321" s="46"/>
      <c r="FE321" s="52"/>
      <c r="FF321" s="52"/>
      <c r="FG321" s="52"/>
      <c r="FH321" s="52"/>
      <c r="FI321" s="52"/>
      <c r="FJ321" s="52"/>
      <c r="FK321" s="52"/>
      <c r="FL321" s="52"/>
      <c r="FM321" s="52"/>
      <c r="FN321" s="52"/>
      <c r="FO321" s="54"/>
      <c r="FP321" s="130"/>
      <c r="FQ321" s="109"/>
      <c r="FR321" s="109"/>
      <c r="FS321" s="109"/>
      <c r="FT321" s="66"/>
      <c r="FU321" s="46"/>
      <c r="FV321" s="52"/>
      <c r="FW321" s="52"/>
      <c r="FX321" s="52"/>
      <c r="FY321" s="52"/>
      <c r="FZ321" s="52"/>
      <c r="GA321" s="52"/>
      <c r="GB321" s="52"/>
      <c r="GC321" s="52"/>
      <c r="GD321" s="52"/>
      <c r="GE321" s="52"/>
      <c r="GF321" s="54"/>
      <c r="GG321" s="130"/>
      <c r="GH321" s="109"/>
      <c r="GI321" s="109"/>
      <c r="GJ321" s="109"/>
      <c r="GK321" s="66"/>
      <c r="GL321" s="46"/>
      <c r="GM321" s="52"/>
      <c r="GN321" s="52"/>
      <c r="GO321" s="52"/>
      <c r="GP321" s="52"/>
      <c r="GQ321" s="52"/>
      <c r="GR321" s="52"/>
      <c r="GS321" s="52"/>
      <c r="GT321" s="52"/>
      <c r="GU321" s="52"/>
      <c r="GV321" s="52"/>
      <c r="GW321" s="54"/>
      <c r="GX321" s="130"/>
      <c r="GY321" s="109"/>
      <c r="GZ321" s="109"/>
      <c r="HA321" s="109"/>
      <c r="HB321" s="66"/>
      <c r="HC321" s="46"/>
      <c r="HD321" s="52"/>
      <c r="HE321" s="52"/>
      <c r="HF321" s="52"/>
      <c r="HG321" s="52"/>
      <c r="HH321" s="52"/>
      <c r="HI321" s="52"/>
      <c r="HJ321" s="52"/>
      <c r="HK321" s="52"/>
      <c r="HL321" s="52"/>
      <c r="HM321" s="52"/>
      <c r="HN321" s="54"/>
      <c r="HO321" s="130"/>
      <c r="HP321" s="109"/>
      <c r="HQ321" s="109"/>
      <c r="HR321" s="109"/>
      <c r="HS321" s="66"/>
      <c r="HT321" s="46"/>
      <c r="HU321" s="52"/>
      <c r="HV321" s="52"/>
      <c r="HW321" s="52"/>
      <c r="HX321" s="52"/>
      <c r="HY321" s="52"/>
      <c r="HZ321" s="52"/>
      <c r="IA321" s="52"/>
      <c r="IB321" s="52"/>
      <c r="IC321" s="52"/>
      <c r="ID321" s="52"/>
      <c r="IE321" s="54"/>
      <c r="IF321" s="130"/>
      <c r="IG321" s="109"/>
      <c r="IH321" s="109"/>
      <c r="II321" s="109"/>
      <c r="IJ321" s="66"/>
      <c r="IK321" s="46"/>
      <c r="IL321" s="52"/>
      <c r="IM321" s="52"/>
      <c r="IN321" s="52"/>
      <c r="IO321" s="52"/>
      <c r="IP321" s="52"/>
      <c r="IQ321" s="52"/>
      <c r="IR321" s="52"/>
      <c r="IS321" s="52"/>
      <c r="IT321" s="52"/>
      <c r="IU321" s="52"/>
      <c r="IV321" s="54"/>
    </row>
    <row r="322" spans="1:256" ht="29.25" customHeight="1">
      <c r="A322" s="111"/>
      <c r="B322" s="127"/>
      <c r="C322" s="128"/>
      <c r="D322" s="129"/>
      <c r="E322" s="19"/>
      <c r="F322" s="19"/>
      <c r="G322" s="19"/>
      <c r="H322" s="19">
        <v>2022</v>
      </c>
      <c r="I322" s="25">
        <f t="shared" ref="I322:J335" si="81">K322+M322+O322+Q322</f>
        <v>0</v>
      </c>
      <c r="J322" s="25">
        <f t="shared" si="75"/>
        <v>0</v>
      </c>
      <c r="K322" s="25">
        <v>0</v>
      </c>
      <c r="L322" s="25">
        <v>0</v>
      </c>
      <c r="M322" s="25">
        <v>0</v>
      </c>
      <c r="N322" s="25">
        <v>0</v>
      </c>
      <c r="O322" s="25">
        <v>0</v>
      </c>
      <c r="P322" s="25">
        <v>0</v>
      </c>
      <c r="Q322" s="25">
        <v>0</v>
      </c>
      <c r="R322" s="25">
        <v>0</v>
      </c>
      <c r="S322" s="22"/>
      <c r="T322" s="131"/>
      <c r="U322" s="109"/>
      <c r="V322" s="109"/>
      <c r="W322" s="66"/>
      <c r="X322" s="66"/>
      <c r="Y322" s="51"/>
      <c r="Z322" s="51"/>
      <c r="AA322" s="51"/>
      <c r="AB322" s="51"/>
      <c r="AC322" s="51"/>
      <c r="AD322" s="51"/>
      <c r="AE322" s="51"/>
      <c r="AF322" s="51"/>
      <c r="AG322" s="51"/>
      <c r="AH322" s="51"/>
      <c r="AI322" s="54"/>
      <c r="AJ322" s="130"/>
      <c r="AK322" s="109"/>
      <c r="AL322" s="109"/>
      <c r="AM322" s="109"/>
      <c r="AN322" s="66"/>
      <c r="AO322" s="66"/>
      <c r="AP322" s="51"/>
      <c r="AQ322" s="51"/>
      <c r="AR322" s="51"/>
      <c r="AS322" s="51"/>
      <c r="AT322" s="51"/>
      <c r="AU322" s="51"/>
      <c r="AV322" s="51"/>
      <c r="AW322" s="51"/>
      <c r="AX322" s="51"/>
      <c r="AY322" s="51"/>
      <c r="AZ322" s="54"/>
      <c r="BA322" s="130"/>
      <c r="BB322" s="109"/>
      <c r="BC322" s="109"/>
      <c r="BD322" s="109"/>
      <c r="BE322" s="66"/>
      <c r="BF322" s="66"/>
      <c r="BG322" s="51"/>
      <c r="BH322" s="51"/>
      <c r="BI322" s="51"/>
      <c r="BJ322" s="51"/>
      <c r="BK322" s="51"/>
      <c r="BL322" s="51"/>
      <c r="BM322" s="51"/>
      <c r="BN322" s="51"/>
      <c r="BO322" s="51"/>
      <c r="BP322" s="51"/>
      <c r="BQ322" s="54"/>
      <c r="BR322" s="130"/>
      <c r="BS322" s="109"/>
      <c r="BT322" s="109"/>
      <c r="BU322" s="109"/>
      <c r="BV322" s="66"/>
      <c r="BW322" s="66"/>
      <c r="BX322" s="51"/>
      <c r="BY322" s="51"/>
      <c r="BZ322" s="51"/>
      <c r="CA322" s="51"/>
      <c r="CB322" s="51"/>
      <c r="CC322" s="51"/>
      <c r="CD322" s="51"/>
      <c r="CE322" s="51"/>
      <c r="CF322" s="51"/>
      <c r="CG322" s="51"/>
      <c r="CH322" s="54"/>
      <c r="CI322" s="130"/>
      <c r="CJ322" s="109"/>
      <c r="CK322" s="109"/>
      <c r="CL322" s="109"/>
      <c r="CM322" s="66"/>
      <c r="CN322" s="66"/>
      <c r="CO322" s="51"/>
      <c r="CP322" s="51"/>
      <c r="CQ322" s="51"/>
      <c r="CR322" s="51"/>
      <c r="CS322" s="51"/>
      <c r="CT322" s="51"/>
      <c r="CU322" s="51"/>
      <c r="CV322" s="51"/>
      <c r="CW322" s="51"/>
      <c r="CX322" s="51"/>
      <c r="CY322" s="54"/>
      <c r="CZ322" s="130"/>
      <c r="DA322" s="109"/>
      <c r="DB322" s="109"/>
      <c r="DC322" s="109"/>
      <c r="DD322" s="66"/>
      <c r="DE322" s="66"/>
      <c r="DF322" s="51"/>
      <c r="DG322" s="51"/>
      <c r="DH322" s="51"/>
      <c r="DI322" s="51"/>
      <c r="DJ322" s="51"/>
      <c r="DK322" s="51"/>
      <c r="DL322" s="51"/>
      <c r="DM322" s="51"/>
      <c r="DN322" s="51"/>
      <c r="DO322" s="51"/>
      <c r="DP322" s="54"/>
      <c r="DQ322" s="130"/>
      <c r="DR322" s="109"/>
      <c r="DS322" s="109"/>
      <c r="DT322" s="109"/>
      <c r="DU322" s="66"/>
      <c r="DV322" s="66"/>
      <c r="DW322" s="51"/>
      <c r="DX322" s="51"/>
      <c r="DY322" s="51"/>
      <c r="DZ322" s="51"/>
      <c r="EA322" s="51"/>
      <c r="EB322" s="51"/>
      <c r="EC322" s="51"/>
      <c r="ED322" s="51"/>
      <c r="EE322" s="51"/>
      <c r="EF322" s="51"/>
      <c r="EG322" s="54"/>
      <c r="EH322" s="130"/>
      <c r="EI322" s="109"/>
      <c r="EJ322" s="109"/>
      <c r="EK322" s="109"/>
      <c r="EL322" s="66"/>
      <c r="EM322" s="66"/>
      <c r="EN322" s="51"/>
      <c r="EO322" s="51"/>
      <c r="EP322" s="51"/>
      <c r="EQ322" s="51"/>
      <c r="ER322" s="51"/>
      <c r="ES322" s="51"/>
      <c r="ET322" s="51"/>
      <c r="EU322" s="51"/>
      <c r="EV322" s="51"/>
      <c r="EW322" s="51"/>
      <c r="EX322" s="54"/>
      <c r="EY322" s="130"/>
      <c r="EZ322" s="109"/>
      <c r="FA322" s="109"/>
      <c r="FB322" s="109"/>
      <c r="FC322" s="66"/>
      <c r="FD322" s="66"/>
      <c r="FE322" s="51"/>
      <c r="FF322" s="51"/>
      <c r="FG322" s="51"/>
      <c r="FH322" s="51"/>
      <c r="FI322" s="51"/>
      <c r="FJ322" s="51"/>
      <c r="FK322" s="51"/>
      <c r="FL322" s="51"/>
      <c r="FM322" s="51"/>
      <c r="FN322" s="51"/>
      <c r="FO322" s="54"/>
      <c r="FP322" s="130"/>
      <c r="FQ322" s="109"/>
      <c r="FR322" s="109"/>
      <c r="FS322" s="109"/>
      <c r="FT322" s="66"/>
      <c r="FU322" s="66"/>
      <c r="FV322" s="51"/>
      <c r="FW322" s="51"/>
      <c r="FX322" s="51"/>
      <c r="FY322" s="51"/>
      <c r="FZ322" s="51"/>
      <c r="GA322" s="51"/>
      <c r="GB322" s="51"/>
      <c r="GC322" s="51"/>
      <c r="GD322" s="51"/>
      <c r="GE322" s="51"/>
      <c r="GF322" s="54"/>
      <c r="GG322" s="130"/>
      <c r="GH322" s="109"/>
      <c r="GI322" s="109"/>
      <c r="GJ322" s="109"/>
      <c r="GK322" s="66"/>
      <c r="GL322" s="66"/>
      <c r="GM322" s="51"/>
      <c r="GN322" s="51"/>
      <c r="GO322" s="51"/>
      <c r="GP322" s="51"/>
      <c r="GQ322" s="51"/>
      <c r="GR322" s="51"/>
      <c r="GS322" s="51"/>
      <c r="GT322" s="51"/>
      <c r="GU322" s="51"/>
      <c r="GV322" s="51"/>
      <c r="GW322" s="54"/>
      <c r="GX322" s="130"/>
      <c r="GY322" s="109"/>
      <c r="GZ322" s="109"/>
      <c r="HA322" s="109"/>
      <c r="HB322" s="66"/>
      <c r="HC322" s="66"/>
      <c r="HD322" s="51"/>
      <c r="HE322" s="51"/>
      <c r="HF322" s="51"/>
      <c r="HG322" s="51"/>
      <c r="HH322" s="51"/>
      <c r="HI322" s="51"/>
      <c r="HJ322" s="51"/>
      <c r="HK322" s="51"/>
      <c r="HL322" s="51"/>
      <c r="HM322" s="51"/>
      <c r="HN322" s="54"/>
      <c r="HO322" s="130"/>
      <c r="HP322" s="109"/>
      <c r="HQ322" s="109"/>
      <c r="HR322" s="109"/>
      <c r="HS322" s="66"/>
      <c r="HT322" s="66"/>
      <c r="HU322" s="51"/>
      <c r="HV322" s="51"/>
      <c r="HW322" s="51"/>
      <c r="HX322" s="51"/>
      <c r="HY322" s="51"/>
      <c r="HZ322" s="51"/>
      <c r="IA322" s="51"/>
      <c r="IB322" s="51"/>
      <c r="IC322" s="51"/>
      <c r="ID322" s="51"/>
      <c r="IE322" s="54"/>
      <c r="IF322" s="130"/>
      <c r="IG322" s="109"/>
      <c r="IH322" s="109"/>
      <c r="II322" s="109"/>
      <c r="IJ322" s="66"/>
      <c r="IK322" s="66"/>
      <c r="IL322" s="51"/>
      <c r="IM322" s="51"/>
      <c r="IN322" s="51"/>
      <c r="IO322" s="51"/>
      <c r="IP322" s="51"/>
      <c r="IQ322" s="51"/>
      <c r="IR322" s="51"/>
      <c r="IS322" s="51"/>
      <c r="IT322" s="51"/>
      <c r="IU322" s="51"/>
      <c r="IV322" s="54"/>
    </row>
    <row r="323" spans="1:256" ht="29.25" customHeight="1">
      <c r="A323" s="111"/>
      <c r="B323" s="127"/>
      <c r="C323" s="128"/>
      <c r="D323" s="129"/>
      <c r="E323" s="19"/>
      <c r="F323" s="19"/>
      <c r="G323" s="19"/>
      <c r="H323" s="19">
        <v>2023</v>
      </c>
      <c r="I323" s="25">
        <f t="shared" si="81"/>
        <v>2000</v>
      </c>
      <c r="J323" s="25">
        <f t="shared" si="75"/>
        <v>2000</v>
      </c>
      <c r="K323" s="25">
        <f>K342+K345</f>
        <v>2000</v>
      </c>
      <c r="L323" s="25">
        <f>L342+L345</f>
        <v>2000</v>
      </c>
      <c r="M323" s="25">
        <f t="shared" ref="M323:R323" si="82">M342+M345</f>
        <v>0</v>
      </c>
      <c r="N323" s="25">
        <f t="shared" si="82"/>
        <v>0</v>
      </c>
      <c r="O323" s="25">
        <f t="shared" si="82"/>
        <v>0</v>
      </c>
      <c r="P323" s="25">
        <f t="shared" si="82"/>
        <v>0</v>
      </c>
      <c r="Q323" s="25">
        <f t="shared" si="82"/>
        <v>0</v>
      </c>
      <c r="R323" s="25">
        <f t="shared" si="82"/>
        <v>0</v>
      </c>
      <c r="S323" s="22"/>
      <c r="T323" s="131"/>
      <c r="U323" s="109"/>
      <c r="V323" s="109"/>
      <c r="W323" s="66"/>
      <c r="X323" s="66"/>
      <c r="Y323" s="51"/>
      <c r="Z323" s="51"/>
      <c r="AA323" s="51"/>
      <c r="AB323" s="51"/>
      <c r="AC323" s="51"/>
      <c r="AD323" s="51"/>
      <c r="AE323" s="51"/>
      <c r="AF323" s="51"/>
      <c r="AG323" s="51"/>
      <c r="AH323" s="51"/>
      <c r="AI323" s="54"/>
      <c r="AJ323" s="130"/>
      <c r="AK323" s="109"/>
      <c r="AL323" s="109"/>
      <c r="AM323" s="109"/>
      <c r="AN323" s="66"/>
      <c r="AO323" s="66"/>
      <c r="AP323" s="51"/>
      <c r="AQ323" s="51"/>
      <c r="AR323" s="51"/>
      <c r="AS323" s="51"/>
      <c r="AT323" s="51"/>
      <c r="AU323" s="51"/>
      <c r="AV323" s="51"/>
      <c r="AW323" s="51"/>
      <c r="AX323" s="51"/>
      <c r="AY323" s="51"/>
      <c r="AZ323" s="54"/>
      <c r="BA323" s="130"/>
      <c r="BB323" s="109"/>
      <c r="BC323" s="109"/>
      <c r="BD323" s="109"/>
      <c r="BE323" s="66"/>
      <c r="BF323" s="66"/>
      <c r="BG323" s="51"/>
      <c r="BH323" s="51"/>
      <c r="BI323" s="51"/>
      <c r="BJ323" s="51"/>
      <c r="BK323" s="51"/>
      <c r="BL323" s="51"/>
      <c r="BM323" s="51"/>
      <c r="BN323" s="51"/>
      <c r="BO323" s="51"/>
      <c r="BP323" s="51"/>
      <c r="BQ323" s="54"/>
      <c r="BR323" s="130"/>
      <c r="BS323" s="109"/>
      <c r="BT323" s="109"/>
      <c r="BU323" s="109"/>
      <c r="BV323" s="66"/>
      <c r="BW323" s="66"/>
      <c r="BX323" s="51"/>
      <c r="BY323" s="51"/>
      <c r="BZ323" s="51"/>
      <c r="CA323" s="51"/>
      <c r="CB323" s="51"/>
      <c r="CC323" s="51"/>
      <c r="CD323" s="51"/>
      <c r="CE323" s="51"/>
      <c r="CF323" s="51"/>
      <c r="CG323" s="51"/>
      <c r="CH323" s="54"/>
      <c r="CI323" s="130"/>
      <c r="CJ323" s="109"/>
      <c r="CK323" s="109"/>
      <c r="CL323" s="109"/>
      <c r="CM323" s="66"/>
      <c r="CN323" s="66"/>
      <c r="CO323" s="51"/>
      <c r="CP323" s="51"/>
      <c r="CQ323" s="51"/>
      <c r="CR323" s="51"/>
      <c r="CS323" s="51"/>
      <c r="CT323" s="51"/>
      <c r="CU323" s="51"/>
      <c r="CV323" s="51"/>
      <c r="CW323" s="51"/>
      <c r="CX323" s="51"/>
      <c r="CY323" s="54"/>
      <c r="CZ323" s="130"/>
      <c r="DA323" s="109"/>
      <c r="DB323" s="109"/>
      <c r="DC323" s="109"/>
      <c r="DD323" s="66"/>
      <c r="DE323" s="66"/>
      <c r="DF323" s="51"/>
      <c r="DG323" s="51"/>
      <c r="DH323" s="51"/>
      <c r="DI323" s="51"/>
      <c r="DJ323" s="51"/>
      <c r="DK323" s="51"/>
      <c r="DL323" s="51"/>
      <c r="DM323" s="51"/>
      <c r="DN323" s="51"/>
      <c r="DO323" s="51"/>
      <c r="DP323" s="54"/>
      <c r="DQ323" s="130"/>
      <c r="DR323" s="109"/>
      <c r="DS323" s="109"/>
      <c r="DT323" s="109"/>
      <c r="DU323" s="66"/>
      <c r="DV323" s="66"/>
      <c r="DW323" s="51"/>
      <c r="DX323" s="51"/>
      <c r="DY323" s="51"/>
      <c r="DZ323" s="51"/>
      <c r="EA323" s="51"/>
      <c r="EB323" s="51"/>
      <c r="EC323" s="51"/>
      <c r="ED323" s="51"/>
      <c r="EE323" s="51"/>
      <c r="EF323" s="51"/>
      <c r="EG323" s="54"/>
      <c r="EH323" s="130"/>
      <c r="EI323" s="109"/>
      <c r="EJ323" s="109"/>
      <c r="EK323" s="109"/>
      <c r="EL323" s="66"/>
      <c r="EM323" s="66"/>
      <c r="EN323" s="51"/>
      <c r="EO323" s="51"/>
      <c r="EP323" s="51"/>
      <c r="EQ323" s="51"/>
      <c r="ER323" s="51"/>
      <c r="ES323" s="51"/>
      <c r="ET323" s="51"/>
      <c r="EU323" s="51"/>
      <c r="EV323" s="51"/>
      <c r="EW323" s="51"/>
      <c r="EX323" s="54"/>
      <c r="EY323" s="130"/>
      <c r="EZ323" s="109"/>
      <c r="FA323" s="109"/>
      <c r="FB323" s="109"/>
      <c r="FC323" s="66"/>
      <c r="FD323" s="66"/>
      <c r="FE323" s="51"/>
      <c r="FF323" s="51"/>
      <c r="FG323" s="51"/>
      <c r="FH323" s="51"/>
      <c r="FI323" s="51"/>
      <c r="FJ323" s="51"/>
      <c r="FK323" s="51"/>
      <c r="FL323" s="51"/>
      <c r="FM323" s="51"/>
      <c r="FN323" s="51"/>
      <c r="FO323" s="54"/>
      <c r="FP323" s="130"/>
      <c r="FQ323" s="109"/>
      <c r="FR323" s="109"/>
      <c r="FS323" s="109"/>
      <c r="FT323" s="66"/>
      <c r="FU323" s="66"/>
      <c r="FV323" s="51"/>
      <c r="FW323" s="51"/>
      <c r="FX323" s="51"/>
      <c r="FY323" s="51"/>
      <c r="FZ323" s="51"/>
      <c r="GA323" s="51"/>
      <c r="GB323" s="51"/>
      <c r="GC323" s="51"/>
      <c r="GD323" s="51"/>
      <c r="GE323" s="51"/>
      <c r="GF323" s="54"/>
      <c r="GG323" s="130"/>
      <c r="GH323" s="109"/>
      <c r="GI323" s="109"/>
      <c r="GJ323" s="109"/>
      <c r="GK323" s="66"/>
      <c r="GL323" s="66"/>
      <c r="GM323" s="51"/>
      <c r="GN323" s="51"/>
      <c r="GO323" s="51"/>
      <c r="GP323" s="51"/>
      <c r="GQ323" s="51"/>
      <c r="GR323" s="51"/>
      <c r="GS323" s="51"/>
      <c r="GT323" s="51"/>
      <c r="GU323" s="51"/>
      <c r="GV323" s="51"/>
      <c r="GW323" s="54"/>
      <c r="GX323" s="130"/>
      <c r="GY323" s="109"/>
      <c r="GZ323" s="109"/>
      <c r="HA323" s="109"/>
      <c r="HB323" s="66"/>
      <c r="HC323" s="66"/>
      <c r="HD323" s="51"/>
      <c r="HE323" s="51"/>
      <c r="HF323" s="51"/>
      <c r="HG323" s="51"/>
      <c r="HH323" s="51"/>
      <c r="HI323" s="51"/>
      <c r="HJ323" s="51"/>
      <c r="HK323" s="51"/>
      <c r="HL323" s="51"/>
      <c r="HM323" s="51"/>
      <c r="HN323" s="54"/>
      <c r="HO323" s="130"/>
      <c r="HP323" s="109"/>
      <c r="HQ323" s="109"/>
      <c r="HR323" s="109"/>
      <c r="HS323" s="66"/>
      <c r="HT323" s="66"/>
      <c r="HU323" s="51"/>
      <c r="HV323" s="51"/>
      <c r="HW323" s="51"/>
      <c r="HX323" s="51"/>
      <c r="HY323" s="51"/>
      <c r="HZ323" s="51"/>
      <c r="IA323" s="51"/>
      <c r="IB323" s="51"/>
      <c r="IC323" s="51"/>
      <c r="ID323" s="51"/>
      <c r="IE323" s="54"/>
      <c r="IF323" s="130"/>
      <c r="IG323" s="109"/>
      <c r="IH323" s="109"/>
      <c r="II323" s="109"/>
      <c r="IJ323" s="66"/>
      <c r="IK323" s="66"/>
      <c r="IL323" s="51"/>
      <c r="IM323" s="51"/>
      <c r="IN323" s="51"/>
      <c r="IO323" s="51"/>
      <c r="IP323" s="51"/>
      <c r="IQ323" s="51"/>
      <c r="IR323" s="51"/>
      <c r="IS323" s="51"/>
      <c r="IT323" s="51"/>
      <c r="IU323" s="51"/>
      <c r="IV323" s="54"/>
    </row>
    <row r="324" spans="1:256" ht="29.25" customHeight="1">
      <c r="A324" s="111"/>
      <c r="B324" s="127"/>
      <c r="C324" s="128"/>
      <c r="D324" s="129"/>
      <c r="E324" s="19"/>
      <c r="F324" s="19"/>
      <c r="G324" s="19"/>
      <c r="H324" s="84">
        <v>2024</v>
      </c>
      <c r="I324" s="85">
        <f t="shared" si="81"/>
        <v>1000</v>
      </c>
      <c r="J324" s="85">
        <f t="shared" si="75"/>
        <v>1000</v>
      </c>
      <c r="K324" s="85">
        <f>K343</f>
        <v>1000</v>
      </c>
      <c r="L324" s="85">
        <f t="shared" ref="L324:R324" si="83">L343</f>
        <v>1000</v>
      </c>
      <c r="M324" s="25">
        <f t="shared" si="83"/>
        <v>0</v>
      </c>
      <c r="N324" s="25">
        <f t="shared" si="83"/>
        <v>0</v>
      </c>
      <c r="O324" s="25">
        <f t="shared" si="83"/>
        <v>0</v>
      </c>
      <c r="P324" s="25">
        <f t="shared" si="83"/>
        <v>0</v>
      </c>
      <c r="Q324" s="25">
        <f t="shared" si="83"/>
        <v>0</v>
      </c>
      <c r="R324" s="25">
        <f t="shared" si="83"/>
        <v>0</v>
      </c>
      <c r="S324" s="22"/>
      <c r="T324" s="131"/>
      <c r="U324" s="109"/>
      <c r="V324" s="109"/>
      <c r="W324" s="66"/>
      <c r="X324" s="66"/>
      <c r="Y324" s="51"/>
      <c r="Z324" s="51"/>
      <c r="AA324" s="51"/>
      <c r="AB324" s="51"/>
      <c r="AC324" s="51"/>
      <c r="AD324" s="51"/>
      <c r="AE324" s="51"/>
      <c r="AF324" s="51"/>
      <c r="AG324" s="51"/>
      <c r="AH324" s="51"/>
      <c r="AI324" s="54"/>
      <c r="AJ324" s="130"/>
      <c r="AK324" s="109"/>
      <c r="AL324" s="109"/>
      <c r="AM324" s="109"/>
      <c r="AN324" s="66"/>
      <c r="AO324" s="66"/>
      <c r="AP324" s="51"/>
      <c r="AQ324" s="51"/>
      <c r="AR324" s="51"/>
      <c r="AS324" s="51"/>
      <c r="AT324" s="51"/>
      <c r="AU324" s="51"/>
      <c r="AV324" s="51"/>
      <c r="AW324" s="51"/>
      <c r="AX324" s="51"/>
      <c r="AY324" s="51"/>
      <c r="AZ324" s="54"/>
      <c r="BA324" s="130"/>
      <c r="BB324" s="109"/>
      <c r="BC324" s="109"/>
      <c r="BD324" s="109"/>
      <c r="BE324" s="66"/>
      <c r="BF324" s="66"/>
      <c r="BG324" s="51"/>
      <c r="BH324" s="51"/>
      <c r="BI324" s="51"/>
      <c r="BJ324" s="51"/>
      <c r="BK324" s="51"/>
      <c r="BL324" s="51"/>
      <c r="BM324" s="51"/>
      <c r="BN324" s="51"/>
      <c r="BO324" s="51"/>
      <c r="BP324" s="51"/>
      <c r="BQ324" s="54"/>
      <c r="BR324" s="130"/>
      <c r="BS324" s="109"/>
      <c r="BT324" s="109"/>
      <c r="BU324" s="109"/>
      <c r="BV324" s="66"/>
      <c r="BW324" s="66"/>
      <c r="BX324" s="51"/>
      <c r="BY324" s="51"/>
      <c r="BZ324" s="51"/>
      <c r="CA324" s="51"/>
      <c r="CB324" s="51"/>
      <c r="CC324" s="51"/>
      <c r="CD324" s="51"/>
      <c r="CE324" s="51"/>
      <c r="CF324" s="51"/>
      <c r="CG324" s="51"/>
      <c r="CH324" s="54"/>
      <c r="CI324" s="130"/>
      <c r="CJ324" s="109"/>
      <c r="CK324" s="109"/>
      <c r="CL324" s="109"/>
      <c r="CM324" s="66"/>
      <c r="CN324" s="66"/>
      <c r="CO324" s="51"/>
      <c r="CP324" s="51"/>
      <c r="CQ324" s="51"/>
      <c r="CR324" s="51"/>
      <c r="CS324" s="51"/>
      <c r="CT324" s="51"/>
      <c r="CU324" s="51"/>
      <c r="CV324" s="51"/>
      <c r="CW324" s="51"/>
      <c r="CX324" s="51"/>
      <c r="CY324" s="54"/>
      <c r="CZ324" s="130"/>
      <c r="DA324" s="109"/>
      <c r="DB324" s="109"/>
      <c r="DC324" s="109"/>
      <c r="DD324" s="66"/>
      <c r="DE324" s="66"/>
      <c r="DF324" s="51"/>
      <c r="DG324" s="51"/>
      <c r="DH324" s="51"/>
      <c r="DI324" s="51"/>
      <c r="DJ324" s="51"/>
      <c r="DK324" s="51"/>
      <c r="DL324" s="51"/>
      <c r="DM324" s="51"/>
      <c r="DN324" s="51"/>
      <c r="DO324" s="51"/>
      <c r="DP324" s="54"/>
      <c r="DQ324" s="130"/>
      <c r="DR324" s="109"/>
      <c r="DS324" s="109"/>
      <c r="DT324" s="109"/>
      <c r="DU324" s="66"/>
      <c r="DV324" s="66"/>
      <c r="DW324" s="51"/>
      <c r="DX324" s="51"/>
      <c r="DY324" s="51"/>
      <c r="DZ324" s="51"/>
      <c r="EA324" s="51"/>
      <c r="EB324" s="51"/>
      <c r="EC324" s="51"/>
      <c r="ED324" s="51"/>
      <c r="EE324" s="51"/>
      <c r="EF324" s="51"/>
      <c r="EG324" s="54"/>
      <c r="EH324" s="130"/>
      <c r="EI324" s="109"/>
      <c r="EJ324" s="109"/>
      <c r="EK324" s="109"/>
      <c r="EL324" s="66"/>
      <c r="EM324" s="66"/>
      <c r="EN324" s="51"/>
      <c r="EO324" s="51"/>
      <c r="EP324" s="51"/>
      <c r="EQ324" s="51"/>
      <c r="ER324" s="51"/>
      <c r="ES324" s="51"/>
      <c r="ET324" s="51"/>
      <c r="EU324" s="51"/>
      <c r="EV324" s="51"/>
      <c r="EW324" s="51"/>
      <c r="EX324" s="54"/>
      <c r="EY324" s="130"/>
      <c r="EZ324" s="109"/>
      <c r="FA324" s="109"/>
      <c r="FB324" s="109"/>
      <c r="FC324" s="66"/>
      <c r="FD324" s="66"/>
      <c r="FE324" s="51"/>
      <c r="FF324" s="51"/>
      <c r="FG324" s="51"/>
      <c r="FH324" s="51"/>
      <c r="FI324" s="51"/>
      <c r="FJ324" s="51"/>
      <c r="FK324" s="51"/>
      <c r="FL324" s="51"/>
      <c r="FM324" s="51"/>
      <c r="FN324" s="51"/>
      <c r="FO324" s="54"/>
      <c r="FP324" s="130"/>
      <c r="FQ324" s="109"/>
      <c r="FR324" s="109"/>
      <c r="FS324" s="109"/>
      <c r="FT324" s="66"/>
      <c r="FU324" s="66"/>
      <c r="FV324" s="51"/>
      <c r="FW324" s="51"/>
      <c r="FX324" s="51"/>
      <c r="FY324" s="51"/>
      <c r="FZ324" s="51"/>
      <c r="GA324" s="51"/>
      <c r="GB324" s="51"/>
      <c r="GC324" s="51"/>
      <c r="GD324" s="51"/>
      <c r="GE324" s="51"/>
      <c r="GF324" s="54"/>
      <c r="GG324" s="130"/>
      <c r="GH324" s="109"/>
      <c r="GI324" s="109"/>
      <c r="GJ324" s="109"/>
      <c r="GK324" s="66"/>
      <c r="GL324" s="66"/>
      <c r="GM324" s="51"/>
      <c r="GN324" s="51"/>
      <c r="GO324" s="51"/>
      <c r="GP324" s="51"/>
      <c r="GQ324" s="51"/>
      <c r="GR324" s="51"/>
      <c r="GS324" s="51"/>
      <c r="GT324" s="51"/>
      <c r="GU324" s="51"/>
      <c r="GV324" s="51"/>
      <c r="GW324" s="54"/>
      <c r="GX324" s="130"/>
      <c r="GY324" s="109"/>
      <c r="GZ324" s="109"/>
      <c r="HA324" s="109"/>
      <c r="HB324" s="66"/>
      <c r="HC324" s="66"/>
      <c r="HD324" s="51"/>
      <c r="HE324" s="51"/>
      <c r="HF324" s="51"/>
      <c r="HG324" s="51"/>
      <c r="HH324" s="51"/>
      <c r="HI324" s="51"/>
      <c r="HJ324" s="51"/>
      <c r="HK324" s="51"/>
      <c r="HL324" s="51"/>
      <c r="HM324" s="51"/>
      <c r="HN324" s="54"/>
      <c r="HO324" s="130"/>
      <c r="HP324" s="109"/>
      <c r="HQ324" s="109"/>
      <c r="HR324" s="109"/>
      <c r="HS324" s="66"/>
      <c r="HT324" s="66"/>
      <c r="HU324" s="51"/>
      <c r="HV324" s="51"/>
      <c r="HW324" s="51"/>
      <c r="HX324" s="51"/>
      <c r="HY324" s="51"/>
      <c r="HZ324" s="51"/>
      <c r="IA324" s="51"/>
      <c r="IB324" s="51"/>
      <c r="IC324" s="51"/>
      <c r="ID324" s="51"/>
      <c r="IE324" s="54"/>
      <c r="IF324" s="130"/>
      <c r="IG324" s="109"/>
      <c r="IH324" s="109"/>
      <c r="II324" s="109"/>
      <c r="IJ324" s="66"/>
      <c r="IK324" s="66"/>
      <c r="IL324" s="51"/>
      <c r="IM324" s="51"/>
      <c r="IN324" s="51"/>
      <c r="IO324" s="51"/>
      <c r="IP324" s="51"/>
      <c r="IQ324" s="51"/>
      <c r="IR324" s="51"/>
      <c r="IS324" s="51"/>
      <c r="IT324" s="51"/>
      <c r="IU324" s="51"/>
      <c r="IV324" s="54"/>
    </row>
    <row r="325" spans="1:256" ht="29.25" customHeight="1">
      <c r="A325" s="111"/>
      <c r="B325" s="127"/>
      <c r="C325" s="128"/>
      <c r="D325" s="129"/>
      <c r="E325" s="19"/>
      <c r="F325" s="19"/>
      <c r="G325" s="19"/>
      <c r="H325" s="19">
        <v>2025</v>
      </c>
      <c r="I325" s="25">
        <f t="shared" si="81"/>
        <v>0</v>
      </c>
      <c r="J325" s="25">
        <f t="shared" si="75"/>
        <v>0</v>
      </c>
      <c r="K325" s="25">
        <v>0</v>
      </c>
      <c r="L325" s="25">
        <v>0</v>
      </c>
      <c r="M325" s="25">
        <v>0</v>
      </c>
      <c r="N325" s="25">
        <v>0</v>
      </c>
      <c r="O325" s="25">
        <v>0</v>
      </c>
      <c r="P325" s="25">
        <v>0</v>
      </c>
      <c r="Q325" s="25">
        <v>0</v>
      </c>
      <c r="R325" s="25">
        <v>0</v>
      </c>
      <c r="S325" s="22"/>
      <c r="T325" s="131"/>
      <c r="U325" s="109"/>
      <c r="V325" s="109"/>
      <c r="W325" s="66"/>
      <c r="X325" s="66"/>
      <c r="Y325" s="51"/>
      <c r="Z325" s="51"/>
      <c r="AA325" s="51"/>
      <c r="AB325" s="51"/>
      <c r="AC325" s="51"/>
      <c r="AD325" s="51"/>
      <c r="AE325" s="51"/>
      <c r="AF325" s="51"/>
      <c r="AG325" s="51"/>
      <c r="AH325" s="51"/>
      <c r="AI325" s="54"/>
      <c r="AJ325" s="130"/>
      <c r="AK325" s="109"/>
      <c r="AL325" s="109"/>
      <c r="AM325" s="109"/>
      <c r="AN325" s="66"/>
      <c r="AO325" s="66"/>
      <c r="AP325" s="51"/>
      <c r="AQ325" s="51"/>
      <c r="AR325" s="51"/>
      <c r="AS325" s="51"/>
      <c r="AT325" s="51"/>
      <c r="AU325" s="51"/>
      <c r="AV325" s="51"/>
      <c r="AW325" s="51"/>
      <c r="AX325" s="51"/>
      <c r="AY325" s="51"/>
      <c r="AZ325" s="54"/>
      <c r="BA325" s="130"/>
      <c r="BB325" s="109"/>
      <c r="BC325" s="109"/>
      <c r="BD325" s="109"/>
      <c r="BE325" s="66"/>
      <c r="BF325" s="66"/>
      <c r="BG325" s="51"/>
      <c r="BH325" s="51"/>
      <c r="BI325" s="51"/>
      <c r="BJ325" s="51"/>
      <c r="BK325" s="51"/>
      <c r="BL325" s="51"/>
      <c r="BM325" s="51"/>
      <c r="BN325" s="51"/>
      <c r="BO325" s="51"/>
      <c r="BP325" s="51"/>
      <c r="BQ325" s="54"/>
      <c r="BR325" s="130"/>
      <c r="BS325" s="109"/>
      <c r="BT325" s="109"/>
      <c r="BU325" s="109"/>
      <c r="BV325" s="66"/>
      <c r="BW325" s="66"/>
      <c r="BX325" s="51"/>
      <c r="BY325" s="51"/>
      <c r="BZ325" s="51"/>
      <c r="CA325" s="51"/>
      <c r="CB325" s="51"/>
      <c r="CC325" s="51"/>
      <c r="CD325" s="51"/>
      <c r="CE325" s="51"/>
      <c r="CF325" s="51"/>
      <c r="CG325" s="51"/>
      <c r="CH325" s="54"/>
      <c r="CI325" s="130"/>
      <c r="CJ325" s="109"/>
      <c r="CK325" s="109"/>
      <c r="CL325" s="109"/>
      <c r="CM325" s="66"/>
      <c r="CN325" s="66"/>
      <c r="CO325" s="51"/>
      <c r="CP325" s="51"/>
      <c r="CQ325" s="51"/>
      <c r="CR325" s="51"/>
      <c r="CS325" s="51"/>
      <c r="CT325" s="51"/>
      <c r="CU325" s="51"/>
      <c r="CV325" s="51"/>
      <c r="CW325" s="51"/>
      <c r="CX325" s="51"/>
      <c r="CY325" s="54"/>
      <c r="CZ325" s="130"/>
      <c r="DA325" s="109"/>
      <c r="DB325" s="109"/>
      <c r="DC325" s="109"/>
      <c r="DD325" s="66"/>
      <c r="DE325" s="66"/>
      <c r="DF325" s="51"/>
      <c r="DG325" s="51"/>
      <c r="DH325" s="51"/>
      <c r="DI325" s="51"/>
      <c r="DJ325" s="51"/>
      <c r="DK325" s="51"/>
      <c r="DL325" s="51"/>
      <c r="DM325" s="51"/>
      <c r="DN325" s="51"/>
      <c r="DO325" s="51"/>
      <c r="DP325" s="54"/>
      <c r="DQ325" s="130"/>
      <c r="DR325" s="109"/>
      <c r="DS325" s="109"/>
      <c r="DT325" s="109"/>
      <c r="DU325" s="66"/>
      <c r="DV325" s="66"/>
      <c r="DW325" s="51"/>
      <c r="DX325" s="51"/>
      <c r="DY325" s="51"/>
      <c r="DZ325" s="51"/>
      <c r="EA325" s="51"/>
      <c r="EB325" s="51"/>
      <c r="EC325" s="51"/>
      <c r="ED325" s="51"/>
      <c r="EE325" s="51"/>
      <c r="EF325" s="51"/>
      <c r="EG325" s="54"/>
      <c r="EH325" s="130"/>
      <c r="EI325" s="109"/>
      <c r="EJ325" s="109"/>
      <c r="EK325" s="109"/>
      <c r="EL325" s="66"/>
      <c r="EM325" s="66"/>
      <c r="EN325" s="51"/>
      <c r="EO325" s="51"/>
      <c r="EP325" s="51"/>
      <c r="EQ325" s="51"/>
      <c r="ER325" s="51"/>
      <c r="ES325" s="51"/>
      <c r="ET325" s="51"/>
      <c r="EU325" s="51"/>
      <c r="EV325" s="51"/>
      <c r="EW325" s="51"/>
      <c r="EX325" s="54"/>
      <c r="EY325" s="130"/>
      <c r="EZ325" s="109"/>
      <c r="FA325" s="109"/>
      <c r="FB325" s="109"/>
      <c r="FC325" s="66"/>
      <c r="FD325" s="66"/>
      <c r="FE325" s="51"/>
      <c r="FF325" s="51"/>
      <c r="FG325" s="51"/>
      <c r="FH325" s="51"/>
      <c r="FI325" s="51"/>
      <c r="FJ325" s="51"/>
      <c r="FK325" s="51"/>
      <c r="FL325" s="51"/>
      <c r="FM325" s="51"/>
      <c r="FN325" s="51"/>
      <c r="FO325" s="54"/>
      <c r="FP325" s="130"/>
      <c r="FQ325" s="109"/>
      <c r="FR325" s="109"/>
      <c r="FS325" s="109"/>
      <c r="FT325" s="66"/>
      <c r="FU325" s="66"/>
      <c r="FV325" s="51"/>
      <c r="FW325" s="51"/>
      <c r="FX325" s="51"/>
      <c r="FY325" s="51"/>
      <c r="FZ325" s="51"/>
      <c r="GA325" s="51"/>
      <c r="GB325" s="51"/>
      <c r="GC325" s="51"/>
      <c r="GD325" s="51"/>
      <c r="GE325" s="51"/>
      <c r="GF325" s="54"/>
      <c r="GG325" s="130"/>
      <c r="GH325" s="109"/>
      <c r="GI325" s="109"/>
      <c r="GJ325" s="109"/>
      <c r="GK325" s="66"/>
      <c r="GL325" s="66"/>
      <c r="GM325" s="51"/>
      <c r="GN325" s="51"/>
      <c r="GO325" s="51"/>
      <c r="GP325" s="51"/>
      <c r="GQ325" s="51"/>
      <c r="GR325" s="51"/>
      <c r="GS325" s="51"/>
      <c r="GT325" s="51"/>
      <c r="GU325" s="51"/>
      <c r="GV325" s="51"/>
      <c r="GW325" s="54"/>
      <c r="GX325" s="130"/>
      <c r="GY325" s="109"/>
      <c r="GZ325" s="109"/>
      <c r="HA325" s="109"/>
      <c r="HB325" s="66"/>
      <c r="HC325" s="66"/>
      <c r="HD325" s="51"/>
      <c r="HE325" s="51"/>
      <c r="HF325" s="51"/>
      <c r="HG325" s="51"/>
      <c r="HH325" s="51"/>
      <c r="HI325" s="51"/>
      <c r="HJ325" s="51"/>
      <c r="HK325" s="51"/>
      <c r="HL325" s="51"/>
      <c r="HM325" s="51"/>
      <c r="HN325" s="54"/>
      <c r="HO325" s="130"/>
      <c r="HP325" s="109"/>
      <c r="HQ325" s="109"/>
      <c r="HR325" s="109"/>
      <c r="HS325" s="66"/>
      <c r="HT325" s="66"/>
      <c r="HU325" s="51"/>
      <c r="HV325" s="51"/>
      <c r="HW325" s="51"/>
      <c r="HX325" s="51"/>
      <c r="HY325" s="51"/>
      <c r="HZ325" s="51"/>
      <c r="IA325" s="51"/>
      <c r="IB325" s="51"/>
      <c r="IC325" s="51"/>
      <c r="ID325" s="51"/>
      <c r="IE325" s="54"/>
      <c r="IF325" s="130"/>
      <c r="IG325" s="109"/>
      <c r="IH325" s="109"/>
      <c r="II325" s="109"/>
      <c r="IJ325" s="66"/>
      <c r="IK325" s="66"/>
      <c r="IL325" s="51"/>
      <c r="IM325" s="51"/>
      <c r="IN325" s="51"/>
      <c r="IO325" s="51"/>
      <c r="IP325" s="51"/>
      <c r="IQ325" s="51"/>
      <c r="IR325" s="51"/>
      <c r="IS325" s="51"/>
      <c r="IT325" s="51"/>
      <c r="IU325" s="51"/>
      <c r="IV325" s="54"/>
    </row>
    <row r="326" spans="1:256" ht="29.25" customHeight="1">
      <c r="A326" s="111"/>
      <c r="B326" s="127"/>
      <c r="C326" s="128"/>
      <c r="D326" s="129"/>
      <c r="E326" s="19"/>
      <c r="F326" s="19"/>
      <c r="G326" s="19"/>
      <c r="H326" s="19">
        <v>2026</v>
      </c>
      <c r="I326" s="25">
        <f t="shared" si="81"/>
        <v>0</v>
      </c>
      <c r="J326" s="25">
        <f t="shared" si="81"/>
        <v>0</v>
      </c>
      <c r="K326" s="25">
        <v>0</v>
      </c>
      <c r="L326" s="25">
        <v>0</v>
      </c>
      <c r="M326" s="25">
        <v>0</v>
      </c>
      <c r="N326" s="25">
        <v>0</v>
      </c>
      <c r="O326" s="25">
        <v>0</v>
      </c>
      <c r="P326" s="25">
        <v>0</v>
      </c>
      <c r="Q326" s="25">
        <v>0</v>
      </c>
      <c r="R326" s="25">
        <v>0</v>
      </c>
      <c r="S326" s="22"/>
      <c r="T326" s="131"/>
      <c r="U326" s="109"/>
      <c r="V326" s="109"/>
      <c r="W326" s="66"/>
      <c r="X326" s="66"/>
      <c r="Y326" s="51"/>
      <c r="Z326" s="51"/>
      <c r="AA326" s="51"/>
      <c r="AB326" s="51"/>
      <c r="AC326" s="51"/>
      <c r="AD326" s="51"/>
      <c r="AE326" s="51"/>
      <c r="AF326" s="51"/>
      <c r="AG326" s="51"/>
      <c r="AH326" s="51"/>
      <c r="AI326" s="54"/>
      <c r="AJ326" s="130"/>
      <c r="AK326" s="109"/>
      <c r="AL326" s="109"/>
      <c r="AM326" s="109"/>
      <c r="AN326" s="66"/>
      <c r="AO326" s="66"/>
      <c r="AP326" s="51"/>
      <c r="AQ326" s="51"/>
      <c r="AR326" s="51"/>
      <c r="AS326" s="51"/>
      <c r="AT326" s="51"/>
      <c r="AU326" s="51"/>
      <c r="AV326" s="51"/>
      <c r="AW326" s="51"/>
      <c r="AX326" s="51"/>
      <c r="AY326" s="51"/>
      <c r="AZ326" s="54"/>
      <c r="BA326" s="130"/>
      <c r="BB326" s="109"/>
      <c r="BC326" s="109"/>
      <c r="BD326" s="109"/>
      <c r="BE326" s="66"/>
      <c r="BF326" s="66"/>
      <c r="BG326" s="51"/>
      <c r="BH326" s="51"/>
      <c r="BI326" s="51"/>
      <c r="BJ326" s="51"/>
      <c r="BK326" s="51"/>
      <c r="BL326" s="51"/>
      <c r="BM326" s="51"/>
      <c r="BN326" s="51"/>
      <c r="BO326" s="51"/>
      <c r="BP326" s="51"/>
      <c r="BQ326" s="54"/>
      <c r="BR326" s="130"/>
      <c r="BS326" s="109"/>
      <c r="BT326" s="109"/>
      <c r="BU326" s="109"/>
      <c r="BV326" s="66"/>
      <c r="BW326" s="66"/>
      <c r="BX326" s="51"/>
      <c r="BY326" s="51"/>
      <c r="BZ326" s="51"/>
      <c r="CA326" s="51"/>
      <c r="CB326" s="51"/>
      <c r="CC326" s="51"/>
      <c r="CD326" s="51"/>
      <c r="CE326" s="51"/>
      <c r="CF326" s="51"/>
      <c r="CG326" s="51"/>
      <c r="CH326" s="54"/>
      <c r="CI326" s="130"/>
      <c r="CJ326" s="109"/>
      <c r="CK326" s="109"/>
      <c r="CL326" s="109"/>
      <c r="CM326" s="66"/>
      <c r="CN326" s="66"/>
      <c r="CO326" s="51"/>
      <c r="CP326" s="51"/>
      <c r="CQ326" s="51"/>
      <c r="CR326" s="51"/>
      <c r="CS326" s="51"/>
      <c r="CT326" s="51"/>
      <c r="CU326" s="51"/>
      <c r="CV326" s="51"/>
      <c r="CW326" s="51"/>
      <c r="CX326" s="51"/>
      <c r="CY326" s="54"/>
      <c r="CZ326" s="130"/>
      <c r="DA326" s="109"/>
      <c r="DB326" s="109"/>
      <c r="DC326" s="109"/>
      <c r="DD326" s="66"/>
      <c r="DE326" s="66"/>
      <c r="DF326" s="51"/>
      <c r="DG326" s="51"/>
      <c r="DH326" s="51"/>
      <c r="DI326" s="51"/>
      <c r="DJ326" s="51"/>
      <c r="DK326" s="51"/>
      <c r="DL326" s="51"/>
      <c r="DM326" s="51"/>
      <c r="DN326" s="51"/>
      <c r="DO326" s="51"/>
      <c r="DP326" s="54"/>
      <c r="DQ326" s="130"/>
      <c r="DR326" s="109"/>
      <c r="DS326" s="109"/>
      <c r="DT326" s="109"/>
      <c r="DU326" s="66"/>
      <c r="DV326" s="66"/>
      <c r="DW326" s="51"/>
      <c r="DX326" s="51"/>
      <c r="DY326" s="51"/>
      <c r="DZ326" s="51"/>
      <c r="EA326" s="51"/>
      <c r="EB326" s="51"/>
      <c r="EC326" s="51"/>
      <c r="ED326" s="51"/>
      <c r="EE326" s="51"/>
      <c r="EF326" s="51"/>
      <c r="EG326" s="54"/>
      <c r="EH326" s="130"/>
      <c r="EI326" s="109"/>
      <c r="EJ326" s="109"/>
      <c r="EK326" s="109"/>
      <c r="EL326" s="66"/>
      <c r="EM326" s="66"/>
      <c r="EN326" s="51"/>
      <c r="EO326" s="51"/>
      <c r="EP326" s="51"/>
      <c r="EQ326" s="51"/>
      <c r="ER326" s="51"/>
      <c r="ES326" s="51"/>
      <c r="ET326" s="51"/>
      <c r="EU326" s="51"/>
      <c r="EV326" s="51"/>
      <c r="EW326" s="51"/>
      <c r="EX326" s="54"/>
      <c r="EY326" s="130"/>
      <c r="EZ326" s="109"/>
      <c r="FA326" s="109"/>
      <c r="FB326" s="109"/>
      <c r="FC326" s="66"/>
      <c r="FD326" s="66"/>
      <c r="FE326" s="51"/>
      <c r="FF326" s="51"/>
      <c r="FG326" s="51"/>
      <c r="FH326" s="51"/>
      <c r="FI326" s="51"/>
      <c r="FJ326" s="51"/>
      <c r="FK326" s="51"/>
      <c r="FL326" s="51"/>
      <c r="FM326" s="51"/>
      <c r="FN326" s="51"/>
      <c r="FO326" s="54"/>
      <c r="FP326" s="130"/>
      <c r="FQ326" s="109"/>
      <c r="FR326" s="109"/>
      <c r="FS326" s="109"/>
      <c r="FT326" s="66"/>
      <c r="FU326" s="66"/>
      <c r="FV326" s="51"/>
      <c r="FW326" s="51"/>
      <c r="FX326" s="51"/>
      <c r="FY326" s="51"/>
      <c r="FZ326" s="51"/>
      <c r="GA326" s="51"/>
      <c r="GB326" s="51"/>
      <c r="GC326" s="51"/>
      <c r="GD326" s="51"/>
      <c r="GE326" s="51"/>
      <c r="GF326" s="54"/>
      <c r="GG326" s="130"/>
      <c r="GH326" s="109"/>
      <c r="GI326" s="109"/>
      <c r="GJ326" s="109"/>
      <c r="GK326" s="66"/>
      <c r="GL326" s="66"/>
      <c r="GM326" s="51"/>
      <c r="GN326" s="51"/>
      <c r="GO326" s="51"/>
      <c r="GP326" s="51"/>
      <c r="GQ326" s="51"/>
      <c r="GR326" s="51"/>
      <c r="GS326" s="51"/>
      <c r="GT326" s="51"/>
      <c r="GU326" s="51"/>
      <c r="GV326" s="51"/>
      <c r="GW326" s="54"/>
      <c r="GX326" s="130"/>
      <c r="GY326" s="109"/>
      <c r="GZ326" s="109"/>
      <c r="HA326" s="109"/>
      <c r="HB326" s="66"/>
      <c r="HC326" s="66"/>
      <c r="HD326" s="51"/>
      <c r="HE326" s="51"/>
      <c r="HF326" s="51"/>
      <c r="HG326" s="51"/>
      <c r="HH326" s="51"/>
      <c r="HI326" s="51"/>
      <c r="HJ326" s="51"/>
      <c r="HK326" s="51"/>
      <c r="HL326" s="51"/>
      <c r="HM326" s="51"/>
      <c r="HN326" s="54"/>
      <c r="HO326" s="130"/>
      <c r="HP326" s="109"/>
      <c r="HQ326" s="109"/>
      <c r="HR326" s="109"/>
      <c r="HS326" s="66"/>
      <c r="HT326" s="66"/>
      <c r="HU326" s="51"/>
      <c r="HV326" s="51"/>
      <c r="HW326" s="51"/>
      <c r="HX326" s="51"/>
      <c r="HY326" s="51"/>
      <c r="HZ326" s="51"/>
      <c r="IA326" s="51"/>
      <c r="IB326" s="51"/>
      <c r="IC326" s="51"/>
      <c r="ID326" s="51"/>
      <c r="IE326" s="54"/>
      <c r="IF326" s="130"/>
      <c r="IG326" s="109"/>
      <c r="IH326" s="109"/>
      <c r="II326" s="109"/>
      <c r="IJ326" s="66"/>
      <c r="IK326" s="66"/>
      <c r="IL326" s="51"/>
      <c r="IM326" s="51"/>
      <c r="IN326" s="51"/>
      <c r="IO326" s="51"/>
      <c r="IP326" s="51"/>
      <c r="IQ326" s="51"/>
      <c r="IR326" s="51"/>
      <c r="IS326" s="51"/>
      <c r="IT326" s="51"/>
      <c r="IU326" s="51"/>
      <c r="IV326" s="54"/>
    </row>
    <row r="327" spans="1:256" ht="29.25" customHeight="1">
      <c r="A327" s="111"/>
      <c r="B327" s="127"/>
      <c r="C327" s="128"/>
      <c r="D327" s="129"/>
      <c r="E327" s="19"/>
      <c r="F327" s="19"/>
      <c r="G327" s="19"/>
      <c r="H327" s="19">
        <v>2027</v>
      </c>
      <c r="I327" s="25">
        <f t="shared" si="81"/>
        <v>0</v>
      </c>
      <c r="J327" s="25">
        <f t="shared" si="81"/>
        <v>0</v>
      </c>
      <c r="K327" s="25">
        <v>0</v>
      </c>
      <c r="L327" s="25">
        <v>0</v>
      </c>
      <c r="M327" s="25">
        <v>0</v>
      </c>
      <c r="N327" s="25">
        <v>0</v>
      </c>
      <c r="O327" s="25">
        <v>0</v>
      </c>
      <c r="P327" s="25">
        <v>0</v>
      </c>
      <c r="Q327" s="25">
        <v>0</v>
      </c>
      <c r="R327" s="25">
        <v>0</v>
      </c>
      <c r="S327" s="22"/>
      <c r="T327" s="131"/>
      <c r="U327" s="109"/>
      <c r="V327" s="109"/>
      <c r="W327" s="66"/>
      <c r="X327" s="66"/>
      <c r="Y327" s="51"/>
      <c r="Z327" s="51"/>
      <c r="AA327" s="51"/>
      <c r="AB327" s="51"/>
      <c r="AC327" s="51"/>
      <c r="AD327" s="51"/>
      <c r="AE327" s="51"/>
      <c r="AF327" s="51"/>
      <c r="AG327" s="51"/>
      <c r="AH327" s="51"/>
      <c r="AI327" s="54"/>
      <c r="AJ327" s="130"/>
      <c r="AK327" s="109"/>
      <c r="AL327" s="109"/>
      <c r="AM327" s="109"/>
      <c r="AN327" s="66"/>
      <c r="AO327" s="66"/>
      <c r="AP327" s="51"/>
      <c r="AQ327" s="51"/>
      <c r="AR327" s="51"/>
      <c r="AS327" s="51"/>
      <c r="AT327" s="51"/>
      <c r="AU327" s="51"/>
      <c r="AV327" s="51"/>
      <c r="AW327" s="51"/>
      <c r="AX327" s="51"/>
      <c r="AY327" s="51"/>
      <c r="AZ327" s="54"/>
      <c r="BA327" s="130"/>
      <c r="BB327" s="109"/>
      <c r="BC327" s="109"/>
      <c r="BD327" s="109"/>
      <c r="BE327" s="66"/>
      <c r="BF327" s="66"/>
      <c r="BG327" s="51"/>
      <c r="BH327" s="51"/>
      <c r="BI327" s="51"/>
      <c r="BJ327" s="51"/>
      <c r="BK327" s="51"/>
      <c r="BL327" s="51"/>
      <c r="BM327" s="51"/>
      <c r="BN327" s="51"/>
      <c r="BO327" s="51"/>
      <c r="BP327" s="51"/>
      <c r="BQ327" s="54"/>
      <c r="BR327" s="130"/>
      <c r="BS327" s="109"/>
      <c r="BT327" s="109"/>
      <c r="BU327" s="109"/>
      <c r="BV327" s="66"/>
      <c r="BW327" s="66"/>
      <c r="BX327" s="51"/>
      <c r="BY327" s="51"/>
      <c r="BZ327" s="51"/>
      <c r="CA327" s="51"/>
      <c r="CB327" s="51"/>
      <c r="CC327" s="51"/>
      <c r="CD327" s="51"/>
      <c r="CE327" s="51"/>
      <c r="CF327" s="51"/>
      <c r="CG327" s="51"/>
      <c r="CH327" s="54"/>
      <c r="CI327" s="130"/>
      <c r="CJ327" s="109"/>
      <c r="CK327" s="109"/>
      <c r="CL327" s="109"/>
      <c r="CM327" s="66"/>
      <c r="CN327" s="66"/>
      <c r="CO327" s="51"/>
      <c r="CP327" s="51"/>
      <c r="CQ327" s="51"/>
      <c r="CR327" s="51"/>
      <c r="CS327" s="51"/>
      <c r="CT327" s="51"/>
      <c r="CU327" s="51"/>
      <c r="CV327" s="51"/>
      <c r="CW327" s="51"/>
      <c r="CX327" s="51"/>
      <c r="CY327" s="54"/>
      <c r="CZ327" s="130"/>
      <c r="DA327" s="109"/>
      <c r="DB327" s="109"/>
      <c r="DC327" s="109"/>
      <c r="DD327" s="66"/>
      <c r="DE327" s="66"/>
      <c r="DF327" s="51"/>
      <c r="DG327" s="51"/>
      <c r="DH327" s="51"/>
      <c r="DI327" s="51"/>
      <c r="DJ327" s="51"/>
      <c r="DK327" s="51"/>
      <c r="DL327" s="51"/>
      <c r="DM327" s="51"/>
      <c r="DN327" s="51"/>
      <c r="DO327" s="51"/>
      <c r="DP327" s="54"/>
      <c r="DQ327" s="130"/>
      <c r="DR327" s="109"/>
      <c r="DS327" s="109"/>
      <c r="DT327" s="109"/>
      <c r="DU327" s="66"/>
      <c r="DV327" s="66"/>
      <c r="DW327" s="51"/>
      <c r="DX327" s="51"/>
      <c r="DY327" s="51"/>
      <c r="DZ327" s="51"/>
      <c r="EA327" s="51"/>
      <c r="EB327" s="51"/>
      <c r="EC327" s="51"/>
      <c r="ED327" s="51"/>
      <c r="EE327" s="51"/>
      <c r="EF327" s="51"/>
      <c r="EG327" s="54"/>
      <c r="EH327" s="130"/>
      <c r="EI327" s="109"/>
      <c r="EJ327" s="109"/>
      <c r="EK327" s="109"/>
      <c r="EL327" s="66"/>
      <c r="EM327" s="66"/>
      <c r="EN327" s="51"/>
      <c r="EO327" s="51"/>
      <c r="EP327" s="51"/>
      <c r="EQ327" s="51"/>
      <c r="ER327" s="51"/>
      <c r="ES327" s="51"/>
      <c r="ET327" s="51"/>
      <c r="EU327" s="51"/>
      <c r="EV327" s="51"/>
      <c r="EW327" s="51"/>
      <c r="EX327" s="54"/>
      <c r="EY327" s="130"/>
      <c r="EZ327" s="109"/>
      <c r="FA327" s="109"/>
      <c r="FB327" s="109"/>
      <c r="FC327" s="66"/>
      <c r="FD327" s="66"/>
      <c r="FE327" s="51"/>
      <c r="FF327" s="51"/>
      <c r="FG327" s="51"/>
      <c r="FH327" s="51"/>
      <c r="FI327" s="51"/>
      <c r="FJ327" s="51"/>
      <c r="FK327" s="51"/>
      <c r="FL327" s="51"/>
      <c r="FM327" s="51"/>
      <c r="FN327" s="51"/>
      <c r="FO327" s="54"/>
      <c r="FP327" s="130"/>
      <c r="FQ327" s="109"/>
      <c r="FR327" s="109"/>
      <c r="FS327" s="109"/>
      <c r="FT327" s="66"/>
      <c r="FU327" s="66"/>
      <c r="FV327" s="51"/>
      <c r="FW327" s="51"/>
      <c r="FX327" s="51"/>
      <c r="FY327" s="51"/>
      <c r="FZ327" s="51"/>
      <c r="GA327" s="51"/>
      <c r="GB327" s="51"/>
      <c r="GC327" s="51"/>
      <c r="GD327" s="51"/>
      <c r="GE327" s="51"/>
      <c r="GF327" s="54"/>
      <c r="GG327" s="130"/>
      <c r="GH327" s="109"/>
      <c r="GI327" s="109"/>
      <c r="GJ327" s="109"/>
      <c r="GK327" s="66"/>
      <c r="GL327" s="66"/>
      <c r="GM327" s="51"/>
      <c r="GN327" s="51"/>
      <c r="GO327" s="51"/>
      <c r="GP327" s="51"/>
      <c r="GQ327" s="51"/>
      <c r="GR327" s="51"/>
      <c r="GS327" s="51"/>
      <c r="GT327" s="51"/>
      <c r="GU327" s="51"/>
      <c r="GV327" s="51"/>
      <c r="GW327" s="54"/>
      <c r="GX327" s="130"/>
      <c r="GY327" s="109"/>
      <c r="GZ327" s="109"/>
      <c r="HA327" s="109"/>
      <c r="HB327" s="66"/>
      <c r="HC327" s="66"/>
      <c r="HD327" s="51"/>
      <c r="HE327" s="51"/>
      <c r="HF327" s="51"/>
      <c r="HG327" s="51"/>
      <c r="HH327" s="51"/>
      <c r="HI327" s="51"/>
      <c r="HJ327" s="51"/>
      <c r="HK327" s="51"/>
      <c r="HL327" s="51"/>
      <c r="HM327" s="51"/>
      <c r="HN327" s="54"/>
      <c r="HO327" s="130"/>
      <c r="HP327" s="109"/>
      <c r="HQ327" s="109"/>
      <c r="HR327" s="109"/>
      <c r="HS327" s="66"/>
      <c r="HT327" s="66"/>
      <c r="HU327" s="51"/>
      <c r="HV327" s="51"/>
      <c r="HW327" s="51"/>
      <c r="HX327" s="51"/>
      <c r="HY327" s="51"/>
      <c r="HZ327" s="51"/>
      <c r="IA327" s="51"/>
      <c r="IB327" s="51"/>
      <c r="IC327" s="51"/>
      <c r="ID327" s="51"/>
      <c r="IE327" s="54"/>
      <c r="IF327" s="130"/>
      <c r="IG327" s="109"/>
      <c r="IH327" s="109"/>
      <c r="II327" s="109"/>
      <c r="IJ327" s="66"/>
      <c r="IK327" s="66"/>
      <c r="IL327" s="51"/>
      <c r="IM327" s="51"/>
      <c r="IN327" s="51"/>
      <c r="IO327" s="51"/>
      <c r="IP327" s="51"/>
      <c r="IQ327" s="51"/>
      <c r="IR327" s="51"/>
      <c r="IS327" s="51"/>
      <c r="IT327" s="51"/>
      <c r="IU327" s="51"/>
      <c r="IV327" s="54"/>
    </row>
    <row r="328" spans="1:256" ht="29.25" customHeight="1">
      <c r="A328" s="111"/>
      <c r="B328" s="127"/>
      <c r="C328" s="128"/>
      <c r="D328" s="129"/>
      <c r="E328" s="19"/>
      <c r="F328" s="19"/>
      <c r="G328" s="19"/>
      <c r="H328" s="19">
        <v>2028</v>
      </c>
      <c r="I328" s="25">
        <f>K328+M328+O328+Q328</f>
        <v>0</v>
      </c>
      <c r="J328" s="25">
        <f t="shared" si="81"/>
        <v>0</v>
      </c>
      <c r="K328" s="25">
        <v>0</v>
      </c>
      <c r="L328" s="25">
        <v>0</v>
      </c>
      <c r="M328" s="25">
        <v>0</v>
      </c>
      <c r="N328" s="25">
        <v>0</v>
      </c>
      <c r="O328" s="25">
        <v>0</v>
      </c>
      <c r="P328" s="25">
        <v>0</v>
      </c>
      <c r="Q328" s="25">
        <v>0</v>
      </c>
      <c r="R328" s="25">
        <v>0</v>
      </c>
      <c r="S328" s="22"/>
      <c r="T328" s="26"/>
      <c r="AI328" s="66"/>
      <c r="AY328" s="66"/>
      <c r="BO328" s="66"/>
      <c r="CE328" s="66"/>
      <c r="CU328" s="66"/>
      <c r="DK328" s="66"/>
      <c r="EA328" s="66"/>
      <c r="EQ328" s="66"/>
      <c r="FG328" s="66"/>
      <c r="FW328" s="66"/>
      <c r="GM328" s="66"/>
      <c r="HC328" s="66"/>
      <c r="HS328" s="66"/>
      <c r="II328" s="66"/>
    </row>
    <row r="329" spans="1:256" ht="29.25" customHeight="1">
      <c r="A329" s="111"/>
      <c r="B329" s="127"/>
      <c r="C329" s="128"/>
      <c r="D329" s="129"/>
      <c r="E329" s="19"/>
      <c r="F329" s="19"/>
      <c r="G329" s="19"/>
      <c r="H329" s="19">
        <v>2029</v>
      </c>
      <c r="I329" s="25">
        <f>K329+M329+O329+Q329</f>
        <v>0</v>
      </c>
      <c r="J329" s="25">
        <f t="shared" si="81"/>
        <v>0</v>
      </c>
      <c r="K329" s="25">
        <v>0</v>
      </c>
      <c r="L329" s="25">
        <v>0</v>
      </c>
      <c r="M329" s="25">
        <v>0</v>
      </c>
      <c r="N329" s="25">
        <v>0</v>
      </c>
      <c r="O329" s="25">
        <v>0</v>
      </c>
      <c r="P329" s="25">
        <v>0</v>
      </c>
      <c r="Q329" s="25">
        <v>0</v>
      </c>
      <c r="R329" s="25">
        <v>0</v>
      </c>
      <c r="S329" s="22"/>
      <c r="T329" s="26"/>
      <c r="AI329" s="66"/>
      <c r="AY329" s="66"/>
      <c r="BO329" s="66"/>
      <c r="CE329" s="66"/>
      <c r="CU329" s="66"/>
      <c r="DK329" s="66"/>
      <c r="EA329" s="66"/>
      <c r="EQ329" s="66"/>
      <c r="FG329" s="66"/>
      <c r="FW329" s="66"/>
      <c r="GM329" s="66"/>
      <c r="HC329" s="66"/>
      <c r="HS329" s="66"/>
      <c r="II329" s="66"/>
    </row>
    <row r="330" spans="1:256" ht="29.25" customHeight="1">
      <c r="A330" s="97"/>
      <c r="B330" s="127"/>
      <c r="C330" s="128"/>
      <c r="D330" s="129"/>
      <c r="E330" s="19"/>
      <c r="F330" s="19"/>
      <c r="G330" s="19"/>
      <c r="H330" s="19">
        <v>2030</v>
      </c>
      <c r="I330" s="25">
        <f>K330+M330+O330+Q330</f>
        <v>0</v>
      </c>
      <c r="J330" s="25">
        <f t="shared" si="81"/>
        <v>0</v>
      </c>
      <c r="K330" s="25">
        <v>0</v>
      </c>
      <c r="L330" s="25">
        <v>0</v>
      </c>
      <c r="M330" s="25">
        <v>0</v>
      </c>
      <c r="N330" s="25">
        <v>0</v>
      </c>
      <c r="O330" s="25">
        <v>0</v>
      </c>
      <c r="P330" s="25">
        <v>0</v>
      </c>
      <c r="Q330" s="25">
        <v>0</v>
      </c>
      <c r="R330" s="25">
        <v>0</v>
      </c>
      <c r="S330" s="22"/>
      <c r="T330" s="26"/>
      <c r="AI330" s="66"/>
      <c r="AY330" s="66"/>
      <c r="BO330" s="66"/>
      <c r="CE330" s="66"/>
      <c r="CU330" s="66"/>
      <c r="DK330" s="66"/>
      <c r="EA330" s="66"/>
      <c r="EQ330" s="66"/>
      <c r="FG330" s="66"/>
      <c r="FW330" s="66"/>
      <c r="GM330" s="66"/>
      <c r="HC330" s="66"/>
      <c r="HS330" s="66"/>
      <c r="II330" s="66"/>
    </row>
    <row r="331" spans="1:256" ht="29.25" customHeight="1">
      <c r="A331" s="68"/>
      <c r="B331" s="105" t="s">
        <v>29</v>
      </c>
      <c r="C331" s="106"/>
      <c r="D331" s="107"/>
      <c r="E331" s="19"/>
      <c r="F331" s="19"/>
      <c r="G331" s="19"/>
      <c r="H331" s="23" t="s">
        <v>23</v>
      </c>
      <c r="I331" s="24">
        <f t="shared" ref="I331:I335" si="84">K331+M331+O331+Q331</f>
        <v>73634.899999999994</v>
      </c>
      <c r="J331" s="24">
        <f t="shared" si="81"/>
        <v>29136.5</v>
      </c>
      <c r="K331" s="24">
        <f t="shared" ref="K331:R331" si="85">SUM(K332:K340)</f>
        <v>73634.899999999994</v>
      </c>
      <c r="L331" s="24">
        <f t="shared" si="85"/>
        <v>29136.5</v>
      </c>
      <c r="M331" s="24">
        <f t="shared" si="85"/>
        <v>0</v>
      </c>
      <c r="N331" s="24">
        <f t="shared" si="85"/>
        <v>0</v>
      </c>
      <c r="O331" s="24">
        <f t="shared" si="85"/>
        <v>0</v>
      </c>
      <c r="P331" s="24">
        <f t="shared" si="85"/>
        <v>0</v>
      </c>
      <c r="Q331" s="24">
        <f t="shared" si="85"/>
        <v>0</v>
      </c>
      <c r="R331" s="24">
        <f t="shared" si="85"/>
        <v>0</v>
      </c>
      <c r="S331" s="22"/>
      <c r="T331" s="26"/>
    </row>
    <row r="332" spans="1:256" ht="29.25" customHeight="1">
      <c r="A332" s="68"/>
      <c r="B332" s="108"/>
      <c r="C332" s="109"/>
      <c r="D332" s="110"/>
      <c r="E332" s="19"/>
      <c r="F332" s="19"/>
      <c r="G332" s="19"/>
      <c r="H332" s="19">
        <v>2022</v>
      </c>
      <c r="I332" s="25">
        <f t="shared" si="84"/>
        <v>0</v>
      </c>
      <c r="J332" s="25">
        <f t="shared" si="81"/>
        <v>0</v>
      </c>
      <c r="K332" s="25">
        <v>0</v>
      </c>
      <c r="L332" s="25">
        <v>0</v>
      </c>
      <c r="M332" s="25">
        <v>0</v>
      </c>
      <c r="N332" s="25">
        <v>0</v>
      </c>
      <c r="O332" s="25">
        <v>0</v>
      </c>
      <c r="P332" s="25">
        <v>0</v>
      </c>
      <c r="Q332" s="25">
        <v>0</v>
      </c>
      <c r="R332" s="25">
        <v>0</v>
      </c>
      <c r="S332" s="22"/>
      <c r="T332" s="26"/>
    </row>
    <row r="333" spans="1:256" ht="29.25" customHeight="1">
      <c r="A333" s="68"/>
      <c r="B333" s="108"/>
      <c r="C333" s="109"/>
      <c r="D333" s="110"/>
      <c r="E333" s="19"/>
      <c r="F333" s="19"/>
      <c r="G333" s="19"/>
      <c r="H333" s="19">
        <v>2023</v>
      </c>
      <c r="I333" s="25">
        <f t="shared" si="84"/>
        <v>0</v>
      </c>
      <c r="J333" s="25">
        <f t="shared" si="81"/>
        <v>0</v>
      </c>
      <c r="K333" s="25">
        <v>0</v>
      </c>
      <c r="L333" s="25">
        <v>0</v>
      </c>
      <c r="M333" s="25">
        <v>0</v>
      </c>
      <c r="N333" s="25">
        <v>0</v>
      </c>
      <c r="O333" s="25">
        <v>0</v>
      </c>
      <c r="P333" s="25">
        <v>0</v>
      </c>
      <c r="Q333" s="25">
        <v>0</v>
      </c>
      <c r="R333" s="25">
        <v>0</v>
      </c>
      <c r="S333" s="22"/>
      <c r="T333" s="26"/>
    </row>
    <row r="334" spans="1:256" ht="29.25" customHeight="1">
      <c r="A334" s="68"/>
      <c r="B334" s="108"/>
      <c r="C334" s="109"/>
      <c r="D334" s="110"/>
      <c r="E334" s="19"/>
      <c r="F334" s="19"/>
      <c r="G334" s="19"/>
      <c r="H334" s="19">
        <v>2024</v>
      </c>
      <c r="I334" s="25">
        <f t="shared" si="84"/>
        <v>73634.899999999994</v>
      </c>
      <c r="J334" s="25">
        <f t="shared" si="81"/>
        <v>29136.5</v>
      </c>
      <c r="K334" s="25">
        <f>K344+K346</f>
        <v>73634.899999999994</v>
      </c>
      <c r="L334" s="25">
        <f t="shared" ref="L334:R334" si="86">L344+L346</f>
        <v>29136.5</v>
      </c>
      <c r="M334" s="25">
        <f t="shared" si="86"/>
        <v>0</v>
      </c>
      <c r="N334" s="25">
        <f t="shared" si="86"/>
        <v>0</v>
      </c>
      <c r="O334" s="25">
        <f t="shared" si="86"/>
        <v>0</v>
      </c>
      <c r="P334" s="25">
        <f t="shared" si="86"/>
        <v>0</v>
      </c>
      <c r="Q334" s="25">
        <f t="shared" si="86"/>
        <v>0</v>
      </c>
      <c r="R334" s="25">
        <f t="shared" si="86"/>
        <v>0</v>
      </c>
      <c r="S334" s="22"/>
      <c r="T334" s="26"/>
    </row>
    <row r="335" spans="1:256" ht="29.25" customHeight="1">
      <c r="A335" s="68"/>
      <c r="B335" s="108"/>
      <c r="C335" s="109"/>
      <c r="D335" s="110"/>
      <c r="E335" s="19"/>
      <c r="F335" s="19"/>
      <c r="G335" s="19"/>
      <c r="H335" s="19">
        <v>2025</v>
      </c>
      <c r="I335" s="25">
        <f t="shared" si="84"/>
        <v>0</v>
      </c>
      <c r="J335" s="25">
        <f t="shared" si="81"/>
        <v>0</v>
      </c>
      <c r="K335" s="25">
        <v>0</v>
      </c>
      <c r="L335" s="25">
        <v>0</v>
      </c>
      <c r="M335" s="25">
        <v>0</v>
      </c>
      <c r="N335" s="25">
        <v>0</v>
      </c>
      <c r="O335" s="25">
        <v>0</v>
      </c>
      <c r="P335" s="25">
        <v>0</v>
      </c>
      <c r="Q335" s="25">
        <v>0</v>
      </c>
      <c r="R335" s="25">
        <v>0</v>
      </c>
      <c r="S335" s="22"/>
      <c r="T335" s="26"/>
    </row>
    <row r="336" spans="1:256" ht="29.25" customHeight="1">
      <c r="A336" s="68"/>
      <c r="B336" s="108"/>
      <c r="C336" s="109"/>
      <c r="D336" s="110"/>
      <c r="E336" s="19"/>
      <c r="F336" s="19"/>
      <c r="G336" s="19"/>
      <c r="H336" s="19">
        <v>2026</v>
      </c>
      <c r="I336" s="25">
        <f>K336+M336+O336+Q336</f>
        <v>0</v>
      </c>
      <c r="J336" s="25">
        <f>L336+N336+P336+R336</f>
        <v>0</v>
      </c>
      <c r="K336" s="25">
        <f>0</f>
        <v>0</v>
      </c>
      <c r="L336" s="25">
        <f>0</f>
        <v>0</v>
      </c>
      <c r="M336" s="25">
        <f>0</f>
        <v>0</v>
      </c>
      <c r="N336" s="25">
        <f>0</f>
        <v>0</v>
      </c>
      <c r="O336" s="25">
        <f>0</f>
        <v>0</v>
      </c>
      <c r="P336" s="25">
        <f>0</f>
        <v>0</v>
      </c>
      <c r="Q336" s="25">
        <f>0</f>
        <v>0</v>
      </c>
      <c r="R336" s="25">
        <f>0</f>
        <v>0</v>
      </c>
      <c r="S336" s="22"/>
      <c r="T336" s="26"/>
    </row>
    <row r="337" spans="1:257" ht="29.25" customHeight="1">
      <c r="A337" s="68"/>
      <c r="B337" s="108"/>
      <c r="C337" s="109"/>
      <c r="D337" s="110"/>
      <c r="E337" s="19"/>
      <c r="F337" s="19"/>
      <c r="G337" s="19"/>
      <c r="H337" s="19">
        <v>2027</v>
      </c>
      <c r="I337" s="25">
        <f>K337+M337+O337+Q337</f>
        <v>0</v>
      </c>
      <c r="J337" s="25">
        <f t="shared" ref="J337:J341" si="87">L337+N337+P337+R337</f>
        <v>0</v>
      </c>
      <c r="K337" s="25">
        <v>0</v>
      </c>
      <c r="L337" s="25">
        <v>0</v>
      </c>
      <c r="M337" s="25">
        <v>0</v>
      </c>
      <c r="N337" s="25">
        <v>0</v>
      </c>
      <c r="O337" s="25">
        <v>0</v>
      </c>
      <c r="P337" s="25">
        <v>0</v>
      </c>
      <c r="Q337" s="25">
        <v>0</v>
      </c>
      <c r="R337" s="25">
        <v>0</v>
      </c>
      <c r="S337" s="22"/>
      <c r="T337" s="26"/>
    </row>
    <row r="338" spans="1:257" ht="29.25" customHeight="1">
      <c r="A338" s="68"/>
      <c r="B338" s="108"/>
      <c r="C338" s="109"/>
      <c r="D338" s="110"/>
      <c r="E338" s="19"/>
      <c r="F338" s="19"/>
      <c r="G338" s="19"/>
      <c r="H338" s="19">
        <v>2028</v>
      </c>
      <c r="I338" s="25">
        <f t="shared" ref="I338:J346" si="88">K338+M338+O338+Q338</f>
        <v>0</v>
      </c>
      <c r="J338" s="25">
        <f t="shared" si="87"/>
        <v>0</v>
      </c>
      <c r="K338" s="25">
        <v>0</v>
      </c>
      <c r="L338" s="25">
        <v>0</v>
      </c>
      <c r="M338" s="25">
        <v>0</v>
      </c>
      <c r="N338" s="25">
        <v>0</v>
      </c>
      <c r="O338" s="25">
        <v>0</v>
      </c>
      <c r="P338" s="25">
        <v>0</v>
      </c>
      <c r="Q338" s="25">
        <v>0</v>
      </c>
      <c r="R338" s="25">
        <v>0</v>
      </c>
      <c r="S338" s="22"/>
      <c r="T338" s="26"/>
      <c r="AI338" s="66"/>
      <c r="AY338" s="66"/>
      <c r="BO338" s="66"/>
      <c r="CE338" s="66"/>
      <c r="CU338" s="66"/>
      <c r="DK338" s="66"/>
      <c r="EA338" s="66"/>
      <c r="EQ338" s="66"/>
      <c r="FG338" s="66"/>
      <c r="FW338" s="66"/>
      <c r="GM338" s="66"/>
      <c r="HC338" s="66"/>
      <c r="HS338" s="66"/>
      <c r="II338" s="66"/>
    </row>
    <row r="339" spans="1:257" ht="29.25" customHeight="1">
      <c r="A339" s="68"/>
      <c r="B339" s="108"/>
      <c r="C339" s="109"/>
      <c r="D339" s="110"/>
      <c r="E339" s="19"/>
      <c r="F339" s="19"/>
      <c r="G339" s="19"/>
      <c r="H339" s="19">
        <v>2029</v>
      </c>
      <c r="I339" s="25">
        <f t="shared" si="88"/>
        <v>0</v>
      </c>
      <c r="J339" s="25">
        <f t="shared" si="87"/>
        <v>0</v>
      </c>
      <c r="K339" s="25">
        <v>0</v>
      </c>
      <c r="L339" s="25">
        <v>0</v>
      </c>
      <c r="M339" s="25">
        <v>0</v>
      </c>
      <c r="N339" s="25">
        <v>0</v>
      </c>
      <c r="O339" s="25">
        <v>0</v>
      </c>
      <c r="P339" s="25">
        <v>0</v>
      </c>
      <c r="Q339" s="25">
        <v>0</v>
      </c>
      <c r="R339" s="25">
        <v>0</v>
      </c>
      <c r="S339" s="37">
        <f>S356+S357+S358+S359+S360</f>
        <v>0</v>
      </c>
      <c r="T339" s="26"/>
      <c r="AI339" s="66"/>
      <c r="AY339" s="66"/>
      <c r="BO339" s="66"/>
      <c r="CE339" s="66"/>
      <c r="CU339" s="66"/>
      <c r="DK339" s="66"/>
      <c r="EA339" s="66"/>
      <c r="EQ339" s="66"/>
      <c r="FG339" s="66"/>
      <c r="FW339" s="66"/>
      <c r="GM339" s="66"/>
      <c r="HC339" s="66"/>
      <c r="HS339" s="66"/>
      <c r="II339" s="66"/>
    </row>
    <row r="340" spans="1:257" ht="29.25" customHeight="1">
      <c r="A340" s="68"/>
      <c r="B340" s="108"/>
      <c r="C340" s="109"/>
      <c r="D340" s="110"/>
      <c r="E340" s="63"/>
      <c r="F340" s="19"/>
      <c r="G340" s="19"/>
      <c r="H340" s="19">
        <v>2030</v>
      </c>
      <c r="I340" s="25">
        <f t="shared" si="88"/>
        <v>0</v>
      </c>
      <c r="J340" s="25">
        <f t="shared" si="87"/>
        <v>0</v>
      </c>
      <c r="K340" s="25">
        <v>0</v>
      </c>
      <c r="L340" s="25">
        <v>0</v>
      </c>
      <c r="M340" s="25">
        <v>0</v>
      </c>
      <c r="N340" s="25">
        <v>0</v>
      </c>
      <c r="O340" s="25">
        <v>0</v>
      </c>
      <c r="P340" s="25">
        <v>0</v>
      </c>
      <c r="Q340" s="25">
        <v>0</v>
      </c>
      <c r="R340" s="25">
        <v>0</v>
      </c>
      <c r="S340" s="22"/>
      <c r="T340" s="26"/>
      <c r="AI340" s="66"/>
      <c r="AY340" s="66"/>
      <c r="BO340" s="66"/>
      <c r="CE340" s="66"/>
      <c r="CU340" s="66"/>
      <c r="DK340" s="66"/>
      <c r="EA340" s="66"/>
      <c r="EQ340" s="66"/>
      <c r="FG340" s="66"/>
      <c r="FW340" s="66"/>
      <c r="GM340" s="66"/>
      <c r="HC340" s="66"/>
      <c r="HS340" s="66"/>
      <c r="II340" s="66"/>
    </row>
    <row r="341" spans="1:257" ht="93.75" customHeight="1">
      <c r="A341" s="57" t="s">
        <v>312</v>
      </c>
      <c r="B341" s="75" t="s">
        <v>313</v>
      </c>
      <c r="C341" s="59">
        <v>8.9550000000000005E-2</v>
      </c>
      <c r="D341" s="59" t="s">
        <v>76</v>
      </c>
      <c r="E341" s="61" t="s">
        <v>314</v>
      </c>
      <c r="F341" s="61" t="s">
        <v>50</v>
      </c>
      <c r="G341" s="61" t="s">
        <v>292</v>
      </c>
      <c r="H341" s="61">
        <v>2022</v>
      </c>
      <c r="I341" s="30">
        <f t="shared" si="88"/>
        <v>0</v>
      </c>
      <c r="J341" s="30">
        <f t="shared" si="87"/>
        <v>0</v>
      </c>
      <c r="K341" s="30">
        <f>5944-9.2-5934.8</f>
        <v>0</v>
      </c>
      <c r="L341" s="30">
        <f>5944-9.2-5934.8</f>
        <v>0</v>
      </c>
      <c r="M341" s="30">
        <v>0</v>
      </c>
      <c r="N341" s="30">
        <v>0</v>
      </c>
      <c r="O341" s="30">
        <v>0</v>
      </c>
      <c r="P341" s="30">
        <v>0</v>
      </c>
      <c r="Q341" s="30">
        <v>0</v>
      </c>
      <c r="R341" s="30">
        <v>0</v>
      </c>
      <c r="S341" s="22"/>
      <c r="T341" s="26"/>
    </row>
    <row r="342" spans="1:257" ht="93.75" customHeight="1">
      <c r="A342" s="96" t="s">
        <v>315</v>
      </c>
      <c r="B342" s="75" t="s">
        <v>316</v>
      </c>
      <c r="C342" s="76">
        <v>6.3600000000000004E-2</v>
      </c>
      <c r="D342" s="76" t="s">
        <v>32</v>
      </c>
      <c r="E342" s="77" t="s">
        <v>314</v>
      </c>
      <c r="F342" s="77" t="s">
        <v>50</v>
      </c>
      <c r="G342" s="77" t="s">
        <v>51</v>
      </c>
      <c r="H342" s="77">
        <v>2023</v>
      </c>
      <c r="I342" s="78">
        <f t="shared" si="88"/>
        <v>1000</v>
      </c>
      <c r="J342" s="78">
        <f t="shared" si="88"/>
        <v>1000</v>
      </c>
      <c r="K342" s="78">
        <v>1000</v>
      </c>
      <c r="L342" s="78">
        <v>1000</v>
      </c>
      <c r="M342" s="78">
        <v>0</v>
      </c>
      <c r="N342" s="78">
        <v>0</v>
      </c>
      <c r="O342" s="78">
        <v>0</v>
      </c>
      <c r="P342" s="78">
        <v>0</v>
      </c>
      <c r="Q342" s="78">
        <v>0</v>
      </c>
      <c r="R342" s="78">
        <v>0</v>
      </c>
      <c r="S342" s="82"/>
      <c r="T342" s="8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c r="IU342" s="3"/>
      <c r="IV342" s="3"/>
      <c r="IW342" s="3"/>
    </row>
    <row r="343" spans="1:257" ht="93.75" customHeight="1">
      <c r="A343" s="111"/>
      <c r="B343" s="74" t="s">
        <v>316</v>
      </c>
      <c r="C343" s="79">
        <v>6.3600000000000004E-2</v>
      </c>
      <c r="D343" s="79" t="s">
        <v>32</v>
      </c>
      <c r="E343" s="80" t="s">
        <v>314</v>
      </c>
      <c r="F343" s="80" t="s">
        <v>50</v>
      </c>
      <c r="G343" s="80" t="s">
        <v>51</v>
      </c>
      <c r="H343" s="80">
        <v>2024</v>
      </c>
      <c r="I343" s="81">
        <f t="shared" ref="I343" si="89">K343+M343+O343+Q343</f>
        <v>1000</v>
      </c>
      <c r="J343" s="81">
        <f t="shared" ref="J343" si="90">L343+N343+P343+R343</f>
        <v>1000</v>
      </c>
      <c r="K343" s="81">
        <v>1000</v>
      </c>
      <c r="L343" s="81">
        <v>1000</v>
      </c>
      <c r="M343" s="81">
        <v>0</v>
      </c>
      <c r="N343" s="81">
        <v>0</v>
      </c>
      <c r="O343" s="81">
        <v>0</v>
      </c>
      <c r="P343" s="81">
        <v>0</v>
      </c>
      <c r="Q343" s="81">
        <v>0</v>
      </c>
      <c r="R343" s="81">
        <v>0</v>
      </c>
      <c r="S343" s="22"/>
      <c r="T343" s="26"/>
    </row>
    <row r="344" spans="1:257" ht="93.75" customHeight="1">
      <c r="A344" s="97"/>
      <c r="B344" s="75" t="s">
        <v>316</v>
      </c>
      <c r="C344" s="76">
        <f>C342</f>
        <v>6.3600000000000004E-2</v>
      </c>
      <c r="D344" s="76" t="s">
        <v>76</v>
      </c>
      <c r="E344" s="77"/>
      <c r="F344" s="77" t="s">
        <v>50</v>
      </c>
      <c r="G344" s="77" t="s">
        <v>44</v>
      </c>
      <c r="H344" s="77">
        <v>2024</v>
      </c>
      <c r="I344" s="78">
        <f t="shared" si="88"/>
        <v>44498.400000000001</v>
      </c>
      <c r="J344" s="78">
        <f t="shared" si="88"/>
        <v>0</v>
      </c>
      <c r="K344" s="78">
        <v>44498.400000000001</v>
      </c>
      <c r="L344" s="78">
        <v>0</v>
      </c>
      <c r="M344" s="78">
        <v>0</v>
      </c>
      <c r="N344" s="78">
        <v>0</v>
      </c>
      <c r="O344" s="78">
        <v>0</v>
      </c>
      <c r="P344" s="78">
        <v>0</v>
      </c>
      <c r="Q344" s="78">
        <v>0</v>
      </c>
      <c r="R344" s="78">
        <v>0</v>
      </c>
      <c r="S344" s="22"/>
      <c r="T344" s="26"/>
    </row>
    <row r="345" spans="1:257" ht="93.75" customHeight="1">
      <c r="A345" s="96" t="s">
        <v>317</v>
      </c>
      <c r="B345" s="75" t="s">
        <v>318</v>
      </c>
      <c r="C345" s="59">
        <v>4.5199999999999997E-2</v>
      </c>
      <c r="D345" s="59" t="s">
        <v>32</v>
      </c>
      <c r="E345" s="61" t="s">
        <v>314</v>
      </c>
      <c r="F345" s="61" t="s">
        <v>50</v>
      </c>
      <c r="G345" s="61" t="s">
        <v>51</v>
      </c>
      <c r="H345" s="61">
        <v>2023</v>
      </c>
      <c r="I345" s="30">
        <f t="shared" si="88"/>
        <v>1000</v>
      </c>
      <c r="J345" s="30">
        <f t="shared" si="88"/>
        <v>1000</v>
      </c>
      <c r="K345" s="30">
        <v>1000</v>
      </c>
      <c r="L345" s="30">
        <v>1000</v>
      </c>
      <c r="M345" s="30">
        <v>0</v>
      </c>
      <c r="N345" s="30">
        <v>0</v>
      </c>
      <c r="O345" s="30">
        <v>0</v>
      </c>
      <c r="P345" s="30">
        <v>0</v>
      </c>
      <c r="Q345" s="30">
        <v>0</v>
      </c>
      <c r="R345" s="30">
        <v>0</v>
      </c>
      <c r="S345" s="22"/>
      <c r="T345" s="26"/>
    </row>
    <row r="346" spans="1:257" ht="93.75" customHeight="1">
      <c r="A346" s="97"/>
      <c r="B346" s="75" t="s">
        <v>318</v>
      </c>
      <c r="C346" s="61">
        <f>C345</f>
        <v>4.5199999999999997E-2</v>
      </c>
      <c r="D346" s="41" t="s">
        <v>76</v>
      </c>
      <c r="E346" s="61" t="s">
        <v>339</v>
      </c>
      <c r="F346" s="61" t="s">
        <v>50</v>
      </c>
      <c r="G346" s="61" t="s">
        <v>44</v>
      </c>
      <c r="H346" s="61">
        <v>2024</v>
      </c>
      <c r="I346" s="30">
        <f t="shared" si="88"/>
        <v>29136.5</v>
      </c>
      <c r="J346" s="30">
        <f t="shared" si="88"/>
        <v>29136.5</v>
      </c>
      <c r="K346" s="30">
        <v>29136.5</v>
      </c>
      <c r="L346" s="30">
        <v>29136.5</v>
      </c>
      <c r="M346" s="30">
        <v>0</v>
      </c>
      <c r="N346" s="30">
        <v>0</v>
      </c>
      <c r="O346" s="30">
        <v>0</v>
      </c>
      <c r="P346" s="30">
        <v>0</v>
      </c>
      <c r="Q346" s="30">
        <v>0</v>
      </c>
      <c r="R346" s="30">
        <v>0</v>
      </c>
      <c r="S346" s="22"/>
      <c r="T346" s="26"/>
    </row>
    <row r="347" spans="1:257" ht="26.25" customHeight="1">
      <c r="A347" s="96" t="s">
        <v>319</v>
      </c>
      <c r="B347" s="105" t="s">
        <v>320</v>
      </c>
      <c r="C347" s="106"/>
      <c r="D347" s="107"/>
      <c r="E347" s="19"/>
      <c r="F347" s="19"/>
      <c r="G347" s="19"/>
      <c r="H347" s="23" t="s">
        <v>23</v>
      </c>
      <c r="I347" s="24">
        <f t="shared" ref="I347:R348" si="91">I357+I367+I377</f>
        <v>1972274.3602264842</v>
      </c>
      <c r="J347" s="24">
        <f>J357+J367+J377</f>
        <v>63941.59835</v>
      </c>
      <c r="K347" s="24">
        <f t="shared" si="91"/>
        <v>1383520.6602264841</v>
      </c>
      <c r="L347" s="24">
        <f t="shared" si="91"/>
        <v>63941.59835</v>
      </c>
      <c r="M347" s="24">
        <f t="shared" si="91"/>
        <v>0</v>
      </c>
      <c r="N347" s="24">
        <f t="shared" si="91"/>
        <v>0</v>
      </c>
      <c r="O347" s="24">
        <f t="shared" si="91"/>
        <v>588753.69999999995</v>
      </c>
      <c r="P347" s="24">
        <f t="shared" si="91"/>
        <v>0</v>
      </c>
      <c r="Q347" s="24">
        <f t="shared" si="91"/>
        <v>0</v>
      </c>
      <c r="R347" s="24">
        <f t="shared" si="91"/>
        <v>0</v>
      </c>
      <c r="S347" s="22"/>
      <c r="T347" s="131"/>
      <c r="U347" s="109"/>
      <c r="V347" s="109"/>
      <c r="W347" s="66"/>
      <c r="X347" s="46"/>
      <c r="Y347" s="52"/>
      <c r="Z347" s="52"/>
      <c r="AA347" s="52"/>
      <c r="AB347" s="52"/>
      <c r="AC347" s="52"/>
      <c r="AD347" s="52"/>
      <c r="AE347" s="52"/>
      <c r="AF347" s="52"/>
      <c r="AG347" s="52"/>
      <c r="AH347" s="52"/>
      <c r="AI347" s="54"/>
      <c r="AJ347" s="130"/>
      <c r="AK347" s="109"/>
      <c r="AL347" s="109"/>
      <c r="AM347" s="109"/>
      <c r="AN347" s="66"/>
      <c r="AO347" s="46"/>
      <c r="AP347" s="52"/>
      <c r="AQ347" s="52"/>
      <c r="AR347" s="52"/>
      <c r="AS347" s="52"/>
      <c r="AT347" s="52"/>
      <c r="AU347" s="52"/>
      <c r="AV347" s="52"/>
      <c r="AW347" s="52"/>
      <c r="AX347" s="52"/>
      <c r="AY347" s="52"/>
      <c r="AZ347" s="54"/>
      <c r="BA347" s="130"/>
      <c r="BB347" s="109"/>
      <c r="BC347" s="109"/>
      <c r="BD347" s="109"/>
      <c r="BE347" s="66"/>
      <c r="BF347" s="46"/>
      <c r="BG347" s="52"/>
      <c r="BH347" s="52"/>
      <c r="BI347" s="52"/>
      <c r="BJ347" s="52"/>
      <c r="BK347" s="52"/>
      <c r="BL347" s="52"/>
      <c r="BM347" s="52"/>
      <c r="BN347" s="52"/>
      <c r="BO347" s="52"/>
      <c r="BP347" s="52"/>
      <c r="BQ347" s="54"/>
      <c r="BR347" s="130"/>
      <c r="BS347" s="109"/>
      <c r="BT347" s="109"/>
      <c r="BU347" s="109"/>
      <c r="BV347" s="66"/>
      <c r="BW347" s="46"/>
      <c r="BX347" s="52"/>
      <c r="BY347" s="52"/>
      <c r="BZ347" s="52"/>
      <c r="CA347" s="52"/>
      <c r="CB347" s="52"/>
      <c r="CC347" s="52"/>
      <c r="CD347" s="52"/>
      <c r="CE347" s="52"/>
      <c r="CF347" s="52"/>
      <c r="CG347" s="52"/>
      <c r="CH347" s="54"/>
      <c r="CI347" s="130"/>
      <c r="CJ347" s="109"/>
      <c r="CK347" s="109"/>
      <c r="CL347" s="109"/>
      <c r="CM347" s="66"/>
      <c r="CN347" s="46"/>
      <c r="CO347" s="52"/>
      <c r="CP347" s="52"/>
      <c r="CQ347" s="52"/>
      <c r="CR347" s="52"/>
      <c r="CS347" s="52"/>
      <c r="CT347" s="52"/>
      <c r="CU347" s="52"/>
      <c r="CV347" s="52"/>
      <c r="CW347" s="52"/>
      <c r="CX347" s="52"/>
      <c r="CY347" s="54"/>
      <c r="CZ347" s="130"/>
      <c r="DA347" s="109"/>
      <c r="DB347" s="109"/>
      <c r="DC347" s="109"/>
      <c r="DD347" s="66"/>
      <c r="DE347" s="46"/>
      <c r="DF347" s="52"/>
      <c r="DG347" s="52"/>
      <c r="DH347" s="52"/>
      <c r="DI347" s="52"/>
      <c r="DJ347" s="52"/>
      <c r="DK347" s="52"/>
      <c r="DL347" s="52"/>
      <c r="DM347" s="52"/>
      <c r="DN347" s="52"/>
      <c r="DO347" s="52"/>
      <c r="DP347" s="54"/>
      <c r="DQ347" s="130"/>
      <c r="DR347" s="109"/>
      <c r="DS347" s="109"/>
      <c r="DT347" s="109"/>
      <c r="DU347" s="66"/>
      <c r="DV347" s="46"/>
      <c r="DW347" s="52"/>
      <c r="DX347" s="52"/>
      <c r="DY347" s="52"/>
      <c r="DZ347" s="52"/>
      <c r="EA347" s="52"/>
      <c r="EB347" s="52"/>
      <c r="EC347" s="52"/>
      <c r="ED347" s="52"/>
      <c r="EE347" s="52"/>
      <c r="EF347" s="52"/>
      <c r="EG347" s="54"/>
      <c r="EH347" s="130"/>
      <c r="EI347" s="109"/>
      <c r="EJ347" s="109"/>
      <c r="EK347" s="109"/>
      <c r="EL347" s="66"/>
      <c r="EM347" s="46"/>
      <c r="EN347" s="52"/>
      <c r="EO347" s="52"/>
      <c r="EP347" s="52"/>
      <c r="EQ347" s="52"/>
      <c r="ER347" s="52"/>
      <c r="ES347" s="52"/>
      <c r="ET347" s="52"/>
      <c r="EU347" s="52"/>
      <c r="EV347" s="52"/>
      <c r="EW347" s="52"/>
      <c r="EX347" s="54"/>
      <c r="EY347" s="130"/>
      <c r="EZ347" s="109"/>
      <c r="FA347" s="109"/>
      <c r="FB347" s="109"/>
      <c r="FC347" s="66"/>
      <c r="FD347" s="46"/>
      <c r="FE347" s="52"/>
      <c r="FF347" s="52"/>
      <c r="FG347" s="52"/>
      <c r="FH347" s="52"/>
      <c r="FI347" s="52"/>
      <c r="FJ347" s="52"/>
      <c r="FK347" s="52"/>
      <c r="FL347" s="52"/>
      <c r="FM347" s="52"/>
      <c r="FN347" s="52"/>
      <c r="FO347" s="54"/>
      <c r="FP347" s="130"/>
      <c r="FQ347" s="109"/>
      <c r="FR347" s="109"/>
      <c r="FS347" s="109"/>
      <c r="FT347" s="66"/>
      <c r="FU347" s="46"/>
      <c r="FV347" s="52"/>
      <c r="FW347" s="52"/>
      <c r="FX347" s="52"/>
      <c r="FY347" s="52"/>
      <c r="FZ347" s="52"/>
      <c r="GA347" s="52"/>
      <c r="GB347" s="52"/>
      <c r="GC347" s="52"/>
      <c r="GD347" s="52"/>
      <c r="GE347" s="52"/>
      <c r="GF347" s="54"/>
      <c r="GG347" s="130"/>
      <c r="GH347" s="109"/>
      <c r="GI347" s="109"/>
      <c r="GJ347" s="109"/>
      <c r="GK347" s="66"/>
      <c r="GL347" s="46"/>
      <c r="GM347" s="52"/>
      <c r="GN347" s="52"/>
      <c r="GO347" s="52"/>
      <c r="GP347" s="52"/>
      <c r="GQ347" s="52"/>
      <c r="GR347" s="52"/>
      <c r="GS347" s="52"/>
      <c r="GT347" s="52"/>
      <c r="GU347" s="52"/>
      <c r="GV347" s="52"/>
      <c r="GW347" s="54"/>
      <c r="GX347" s="130"/>
      <c r="GY347" s="109"/>
      <c r="GZ347" s="109"/>
      <c r="HA347" s="109"/>
      <c r="HB347" s="66"/>
      <c r="HC347" s="46"/>
      <c r="HD347" s="52"/>
      <c r="HE347" s="52"/>
      <c r="HF347" s="52"/>
      <c r="HG347" s="52"/>
      <c r="HH347" s="52"/>
      <c r="HI347" s="52"/>
      <c r="HJ347" s="52"/>
      <c r="HK347" s="52"/>
      <c r="HL347" s="52"/>
      <c r="HM347" s="52"/>
      <c r="HN347" s="54"/>
      <c r="HO347" s="130"/>
      <c r="HP347" s="109"/>
      <c r="HQ347" s="109"/>
      <c r="HR347" s="109"/>
      <c r="HS347" s="66"/>
      <c r="HT347" s="46"/>
      <c r="HU347" s="52"/>
      <c r="HV347" s="52"/>
      <c r="HW347" s="52"/>
      <c r="HX347" s="52"/>
      <c r="HY347" s="52"/>
      <c r="HZ347" s="52"/>
      <c r="IA347" s="52"/>
      <c r="IB347" s="52"/>
      <c r="IC347" s="52"/>
      <c r="ID347" s="52"/>
      <c r="IE347" s="54"/>
      <c r="IF347" s="130"/>
      <c r="IG347" s="109"/>
      <c r="IH347" s="109"/>
      <c r="II347" s="109"/>
      <c r="IJ347" s="66"/>
      <c r="IK347" s="46"/>
      <c r="IL347" s="52"/>
      <c r="IM347" s="52"/>
      <c r="IN347" s="52"/>
      <c r="IO347" s="52"/>
      <c r="IP347" s="52"/>
      <c r="IQ347" s="52"/>
      <c r="IR347" s="52"/>
      <c r="IS347" s="52"/>
      <c r="IT347" s="52"/>
      <c r="IU347" s="52"/>
      <c r="IV347" s="54"/>
    </row>
    <row r="348" spans="1:257" ht="26.25" customHeight="1">
      <c r="A348" s="132"/>
      <c r="B348" s="108"/>
      <c r="C348" s="109"/>
      <c r="D348" s="110"/>
      <c r="E348" s="19"/>
      <c r="F348" s="19"/>
      <c r="G348" s="19"/>
      <c r="H348" s="19">
        <v>2022</v>
      </c>
      <c r="I348" s="90">
        <f>I358+I368+I378</f>
        <v>6634.0999999999995</v>
      </c>
      <c r="J348" s="25">
        <f>J358+J368+J378</f>
        <v>6634.0999999999995</v>
      </c>
      <c r="K348" s="25">
        <f>K358+K368+K378</f>
        <v>6634.0999999999995</v>
      </c>
      <c r="L348" s="25">
        <f t="shared" si="91"/>
        <v>6634.0999999999995</v>
      </c>
      <c r="M348" s="25">
        <f t="shared" si="91"/>
        <v>0</v>
      </c>
      <c r="N348" s="25">
        <f t="shared" si="91"/>
        <v>0</v>
      </c>
      <c r="O348" s="25">
        <f t="shared" si="91"/>
        <v>0</v>
      </c>
      <c r="P348" s="25">
        <f t="shared" si="91"/>
        <v>0</v>
      </c>
      <c r="Q348" s="25">
        <f t="shared" si="91"/>
        <v>0</v>
      </c>
      <c r="R348" s="25">
        <f t="shared" si="91"/>
        <v>0</v>
      </c>
      <c r="S348" s="22"/>
      <c r="T348" s="131"/>
      <c r="U348" s="109"/>
      <c r="V348" s="109"/>
      <c r="W348" s="66"/>
      <c r="X348" s="66"/>
      <c r="Y348" s="51"/>
      <c r="Z348" s="51"/>
      <c r="AA348" s="51"/>
      <c r="AB348" s="51"/>
      <c r="AC348" s="51"/>
      <c r="AD348" s="51"/>
      <c r="AE348" s="51"/>
      <c r="AF348" s="51"/>
      <c r="AG348" s="51"/>
      <c r="AH348" s="51"/>
      <c r="AI348" s="54"/>
      <c r="AJ348" s="130"/>
      <c r="AK348" s="109"/>
      <c r="AL348" s="109"/>
      <c r="AM348" s="109"/>
      <c r="AN348" s="66"/>
      <c r="AO348" s="66"/>
      <c r="AP348" s="51"/>
      <c r="AQ348" s="51"/>
      <c r="AR348" s="51"/>
      <c r="AS348" s="51"/>
      <c r="AT348" s="51"/>
      <c r="AU348" s="51"/>
      <c r="AV348" s="51"/>
      <c r="AW348" s="51"/>
      <c r="AX348" s="51"/>
      <c r="AY348" s="51"/>
      <c r="AZ348" s="54"/>
      <c r="BA348" s="130"/>
      <c r="BB348" s="109"/>
      <c r="BC348" s="109"/>
      <c r="BD348" s="109"/>
      <c r="BE348" s="66"/>
      <c r="BF348" s="66"/>
      <c r="BG348" s="51"/>
      <c r="BH348" s="51"/>
      <c r="BI348" s="51"/>
      <c r="BJ348" s="51"/>
      <c r="BK348" s="51"/>
      <c r="BL348" s="51"/>
      <c r="BM348" s="51"/>
      <c r="BN348" s="51"/>
      <c r="BO348" s="51"/>
      <c r="BP348" s="51"/>
      <c r="BQ348" s="54"/>
      <c r="BR348" s="130"/>
      <c r="BS348" s="109"/>
      <c r="BT348" s="109"/>
      <c r="BU348" s="109"/>
      <c r="BV348" s="66"/>
      <c r="BW348" s="66"/>
      <c r="BX348" s="51"/>
      <c r="BY348" s="51"/>
      <c r="BZ348" s="51"/>
      <c r="CA348" s="51"/>
      <c r="CB348" s="51"/>
      <c r="CC348" s="51"/>
      <c r="CD348" s="51"/>
      <c r="CE348" s="51"/>
      <c r="CF348" s="51"/>
      <c r="CG348" s="51"/>
      <c r="CH348" s="54"/>
      <c r="CI348" s="130"/>
      <c r="CJ348" s="109"/>
      <c r="CK348" s="109"/>
      <c r="CL348" s="109"/>
      <c r="CM348" s="66"/>
      <c r="CN348" s="66"/>
      <c r="CO348" s="51"/>
      <c r="CP348" s="51"/>
      <c r="CQ348" s="51"/>
      <c r="CR348" s="51"/>
      <c r="CS348" s="51"/>
      <c r="CT348" s="51"/>
      <c r="CU348" s="51"/>
      <c r="CV348" s="51"/>
      <c r="CW348" s="51"/>
      <c r="CX348" s="51"/>
      <c r="CY348" s="54"/>
      <c r="CZ348" s="130"/>
      <c r="DA348" s="109"/>
      <c r="DB348" s="109"/>
      <c r="DC348" s="109"/>
      <c r="DD348" s="66"/>
      <c r="DE348" s="66"/>
      <c r="DF348" s="51"/>
      <c r="DG348" s="51"/>
      <c r="DH348" s="51"/>
      <c r="DI348" s="51"/>
      <c r="DJ348" s="51"/>
      <c r="DK348" s="51"/>
      <c r="DL348" s="51"/>
      <c r="DM348" s="51"/>
      <c r="DN348" s="51"/>
      <c r="DO348" s="51"/>
      <c r="DP348" s="54"/>
      <c r="DQ348" s="130"/>
      <c r="DR348" s="109"/>
      <c r="DS348" s="109"/>
      <c r="DT348" s="109"/>
      <c r="DU348" s="66"/>
      <c r="DV348" s="66"/>
      <c r="DW348" s="51"/>
      <c r="DX348" s="51"/>
      <c r="DY348" s="51"/>
      <c r="DZ348" s="51"/>
      <c r="EA348" s="51"/>
      <c r="EB348" s="51"/>
      <c r="EC348" s="51"/>
      <c r="ED348" s="51"/>
      <c r="EE348" s="51"/>
      <c r="EF348" s="51"/>
      <c r="EG348" s="54"/>
      <c r="EH348" s="130"/>
      <c r="EI348" s="109"/>
      <c r="EJ348" s="109"/>
      <c r="EK348" s="109"/>
      <c r="EL348" s="66"/>
      <c r="EM348" s="66"/>
      <c r="EN348" s="51"/>
      <c r="EO348" s="51"/>
      <c r="EP348" s="51"/>
      <c r="EQ348" s="51"/>
      <c r="ER348" s="51"/>
      <c r="ES348" s="51"/>
      <c r="ET348" s="51"/>
      <c r="EU348" s="51"/>
      <c r="EV348" s="51"/>
      <c r="EW348" s="51"/>
      <c r="EX348" s="54"/>
      <c r="EY348" s="130"/>
      <c r="EZ348" s="109"/>
      <c r="FA348" s="109"/>
      <c r="FB348" s="109"/>
      <c r="FC348" s="66"/>
      <c r="FD348" s="66"/>
      <c r="FE348" s="51"/>
      <c r="FF348" s="51"/>
      <c r="FG348" s="51"/>
      <c r="FH348" s="51"/>
      <c r="FI348" s="51"/>
      <c r="FJ348" s="51"/>
      <c r="FK348" s="51"/>
      <c r="FL348" s="51"/>
      <c r="FM348" s="51"/>
      <c r="FN348" s="51"/>
      <c r="FO348" s="54"/>
      <c r="FP348" s="130"/>
      <c r="FQ348" s="109"/>
      <c r="FR348" s="109"/>
      <c r="FS348" s="109"/>
      <c r="FT348" s="66"/>
      <c r="FU348" s="66"/>
      <c r="FV348" s="51"/>
      <c r="FW348" s="51"/>
      <c r="FX348" s="51"/>
      <c r="FY348" s="51"/>
      <c r="FZ348" s="51"/>
      <c r="GA348" s="51"/>
      <c r="GB348" s="51"/>
      <c r="GC348" s="51"/>
      <c r="GD348" s="51"/>
      <c r="GE348" s="51"/>
      <c r="GF348" s="54"/>
      <c r="GG348" s="130"/>
      <c r="GH348" s="109"/>
      <c r="GI348" s="109"/>
      <c r="GJ348" s="109"/>
      <c r="GK348" s="66"/>
      <c r="GL348" s="66"/>
      <c r="GM348" s="51"/>
      <c r="GN348" s="51"/>
      <c r="GO348" s="51"/>
      <c r="GP348" s="51"/>
      <c r="GQ348" s="51"/>
      <c r="GR348" s="51"/>
      <c r="GS348" s="51"/>
      <c r="GT348" s="51"/>
      <c r="GU348" s="51"/>
      <c r="GV348" s="51"/>
      <c r="GW348" s="54"/>
      <c r="GX348" s="130"/>
      <c r="GY348" s="109"/>
      <c r="GZ348" s="109"/>
      <c r="HA348" s="109"/>
      <c r="HB348" s="66"/>
      <c r="HC348" s="66"/>
      <c r="HD348" s="51"/>
      <c r="HE348" s="51"/>
      <c r="HF348" s="51"/>
      <c r="HG348" s="51"/>
      <c r="HH348" s="51"/>
      <c r="HI348" s="51"/>
      <c r="HJ348" s="51"/>
      <c r="HK348" s="51"/>
      <c r="HL348" s="51"/>
      <c r="HM348" s="51"/>
      <c r="HN348" s="54"/>
      <c r="HO348" s="130"/>
      <c r="HP348" s="109"/>
      <c r="HQ348" s="109"/>
      <c r="HR348" s="109"/>
      <c r="HS348" s="66"/>
      <c r="HT348" s="66"/>
      <c r="HU348" s="51"/>
      <c r="HV348" s="51"/>
      <c r="HW348" s="51"/>
      <c r="HX348" s="51"/>
      <c r="HY348" s="51"/>
      <c r="HZ348" s="51"/>
      <c r="IA348" s="51"/>
      <c r="IB348" s="51"/>
      <c r="IC348" s="51"/>
      <c r="ID348" s="51"/>
      <c r="IE348" s="54"/>
      <c r="IF348" s="130"/>
      <c r="IG348" s="109"/>
      <c r="IH348" s="109"/>
      <c r="II348" s="109"/>
      <c r="IJ348" s="66"/>
      <c r="IK348" s="66"/>
      <c r="IL348" s="51"/>
      <c r="IM348" s="51"/>
      <c r="IN348" s="51"/>
      <c r="IO348" s="51"/>
      <c r="IP348" s="51"/>
      <c r="IQ348" s="51"/>
      <c r="IR348" s="51"/>
      <c r="IS348" s="51"/>
      <c r="IT348" s="51"/>
      <c r="IU348" s="51"/>
      <c r="IV348" s="54"/>
    </row>
    <row r="349" spans="1:257" ht="26.25" customHeight="1">
      <c r="A349" s="132"/>
      <c r="B349" s="108"/>
      <c r="C349" s="109"/>
      <c r="D349" s="110"/>
      <c r="E349" s="19"/>
      <c r="F349" s="19"/>
      <c r="G349" s="19"/>
      <c r="H349" s="19">
        <v>2023</v>
      </c>
      <c r="I349" s="90">
        <f>I359+I369+I379</f>
        <v>11193</v>
      </c>
      <c r="J349" s="25">
        <f>J359+J369+J379</f>
        <v>11193</v>
      </c>
      <c r="K349" s="25">
        <f t="shared" ref="K349:R356" si="92">K359+K369+K379</f>
        <v>11193</v>
      </c>
      <c r="L349" s="25">
        <f t="shared" si="92"/>
        <v>11193</v>
      </c>
      <c r="M349" s="25">
        <f t="shared" si="92"/>
        <v>0</v>
      </c>
      <c r="N349" s="25">
        <f t="shared" si="92"/>
        <v>0</v>
      </c>
      <c r="O349" s="25">
        <f t="shared" si="92"/>
        <v>0</v>
      </c>
      <c r="P349" s="25">
        <f t="shared" si="92"/>
        <v>0</v>
      </c>
      <c r="Q349" s="25">
        <f t="shared" si="92"/>
        <v>0</v>
      </c>
      <c r="R349" s="25">
        <f t="shared" si="92"/>
        <v>0</v>
      </c>
      <c r="S349" s="22"/>
      <c r="T349" s="131"/>
      <c r="U349" s="109"/>
      <c r="V349" s="109"/>
      <c r="W349" s="66"/>
      <c r="X349" s="66"/>
      <c r="Y349" s="51"/>
      <c r="Z349" s="51"/>
      <c r="AA349" s="51"/>
      <c r="AB349" s="51"/>
      <c r="AC349" s="51"/>
      <c r="AD349" s="51"/>
      <c r="AE349" s="51"/>
      <c r="AF349" s="51"/>
      <c r="AG349" s="51"/>
      <c r="AH349" s="51"/>
      <c r="AI349" s="54"/>
      <c r="AJ349" s="130"/>
      <c r="AK349" s="109"/>
      <c r="AL349" s="109"/>
      <c r="AM349" s="109"/>
      <c r="AN349" s="66"/>
      <c r="AO349" s="66"/>
      <c r="AP349" s="51"/>
      <c r="AQ349" s="51"/>
      <c r="AR349" s="51"/>
      <c r="AS349" s="51"/>
      <c r="AT349" s="51"/>
      <c r="AU349" s="51"/>
      <c r="AV349" s="51"/>
      <c r="AW349" s="51"/>
      <c r="AX349" s="51"/>
      <c r="AY349" s="51"/>
      <c r="AZ349" s="54"/>
      <c r="BA349" s="130"/>
      <c r="BB349" s="109"/>
      <c r="BC349" s="109"/>
      <c r="BD349" s="109"/>
      <c r="BE349" s="66"/>
      <c r="BF349" s="66"/>
      <c r="BG349" s="51"/>
      <c r="BH349" s="51"/>
      <c r="BI349" s="51"/>
      <c r="BJ349" s="51"/>
      <c r="BK349" s="51"/>
      <c r="BL349" s="51"/>
      <c r="BM349" s="51"/>
      <c r="BN349" s="51"/>
      <c r="BO349" s="51"/>
      <c r="BP349" s="51"/>
      <c r="BQ349" s="54"/>
      <c r="BR349" s="130"/>
      <c r="BS349" s="109"/>
      <c r="BT349" s="109"/>
      <c r="BU349" s="109"/>
      <c r="BV349" s="66"/>
      <c r="BW349" s="66"/>
      <c r="BX349" s="51"/>
      <c r="BY349" s="51"/>
      <c r="BZ349" s="51"/>
      <c r="CA349" s="51"/>
      <c r="CB349" s="51"/>
      <c r="CC349" s="51"/>
      <c r="CD349" s="51"/>
      <c r="CE349" s="51"/>
      <c r="CF349" s="51"/>
      <c r="CG349" s="51"/>
      <c r="CH349" s="54"/>
      <c r="CI349" s="130"/>
      <c r="CJ349" s="109"/>
      <c r="CK349" s="109"/>
      <c r="CL349" s="109"/>
      <c r="CM349" s="66"/>
      <c r="CN349" s="66"/>
      <c r="CO349" s="51"/>
      <c r="CP349" s="51"/>
      <c r="CQ349" s="51"/>
      <c r="CR349" s="51"/>
      <c r="CS349" s="51"/>
      <c r="CT349" s="51"/>
      <c r="CU349" s="51"/>
      <c r="CV349" s="51"/>
      <c r="CW349" s="51"/>
      <c r="CX349" s="51"/>
      <c r="CY349" s="54"/>
      <c r="CZ349" s="130"/>
      <c r="DA349" s="109"/>
      <c r="DB349" s="109"/>
      <c r="DC349" s="109"/>
      <c r="DD349" s="66"/>
      <c r="DE349" s="66"/>
      <c r="DF349" s="51"/>
      <c r="DG349" s="51"/>
      <c r="DH349" s="51"/>
      <c r="DI349" s="51"/>
      <c r="DJ349" s="51"/>
      <c r="DK349" s="51"/>
      <c r="DL349" s="51"/>
      <c r="DM349" s="51"/>
      <c r="DN349" s="51"/>
      <c r="DO349" s="51"/>
      <c r="DP349" s="54"/>
      <c r="DQ349" s="130"/>
      <c r="DR349" s="109"/>
      <c r="DS349" s="109"/>
      <c r="DT349" s="109"/>
      <c r="DU349" s="66"/>
      <c r="DV349" s="66"/>
      <c r="DW349" s="51"/>
      <c r="DX349" s="51"/>
      <c r="DY349" s="51"/>
      <c r="DZ349" s="51"/>
      <c r="EA349" s="51"/>
      <c r="EB349" s="51"/>
      <c r="EC349" s="51"/>
      <c r="ED349" s="51"/>
      <c r="EE349" s="51"/>
      <c r="EF349" s="51"/>
      <c r="EG349" s="54"/>
      <c r="EH349" s="130"/>
      <c r="EI349" s="109"/>
      <c r="EJ349" s="109"/>
      <c r="EK349" s="109"/>
      <c r="EL349" s="66"/>
      <c r="EM349" s="66"/>
      <c r="EN349" s="51"/>
      <c r="EO349" s="51"/>
      <c r="EP349" s="51"/>
      <c r="EQ349" s="51"/>
      <c r="ER349" s="51"/>
      <c r="ES349" s="51"/>
      <c r="ET349" s="51"/>
      <c r="EU349" s="51"/>
      <c r="EV349" s="51"/>
      <c r="EW349" s="51"/>
      <c r="EX349" s="54"/>
      <c r="EY349" s="130"/>
      <c r="EZ349" s="109"/>
      <c r="FA349" s="109"/>
      <c r="FB349" s="109"/>
      <c r="FC349" s="66"/>
      <c r="FD349" s="66"/>
      <c r="FE349" s="51"/>
      <c r="FF349" s="51"/>
      <c r="FG349" s="51"/>
      <c r="FH349" s="51"/>
      <c r="FI349" s="51"/>
      <c r="FJ349" s="51"/>
      <c r="FK349" s="51"/>
      <c r="FL349" s="51"/>
      <c r="FM349" s="51"/>
      <c r="FN349" s="51"/>
      <c r="FO349" s="54"/>
      <c r="FP349" s="130"/>
      <c r="FQ349" s="109"/>
      <c r="FR349" s="109"/>
      <c r="FS349" s="109"/>
      <c r="FT349" s="66"/>
      <c r="FU349" s="66"/>
      <c r="FV349" s="51"/>
      <c r="FW349" s="51"/>
      <c r="FX349" s="51"/>
      <c r="FY349" s="51"/>
      <c r="FZ349" s="51"/>
      <c r="GA349" s="51"/>
      <c r="GB349" s="51"/>
      <c r="GC349" s="51"/>
      <c r="GD349" s="51"/>
      <c r="GE349" s="51"/>
      <c r="GF349" s="54"/>
      <c r="GG349" s="130"/>
      <c r="GH349" s="109"/>
      <c r="GI349" s="109"/>
      <c r="GJ349" s="109"/>
      <c r="GK349" s="66"/>
      <c r="GL349" s="66"/>
      <c r="GM349" s="51"/>
      <c r="GN349" s="51"/>
      <c r="GO349" s="51"/>
      <c r="GP349" s="51"/>
      <c r="GQ349" s="51"/>
      <c r="GR349" s="51"/>
      <c r="GS349" s="51"/>
      <c r="GT349" s="51"/>
      <c r="GU349" s="51"/>
      <c r="GV349" s="51"/>
      <c r="GW349" s="54"/>
      <c r="GX349" s="130"/>
      <c r="GY349" s="109"/>
      <c r="GZ349" s="109"/>
      <c r="HA349" s="109"/>
      <c r="HB349" s="66"/>
      <c r="HC349" s="66"/>
      <c r="HD349" s="51"/>
      <c r="HE349" s="51"/>
      <c r="HF349" s="51"/>
      <c r="HG349" s="51"/>
      <c r="HH349" s="51"/>
      <c r="HI349" s="51"/>
      <c r="HJ349" s="51"/>
      <c r="HK349" s="51"/>
      <c r="HL349" s="51"/>
      <c r="HM349" s="51"/>
      <c r="HN349" s="54"/>
      <c r="HO349" s="130"/>
      <c r="HP349" s="109"/>
      <c r="HQ349" s="109"/>
      <c r="HR349" s="109"/>
      <c r="HS349" s="66"/>
      <c r="HT349" s="66"/>
      <c r="HU349" s="51"/>
      <c r="HV349" s="51"/>
      <c r="HW349" s="51"/>
      <c r="HX349" s="51"/>
      <c r="HY349" s="51"/>
      <c r="HZ349" s="51"/>
      <c r="IA349" s="51"/>
      <c r="IB349" s="51"/>
      <c r="IC349" s="51"/>
      <c r="ID349" s="51"/>
      <c r="IE349" s="54"/>
      <c r="IF349" s="130"/>
      <c r="IG349" s="109"/>
      <c r="IH349" s="109"/>
      <c r="II349" s="109"/>
      <c r="IJ349" s="66"/>
      <c r="IK349" s="66"/>
      <c r="IL349" s="51"/>
      <c r="IM349" s="51"/>
      <c r="IN349" s="51"/>
      <c r="IO349" s="51"/>
      <c r="IP349" s="51"/>
      <c r="IQ349" s="51"/>
      <c r="IR349" s="51"/>
      <c r="IS349" s="51"/>
      <c r="IT349" s="51"/>
      <c r="IU349" s="51"/>
      <c r="IV349" s="54"/>
    </row>
    <row r="350" spans="1:257" ht="26.25" customHeight="1">
      <c r="A350" s="132"/>
      <c r="B350" s="108"/>
      <c r="C350" s="109"/>
      <c r="D350" s="110"/>
      <c r="E350" s="19"/>
      <c r="F350" s="19"/>
      <c r="G350" s="19"/>
      <c r="H350" s="19">
        <v>2024</v>
      </c>
      <c r="I350" s="25">
        <f>I360+I370+I380</f>
        <v>467922.3</v>
      </c>
      <c r="J350" s="25">
        <f>J360+J370+J380</f>
        <v>46114.498349999994</v>
      </c>
      <c r="K350" s="25">
        <f>K360+K370+K380</f>
        <v>222609</v>
      </c>
      <c r="L350" s="25">
        <f t="shared" si="92"/>
        <v>46114.498349999994</v>
      </c>
      <c r="M350" s="25">
        <f t="shared" si="92"/>
        <v>0</v>
      </c>
      <c r="N350" s="25">
        <f t="shared" si="92"/>
        <v>0</v>
      </c>
      <c r="O350" s="25">
        <f t="shared" si="92"/>
        <v>245313.3</v>
      </c>
      <c r="P350" s="25">
        <f t="shared" si="92"/>
        <v>0</v>
      </c>
      <c r="Q350" s="25">
        <f t="shared" si="92"/>
        <v>0</v>
      </c>
      <c r="R350" s="25">
        <f t="shared" si="92"/>
        <v>0</v>
      </c>
      <c r="S350" s="22"/>
      <c r="T350" s="131"/>
      <c r="U350" s="109"/>
      <c r="V350" s="109"/>
      <c r="W350" s="66"/>
      <c r="X350" s="66"/>
      <c r="Y350" s="51"/>
      <c r="Z350" s="51"/>
      <c r="AA350" s="51"/>
      <c r="AB350" s="51"/>
      <c r="AC350" s="51"/>
      <c r="AD350" s="51"/>
      <c r="AE350" s="51"/>
      <c r="AF350" s="51"/>
      <c r="AG350" s="51"/>
      <c r="AH350" s="51"/>
      <c r="AI350" s="54"/>
      <c r="AJ350" s="130"/>
      <c r="AK350" s="109"/>
      <c r="AL350" s="109"/>
      <c r="AM350" s="109"/>
      <c r="AN350" s="66"/>
      <c r="AO350" s="66"/>
      <c r="AP350" s="51"/>
      <c r="AQ350" s="51"/>
      <c r="AR350" s="51"/>
      <c r="AS350" s="51"/>
      <c r="AT350" s="51"/>
      <c r="AU350" s="51"/>
      <c r="AV350" s="51"/>
      <c r="AW350" s="51"/>
      <c r="AX350" s="51"/>
      <c r="AY350" s="51"/>
      <c r="AZ350" s="54"/>
      <c r="BA350" s="130"/>
      <c r="BB350" s="109"/>
      <c r="BC350" s="109"/>
      <c r="BD350" s="109"/>
      <c r="BE350" s="66"/>
      <c r="BF350" s="66"/>
      <c r="BG350" s="51"/>
      <c r="BH350" s="51"/>
      <c r="BI350" s="51"/>
      <c r="BJ350" s="51"/>
      <c r="BK350" s="51"/>
      <c r="BL350" s="51"/>
      <c r="BM350" s="51"/>
      <c r="BN350" s="51"/>
      <c r="BO350" s="51"/>
      <c r="BP350" s="51"/>
      <c r="BQ350" s="54"/>
      <c r="BR350" s="130"/>
      <c r="BS350" s="109"/>
      <c r="BT350" s="109"/>
      <c r="BU350" s="109"/>
      <c r="BV350" s="66"/>
      <c r="BW350" s="66"/>
      <c r="BX350" s="51"/>
      <c r="BY350" s="51"/>
      <c r="BZ350" s="51"/>
      <c r="CA350" s="51"/>
      <c r="CB350" s="51"/>
      <c r="CC350" s="51"/>
      <c r="CD350" s="51"/>
      <c r="CE350" s="51"/>
      <c r="CF350" s="51"/>
      <c r="CG350" s="51"/>
      <c r="CH350" s="54"/>
      <c r="CI350" s="130"/>
      <c r="CJ350" s="109"/>
      <c r="CK350" s="109"/>
      <c r="CL350" s="109"/>
      <c r="CM350" s="66"/>
      <c r="CN350" s="66"/>
      <c r="CO350" s="51"/>
      <c r="CP350" s="51"/>
      <c r="CQ350" s="51"/>
      <c r="CR350" s="51"/>
      <c r="CS350" s="51"/>
      <c r="CT350" s="51"/>
      <c r="CU350" s="51"/>
      <c r="CV350" s="51"/>
      <c r="CW350" s="51"/>
      <c r="CX350" s="51"/>
      <c r="CY350" s="54"/>
      <c r="CZ350" s="130"/>
      <c r="DA350" s="109"/>
      <c r="DB350" s="109"/>
      <c r="DC350" s="109"/>
      <c r="DD350" s="66"/>
      <c r="DE350" s="66"/>
      <c r="DF350" s="51"/>
      <c r="DG350" s="51"/>
      <c r="DH350" s="51"/>
      <c r="DI350" s="51"/>
      <c r="DJ350" s="51"/>
      <c r="DK350" s="51"/>
      <c r="DL350" s="51"/>
      <c r="DM350" s="51"/>
      <c r="DN350" s="51"/>
      <c r="DO350" s="51"/>
      <c r="DP350" s="54"/>
      <c r="DQ350" s="130"/>
      <c r="DR350" s="109"/>
      <c r="DS350" s="109"/>
      <c r="DT350" s="109"/>
      <c r="DU350" s="66"/>
      <c r="DV350" s="66"/>
      <c r="DW350" s="51"/>
      <c r="DX350" s="51"/>
      <c r="DY350" s="51"/>
      <c r="DZ350" s="51"/>
      <c r="EA350" s="51"/>
      <c r="EB350" s="51"/>
      <c r="EC350" s="51"/>
      <c r="ED350" s="51"/>
      <c r="EE350" s="51"/>
      <c r="EF350" s="51"/>
      <c r="EG350" s="54"/>
      <c r="EH350" s="130"/>
      <c r="EI350" s="109"/>
      <c r="EJ350" s="109"/>
      <c r="EK350" s="109"/>
      <c r="EL350" s="66"/>
      <c r="EM350" s="66"/>
      <c r="EN350" s="51"/>
      <c r="EO350" s="51"/>
      <c r="EP350" s="51"/>
      <c r="EQ350" s="51"/>
      <c r="ER350" s="51"/>
      <c r="ES350" s="51"/>
      <c r="ET350" s="51"/>
      <c r="EU350" s="51"/>
      <c r="EV350" s="51"/>
      <c r="EW350" s="51"/>
      <c r="EX350" s="54"/>
      <c r="EY350" s="130"/>
      <c r="EZ350" s="109"/>
      <c r="FA350" s="109"/>
      <c r="FB350" s="109"/>
      <c r="FC350" s="66"/>
      <c r="FD350" s="66"/>
      <c r="FE350" s="51"/>
      <c r="FF350" s="51"/>
      <c r="FG350" s="51"/>
      <c r="FH350" s="51"/>
      <c r="FI350" s="51"/>
      <c r="FJ350" s="51"/>
      <c r="FK350" s="51"/>
      <c r="FL350" s="51"/>
      <c r="FM350" s="51"/>
      <c r="FN350" s="51"/>
      <c r="FO350" s="54"/>
      <c r="FP350" s="130"/>
      <c r="FQ350" s="109"/>
      <c r="FR350" s="109"/>
      <c r="FS350" s="109"/>
      <c r="FT350" s="66"/>
      <c r="FU350" s="66"/>
      <c r="FV350" s="51"/>
      <c r="FW350" s="51"/>
      <c r="FX350" s="51"/>
      <c r="FY350" s="51"/>
      <c r="FZ350" s="51"/>
      <c r="GA350" s="51"/>
      <c r="GB350" s="51"/>
      <c r="GC350" s="51"/>
      <c r="GD350" s="51"/>
      <c r="GE350" s="51"/>
      <c r="GF350" s="54"/>
      <c r="GG350" s="130"/>
      <c r="GH350" s="109"/>
      <c r="GI350" s="109"/>
      <c r="GJ350" s="109"/>
      <c r="GK350" s="66"/>
      <c r="GL350" s="66"/>
      <c r="GM350" s="51"/>
      <c r="GN350" s="51"/>
      <c r="GO350" s="51"/>
      <c r="GP350" s="51"/>
      <c r="GQ350" s="51"/>
      <c r="GR350" s="51"/>
      <c r="GS350" s="51"/>
      <c r="GT350" s="51"/>
      <c r="GU350" s="51"/>
      <c r="GV350" s="51"/>
      <c r="GW350" s="54"/>
      <c r="GX350" s="130"/>
      <c r="GY350" s="109"/>
      <c r="GZ350" s="109"/>
      <c r="HA350" s="109"/>
      <c r="HB350" s="66"/>
      <c r="HC350" s="66"/>
      <c r="HD350" s="51"/>
      <c r="HE350" s="51"/>
      <c r="HF350" s="51"/>
      <c r="HG350" s="51"/>
      <c r="HH350" s="51"/>
      <c r="HI350" s="51"/>
      <c r="HJ350" s="51"/>
      <c r="HK350" s="51"/>
      <c r="HL350" s="51"/>
      <c r="HM350" s="51"/>
      <c r="HN350" s="54"/>
      <c r="HO350" s="130"/>
      <c r="HP350" s="109"/>
      <c r="HQ350" s="109"/>
      <c r="HR350" s="109"/>
      <c r="HS350" s="66"/>
      <c r="HT350" s="66"/>
      <c r="HU350" s="51"/>
      <c r="HV350" s="51"/>
      <c r="HW350" s="51"/>
      <c r="HX350" s="51"/>
      <c r="HY350" s="51"/>
      <c r="HZ350" s="51"/>
      <c r="IA350" s="51"/>
      <c r="IB350" s="51"/>
      <c r="IC350" s="51"/>
      <c r="ID350" s="51"/>
      <c r="IE350" s="54"/>
      <c r="IF350" s="130"/>
      <c r="IG350" s="109"/>
      <c r="IH350" s="109"/>
      <c r="II350" s="109"/>
      <c r="IJ350" s="66"/>
      <c r="IK350" s="66"/>
      <c r="IL350" s="51"/>
      <c r="IM350" s="51"/>
      <c r="IN350" s="51"/>
      <c r="IO350" s="51"/>
      <c r="IP350" s="51"/>
      <c r="IQ350" s="51"/>
      <c r="IR350" s="51"/>
      <c r="IS350" s="51"/>
      <c r="IT350" s="51"/>
      <c r="IU350" s="51"/>
      <c r="IV350" s="54"/>
    </row>
    <row r="351" spans="1:257" ht="26.25" customHeight="1">
      <c r="A351" s="132"/>
      <c r="B351" s="108"/>
      <c r="C351" s="109"/>
      <c r="D351" s="110"/>
      <c r="E351" s="19"/>
      <c r="F351" s="19"/>
      <c r="G351" s="19"/>
      <c r="H351" s="19">
        <v>2025</v>
      </c>
      <c r="I351" s="25">
        <f t="shared" ref="I351:J351" si="93">I361+I371+I381</f>
        <v>489183.19999999995</v>
      </c>
      <c r="J351" s="25">
        <f t="shared" si="93"/>
        <v>0</v>
      </c>
      <c r="K351" s="25">
        <f t="shared" si="92"/>
        <v>180466</v>
      </c>
      <c r="L351" s="25">
        <f t="shared" si="92"/>
        <v>0</v>
      </c>
      <c r="M351" s="25">
        <f t="shared" si="92"/>
        <v>0</v>
      </c>
      <c r="N351" s="25">
        <f t="shared" si="92"/>
        <v>0</v>
      </c>
      <c r="O351" s="25">
        <f t="shared" si="92"/>
        <v>308717.2</v>
      </c>
      <c r="P351" s="25">
        <f t="shared" si="92"/>
        <v>0</v>
      </c>
      <c r="Q351" s="25">
        <f t="shared" si="92"/>
        <v>0</v>
      </c>
      <c r="R351" s="25">
        <f t="shared" si="92"/>
        <v>0</v>
      </c>
      <c r="S351" s="22"/>
      <c r="T351" s="131"/>
      <c r="U351" s="109"/>
      <c r="V351" s="109"/>
      <c r="W351" s="66"/>
      <c r="X351" s="66"/>
      <c r="Y351" s="51"/>
      <c r="Z351" s="51"/>
      <c r="AA351" s="51"/>
      <c r="AB351" s="51"/>
      <c r="AC351" s="51"/>
      <c r="AD351" s="51"/>
      <c r="AE351" s="51"/>
      <c r="AF351" s="51"/>
      <c r="AG351" s="51"/>
      <c r="AH351" s="51"/>
      <c r="AI351" s="54"/>
      <c r="AJ351" s="130"/>
      <c r="AK351" s="109"/>
      <c r="AL351" s="109"/>
      <c r="AM351" s="109"/>
      <c r="AN351" s="66"/>
      <c r="AO351" s="66"/>
      <c r="AP351" s="51"/>
      <c r="AQ351" s="51"/>
      <c r="AR351" s="51"/>
      <c r="AS351" s="51"/>
      <c r="AT351" s="51"/>
      <c r="AU351" s="51"/>
      <c r="AV351" s="51"/>
      <c r="AW351" s="51"/>
      <c r="AX351" s="51"/>
      <c r="AY351" s="51"/>
      <c r="AZ351" s="54"/>
      <c r="BA351" s="130"/>
      <c r="BB351" s="109"/>
      <c r="BC351" s="109"/>
      <c r="BD351" s="109"/>
      <c r="BE351" s="66"/>
      <c r="BF351" s="66"/>
      <c r="BG351" s="51"/>
      <c r="BH351" s="51"/>
      <c r="BI351" s="51"/>
      <c r="BJ351" s="51"/>
      <c r="BK351" s="51"/>
      <c r="BL351" s="51"/>
      <c r="BM351" s="51"/>
      <c r="BN351" s="51"/>
      <c r="BO351" s="51"/>
      <c r="BP351" s="51"/>
      <c r="BQ351" s="54"/>
      <c r="BR351" s="130"/>
      <c r="BS351" s="109"/>
      <c r="BT351" s="109"/>
      <c r="BU351" s="109"/>
      <c r="BV351" s="66"/>
      <c r="BW351" s="66"/>
      <c r="BX351" s="51"/>
      <c r="BY351" s="51"/>
      <c r="BZ351" s="51"/>
      <c r="CA351" s="51"/>
      <c r="CB351" s="51"/>
      <c r="CC351" s="51"/>
      <c r="CD351" s="51"/>
      <c r="CE351" s="51"/>
      <c r="CF351" s="51"/>
      <c r="CG351" s="51"/>
      <c r="CH351" s="54"/>
      <c r="CI351" s="130"/>
      <c r="CJ351" s="109"/>
      <c r="CK351" s="109"/>
      <c r="CL351" s="109"/>
      <c r="CM351" s="66"/>
      <c r="CN351" s="66"/>
      <c r="CO351" s="51"/>
      <c r="CP351" s="51"/>
      <c r="CQ351" s="51"/>
      <c r="CR351" s="51"/>
      <c r="CS351" s="51"/>
      <c r="CT351" s="51"/>
      <c r="CU351" s="51"/>
      <c r="CV351" s="51"/>
      <c r="CW351" s="51"/>
      <c r="CX351" s="51"/>
      <c r="CY351" s="54"/>
      <c r="CZ351" s="130"/>
      <c r="DA351" s="109"/>
      <c r="DB351" s="109"/>
      <c r="DC351" s="109"/>
      <c r="DD351" s="66"/>
      <c r="DE351" s="66"/>
      <c r="DF351" s="51"/>
      <c r="DG351" s="51"/>
      <c r="DH351" s="51"/>
      <c r="DI351" s="51"/>
      <c r="DJ351" s="51"/>
      <c r="DK351" s="51"/>
      <c r="DL351" s="51"/>
      <c r="DM351" s="51"/>
      <c r="DN351" s="51"/>
      <c r="DO351" s="51"/>
      <c r="DP351" s="54"/>
      <c r="DQ351" s="130"/>
      <c r="DR351" s="109"/>
      <c r="DS351" s="109"/>
      <c r="DT351" s="109"/>
      <c r="DU351" s="66"/>
      <c r="DV351" s="66"/>
      <c r="DW351" s="51"/>
      <c r="DX351" s="51"/>
      <c r="DY351" s="51"/>
      <c r="DZ351" s="51"/>
      <c r="EA351" s="51"/>
      <c r="EB351" s="51"/>
      <c r="EC351" s="51"/>
      <c r="ED351" s="51"/>
      <c r="EE351" s="51"/>
      <c r="EF351" s="51"/>
      <c r="EG351" s="54"/>
      <c r="EH351" s="130"/>
      <c r="EI351" s="109"/>
      <c r="EJ351" s="109"/>
      <c r="EK351" s="109"/>
      <c r="EL351" s="66"/>
      <c r="EM351" s="66"/>
      <c r="EN351" s="51"/>
      <c r="EO351" s="51"/>
      <c r="EP351" s="51"/>
      <c r="EQ351" s="51"/>
      <c r="ER351" s="51"/>
      <c r="ES351" s="51"/>
      <c r="ET351" s="51"/>
      <c r="EU351" s="51"/>
      <c r="EV351" s="51"/>
      <c r="EW351" s="51"/>
      <c r="EX351" s="54"/>
      <c r="EY351" s="130"/>
      <c r="EZ351" s="109"/>
      <c r="FA351" s="109"/>
      <c r="FB351" s="109"/>
      <c r="FC351" s="66"/>
      <c r="FD351" s="66"/>
      <c r="FE351" s="51"/>
      <c r="FF351" s="51"/>
      <c r="FG351" s="51"/>
      <c r="FH351" s="51"/>
      <c r="FI351" s="51"/>
      <c r="FJ351" s="51"/>
      <c r="FK351" s="51"/>
      <c r="FL351" s="51"/>
      <c r="FM351" s="51"/>
      <c r="FN351" s="51"/>
      <c r="FO351" s="54"/>
      <c r="FP351" s="130"/>
      <c r="FQ351" s="109"/>
      <c r="FR351" s="109"/>
      <c r="FS351" s="109"/>
      <c r="FT351" s="66"/>
      <c r="FU351" s="66"/>
      <c r="FV351" s="51"/>
      <c r="FW351" s="51"/>
      <c r="FX351" s="51"/>
      <c r="FY351" s="51"/>
      <c r="FZ351" s="51"/>
      <c r="GA351" s="51"/>
      <c r="GB351" s="51"/>
      <c r="GC351" s="51"/>
      <c r="GD351" s="51"/>
      <c r="GE351" s="51"/>
      <c r="GF351" s="54"/>
      <c r="GG351" s="130"/>
      <c r="GH351" s="109"/>
      <c r="GI351" s="109"/>
      <c r="GJ351" s="109"/>
      <c r="GK351" s="66"/>
      <c r="GL351" s="66"/>
      <c r="GM351" s="51"/>
      <c r="GN351" s="51"/>
      <c r="GO351" s="51"/>
      <c r="GP351" s="51"/>
      <c r="GQ351" s="51"/>
      <c r="GR351" s="51"/>
      <c r="GS351" s="51"/>
      <c r="GT351" s="51"/>
      <c r="GU351" s="51"/>
      <c r="GV351" s="51"/>
      <c r="GW351" s="54"/>
      <c r="GX351" s="130"/>
      <c r="GY351" s="109"/>
      <c r="GZ351" s="109"/>
      <c r="HA351" s="109"/>
      <c r="HB351" s="66"/>
      <c r="HC351" s="66"/>
      <c r="HD351" s="51"/>
      <c r="HE351" s="51"/>
      <c r="HF351" s="51"/>
      <c r="HG351" s="51"/>
      <c r="HH351" s="51"/>
      <c r="HI351" s="51"/>
      <c r="HJ351" s="51"/>
      <c r="HK351" s="51"/>
      <c r="HL351" s="51"/>
      <c r="HM351" s="51"/>
      <c r="HN351" s="54"/>
      <c r="HO351" s="130"/>
      <c r="HP351" s="109"/>
      <c r="HQ351" s="109"/>
      <c r="HR351" s="109"/>
      <c r="HS351" s="66"/>
      <c r="HT351" s="66"/>
      <c r="HU351" s="51"/>
      <c r="HV351" s="51"/>
      <c r="HW351" s="51"/>
      <c r="HX351" s="51"/>
      <c r="HY351" s="51"/>
      <c r="HZ351" s="51"/>
      <c r="IA351" s="51"/>
      <c r="IB351" s="51"/>
      <c r="IC351" s="51"/>
      <c r="ID351" s="51"/>
      <c r="IE351" s="54"/>
      <c r="IF351" s="130"/>
      <c r="IG351" s="109"/>
      <c r="IH351" s="109"/>
      <c r="II351" s="109"/>
      <c r="IJ351" s="66"/>
      <c r="IK351" s="66"/>
      <c r="IL351" s="51"/>
      <c r="IM351" s="51"/>
      <c r="IN351" s="51"/>
      <c r="IO351" s="51"/>
      <c r="IP351" s="51"/>
      <c r="IQ351" s="51"/>
      <c r="IR351" s="51"/>
      <c r="IS351" s="51"/>
      <c r="IT351" s="51"/>
      <c r="IU351" s="51"/>
      <c r="IV351" s="54"/>
    </row>
    <row r="352" spans="1:257" ht="26.25" customHeight="1">
      <c r="A352" s="132"/>
      <c r="B352" s="108"/>
      <c r="C352" s="109"/>
      <c r="D352" s="110"/>
      <c r="E352" s="19"/>
      <c r="F352" s="19"/>
      <c r="G352" s="19"/>
      <c r="H352" s="19">
        <v>2026</v>
      </c>
      <c r="I352" s="25">
        <f>I362+I372+I382</f>
        <v>57614.899999999994</v>
      </c>
      <c r="J352" s="25">
        <f t="shared" ref="J352:J356" si="94">J362+J372+J382</f>
        <v>0</v>
      </c>
      <c r="K352" s="25">
        <f t="shared" si="92"/>
        <v>22891.699999999997</v>
      </c>
      <c r="L352" s="25">
        <f t="shared" si="92"/>
        <v>0</v>
      </c>
      <c r="M352" s="25">
        <f t="shared" si="92"/>
        <v>0</v>
      </c>
      <c r="N352" s="25">
        <f t="shared" si="92"/>
        <v>0</v>
      </c>
      <c r="O352" s="25">
        <f t="shared" si="92"/>
        <v>34723.199999999997</v>
      </c>
      <c r="P352" s="25">
        <f t="shared" si="92"/>
        <v>0</v>
      </c>
      <c r="Q352" s="25">
        <f t="shared" si="92"/>
        <v>0</v>
      </c>
      <c r="R352" s="25">
        <f t="shared" si="92"/>
        <v>0</v>
      </c>
      <c r="S352" s="22"/>
      <c r="T352" s="131"/>
      <c r="U352" s="109"/>
      <c r="V352" s="109"/>
      <c r="W352" s="66"/>
      <c r="X352" s="66"/>
      <c r="Y352" s="51"/>
      <c r="Z352" s="51"/>
      <c r="AA352" s="51"/>
      <c r="AB352" s="51"/>
      <c r="AC352" s="51"/>
      <c r="AD352" s="51"/>
      <c r="AE352" s="51"/>
      <c r="AF352" s="51"/>
      <c r="AG352" s="51"/>
      <c r="AH352" s="51"/>
      <c r="AI352" s="54"/>
      <c r="AJ352" s="130"/>
      <c r="AK352" s="109"/>
      <c r="AL352" s="109"/>
      <c r="AM352" s="109"/>
      <c r="AN352" s="66"/>
      <c r="AO352" s="66"/>
      <c r="AP352" s="51"/>
      <c r="AQ352" s="51"/>
      <c r="AR352" s="51"/>
      <c r="AS352" s="51"/>
      <c r="AT352" s="51"/>
      <c r="AU352" s="51"/>
      <c r="AV352" s="51"/>
      <c r="AW352" s="51"/>
      <c r="AX352" s="51"/>
      <c r="AY352" s="51"/>
      <c r="AZ352" s="54"/>
      <c r="BA352" s="130"/>
      <c r="BB352" s="109"/>
      <c r="BC352" s="109"/>
      <c r="BD352" s="109"/>
      <c r="BE352" s="66"/>
      <c r="BF352" s="66"/>
      <c r="BG352" s="51"/>
      <c r="BH352" s="51"/>
      <c r="BI352" s="51"/>
      <c r="BJ352" s="51"/>
      <c r="BK352" s="51"/>
      <c r="BL352" s="51"/>
      <c r="BM352" s="51"/>
      <c r="BN352" s="51"/>
      <c r="BO352" s="51"/>
      <c r="BP352" s="51"/>
      <c r="BQ352" s="54"/>
      <c r="BR352" s="130"/>
      <c r="BS352" s="109"/>
      <c r="BT352" s="109"/>
      <c r="BU352" s="109"/>
      <c r="BV352" s="66"/>
      <c r="BW352" s="66"/>
      <c r="BX352" s="51"/>
      <c r="BY352" s="51"/>
      <c r="BZ352" s="51"/>
      <c r="CA352" s="51"/>
      <c r="CB352" s="51"/>
      <c r="CC352" s="51"/>
      <c r="CD352" s="51"/>
      <c r="CE352" s="51"/>
      <c r="CF352" s="51"/>
      <c r="CG352" s="51"/>
      <c r="CH352" s="54"/>
      <c r="CI352" s="130"/>
      <c r="CJ352" s="109"/>
      <c r="CK352" s="109"/>
      <c r="CL352" s="109"/>
      <c r="CM352" s="66"/>
      <c r="CN352" s="66"/>
      <c r="CO352" s="51"/>
      <c r="CP352" s="51"/>
      <c r="CQ352" s="51"/>
      <c r="CR352" s="51"/>
      <c r="CS352" s="51"/>
      <c r="CT352" s="51"/>
      <c r="CU352" s="51"/>
      <c r="CV352" s="51"/>
      <c r="CW352" s="51"/>
      <c r="CX352" s="51"/>
      <c r="CY352" s="54"/>
      <c r="CZ352" s="130"/>
      <c r="DA352" s="109"/>
      <c r="DB352" s="109"/>
      <c r="DC352" s="109"/>
      <c r="DD352" s="66"/>
      <c r="DE352" s="66"/>
      <c r="DF352" s="51"/>
      <c r="DG352" s="51"/>
      <c r="DH352" s="51"/>
      <c r="DI352" s="51"/>
      <c r="DJ352" s="51"/>
      <c r="DK352" s="51"/>
      <c r="DL352" s="51"/>
      <c r="DM352" s="51"/>
      <c r="DN352" s="51"/>
      <c r="DO352" s="51"/>
      <c r="DP352" s="54"/>
      <c r="DQ352" s="130"/>
      <c r="DR352" s="109"/>
      <c r="DS352" s="109"/>
      <c r="DT352" s="109"/>
      <c r="DU352" s="66"/>
      <c r="DV352" s="66"/>
      <c r="DW352" s="51"/>
      <c r="DX352" s="51"/>
      <c r="DY352" s="51"/>
      <c r="DZ352" s="51"/>
      <c r="EA352" s="51"/>
      <c r="EB352" s="51"/>
      <c r="EC352" s="51"/>
      <c r="ED352" s="51"/>
      <c r="EE352" s="51"/>
      <c r="EF352" s="51"/>
      <c r="EG352" s="54"/>
      <c r="EH352" s="130"/>
      <c r="EI352" s="109"/>
      <c r="EJ352" s="109"/>
      <c r="EK352" s="109"/>
      <c r="EL352" s="66"/>
      <c r="EM352" s="66"/>
      <c r="EN352" s="51"/>
      <c r="EO352" s="51"/>
      <c r="EP352" s="51"/>
      <c r="EQ352" s="51"/>
      <c r="ER352" s="51"/>
      <c r="ES352" s="51"/>
      <c r="ET352" s="51"/>
      <c r="EU352" s="51"/>
      <c r="EV352" s="51"/>
      <c r="EW352" s="51"/>
      <c r="EX352" s="54"/>
      <c r="EY352" s="130"/>
      <c r="EZ352" s="109"/>
      <c r="FA352" s="109"/>
      <c r="FB352" s="109"/>
      <c r="FC352" s="66"/>
      <c r="FD352" s="66"/>
      <c r="FE352" s="51"/>
      <c r="FF352" s="51"/>
      <c r="FG352" s="51"/>
      <c r="FH352" s="51"/>
      <c r="FI352" s="51"/>
      <c r="FJ352" s="51"/>
      <c r="FK352" s="51"/>
      <c r="FL352" s="51"/>
      <c r="FM352" s="51"/>
      <c r="FN352" s="51"/>
      <c r="FO352" s="54"/>
      <c r="FP352" s="130"/>
      <c r="FQ352" s="109"/>
      <c r="FR352" s="109"/>
      <c r="FS352" s="109"/>
      <c r="FT352" s="66"/>
      <c r="FU352" s="66"/>
      <c r="FV352" s="51"/>
      <c r="FW352" s="51"/>
      <c r="FX352" s="51"/>
      <c r="FY352" s="51"/>
      <c r="FZ352" s="51"/>
      <c r="GA352" s="51"/>
      <c r="GB352" s="51"/>
      <c r="GC352" s="51"/>
      <c r="GD352" s="51"/>
      <c r="GE352" s="51"/>
      <c r="GF352" s="54"/>
      <c r="GG352" s="130"/>
      <c r="GH352" s="109"/>
      <c r="GI352" s="109"/>
      <c r="GJ352" s="109"/>
      <c r="GK352" s="66"/>
      <c r="GL352" s="66"/>
      <c r="GM352" s="51"/>
      <c r="GN352" s="51"/>
      <c r="GO352" s="51"/>
      <c r="GP352" s="51"/>
      <c r="GQ352" s="51"/>
      <c r="GR352" s="51"/>
      <c r="GS352" s="51"/>
      <c r="GT352" s="51"/>
      <c r="GU352" s="51"/>
      <c r="GV352" s="51"/>
      <c r="GW352" s="54"/>
      <c r="GX352" s="130"/>
      <c r="GY352" s="109"/>
      <c r="GZ352" s="109"/>
      <c r="HA352" s="109"/>
      <c r="HB352" s="66"/>
      <c r="HC352" s="66"/>
      <c r="HD352" s="51"/>
      <c r="HE352" s="51"/>
      <c r="HF352" s="51"/>
      <c r="HG352" s="51"/>
      <c r="HH352" s="51"/>
      <c r="HI352" s="51"/>
      <c r="HJ352" s="51"/>
      <c r="HK352" s="51"/>
      <c r="HL352" s="51"/>
      <c r="HM352" s="51"/>
      <c r="HN352" s="54"/>
      <c r="HO352" s="130"/>
      <c r="HP352" s="109"/>
      <c r="HQ352" s="109"/>
      <c r="HR352" s="109"/>
      <c r="HS352" s="66"/>
      <c r="HT352" s="66"/>
      <c r="HU352" s="51"/>
      <c r="HV352" s="51"/>
      <c r="HW352" s="51"/>
      <c r="HX352" s="51"/>
      <c r="HY352" s="51"/>
      <c r="HZ352" s="51"/>
      <c r="IA352" s="51"/>
      <c r="IB352" s="51"/>
      <c r="IC352" s="51"/>
      <c r="ID352" s="51"/>
      <c r="IE352" s="54"/>
      <c r="IF352" s="130"/>
      <c r="IG352" s="109"/>
      <c r="IH352" s="109"/>
      <c r="II352" s="109"/>
      <c r="IJ352" s="66"/>
      <c r="IK352" s="66"/>
      <c r="IL352" s="51"/>
      <c r="IM352" s="51"/>
      <c r="IN352" s="51"/>
      <c r="IO352" s="51"/>
      <c r="IP352" s="51"/>
      <c r="IQ352" s="51"/>
      <c r="IR352" s="51"/>
      <c r="IS352" s="51"/>
      <c r="IT352" s="51"/>
      <c r="IU352" s="51"/>
      <c r="IV352" s="54"/>
    </row>
    <row r="353" spans="1:256" ht="26.25" customHeight="1">
      <c r="A353" s="132"/>
      <c r="B353" s="108"/>
      <c r="C353" s="109"/>
      <c r="D353" s="110"/>
      <c r="E353" s="19"/>
      <c r="F353" s="19"/>
      <c r="G353" s="19"/>
      <c r="H353" s="19">
        <v>2027</v>
      </c>
      <c r="I353" s="25">
        <f t="shared" ref="I353" si="95">I363+I373+I383</f>
        <v>340856.57445444056</v>
      </c>
      <c r="J353" s="25">
        <f t="shared" si="94"/>
        <v>0</v>
      </c>
      <c r="K353" s="25">
        <f t="shared" si="92"/>
        <v>340856.57445444056</v>
      </c>
      <c r="L353" s="25">
        <f t="shared" si="92"/>
        <v>0</v>
      </c>
      <c r="M353" s="25">
        <f t="shared" si="92"/>
        <v>0</v>
      </c>
      <c r="N353" s="25">
        <f t="shared" si="92"/>
        <v>0</v>
      </c>
      <c r="O353" s="25">
        <f t="shared" si="92"/>
        <v>0</v>
      </c>
      <c r="P353" s="25">
        <f t="shared" si="92"/>
        <v>0</v>
      </c>
      <c r="Q353" s="25">
        <f t="shared" si="92"/>
        <v>0</v>
      </c>
      <c r="R353" s="25">
        <f t="shared" si="92"/>
        <v>0</v>
      </c>
      <c r="S353" s="22"/>
      <c r="T353" s="131"/>
      <c r="U353" s="109"/>
      <c r="V353" s="109"/>
      <c r="W353" s="66"/>
      <c r="X353" s="66"/>
      <c r="Y353" s="51"/>
      <c r="Z353" s="51"/>
      <c r="AA353" s="51"/>
      <c r="AB353" s="51"/>
      <c r="AC353" s="51"/>
      <c r="AD353" s="51"/>
      <c r="AE353" s="51"/>
      <c r="AF353" s="51"/>
      <c r="AG353" s="51"/>
      <c r="AH353" s="51"/>
      <c r="AI353" s="54"/>
      <c r="AJ353" s="130"/>
      <c r="AK353" s="109"/>
      <c r="AL353" s="109"/>
      <c r="AM353" s="109"/>
      <c r="AN353" s="66"/>
      <c r="AO353" s="66"/>
      <c r="AP353" s="51"/>
      <c r="AQ353" s="51"/>
      <c r="AR353" s="51"/>
      <c r="AS353" s="51"/>
      <c r="AT353" s="51"/>
      <c r="AU353" s="51"/>
      <c r="AV353" s="51"/>
      <c r="AW353" s="51"/>
      <c r="AX353" s="51"/>
      <c r="AY353" s="51"/>
      <c r="AZ353" s="54"/>
      <c r="BA353" s="130"/>
      <c r="BB353" s="109"/>
      <c r="BC353" s="109"/>
      <c r="BD353" s="109"/>
      <c r="BE353" s="66"/>
      <c r="BF353" s="66"/>
      <c r="BG353" s="51"/>
      <c r="BH353" s="51"/>
      <c r="BI353" s="51"/>
      <c r="BJ353" s="51"/>
      <c r="BK353" s="51"/>
      <c r="BL353" s="51"/>
      <c r="BM353" s="51"/>
      <c r="BN353" s="51"/>
      <c r="BO353" s="51"/>
      <c r="BP353" s="51"/>
      <c r="BQ353" s="54"/>
      <c r="BR353" s="130"/>
      <c r="BS353" s="109"/>
      <c r="BT353" s="109"/>
      <c r="BU353" s="109"/>
      <c r="BV353" s="66"/>
      <c r="BW353" s="66"/>
      <c r="BX353" s="51"/>
      <c r="BY353" s="51"/>
      <c r="BZ353" s="51"/>
      <c r="CA353" s="51"/>
      <c r="CB353" s="51"/>
      <c r="CC353" s="51"/>
      <c r="CD353" s="51"/>
      <c r="CE353" s="51"/>
      <c r="CF353" s="51"/>
      <c r="CG353" s="51"/>
      <c r="CH353" s="54"/>
      <c r="CI353" s="130"/>
      <c r="CJ353" s="109"/>
      <c r="CK353" s="109"/>
      <c r="CL353" s="109"/>
      <c r="CM353" s="66"/>
      <c r="CN353" s="66"/>
      <c r="CO353" s="51"/>
      <c r="CP353" s="51"/>
      <c r="CQ353" s="51"/>
      <c r="CR353" s="51"/>
      <c r="CS353" s="51"/>
      <c r="CT353" s="51"/>
      <c r="CU353" s="51"/>
      <c r="CV353" s="51"/>
      <c r="CW353" s="51"/>
      <c r="CX353" s="51"/>
      <c r="CY353" s="54"/>
      <c r="CZ353" s="130"/>
      <c r="DA353" s="109"/>
      <c r="DB353" s="109"/>
      <c r="DC353" s="109"/>
      <c r="DD353" s="66"/>
      <c r="DE353" s="66"/>
      <c r="DF353" s="51"/>
      <c r="DG353" s="51"/>
      <c r="DH353" s="51"/>
      <c r="DI353" s="51"/>
      <c r="DJ353" s="51"/>
      <c r="DK353" s="51"/>
      <c r="DL353" s="51"/>
      <c r="DM353" s="51"/>
      <c r="DN353" s="51"/>
      <c r="DO353" s="51"/>
      <c r="DP353" s="54"/>
      <c r="DQ353" s="130"/>
      <c r="DR353" s="109"/>
      <c r="DS353" s="109"/>
      <c r="DT353" s="109"/>
      <c r="DU353" s="66"/>
      <c r="DV353" s="66"/>
      <c r="DW353" s="51"/>
      <c r="DX353" s="51"/>
      <c r="DY353" s="51"/>
      <c r="DZ353" s="51"/>
      <c r="EA353" s="51"/>
      <c r="EB353" s="51"/>
      <c r="EC353" s="51"/>
      <c r="ED353" s="51"/>
      <c r="EE353" s="51"/>
      <c r="EF353" s="51"/>
      <c r="EG353" s="54"/>
      <c r="EH353" s="130"/>
      <c r="EI353" s="109"/>
      <c r="EJ353" s="109"/>
      <c r="EK353" s="109"/>
      <c r="EL353" s="66"/>
      <c r="EM353" s="66"/>
      <c r="EN353" s="51"/>
      <c r="EO353" s="51"/>
      <c r="EP353" s="51"/>
      <c r="EQ353" s="51"/>
      <c r="ER353" s="51"/>
      <c r="ES353" s="51"/>
      <c r="ET353" s="51"/>
      <c r="EU353" s="51"/>
      <c r="EV353" s="51"/>
      <c r="EW353" s="51"/>
      <c r="EX353" s="54"/>
      <c r="EY353" s="130"/>
      <c r="EZ353" s="109"/>
      <c r="FA353" s="109"/>
      <c r="FB353" s="109"/>
      <c r="FC353" s="66"/>
      <c r="FD353" s="66"/>
      <c r="FE353" s="51"/>
      <c r="FF353" s="51"/>
      <c r="FG353" s="51"/>
      <c r="FH353" s="51"/>
      <c r="FI353" s="51"/>
      <c r="FJ353" s="51"/>
      <c r="FK353" s="51"/>
      <c r="FL353" s="51"/>
      <c r="FM353" s="51"/>
      <c r="FN353" s="51"/>
      <c r="FO353" s="54"/>
      <c r="FP353" s="130"/>
      <c r="FQ353" s="109"/>
      <c r="FR353" s="109"/>
      <c r="FS353" s="109"/>
      <c r="FT353" s="66"/>
      <c r="FU353" s="66"/>
      <c r="FV353" s="51"/>
      <c r="FW353" s="51"/>
      <c r="FX353" s="51"/>
      <c r="FY353" s="51"/>
      <c r="FZ353" s="51"/>
      <c r="GA353" s="51"/>
      <c r="GB353" s="51"/>
      <c r="GC353" s="51"/>
      <c r="GD353" s="51"/>
      <c r="GE353" s="51"/>
      <c r="GF353" s="54"/>
      <c r="GG353" s="130"/>
      <c r="GH353" s="109"/>
      <c r="GI353" s="109"/>
      <c r="GJ353" s="109"/>
      <c r="GK353" s="66"/>
      <c r="GL353" s="66"/>
      <c r="GM353" s="51"/>
      <c r="GN353" s="51"/>
      <c r="GO353" s="51"/>
      <c r="GP353" s="51"/>
      <c r="GQ353" s="51"/>
      <c r="GR353" s="51"/>
      <c r="GS353" s="51"/>
      <c r="GT353" s="51"/>
      <c r="GU353" s="51"/>
      <c r="GV353" s="51"/>
      <c r="GW353" s="54"/>
      <c r="GX353" s="130"/>
      <c r="GY353" s="109"/>
      <c r="GZ353" s="109"/>
      <c r="HA353" s="109"/>
      <c r="HB353" s="66"/>
      <c r="HC353" s="66"/>
      <c r="HD353" s="51"/>
      <c r="HE353" s="51"/>
      <c r="HF353" s="51"/>
      <c r="HG353" s="51"/>
      <c r="HH353" s="51"/>
      <c r="HI353" s="51"/>
      <c r="HJ353" s="51"/>
      <c r="HK353" s="51"/>
      <c r="HL353" s="51"/>
      <c r="HM353" s="51"/>
      <c r="HN353" s="54"/>
      <c r="HO353" s="130"/>
      <c r="HP353" s="109"/>
      <c r="HQ353" s="109"/>
      <c r="HR353" s="109"/>
      <c r="HS353" s="66"/>
      <c r="HT353" s="66"/>
      <c r="HU353" s="51"/>
      <c r="HV353" s="51"/>
      <c r="HW353" s="51"/>
      <c r="HX353" s="51"/>
      <c r="HY353" s="51"/>
      <c r="HZ353" s="51"/>
      <c r="IA353" s="51"/>
      <c r="IB353" s="51"/>
      <c r="IC353" s="51"/>
      <c r="ID353" s="51"/>
      <c r="IE353" s="54"/>
      <c r="IF353" s="130"/>
      <c r="IG353" s="109"/>
      <c r="IH353" s="109"/>
      <c r="II353" s="109"/>
      <c r="IJ353" s="66"/>
      <c r="IK353" s="66"/>
      <c r="IL353" s="51"/>
      <c r="IM353" s="51"/>
      <c r="IN353" s="51"/>
      <c r="IO353" s="51"/>
      <c r="IP353" s="51"/>
      <c r="IQ353" s="51"/>
      <c r="IR353" s="51"/>
      <c r="IS353" s="51"/>
      <c r="IT353" s="51"/>
      <c r="IU353" s="51"/>
      <c r="IV353" s="54"/>
    </row>
    <row r="354" spans="1:256" ht="26.25" customHeight="1">
      <c r="A354" s="132"/>
      <c r="B354" s="108"/>
      <c r="C354" s="109"/>
      <c r="D354" s="110"/>
      <c r="E354" s="19"/>
      <c r="F354" s="19"/>
      <c r="G354" s="19"/>
      <c r="H354" s="19">
        <v>2028</v>
      </c>
      <c r="I354" s="25">
        <f t="shared" ref="I354" si="96">I364+I374+I384</f>
        <v>128413.26742647769</v>
      </c>
      <c r="J354" s="25">
        <f t="shared" si="94"/>
        <v>0</v>
      </c>
      <c r="K354" s="25">
        <f t="shared" si="92"/>
        <v>128413.26742647769</v>
      </c>
      <c r="L354" s="25">
        <f t="shared" si="92"/>
        <v>0</v>
      </c>
      <c r="M354" s="25">
        <f t="shared" si="92"/>
        <v>0</v>
      </c>
      <c r="N354" s="25">
        <f t="shared" si="92"/>
        <v>0</v>
      </c>
      <c r="O354" s="25">
        <f t="shared" si="92"/>
        <v>0</v>
      </c>
      <c r="P354" s="25">
        <f t="shared" si="92"/>
        <v>0</v>
      </c>
      <c r="Q354" s="25">
        <f t="shared" si="92"/>
        <v>0</v>
      </c>
      <c r="R354" s="25">
        <f t="shared" si="92"/>
        <v>0</v>
      </c>
      <c r="S354" s="22"/>
      <c r="T354" s="26"/>
      <c r="AI354" s="66"/>
      <c r="AY354" s="66"/>
      <c r="BO354" s="66"/>
      <c r="CE354" s="66"/>
      <c r="CU354" s="66"/>
      <c r="DK354" s="66"/>
      <c r="EA354" s="66"/>
      <c r="EQ354" s="66"/>
      <c r="FG354" s="66"/>
      <c r="FW354" s="66"/>
      <c r="GM354" s="66"/>
      <c r="HC354" s="66"/>
      <c r="HS354" s="66"/>
      <c r="II354" s="66"/>
    </row>
    <row r="355" spans="1:256" ht="26.25" customHeight="1">
      <c r="A355" s="132"/>
      <c r="B355" s="108"/>
      <c r="C355" s="109"/>
      <c r="D355" s="110"/>
      <c r="E355" s="19"/>
      <c r="F355" s="19"/>
      <c r="G355" s="19"/>
      <c r="H355" s="19">
        <v>2029</v>
      </c>
      <c r="I355" s="25">
        <f t="shared" ref="I355" si="97">I365+I375+I385</f>
        <v>216922.29437741061</v>
      </c>
      <c r="J355" s="25">
        <f t="shared" si="94"/>
        <v>0</v>
      </c>
      <c r="K355" s="25">
        <f t="shared" si="92"/>
        <v>216922.29437741061</v>
      </c>
      <c r="L355" s="25">
        <f t="shared" si="92"/>
        <v>0</v>
      </c>
      <c r="M355" s="25">
        <f t="shared" si="92"/>
        <v>0</v>
      </c>
      <c r="N355" s="25">
        <f t="shared" si="92"/>
        <v>0</v>
      </c>
      <c r="O355" s="25">
        <f t="shared" si="92"/>
        <v>0</v>
      </c>
      <c r="P355" s="25">
        <f t="shared" si="92"/>
        <v>0</v>
      </c>
      <c r="Q355" s="25">
        <f t="shared" si="92"/>
        <v>0</v>
      </c>
      <c r="R355" s="25">
        <f t="shared" si="92"/>
        <v>0</v>
      </c>
      <c r="S355" s="22"/>
      <c r="T355" s="26"/>
      <c r="AI355" s="66"/>
      <c r="AY355" s="66"/>
      <c r="BO355" s="66"/>
      <c r="CE355" s="66"/>
      <c r="CU355" s="66"/>
      <c r="DK355" s="66"/>
      <c r="EA355" s="66"/>
      <c r="EQ355" s="66"/>
      <c r="FG355" s="66"/>
      <c r="FW355" s="66"/>
      <c r="GM355" s="66"/>
      <c r="HC355" s="66"/>
      <c r="HS355" s="66"/>
      <c r="II355" s="66"/>
    </row>
    <row r="356" spans="1:256" ht="26.25" customHeight="1">
      <c r="A356" s="133"/>
      <c r="B356" s="108"/>
      <c r="C356" s="109"/>
      <c r="D356" s="110"/>
      <c r="E356" s="19"/>
      <c r="F356" s="19"/>
      <c r="G356" s="19"/>
      <c r="H356" s="19">
        <v>2030</v>
      </c>
      <c r="I356" s="25">
        <f t="shared" ref="I356" si="98">I366+I376+I386</f>
        <v>253534.72396815527</v>
      </c>
      <c r="J356" s="25">
        <f t="shared" si="94"/>
        <v>0</v>
      </c>
      <c r="K356" s="25">
        <f t="shared" si="92"/>
        <v>253534.72396815527</v>
      </c>
      <c r="L356" s="25">
        <f t="shared" si="92"/>
        <v>0</v>
      </c>
      <c r="M356" s="25">
        <f t="shared" si="92"/>
        <v>0</v>
      </c>
      <c r="N356" s="25">
        <f t="shared" si="92"/>
        <v>0</v>
      </c>
      <c r="O356" s="25">
        <f t="shared" si="92"/>
        <v>0</v>
      </c>
      <c r="P356" s="25">
        <f t="shared" si="92"/>
        <v>0</v>
      </c>
      <c r="Q356" s="25">
        <f t="shared" si="92"/>
        <v>0</v>
      </c>
      <c r="R356" s="25">
        <f t="shared" si="92"/>
        <v>0</v>
      </c>
      <c r="S356" s="22"/>
      <c r="T356" s="26"/>
      <c r="AI356" s="66"/>
      <c r="AY356" s="66"/>
      <c r="BO356" s="66"/>
      <c r="CE356" s="66"/>
      <c r="CU356" s="66"/>
      <c r="DK356" s="66"/>
      <c r="EA356" s="66"/>
      <c r="EQ356" s="66"/>
      <c r="FG356" s="66"/>
      <c r="FW356" s="66"/>
      <c r="GM356" s="66"/>
      <c r="HC356" s="66"/>
      <c r="HS356" s="66"/>
      <c r="II356" s="66"/>
    </row>
    <row r="357" spans="1:256" ht="26.25" customHeight="1">
      <c r="A357" s="96"/>
      <c r="B357" s="105" t="s">
        <v>28</v>
      </c>
      <c r="C357" s="106"/>
      <c r="D357" s="107"/>
      <c r="E357" s="19"/>
      <c r="F357" s="19"/>
      <c r="G357" s="19"/>
      <c r="H357" s="23" t="s">
        <v>23</v>
      </c>
      <c r="I357" s="24">
        <f>K357+M357+O357+Q357</f>
        <v>1402305.9898264841</v>
      </c>
      <c r="J357" s="24">
        <f t="shared" ref="J357:J373" si="99">L357+N357+P357+R357</f>
        <v>3197.0999999999995</v>
      </c>
      <c r="K357" s="24">
        <f t="shared" ref="K357:R357" si="100">SUM(K358:K366)</f>
        <v>1150205.889826484</v>
      </c>
      <c r="L357" s="24">
        <f t="shared" si="100"/>
        <v>3197.0999999999995</v>
      </c>
      <c r="M357" s="24">
        <f t="shared" si="100"/>
        <v>0</v>
      </c>
      <c r="N357" s="24">
        <f t="shared" si="100"/>
        <v>0</v>
      </c>
      <c r="O357" s="24">
        <f t="shared" si="100"/>
        <v>252100.09999999998</v>
      </c>
      <c r="P357" s="24">
        <f t="shared" si="100"/>
        <v>0</v>
      </c>
      <c r="Q357" s="24">
        <f t="shared" si="100"/>
        <v>0</v>
      </c>
      <c r="R357" s="24">
        <f t="shared" si="100"/>
        <v>0</v>
      </c>
      <c r="S357" s="22"/>
      <c r="T357" s="131"/>
      <c r="U357" s="109"/>
      <c r="V357" s="109"/>
      <c r="W357" s="66"/>
      <c r="X357" s="46"/>
      <c r="Y357" s="52"/>
      <c r="Z357" s="52"/>
      <c r="AA357" s="52"/>
      <c r="AB357" s="52"/>
      <c r="AC357" s="52"/>
      <c r="AD357" s="52"/>
      <c r="AE357" s="52"/>
      <c r="AF357" s="52"/>
      <c r="AG357" s="52"/>
      <c r="AH357" s="52"/>
      <c r="AI357" s="54"/>
      <c r="AJ357" s="130"/>
      <c r="AK357" s="109"/>
      <c r="AL357" s="109"/>
      <c r="AM357" s="109"/>
      <c r="AN357" s="66"/>
      <c r="AO357" s="46"/>
      <c r="AP357" s="52"/>
      <c r="AQ357" s="52"/>
      <c r="AR357" s="52"/>
      <c r="AS357" s="52"/>
      <c r="AT357" s="52"/>
      <c r="AU357" s="52"/>
      <c r="AV357" s="52"/>
      <c r="AW357" s="52"/>
      <c r="AX357" s="52"/>
      <c r="AY357" s="52"/>
      <c r="AZ357" s="54"/>
      <c r="BA357" s="130"/>
      <c r="BB357" s="109"/>
      <c r="BC357" s="109"/>
      <c r="BD357" s="109"/>
      <c r="BE357" s="66"/>
      <c r="BF357" s="46"/>
      <c r="BG357" s="52"/>
      <c r="BH357" s="52"/>
      <c r="BI357" s="52"/>
      <c r="BJ357" s="52"/>
      <c r="BK357" s="52"/>
      <c r="BL357" s="52"/>
      <c r="BM357" s="52"/>
      <c r="BN357" s="52"/>
      <c r="BO357" s="52"/>
      <c r="BP357" s="52"/>
      <c r="BQ357" s="54"/>
      <c r="BR357" s="130"/>
      <c r="BS357" s="109"/>
      <c r="BT357" s="109"/>
      <c r="BU357" s="109"/>
      <c r="BV357" s="66"/>
      <c r="BW357" s="46"/>
      <c r="BX357" s="52"/>
      <c r="BY357" s="52"/>
      <c r="BZ357" s="52"/>
      <c r="CA357" s="52"/>
      <c r="CB357" s="52"/>
      <c r="CC357" s="52"/>
      <c r="CD357" s="52"/>
      <c r="CE357" s="52"/>
      <c r="CF357" s="52"/>
      <c r="CG357" s="52"/>
      <c r="CH357" s="54"/>
      <c r="CI357" s="130"/>
      <c r="CJ357" s="109"/>
      <c r="CK357" s="109"/>
      <c r="CL357" s="109"/>
      <c r="CM357" s="66"/>
      <c r="CN357" s="46"/>
      <c r="CO357" s="52"/>
      <c r="CP357" s="52"/>
      <c r="CQ357" s="52"/>
      <c r="CR357" s="52"/>
      <c r="CS357" s="52"/>
      <c r="CT357" s="52"/>
      <c r="CU357" s="52"/>
      <c r="CV357" s="52"/>
      <c r="CW357" s="52"/>
      <c r="CX357" s="52"/>
      <c r="CY357" s="54"/>
      <c r="CZ357" s="130"/>
      <c r="DA357" s="109"/>
      <c r="DB357" s="109"/>
      <c r="DC357" s="109"/>
      <c r="DD357" s="66"/>
      <c r="DE357" s="46"/>
      <c r="DF357" s="52"/>
      <c r="DG357" s="52"/>
      <c r="DH357" s="52"/>
      <c r="DI357" s="52"/>
      <c r="DJ357" s="52"/>
      <c r="DK357" s="52"/>
      <c r="DL357" s="52"/>
      <c r="DM357" s="52"/>
      <c r="DN357" s="52"/>
      <c r="DO357" s="52"/>
      <c r="DP357" s="54"/>
      <c r="DQ357" s="130"/>
      <c r="DR357" s="109"/>
      <c r="DS357" s="109"/>
      <c r="DT357" s="109"/>
      <c r="DU357" s="66"/>
      <c r="DV357" s="46"/>
      <c r="DW357" s="52"/>
      <c r="DX357" s="52"/>
      <c r="DY357" s="52"/>
      <c r="DZ357" s="52"/>
      <c r="EA357" s="52"/>
      <c r="EB357" s="52"/>
      <c r="EC357" s="52"/>
      <c r="ED357" s="52"/>
      <c r="EE357" s="52"/>
      <c r="EF357" s="52"/>
      <c r="EG357" s="54"/>
      <c r="EH357" s="130"/>
      <c r="EI357" s="109"/>
      <c r="EJ357" s="109"/>
      <c r="EK357" s="109"/>
      <c r="EL357" s="66"/>
      <c r="EM357" s="46"/>
      <c r="EN357" s="52"/>
      <c r="EO357" s="52"/>
      <c r="EP357" s="52"/>
      <c r="EQ357" s="52"/>
      <c r="ER357" s="52"/>
      <c r="ES357" s="52"/>
      <c r="ET357" s="52"/>
      <c r="EU357" s="52"/>
      <c r="EV357" s="52"/>
      <c r="EW357" s="52"/>
      <c r="EX357" s="54"/>
      <c r="EY357" s="130"/>
      <c r="EZ357" s="109"/>
      <c r="FA357" s="109"/>
      <c r="FB357" s="109"/>
      <c r="FC357" s="66"/>
      <c r="FD357" s="46"/>
      <c r="FE357" s="52"/>
      <c r="FF357" s="52"/>
      <c r="FG357" s="52"/>
      <c r="FH357" s="52"/>
      <c r="FI357" s="52"/>
      <c r="FJ357" s="52"/>
      <c r="FK357" s="52"/>
      <c r="FL357" s="52"/>
      <c r="FM357" s="52"/>
      <c r="FN357" s="52"/>
      <c r="FO357" s="54"/>
      <c r="FP357" s="130"/>
      <c r="FQ357" s="109"/>
      <c r="FR357" s="109"/>
      <c r="FS357" s="109"/>
      <c r="FT357" s="66"/>
      <c r="FU357" s="46"/>
      <c r="FV357" s="52"/>
      <c r="FW357" s="52"/>
      <c r="FX357" s="52"/>
      <c r="FY357" s="52"/>
      <c r="FZ357" s="52"/>
      <c r="GA357" s="52"/>
      <c r="GB357" s="52"/>
      <c r="GC357" s="52"/>
      <c r="GD357" s="52"/>
      <c r="GE357" s="52"/>
      <c r="GF357" s="54"/>
      <c r="GG357" s="130"/>
      <c r="GH357" s="109"/>
      <c r="GI357" s="109"/>
      <c r="GJ357" s="109"/>
      <c r="GK357" s="66"/>
      <c r="GL357" s="46"/>
      <c r="GM357" s="52"/>
      <c r="GN357" s="52"/>
      <c r="GO357" s="52"/>
      <c r="GP357" s="52"/>
      <c r="GQ357" s="52"/>
      <c r="GR357" s="52"/>
      <c r="GS357" s="52"/>
      <c r="GT357" s="52"/>
      <c r="GU357" s="52"/>
      <c r="GV357" s="52"/>
      <c r="GW357" s="54"/>
      <c r="GX357" s="130"/>
      <c r="GY357" s="109"/>
      <c r="GZ357" s="109"/>
      <c r="HA357" s="109"/>
      <c r="HB357" s="66"/>
      <c r="HC357" s="46"/>
      <c r="HD357" s="52"/>
      <c r="HE357" s="52"/>
      <c r="HF357" s="52"/>
      <c r="HG357" s="52"/>
      <c r="HH357" s="52"/>
      <c r="HI357" s="52"/>
      <c r="HJ357" s="52"/>
      <c r="HK357" s="52"/>
      <c r="HL357" s="52"/>
      <c r="HM357" s="52"/>
      <c r="HN357" s="54"/>
      <c r="HO357" s="130"/>
      <c r="HP357" s="109"/>
      <c r="HQ357" s="109"/>
      <c r="HR357" s="109"/>
      <c r="HS357" s="66"/>
      <c r="HT357" s="46"/>
      <c r="HU357" s="52"/>
      <c r="HV357" s="52"/>
      <c r="HW357" s="52"/>
      <c r="HX357" s="52"/>
      <c r="HY357" s="52"/>
      <c r="HZ357" s="52"/>
      <c r="IA357" s="52"/>
      <c r="IB357" s="52"/>
      <c r="IC357" s="52"/>
      <c r="ID357" s="52"/>
      <c r="IE357" s="54"/>
      <c r="IF357" s="130"/>
      <c r="IG357" s="109"/>
      <c r="IH357" s="109"/>
      <c r="II357" s="109"/>
      <c r="IJ357" s="66"/>
      <c r="IK357" s="46"/>
      <c r="IL357" s="52"/>
      <c r="IM357" s="52"/>
      <c r="IN357" s="52"/>
      <c r="IO357" s="52"/>
      <c r="IP357" s="52"/>
      <c r="IQ357" s="52"/>
      <c r="IR357" s="52"/>
      <c r="IS357" s="52"/>
      <c r="IT357" s="52"/>
      <c r="IU357" s="52"/>
      <c r="IV357" s="54"/>
    </row>
    <row r="358" spans="1:256" ht="26.25" customHeight="1">
      <c r="A358" s="132"/>
      <c r="B358" s="108"/>
      <c r="C358" s="109"/>
      <c r="D358" s="110"/>
      <c r="E358" s="19"/>
      <c r="F358" s="19"/>
      <c r="G358" s="19"/>
      <c r="H358" s="19">
        <v>2022</v>
      </c>
      <c r="I358" s="25">
        <f t="shared" ref="I358:J374" si="101">K358+M358+O358+Q358</f>
        <v>44.699999999999996</v>
      </c>
      <c r="J358" s="25">
        <f>L358+N358+P358+R358</f>
        <v>44.699999999999996</v>
      </c>
      <c r="K358" s="25">
        <f t="shared" ref="K358:R358" si="102">K247+K174</f>
        <v>44.699999999999996</v>
      </c>
      <c r="L358" s="25">
        <f t="shared" si="102"/>
        <v>44.699999999999996</v>
      </c>
      <c r="M358" s="25">
        <f t="shared" si="102"/>
        <v>0</v>
      </c>
      <c r="N358" s="25">
        <f t="shared" si="102"/>
        <v>0</v>
      </c>
      <c r="O358" s="25">
        <f t="shared" si="102"/>
        <v>0</v>
      </c>
      <c r="P358" s="25">
        <f t="shared" si="102"/>
        <v>0</v>
      </c>
      <c r="Q358" s="25">
        <f t="shared" si="102"/>
        <v>0</v>
      </c>
      <c r="R358" s="25">
        <f t="shared" si="102"/>
        <v>0</v>
      </c>
      <c r="S358" s="22"/>
      <c r="T358" s="131"/>
      <c r="U358" s="109"/>
      <c r="V358" s="109"/>
      <c r="W358" s="66"/>
      <c r="X358" s="66"/>
      <c r="Y358" s="51"/>
      <c r="Z358" s="51"/>
      <c r="AA358" s="51"/>
      <c r="AB358" s="51"/>
      <c r="AC358" s="51"/>
      <c r="AD358" s="51"/>
      <c r="AE358" s="51"/>
      <c r="AF358" s="51"/>
      <c r="AG358" s="51"/>
      <c r="AH358" s="51"/>
      <c r="AI358" s="54"/>
      <c r="AJ358" s="130"/>
      <c r="AK358" s="109"/>
      <c r="AL358" s="109"/>
      <c r="AM358" s="109"/>
      <c r="AN358" s="66"/>
      <c r="AO358" s="66"/>
      <c r="AP358" s="51"/>
      <c r="AQ358" s="51"/>
      <c r="AR358" s="51"/>
      <c r="AS358" s="51"/>
      <c r="AT358" s="51"/>
      <c r="AU358" s="51"/>
      <c r="AV358" s="51"/>
      <c r="AW358" s="51"/>
      <c r="AX358" s="51"/>
      <c r="AY358" s="51"/>
      <c r="AZ358" s="54"/>
      <c r="BA358" s="130"/>
      <c r="BB358" s="109"/>
      <c r="BC358" s="109"/>
      <c r="BD358" s="109"/>
      <c r="BE358" s="66"/>
      <c r="BF358" s="66"/>
      <c r="BG358" s="51"/>
      <c r="BH358" s="51"/>
      <c r="BI358" s="51"/>
      <c r="BJ358" s="51"/>
      <c r="BK358" s="51"/>
      <c r="BL358" s="51"/>
      <c r="BM358" s="51"/>
      <c r="BN358" s="51"/>
      <c r="BO358" s="51"/>
      <c r="BP358" s="51"/>
      <c r="BQ358" s="54"/>
      <c r="BR358" s="130"/>
      <c r="BS358" s="109"/>
      <c r="BT358" s="109"/>
      <c r="BU358" s="109"/>
      <c r="BV358" s="66"/>
      <c r="BW358" s="66"/>
      <c r="BX358" s="51"/>
      <c r="BY358" s="51"/>
      <c r="BZ358" s="51"/>
      <c r="CA358" s="51"/>
      <c r="CB358" s="51"/>
      <c r="CC358" s="51"/>
      <c r="CD358" s="51"/>
      <c r="CE358" s="51"/>
      <c r="CF358" s="51"/>
      <c r="CG358" s="51"/>
      <c r="CH358" s="54"/>
      <c r="CI358" s="130"/>
      <c r="CJ358" s="109"/>
      <c r="CK358" s="109"/>
      <c r="CL358" s="109"/>
      <c r="CM358" s="66"/>
      <c r="CN358" s="66"/>
      <c r="CO358" s="51"/>
      <c r="CP358" s="51"/>
      <c r="CQ358" s="51"/>
      <c r="CR358" s="51"/>
      <c r="CS358" s="51"/>
      <c r="CT358" s="51"/>
      <c r="CU358" s="51"/>
      <c r="CV358" s="51"/>
      <c r="CW358" s="51"/>
      <c r="CX358" s="51"/>
      <c r="CY358" s="54"/>
      <c r="CZ358" s="130"/>
      <c r="DA358" s="109"/>
      <c r="DB358" s="109"/>
      <c r="DC358" s="109"/>
      <c r="DD358" s="66"/>
      <c r="DE358" s="66"/>
      <c r="DF358" s="51"/>
      <c r="DG358" s="51"/>
      <c r="DH358" s="51"/>
      <c r="DI358" s="51"/>
      <c r="DJ358" s="51"/>
      <c r="DK358" s="51"/>
      <c r="DL358" s="51"/>
      <c r="DM358" s="51"/>
      <c r="DN358" s="51"/>
      <c r="DO358" s="51"/>
      <c r="DP358" s="54"/>
      <c r="DQ358" s="130"/>
      <c r="DR358" s="109"/>
      <c r="DS358" s="109"/>
      <c r="DT358" s="109"/>
      <c r="DU358" s="66"/>
      <c r="DV358" s="66"/>
      <c r="DW358" s="51"/>
      <c r="DX358" s="51"/>
      <c r="DY358" s="51"/>
      <c r="DZ358" s="51"/>
      <c r="EA358" s="51"/>
      <c r="EB358" s="51"/>
      <c r="EC358" s="51"/>
      <c r="ED358" s="51"/>
      <c r="EE358" s="51"/>
      <c r="EF358" s="51"/>
      <c r="EG358" s="54"/>
      <c r="EH358" s="130"/>
      <c r="EI358" s="109"/>
      <c r="EJ358" s="109"/>
      <c r="EK358" s="109"/>
      <c r="EL358" s="66"/>
      <c r="EM358" s="66"/>
      <c r="EN358" s="51"/>
      <c r="EO358" s="51"/>
      <c r="EP358" s="51"/>
      <c r="EQ358" s="51"/>
      <c r="ER358" s="51"/>
      <c r="ES358" s="51"/>
      <c r="ET358" s="51"/>
      <c r="EU358" s="51"/>
      <c r="EV358" s="51"/>
      <c r="EW358" s="51"/>
      <c r="EX358" s="54"/>
      <c r="EY358" s="130"/>
      <c r="EZ358" s="109"/>
      <c r="FA358" s="109"/>
      <c r="FB358" s="109"/>
      <c r="FC358" s="66"/>
      <c r="FD358" s="66"/>
      <c r="FE358" s="51"/>
      <c r="FF358" s="51"/>
      <c r="FG358" s="51"/>
      <c r="FH358" s="51"/>
      <c r="FI358" s="51"/>
      <c r="FJ358" s="51"/>
      <c r="FK358" s="51"/>
      <c r="FL358" s="51"/>
      <c r="FM358" s="51"/>
      <c r="FN358" s="51"/>
      <c r="FO358" s="54"/>
      <c r="FP358" s="130"/>
      <c r="FQ358" s="109"/>
      <c r="FR358" s="109"/>
      <c r="FS358" s="109"/>
      <c r="FT358" s="66"/>
      <c r="FU358" s="66"/>
      <c r="FV358" s="51"/>
      <c r="FW358" s="51"/>
      <c r="FX358" s="51"/>
      <c r="FY358" s="51"/>
      <c r="FZ358" s="51"/>
      <c r="GA358" s="51"/>
      <c r="GB358" s="51"/>
      <c r="GC358" s="51"/>
      <c r="GD358" s="51"/>
      <c r="GE358" s="51"/>
      <c r="GF358" s="54"/>
      <c r="GG358" s="130"/>
      <c r="GH358" s="109"/>
      <c r="GI358" s="109"/>
      <c r="GJ358" s="109"/>
      <c r="GK358" s="66"/>
      <c r="GL358" s="66"/>
      <c r="GM358" s="51"/>
      <c r="GN358" s="51"/>
      <c r="GO358" s="51"/>
      <c r="GP358" s="51"/>
      <c r="GQ358" s="51"/>
      <c r="GR358" s="51"/>
      <c r="GS358" s="51"/>
      <c r="GT358" s="51"/>
      <c r="GU358" s="51"/>
      <c r="GV358" s="51"/>
      <c r="GW358" s="54"/>
      <c r="GX358" s="130"/>
      <c r="GY358" s="109"/>
      <c r="GZ358" s="109"/>
      <c r="HA358" s="109"/>
      <c r="HB358" s="66"/>
      <c r="HC358" s="66"/>
      <c r="HD358" s="51"/>
      <c r="HE358" s="51"/>
      <c r="HF358" s="51"/>
      <c r="HG358" s="51"/>
      <c r="HH358" s="51"/>
      <c r="HI358" s="51"/>
      <c r="HJ358" s="51"/>
      <c r="HK358" s="51"/>
      <c r="HL358" s="51"/>
      <c r="HM358" s="51"/>
      <c r="HN358" s="54"/>
      <c r="HO358" s="130"/>
      <c r="HP358" s="109"/>
      <c r="HQ358" s="109"/>
      <c r="HR358" s="109"/>
      <c r="HS358" s="66"/>
      <c r="HT358" s="66"/>
      <c r="HU358" s="51"/>
      <c r="HV358" s="51"/>
      <c r="HW358" s="51"/>
      <c r="HX358" s="51"/>
      <c r="HY358" s="51"/>
      <c r="HZ358" s="51"/>
      <c r="IA358" s="51"/>
      <c r="IB358" s="51"/>
      <c r="IC358" s="51"/>
      <c r="ID358" s="51"/>
      <c r="IE358" s="54"/>
      <c r="IF358" s="130"/>
      <c r="IG358" s="109"/>
      <c r="IH358" s="109"/>
      <c r="II358" s="109"/>
      <c r="IJ358" s="66"/>
      <c r="IK358" s="66"/>
      <c r="IL358" s="51"/>
      <c r="IM358" s="51"/>
      <c r="IN358" s="51"/>
      <c r="IO358" s="51"/>
      <c r="IP358" s="51"/>
      <c r="IQ358" s="51"/>
      <c r="IR358" s="51"/>
      <c r="IS358" s="51"/>
      <c r="IT358" s="51"/>
      <c r="IU358" s="51"/>
      <c r="IV358" s="54"/>
    </row>
    <row r="359" spans="1:256" ht="26.25" customHeight="1">
      <c r="A359" s="132"/>
      <c r="B359" s="108"/>
      <c r="C359" s="109"/>
      <c r="D359" s="110"/>
      <c r="E359" s="19"/>
      <c r="F359" s="19"/>
      <c r="G359" s="19"/>
      <c r="H359" s="19">
        <v>2023</v>
      </c>
      <c r="I359" s="25">
        <f t="shared" si="101"/>
        <v>2075.1999999999998</v>
      </c>
      <c r="J359" s="25">
        <f t="shared" si="99"/>
        <v>2075.1999999999998</v>
      </c>
      <c r="K359" s="25">
        <f t="shared" ref="K359:R366" si="103">K248+K175+K323</f>
        <v>2075.1999999999998</v>
      </c>
      <c r="L359" s="25">
        <f t="shared" si="103"/>
        <v>2075.1999999999998</v>
      </c>
      <c r="M359" s="25">
        <f t="shared" si="103"/>
        <v>0</v>
      </c>
      <c r="N359" s="25">
        <f t="shared" si="103"/>
        <v>0</v>
      </c>
      <c r="O359" s="25">
        <f t="shared" si="103"/>
        <v>0</v>
      </c>
      <c r="P359" s="25">
        <f t="shared" si="103"/>
        <v>0</v>
      </c>
      <c r="Q359" s="25">
        <f t="shared" si="103"/>
        <v>0</v>
      </c>
      <c r="R359" s="25">
        <f t="shared" si="103"/>
        <v>0</v>
      </c>
      <c r="S359" s="22"/>
      <c r="T359" s="131"/>
      <c r="U359" s="109"/>
      <c r="V359" s="109"/>
      <c r="W359" s="66"/>
      <c r="X359" s="66"/>
      <c r="Y359" s="51"/>
      <c r="Z359" s="51"/>
      <c r="AA359" s="51"/>
      <c r="AB359" s="51"/>
      <c r="AC359" s="51"/>
      <c r="AD359" s="51"/>
      <c r="AE359" s="51"/>
      <c r="AF359" s="51"/>
      <c r="AG359" s="51"/>
      <c r="AH359" s="51"/>
      <c r="AI359" s="54"/>
      <c r="AJ359" s="130"/>
      <c r="AK359" s="109"/>
      <c r="AL359" s="109"/>
      <c r="AM359" s="109"/>
      <c r="AN359" s="66"/>
      <c r="AO359" s="66"/>
      <c r="AP359" s="51"/>
      <c r="AQ359" s="51"/>
      <c r="AR359" s="51"/>
      <c r="AS359" s="51"/>
      <c r="AT359" s="51"/>
      <c r="AU359" s="51"/>
      <c r="AV359" s="51"/>
      <c r="AW359" s="51"/>
      <c r="AX359" s="51"/>
      <c r="AY359" s="51"/>
      <c r="AZ359" s="54"/>
      <c r="BA359" s="130"/>
      <c r="BB359" s="109"/>
      <c r="BC359" s="109"/>
      <c r="BD359" s="109"/>
      <c r="BE359" s="66"/>
      <c r="BF359" s="66"/>
      <c r="BG359" s="51"/>
      <c r="BH359" s="51"/>
      <c r="BI359" s="51"/>
      <c r="BJ359" s="51"/>
      <c r="BK359" s="51"/>
      <c r="BL359" s="51"/>
      <c r="BM359" s="51"/>
      <c r="BN359" s="51"/>
      <c r="BO359" s="51"/>
      <c r="BP359" s="51"/>
      <c r="BQ359" s="54"/>
      <c r="BR359" s="130"/>
      <c r="BS359" s="109"/>
      <c r="BT359" s="109"/>
      <c r="BU359" s="109"/>
      <c r="BV359" s="66"/>
      <c r="BW359" s="66"/>
      <c r="BX359" s="51"/>
      <c r="BY359" s="51"/>
      <c r="BZ359" s="51"/>
      <c r="CA359" s="51"/>
      <c r="CB359" s="51"/>
      <c r="CC359" s="51"/>
      <c r="CD359" s="51"/>
      <c r="CE359" s="51"/>
      <c r="CF359" s="51"/>
      <c r="CG359" s="51"/>
      <c r="CH359" s="54"/>
      <c r="CI359" s="130"/>
      <c r="CJ359" s="109"/>
      <c r="CK359" s="109"/>
      <c r="CL359" s="109"/>
      <c r="CM359" s="66"/>
      <c r="CN359" s="66"/>
      <c r="CO359" s="51"/>
      <c r="CP359" s="51"/>
      <c r="CQ359" s="51"/>
      <c r="CR359" s="51"/>
      <c r="CS359" s="51"/>
      <c r="CT359" s="51"/>
      <c r="CU359" s="51"/>
      <c r="CV359" s="51"/>
      <c r="CW359" s="51"/>
      <c r="CX359" s="51"/>
      <c r="CY359" s="54"/>
      <c r="CZ359" s="130"/>
      <c r="DA359" s="109"/>
      <c r="DB359" s="109"/>
      <c r="DC359" s="109"/>
      <c r="DD359" s="66"/>
      <c r="DE359" s="66"/>
      <c r="DF359" s="51"/>
      <c r="DG359" s="51"/>
      <c r="DH359" s="51"/>
      <c r="DI359" s="51"/>
      <c r="DJ359" s="51"/>
      <c r="DK359" s="51"/>
      <c r="DL359" s="51"/>
      <c r="DM359" s="51"/>
      <c r="DN359" s="51"/>
      <c r="DO359" s="51"/>
      <c r="DP359" s="54"/>
      <c r="DQ359" s="130"/>
      <c r="DR359" s="109"/>
      <c r="DS359" s="109"/>
      <c r="DT359" s="109"/>
      <c r="DU359" s="66"/>
      <c r="DV359" s="66"/>
      <c r="DW359" s="51"/>
      <c r="DX359" s="51"/>
      <c r="DY359" s="51"/>
      <c r="DZ359" s="51"/>
      <c r="EA359" s="51"/>
      <c r="EB359" s="51"/>
      <c r="EC359" s="51"/>
      <c r="ED359" s="51"/>
      <c r="EE359" s="51"/>
      <c r="EF359" s="51"/>
      <c r="EG359" s="54"/>
      <c r="EH359" s="130"/>
      <c r="EI359" s="109"/>
      <c r="EJ359" s="109"/>
      <c r="EK359" s="109"/>
      <c r="EL359" s="66"/>
      <c r="EM359" s="66"/>
      <c r="EN359" s="51"/>
      <c r="EO359" s="51"/>
      <c r="EP359" s="51"/>
      <c r="EQ359" s="51"/>
      <c r="ER359" s="51"/>
      <c r="ES359" s="51"/>
      <c r="ET359" s="51"/>
      <c r="EU359" s="51"/>
      <c r="EV359" s="51"/>
      <c r="EW359" s="51"/>
      <c r="EX359" s="54"/>
      <c r="EY359" s="130"/>
      <c r="EZ359" s="109"/>
      <c r="FA359" s="109"/>
      <c r="FB359" s="109"/>
      <c r="FC359" s="66"/>
      <c r="FD359" s="66"/>
      <c r="FE359" s="51"/>
      <c r="FF359" s="51"/>
      <c r="FG359" s="51"/>
      <c r="FH359" s="51"/>
      <c r="FI359" s="51"/>
      <c r="FJ359" s="51"/>
      <c r="FK359" s="51"/>
      <c r="FL359" s="51"/>
      <c r="FM359" s="51"/>
      <c r="FN359" s="51"/>
      <c r="FO359" s="54"/>
      <c r="FP359" s="130"/>
      <c r="FQ359" s="109"/>
      <c r="FR359" s="109"/>
      <c r="FS359" s="109"/>
      <c r="FT359" s="66"/>
      <c r="FU359" s="66"/>
      <c r="FV359" s="51"/>
      <c r="FW359" s="51"/>
      <c r="FX359" s="51"/>
      <c r="FY359" s="51"/>
      <c r="FZ359" s="51"/>
      <c r="GA359" s="51"/>
      <c r="GB359" s="51"/>
      <c r="GC359" s="51"/>
      <c r="GD359" s="51"/>
      <c r="GE359" s="51"/>
      <c r="GF359" s="54"/>
      <c r="GG359" s="130"/>
      <c r="GH359" s="109"/>
      <c r="GI359" s="109"/>
      <c r="GJ359" s="109"/>
      <c r="GK359" s="66"/>
      <c r="GL359" s="66"/>
      <c r="GM359" s="51"/>
      <c r="GN359" s="51"/>
      <c r="GO359" s="51"/>
      <c r="GP359" s="51"/>
      <c r="GQ359" s="51"/>
      <c r="GR359" s="51"/>
      <c r="GS359" s="51"/>
      <c r="GT359" s="51"/>
      <c r="GU359" s="51"/>
      <c r="GV359" s="51"/>
      <c r="GW359" s="54"/>
      <c r="GX359" s="130"/>
      <c r="GY359" s="109"/>
      <c r="GZ359" s="109"/>
      <c r="HA359" s="109"/>
      <c r="HB359" s="66"/>
      <c r="HC359" s="66"/>
      <c r="HD359" s="51"/>
      <c r="HE359" s="51"/>
      <c r="HF359" s="51"/>
      <c r="HG359" s="51"/>
      <c r="HH359" s="51"/>
      <c r="HI359" s="51"/>
      <c r="HJ359" s="51"/>
      <c r="HK359" s="51"/>
      <c r="HL359" s="51"/>
      <c r="HM359" s="51"/>
      <c r="HN359" s="54"/>
      <c r="HO359" s="130"/>
      <c r="HP359" s="109"/>
      <c r="HQ359" s="109"/>
      <c r="HR359" s="109"/>
      <c r="HS359" s="66"/>
      <c r="HT359" s="66"/>
      <c r="HU359" s="51"/>
      <c r="HV359" s="51"/>
      <c r="HW359" s="51"/>
      <c r="HX359" s="51"/>
      <c r="HY359" s="51"/>
      <c r="HZ359" s="51"/>
      <c r="IA359" s="51"/>
      <c r="IB359" s="51"/>
      <c r="IC359" s="51"/>
      <c r="ID359" s="51"/>
      <c r="IE359" s="54"/>
      <c r="IF359" s="130"/>
      <c r="IG359" s="109"/>
      <c r="IH359" s="109"/>
      <c r="II359" s="109"/>
      <c r="IJ359" s="66"/>
      <c r="IK359" s="66"/>
      <c r="IL359" s="51"/>
      <c r="IM359" s="51"/>
      <c r="IN359" s="51"/>
      <c r="IO359" s="51"/>
      <c r="IP359" s="51"/>
      <c r="IQ359" s="51"/>
      <c r="IR359" s="51"/>
      <c r="IS359" s="51"/>
      <c r="IT359" s="51"/>
      <c r="IU359" s="51"/>
      <c r="IV359" s="54"/>
    </row>
    <row r="360" spans="1:256" ht="26.25" customHeight="1">
      <c r="A360" s="132"/>
      <c r="B360" s="108"/>
      <c r="C360" s="109"/>
      <c r="D360" s="110"/>
      <c r="E360" s="19"/>
      <c r="F360" s="19"/>
      <c r="G360" s="19"/>
      <c r="H360" s="84">
        <v>2024</v>
      </c>
      <c r="I360" s="85">
        <f t="shared" si="101"/>
        <v>102399.8</v>
      </c>
      <c r="J360" s="85">
        <f t="shared" si="99"/>
        <v>1077.2</v>
      </c>
      <c r="K360" s="85">
        <f t="shared" si="103"/>
        <v>67127.8</v>
      </c>
      <c r="L360" s="85">
        <f>L249+L176+L324</f>
        <v>1077.2</v>
      </c>
      <c r="M360" s="25">
        <f t="shared" si="103"/>
        <v>0</v>
      </c>
      <c r="N360" s="25">
        <f t="shared" si="103"/>
        <v>0</v>
      </c>
      <c r="O360" s="25">
        <f t="shared" si="103"/>
        <v>35272</v>
      </c>
      <c r="P360" s="25">
        <f t="shared" si="103"/>
        <v>0</v>
      </c>
      <c r="Q360" s="25">
        <f t="shared" si="103"/>
        <v>0</v>
      </c>
      <c r="R360" s="25">
        <f t="shared" si="103"/>
        <v>0</v>
      </c>
      <c r="S360" s="22"/>
      <c r="T360" s="131"/>
      <c r="U360" s="109"/>
      <c r="V360" s="109"/>
      <c r="W360" s="66"/>
      <c r="X360" s="66"/>
      <c r="Y360" s="51"/>
      <c r="Z360" s="51"/>
      <c r="AA360" s="51"/>
      <c r="AB360" s="51"/>
      <c r="AC360" s="51"/>
      <c r="AD360" s="51"/>
      <c r="AE360" s="51"/>
      <c r="AF360" s="51"/>
      <c r="AG360" s="51"/>
      <c r="AH360" s="51"/>
      <c r="AI360" s="54"/>
      <c r="AJ360" s="130"/>
      <c r="AK360" s="109"/>
      <c r="AL360" s="109"/>
      <c r="AM360" s="109"/>
      <c r="AN360" s="66"/>
      <c r="AO360" s="66"/>
      <c r="AP360" s="51"/>
      <c r="AQ360" s="51"/>
      <c r="AR360" s="51"/>
      <c r="AS360" s="51"/>
      <c r="AT360" s="51"/>
      <c r="AU360" s="51"/>
      <c r="AV360" s="51"/>
      <c r="AW360" s="51"/>
      <c r="AX360" s="51"/>
      <c r="AY360" s="51"/>
      <c r="AZ360" s="54"/>
      <c r="BA360" s="130"/>
      <c r="BB360" s="109"/>
      <c r="BC360" s="109"/>
      <c r="BD360" s="109"/>
      <c r="BE360" s="66"/>
      <c r="BF360" s="66"/>
      <c r="BG360" s="51"/>
      <c r="BH360" s="51"/>
      <c r="BI360" s="51"/>
      <c r="BJ360" s="51"/>
      <c r="BK360" s="51"/>
      <c r="BL360" s="51"/>
      <c r="BM360" s="51"/>
      <c r="BN360" s="51"/>
      <c r="BO360" s="51"/>
      <c r="BP360" s="51"/>
      <c r="BQ360" s="54"/>
      <c r="BR360" s="130"/>
      <c r="BS360" s="109"/>
      <c r="BT360" s="109"/>
      <c r="BU360" s="109"/>
      <c r="BV360" s="66"/>
      <c r="BW360" s="66"/>
      <c r="BX360" s="51"/>
      <c r="BY360" s="51"/>
      <c r="BZ360" s="51"/>
      <c r="CA360" s="51"/>
      <c r="CB360" s="51"/>
      <c r="CC360" s="51"/>
      <c r="CD360" s="51"/>
      <c r="CE360" s="51"/>
      <c r="CF360" s="51"/>
      <c r="CG360" s="51"/>
      <c r="CH360" s="54"/>
      <c r="CI360" s="130"/>
      <c r="CJ360" s="109"/>
      <c r="CK360" s="109"/>
      <c r="CL360" s="109"/>
      <c r="CM360" s="66"/>
      <c r="CN360" s="66"/>
      <c r="CO360" s="51"/>
      <c r="CP360" s="51"/>
      <c r="CQ360" s="51"/>
      <c r="CR360" s="51"/>
      <c r="CS360" s="51"/>
      <c r="CT360" s="51"/>
      <c r="CU360" s="51"/>
      <c r="CV360" s="51"/>
      <c r="CW360" s="51"/>
      <c r="CX360" s="51"/>
      <c r="CY360" s="54"/>
      <c r="CZ360" s="130"/>
      <c r="DA360" s="109"/>
      <c r="DB360" s="109"/>
      <c r="DC360" s="109"/>
      <c r="DD360" s="66"/>
      <c r="DE360" s="66"/>
      <c r="DF360" s="51"/>
      <c r="DG360" s="51"/>
      <c r="DH360" s="51"/>
      <c r="DI360" s="51"/>
      <c r="DJ360" s="51"/>
      <c r="DK360" s="51"/>
      <c r="DL360" s="51"/>
      <c r="DM360" s="51"/>
      <c r="DN360" s="51"/>
      <c r="DO360" s="51"/>
      <c r="DP360" s="54"/>
      <c r="DQ360" s="130"/>
      <c r="DR360" s="109"/>
      <c r="DS360" s="109"/>
      <c r="DT360" s="109"/>
      <c r="DU360" s="66"/>
      <c r="DV360" s="66"/>
      <c r="DW360" s="51"/>
      <c r="DX360" s="51"/>
      <c r="DY360" s="51"/>
      <c r="DZ360" s="51"/>
      <c r="EA360" s="51"/>
      <c r="EB360" s="51"/>
      <c r="EC360" s="51"/>
      <c r="ED360" s="51"/>
      <c r="EE360" s="51"/>
      <c r="EF360" s="51"/>
      <c r="EG360" s="54"/>
      <c r="EH360" s="130"/>
      <c r="EI360" s="109"/>
      <c r="EJ360" s="109"/>
      <c r="EK360" s="109"/>
      <c r="EL360" s="66"/>
      <c r="EM360" s="66"/>
      <c r="EN360" s="51"/>
      <c r="EO360" s="51"/>
      <c r="EP360" s="51"/>
      <c r="EQ360" s="51"/>
      <c r="ER360" s="51"/>
      <c r="ES360" s="51"/>
      <c r="ET360" s="51"/>
      <c r="EU360" s="51"/>
      <c r="EV360" s="51"/>
      <c r="EW360" s="51"/>
      <c r="EX360" s="54"/>
      <c r="EY360" s="130"/>
      <c r="EZ360" s="109"/>
      <c r="FA360" s="109"/>
      <c r="FB360" s="109"/>
      <c r="FC360" s="66"/>
      <c r="FD360" s="66"/>
      <c r="FE360" s="51"/>
      <c r="FF360" s="51"/>
      <c r="FG360" s="51"/>
      <c r="FH360" s="51"/>
      <c r="FI360" s="51"/>
      <c r="FJ360" s="51"/>
      <c r="FK360" s="51"/>
      <c r="FL360" s="51"/>
      <c r="FM360" s="51"/>
      <c r="FN360" s="51"/>
      <c r="FO360" s="54"/>
      <c r="FP360" s="130"/>
      <c r="FQ360" s="109"/>
      <c r="FR360" s="109"/>
      <c r="FS360" s="109"/>
      <c r="FT360" s="66"/>
      <c r="FU360" s="66"/>
      <c r="FV360" s="51"/>
      <c r="FW360" s="51"/>
      <c r="FX360" s="51"/>
      <c r="FY360" s="51"/>
      <c r="FZ360" s="51"/>
      <c r="GA360" s="51"/>
      <c r="GB360" s="51"/>
      <c r="GC360" s="51"/>
      <c r="GD360" s="51"/>
      <c r="GE360" s="51"/>
      <c r="GF360" s="54"/>
      <c r="GG360" s="130"/>
      <c r="GH360" s="109"/>
      <c r="GI360" s="109"/>
      <c r="GJ360" s="109"/>
      <c r="GK360" s="66"/>
      <c r="GL360" s="66"/>
      <c r="GM360" s="51"/>
      <c r="GN360" s="51"/>
      <c r="GO360" s="51"/>
      <c r="GP360" s="51"/>
      <c r="GQ360" s="51"/>
      <c r="GR360" s="51"/>
      <c r="GS360" s="51"/>
      <c r="GT360" s="51"/>
      <c r="GU360" s="51"/>
      <c r="GV360" s="51"/>
      <c r="GW360" s="54"/>
      <c r="GX360" s="130"/>
      <c r="GY360" s="109"/>
      <c r="GZ360" s="109"/>
      <c r="HA360" s="109"/>
      <c r="HB360" s="66"/>
      <c r="HC360" s="66"/>
      <c r="HD360" s="51"/>
      <c r="HE360" s="51"/>
      <c r="HF360" s="51"/>
      <c r="HG360" s="51"/>
      <c r="HH360" s="51"/>
      <c r="HI360" s="51"/>
      <c r="HJ360" s="51"/>
      <c r="HK360" s="51"/>
      <c r="HL360" s="51"/>
      <c r="HM360" s="51"/>
      <c r="HN360" s="54"/>
      <c r="HO360" s="130"/>
      <c r="HP360" s="109"/>
      <c r="HQ360" s="109"/>
      <c r="HR360" s="109"/>
      <c r="HS360" s="66"/>
      <c r="HT360" s="66"/>
      <c r="HU360" s="51"/>
      <c r="HV360" s="51"/>
      <c r="HW360" s="51"/>
      <c r="HX360" s="51"/>
      <c r="HY360" s="51"/>
      <c r="HZ360" s="51"/>
      <c r="IA360" s="51"/>
      <c r="IB360" s="51"/>
      <c r="IC360" s="51"/>
      <c r="ID360" s="51"/>
      <c r="IE360" s="54"/>
      <c r="IF360" s="130"/>
      <c r="IG360" s="109"/>
      <c r="IH360" s="109"/>
      <c r="II360" s="109"/>
      <c r="IJ360" s="66"/>
      <c r="IK360" s="66"/>
      <c r="IL360" s="51"/>
      <c r="IM360" s="51"/>
      <c r="IN360" s="51"/>
      <c r="IO360" s="51"/>
      <c r="IP360" s="51"/>
      <c r="IQ360" s="51"/>
      <c r="IR360" s="51"/>
      <c r="IS360" s="51"/>
      <c r="IT360" s="51"/>
      <c r="IU360" s="51"/>
      <c r="IV360" s="54"/>
    </row>
    <row r="361" spans="1:256" ht="26.25" customHeight="1">
      <c r="A361" s="132"/>
      <c r="B361" s="108"/>
      <c r="C361" s="109"/>
      <c r="D361" s="110"/>
      <c r="E361" s="19"/>
      <c r="F361" s="19"/>
      <c r="G361" s="19"/>
      <c r="H361" s="19">
        <v>2025</v>
      </c>
      <c r="I361" s="25">
        <f t="shared" si="101"/>
        <v>320366.8</v>
      </c>
      <c r="J361" s="25">
        <f t="shared" si="99"/>
        <v>0</v>
      </c>
      <c r="K361" s="25">
        <f t="shared" si="103"/>
        <v>138261.9</v>
      </c>
      <c r="L361" s="25">
        <f t="shared" si="103"/>
        <v>0</v>
      </c>
      <c r="M361" s="25">
        <f t="shared" si="103"/>
        <v>0</v>
      </c>
      <c r="N361" s="25">
        <f t="shared" si="103"/>
        <v>0</v>
      </c>
      <c r="O361" s="25">
        <f t="shared" si="103"/>
        <v>182104.9</v>
      </c>
      <c r="P361" s="25">
        <f t="shared" si="103"/>
        <v>0</v>
      </c>
      <c r="Q361" s="25">
        <f t="shared" si="103"/>
        <v>0</v>
      </c>
      <c r="R361" s="25">
        <f t="shared" si="103"/>
        <v>0</v>
      </c>
      <c r="S361" s="22"/>
      <c r="T361" s="131"/>
      <c r="U361" s="109"/>
      <c r="V361" s="109"/>
      <c r="W361" s="66"/>
      <c r="X361" s="66"/>
      <c r="Y361" s="51"/>
      <c r="Z361" s="51"/>
      <c r="AA361" s="51"/>
      <c r="AB361" s="51"/>
      <c r="AC361" s="51"/>
      <c r="AD361" s="51"/>
      <c r="AE361" s="51"/>
      <c r="AF361" s="51"/>
      <c r="AG361" s="51"/>
      <c r="AH361" s="51"/>
      <c r="AI361" s="54"/>
      <c r="AJ361" s="130"/>
      <c r="AK361" s="109"/>
      <c r="AL361" s="109"/>
      <c r="AM361" s="109"/>
      <c r="AN361" s="66"/>
      <c r="AO361" s="66"/>
      <c r="AP361" s="51"/>
      <c r="AQ361" s="51"/>
      <c r="AR361" s="51"/>
      <c r="AS361" s="51"/>
      <c r="AT361" s="51"/>
      <c r="AU361" s="51"/>
      <c r="AV361" s="51"/>
      <c r="AW361" s="51"/>
      <c r="AX361" s="51"/>
      <c r="AY361" s="51"/>
      <c r="AZ361" s="54"/>
      <c r="BA361" s="130"/>
      <c r="BB361" s="109"/>
      <c r="BC361" s="109"/>
      <c r="BD361" s="109"/>
      <c r="BE361" s="66"/>
      <c r="BF361" s="66"/>
      <c r="BG361" s="51"/>
      <c r="BH361" s="51"/>
      <c r="BI361" s="51"/>
      <c r="BJ361" s="51"/>
      <c r="BK361" s="51"/>
      <c r="BL361" s="51"/>
      <c r="BM361" s="51"/>
      <c r="BN361" s="51"/>
      <c r="BO361" s="51"/>
      <c r="BP361" s="51"/>
      <c r="BQ361" s="54"/>
      <c r="BR361" s="130"/>
      <c r="BS361" s="109"/>
      <c r="BT361" s="109"/>
      <c r="BU361" s="109"/>
      <c r="BV361" s="66"/>
      <c r="BW361" s="66"/>
      <c r="BX361" s="51"/>
      <c r="BY361" s="51"/>
      <c r="BZ361" s="51"/>
      <c r="CA361" s="51"/>
      <c r="CB361" s="51"/>
      <c r="CC361" s="51"/>
      <c r="CD361" s="51"/>
      <c r="CE361" s="51"/>
      <c r="CF361" s="51"/>
      <c r="CG361" s="51"/>
      <c r="CH361" s="54"/>
      <c r="CI361" s="130"/>
      <c r="CJ361" s="109"/>
      <c r="CK361" s="109"/>
      <c r="CL361" s="109"/>
      <c r="CM361" s="66"/>
      <c r="CN361" s="66"/>
      <c r="CO361" s="51"/>
      <c r="CP361" s="51"/>
      <c r="CQ361" s="51"/>
      <c r="CR361" s="51"/>
      <c r="CS361" s="51"/>
      <c r="CT361" s="51"/>
      <c r="CU361" s="51"/>
      <c r="CV361" s="51"/>
      <c r="CW361" s="51"/>
      <c r="CX361" s="51"/>
      <c r="CY361" s="54"/>
      <c r="CZ361" s="130"/>
      <c r="DA361" s="109"/>
      <c r="DB361" s="109"/>
      <c r="DC361" s="109"/>
      <c r="DD361" s="66"/>
      <c r="DE361" s="66"/>
      <c r="DF361" s="51"/>
      <c r="DG361" s="51"/>
      <c r="DH361" s="51"/>
      <c r="DI361" s="51"/>
      <c r="DJ361" s="51"/>
      <c r="DK361" s="51"/>
      <c r="DL361" s="51"/>
      <c r="DM361" s="51"/>
      <c r="DN361" s="51"/>
      <c r="DO361" s="51"/>
      <c r="DP361" s="54"/>
      <c r="DQ361" s="130"/>
      <c r="DR361" s="109"/>
      <c r="DS361" s="109"/>
      <c r="DT361" s="109"/>
      <c r="DU361" s="66"/>
      <c r="DV361" s="66"/>
      <c r="DW361" s="51"/>
      <c r="DX361" s="51"/>
      <c r="DY361" s="51"/>
      <c r="DZ361" s="51"/>
      <c r="EA361" s="51"/>
      <c r="EB361" s="51"/>
      <c r="EC361" s="51"/>
      <c r="ED361" s="51"/>
      <c r="EE361" s="51"/>
      <c r="EF361" s="51"/>
      <c r="EG361" s="54"/>
      <c r="EH361" s="130"/>
      <c r="EI361" s="109"/>
      <c r="EJ361" s="109"/>
      <c r="EK361" s="109"/>
      <c r="EL361" s="66"/>
      <c r="EM361" s="66"/>
      <c r="EN361" s="51"/>
      <c r="EO361" s="51"/>
      <c r="EP361" s="51"/>
      <c r="EQ361" s="51"/>
      <c r="ER361" s="51"/>
      <c r="ES361" s="51"/>
      <c r="ET361" s="51"/>
      <c r="EU361" s="51"/>
      <c r="EV361" s="51"/>
      <c r="EW361" s="51"/>
      <c r="EX361" s="54"/>
      <c r="EY361" s="130"/>
      <c r="EZ361" s="109"/>
      <c r="FA361" s="109"/>
      <c r="FB361" s="109"/>
      <c r="FC361" s="66"/>
      <c r="FD361" s="66"/>
      <c r="FE361" s="51"/>
      <c r="FF361" s="51"/>
      <c r="FG361" s="51"/>
      <c r="FH361" s="51"/>
      <c r="FI361" s="51"/>
      <c r="FJ361" s="51"/>
      <c r="FK361" s="51"/>
      <c r="FL361" s="51"/>
      <c r="FM361" s="51"/>
      <c r="FN361" s="51"/>
      <c r="FO361" s="54"/>
      <c r="FP361" s="130"/>
      <c r="FQ361" s="109"/>
      <c r="FR361" s="109"/>
      <c r="FS361" s="109"/>
      <c r="FT361" s="66"/>
      <c r="FU361" s="66"/>
      <c r="FV361" s="51"/>
      <c r="FW361" s="51"/>
      <c r="FX361" s="51"/>
      <c r="FY361" s="51"/>
      <c r="FZ361" s="51"/>
      <c r="GA361" s="51"/>
      <c r="GB361" s="51"/>
      <c r="GC361" s="51"/>
      <c r="GD361" s="51"/>
      <c r="GE361" s="51"/>
      <c r="GF361" s="54"/>
      <c r="GG361" s="130"/>
      <c r="GH361" s="109"/>
      <c r="GI361" s="109"/>
      <c r="GJ361" s="109"/>
      <c r="GK361" s="66"/>
      <c r="GL361" s="66"/>
      <c r="GM361" s="51"/>
      <c r="GN361" s="51"/>
      <c r="GO361" s="51"/>
      <c r="GP361" s="51"/>
      <c r="GQ361" s="51"/>
      <c r="GR361" s="51"/>
      <c r="GS361" s="51"/>
      <c r="GT361" s="51"/>
      <c r="GU361" s="51"/>
      <c r="GV361" s="51"/>
      <c r="GW361" s="54"/>
      <c r="GX361" s="130"/>
      <c r="GY361" s="109"/>
      <c r="GZ361" s="109"/>
      <c r="HA361" s="109"/>
      <c r="HB361" s="66"/>
      <c r="HC361" s="66"/>
      <c r="HD361" s="51"/>
      <c r="HE361" s="51"/>
      <c r="HF361" s="51"/>
      <c r="HG361" s="51"/>
      <c r="HH361" s="51"/>
      <c r="HI361" s="51"/>
      <c r="HJ361" s="51"/>
      <c r="HK361" s="51"/>
      <c r="HL361" s="51"/>
      <c r="HM361" s="51"/>
      <c r="HN361" s="54"/>
      <c r="HO361" s="130"/>
      <c r="HP361" s="109"/>
      <c r="HQ361" s="109"/>
      <c r="HR361" s="109"/>
      <c r="HS361" s="66"/>
      <c r="HT361" s="66"/>
      <c r="HU361" s="51"/>
      <c r="HV361" s="51"/>
      <c r="HW361" s="51"/>
      <c r="HX361" s="51"/>
      <c r="HY361" s="51"/>
      <c r="HZ361" s="51"/>
      <c r="IA361" s="51"/>
      <c r="IB361" s="51"/>
      <c r="IC361" s="51"/>
      <c r="ID361" s="51"/>
      <c r="IE361" s="54"/>
      <c r="IF361" s="130"/>
      <c r="IG361" s="109"/>
      <c r="IH361" s="109"/>
      <c r="II361" s="109"/>
      <c r="IJ361" s="66"/>
      <c r="IK361" s="66"/>
      <c r="IL361" s="51"/>
      <c r="IM361" s="51"/>
      <c r="IN361" s="51"/>
      <c r="IO361" s="51"/>
      <c r="IP361" s="51"/>
      <c r="IQ361" s="51"/>
      <c r="IR361" s="51"/>
      <c r="IS361" s="51"/>
      <c r="IT361" s="51"/>
      <c r="IU361" s="51"/>
      <c r="IV361" s="54"/>
    </row>
    <row r="362" spans="1:256" ht="26.25" customHeight="1">
      <c r="A362" s="132"/>
      <c r="B362" s="108"/>
      <c r="C362" s="109"/>
      <c r="D362" s="110"/>
      <c r="E362" s="19"/>
      <c r="F362" s="19"/>
      <c r="G362" s="19"/>
      <c r="H362" s="19">
        <v>2026</v>
      </c>
      <c r="I362" s="25">
        <f t="shared" si="101"/>
        <v>57614.899999999994</v>
      </c>
      <c r="J362" s="25">
        <f t="shared" si="99"/>
        <v>0</v>
      </c>
      <c r="K362" s="25">
        <f t="shared" si="103"/>
        <v>22891.699999999997</v>
      </c>
      <c r="L362" s="25">
        <f t="shared" si="103"/>
        <v>0</v>
      </c>
      <c r="M362" s="25">
        <f t="shared" si="103"/>
        <v>0</v>
      </c>
      <c r="N362" s="25">
        <f t="shared" si="103"/>
        <v>0</v>
      </c>
      <c r="O362" s="25">
        <f t="shared" si="103"/>
        <v>34723.199999999997</v>
      </c>
      <c r="P362" s="25">
        <f t="shared" si="103"/>
        <v>0</v>
      </c>
      <c r="Q362" s="25">
        <f t="shared" si="103"/>
        <v>0</v>
      </c>
      <c r="R362" s="25">
        <f t="shared" si="103"/>
        <v>0</v>
      </c>
      <c r="S362" s="22"/>
      <c r="T362" s="131"/>
      <c r="U362" s="109"/>
      <c r="V362" s="109"/>
      <c r="W362" s="66"/>
      <c r="X362" s="66"/>
      <c r="Y362" s="51"/>
      <c r="Z362" s="51"/>
      <c r="AA362" s="51"/>
      <c r="AB362" s="51"/>
      <c r="AC362" s="51"/>
      <c r="AD362" s="51"/>
      <c r="AE362" s="51"/>
      <c r="AF362" s="51"/>
      <c r="AG362" s="51"/>
      <c r="AH362" s="51"/>
      <c r="AI362" s="54"/>
      <c r="AJ362" s="130"/>
      <c r="AK362" s="109"/>
      <c r="AL362" s="109"/>
      <c r="AM362" s="109"/>
      <c r="AN362" s="66"/>
      <c r="AO362" s="66"/>
      <c r="AP362" s="51"/>
      <c r="AQ362" s="51"/>
      <c r="AR362" s="51"/>
      <c r="AS362" s="51"/>
      <c r="AT362" s="51"/>
      <c r="AU362" s="51"/>
      <c r="AV362" s="51"/>
      <c r="AW362" s="51"/>
      <c r="AX362" s="51"/>
      <c r="AY362" s="51"/>
      <c r="AZ362" s="54"/>
      <c r="BA362" s="130"/>
      <c r="BB362" s="109"/>
      <c r="BC362" s="109"/>
      <c r="BD362" s="109"/>
      <c r="BE362" s="66"/>
      <c r="BF362" s="66"/>
      <c r="BG362" s="51"/>
      <c r="BH362" s="51"/>
      <c r="BI362" s="51"/>
      <c r="BJ362" s="51"/>
      <c r="BK362" s="51"/>
      <c r="BL362" s="51"/>
      <c r="BM362" s="51"/>
      <c r="BN362" s="51"/>
      <c r="BO362" s="51"/>
      <c r="BP362" s="51"/>
      <c r="BQ362" s="54"/>
      <c r="BR362" s="130"/>
      <c r="BS362" s="109"/>
      <c r="BT362" s="109"/>
      <c r="BU362" s="109"/>
      <c r="BV362" s="66"/>
      <c r="BW362" s="66"/>
      <c r="BX362" s="51"/>
      <c r="BY362" s="51"/>
      <c r="BZ362" s="51"/>
      <c r="CA362" s="51"/>
      <c r="CB362" s="51"/>
      <c r="CC362" s="51"/>
      <c r="CD362" s="51"/>
      <c r="CE362" s="51"/>
      <c r="CF362" s="51"/>
      <c r="CG362" s="51"/>
      <c r="CH362" s="54"/>
      <c r="CI362" s="130"/>
      <c r="CJ362" s="109"/>
      <c r="CK362" s="109"/>
      <c r="CL362" s="109"/>
      <c r="CM362" s="66"/>
      <c r="CN362" s="66"/>
      <c r="CO362" s="51"/>
      <c r="CP362" s="51"/>
      <c r="CQ362" s="51"/>
      <c r="CR362" s="51"/>
      <c r="CS362" s="51"/>
      <c r="CT362" s="51"/>
      <c r="CU362" s="51"/>
      <c r="CV362" s="51"/>
      <c r="CW362" s="51"/>
      <c r="CX362" s="51"/>
      <c r="CY362" s="54"/>
      <c r="CZ362" s="130"/>
      <c r="DA362" s="109"/>
      <c r="DB362" s="109"/>
      <c r="DC362" s="109"/>
      <c r="DD362" s="66"/>
      <c r="DE362" s="66"/>
      <c r="DF362" s="51"/>
      <c r="DG362" s="51"/>
      <c r="DH362" s="51"/>
      <c r="DI362" s="51"/>
      <c r="DJ362" s="51"/>
      <c r="DK362" s="51"/>
      <c r="DL362" s="51"/>
      <c r="DM362" s="51"/>
      <c r="DN362" s="51"/>
      <c r="DO362" s="51"/>
      <c r="DP362" s="54"/>
      <c r="DQ362" s="130"/>
      <c r="DR362" s="109"/>
      <c r="DS362" s="109"/>
      <c r="DT362" s="109"/>
      <c r="DU362" s="66"/>
      <c r="DV362" s="66"/>
      <c r="DW362" s="51"/>
      <c r="DX362" s="51"/>
      <c r="DY362" s="51"/>
      <c r="DZ362" s="51"/>
      <c r="EA362" s="51"/>
      <c r="EB362" s="51"/>
      <c r="EC362" s="51"/>
      <c r="ED362" s="51"/>
      <c r="EE362" s="51"/>
      <c r="EF362" s="51"/>
      <c r="EG362" s="54"/>
      <c r="EH362" s="130"/>
      <c r="EI362" s="109"/>
      <c r="EJ362" s="109"/>
      <c r="EK362" s="109"/>
      <c r="EL362" s="66"/>
      <c r="EM362" s="66"/>
      <c r="EN362" s="51"/>
      <c r="EO362" s="51"/>
      <c r="EP362" s="51"/>
      <c r="EQ362" s="51"/>
      <c r="ER362" s="51"/>
      <c r="ES362" s="51"/>
      <c r="ET362" s="51"/>
      <c r="EU362" s="51"/>
      <c r="EV362" s="51"/>
      <c r="EW362" s="51"/>
      <c r="EX362" s="54"/>
      <c r="EY362" s="130"/>
      <c r="EZ362" s="109"/>
      <c r="FA362" s="109"/>
      <c r="FB362" s="109"/>
      <c r="FC362" s="66"/>
      <c r="FD362" s="66"/>
      <c r="FE362" s="51"/>
      <c r="FF362" s="51"/>
      <c r="FG362" s="51"/>
      <c r="FH362" s="51"/>
      <c r="FI362" s="51"/>
      <c r="FJ362" s="51"/>
      <c r="FK362" s="51"/>
      <c r="FL362" s="51"/>
      <c r="FM362" s="51"/>
      <c r="FN362" s="51"/>
      <c r="FO362" s="54"/>
      <c r="FP362" s="130"/>
      <c r="FQ362" s="109"/>
      <c r="FR362" s="109"/>
      <c r="FS362" s="109"/>
      <c r="FT362" s="66"/>
      <c r="FU362" s="66"/>
      <c r="FV362" s="51"/>
      <c r="FW362" s="51"/>
      <c r="FX362" s="51"/>
      <c r="FY362" s="51"/>
      <c r="FZ362" s="51"/>
      <c r="GA362" s="51"/>
      <c r="GB362" s="51"/>
      <c r="GC362" s="51"/>
      <c r="GD362" s="51"/>
      <c r="GE362" s="51"/>
      <c r="GF362" s="54"/>
      <c r="GG362" s="130"/>
      <c r="GH362" s="109"/>
      <c r="GI362" s="109"/>
      <c r="GJ362" s="109"/>
      <c r="GK362" s="66"/>
      <c r="GL362" s="66"/>
      <c r="GM362" s="51"/>
      <c r="GN362" s="51"/>
      <c r="GO362" s="51"/>
      <c r="GP362" s="51"/>
      <c r="GQ362" s="51"/>
      <c r="GR362" s="51"/>
      <c r="GS362" s="51"/>
      <c r="GT362" s="51"/>
      <c r="GU362" s="51"/>
      <c r="GV362" s="51"/>
      <c r="GW362" s="54"/>
      <c r="GX362" s="130"/>
      <c r="GY362" s="109"/>
      <c r="GZ362" s="109"/>
      <c r="HA362" s="109"/>
      <c r="HB362" s="66"/>
      <c r="HC362" s="66"/>
      <c r="HD362" s="51"/>
      <c r="HE362" s="51"/>
      <c r="HF362" s="51"/>
      <c r="HG362" s="51"/>
      <c r="HH362" s="51"/>
      <c r="HI362" s="51"/>
      <c r="HJ362" s="51"/>
      <c r="HK362" s="51"/>
      <c r="HL362" s="51"/>
      <c r="HM362" s="51"/>
      <c r="HN362" s="54"/>
      <c r="HO362" s="130"/>
      <c r="HP362" s="109"/>
      <c r="HQ362" s="109"/>
      <c r="HR362" s="109"/>
      <c r="HS362" s="66"/>
      <c r="HT362" s="66"/>
      <c r="HU362" s="51"/>
      <c r="HV362" s="51"/>
      <c r="HW362" s="51"/>
      <c r="HX362" s="51"/>
      <c r="HY362" s="51"/>
      <c r="HZ362" s="51"/>
      <c r="IA362" s="51"/>
      <c r="IB362" s="51"/>
      <c r="IC362" s="51"/>
      <c r="ID362" s="51"/>
      <c r="IE362" s="54"/>
      <c r="IF362" s="130"/>
      <c r="IG362" s="109"/>
      <c r="IH362" s="109"/>
      <c r="II362" s="109"/>
      <c r="IJ362" s="66"/>
      <c r="IK362" s="66"/>
      <c r="IL362" s="51"/>
      <c r="IM362" s="51"/>
      <c r="IN362" s="51"/>
      <c r="IO362" s="51"/>
      <c r="IP362" s="51"/>
      <c r="IQ362" s="51"/>
      <c r="IR362" s="51"/>
      <c r="IS362" s="51"/>
      <c r="IT362" s="51"/>
      <c r="IU362" s="51"/>
      <c r="IV362" s="54"/>
    </row>
    <row r="363" spans="1:256" ht="26.25" customHeight="1">
      <c r="A363" s="132"/>
      <c r="B363" s="108"/>
      <c r="C363" s="109"/>
      <c r="D363" s="110"/>
      <c r="E363" s="19"/>
      <c r="F363" s="19"/>
      <c r="G363" s="19"/>
      <c r="H363" s="19">
        <v>2027</v>
      </c>
      <c r="I363" s="25">
        <f t="shared" si="101"/>
        <v>320934.30405444058</v>
      </c>
      <c r="J363" s="25">
        <f t="shared" si="99"/>
        <v>0</v>
      </c>
      <c r="K363" s="25">
        <f t="shared" si="103"/>
        <v>320934.30405444058</v>
      </c>
      <c r="L363" s="25">
        <f t="shared" si="103"/>
        <v>0</v>
      </c>
      <c r="M363" s="25">
        <f t="shared" si="103"/>
        <v>0</v>
      </c>
      <c r="N363" s="25">
        <f t="shared" si="103"/>
        <v>0</v>
      </c>
      <c r="O363" s="25">
        <f t="shared" si="103"/>
        <v>0</v>
      </c>
      <c r="P363" s="25">
        <f t="shared" si="103"/>
        <v>0</v>
      </c>
      <c r="Q363" s="25">
        <f t="shared" si="103"/>
        <v>0</v>
      </c>
      <c r="R363" s="25">
        <f t="shared" si="103"/>
        <v>0</v>
      </c>
      <c r="S363" s="22"/>
      <c r="T363" s="131"/>
      <c r="U363" s="109"/>
      <c r="V363" s="109"/>
      <c r="W363" s="66"/>
      <c r="X363" s="66"/>
      <c r="Y363" s="51"/>
      <c r="Z363" s="51"/>
      <c r="AA363" s="51"/>
      <c r="AB363" s="51"/>
      <c r="AC363" s="51"/>
      <c r="AD363" s="51"/>
      <c r="AE363" s="51"/>
      <c r="AF363" s="51"/>
      <c r="AG363" s="51"/>
      <c r="AH363" s="51"/>
      <c r="AI363" s="54"/>
      <c r="AJ363" s="130"/>
      <c r="AK363" s="109"/>
      <c r="AL363" s="109"/>
      <c r="AM363" s="109"/>
      <c r="AN363" s="66"/>
      <c r="AO363" s="66"/>
      <c r="AP363" s="51"/>
      <c r="AQ363" s="51"/>
      <c r="AR363" s="51"/>
      <c r="AS363" s="51"/>
      <c r="AT363" s="51"/>
      <c r="AU363" s="51"/>
      <c r="AV363" s="51"/>
      <c r="AW363" s="51"/>
      <c r="AX363" s="51"/>
      <c r="AY363" s="51"/>
      <c r="AZ363" s="54"/>
      <c r="BA363" s="130"/>
      <c r="BB363" s="109"/>
      <c r="BC363" s="109"/>
      <c r="BD363" s="109"/>
      <c r="BE363" s="66"/>
      <c r="BF363" s="66"/>
      <c r="BG363" s="51"/>
      <c r="BH363" s="51"/>
      <c r="BI363" s="51"/>
      <c r="BJ363" s="51"/>
      <c r="BK363" s="51"/>
      <c r="BL363" s="51"/>
      <c r="BM363" s="51"/>
      <c r="BN363" s="51"/>
      <c r="BO363" s="51"/>
      <c r="BP363" s="51"/>
      <c r="BQ363" s="54"/>
      <c r="BR363" s="130"/>
      <c r="BS363" s="109"/>
      <c r="BT363" s="109"/>
      <c r="BU363" s="109"/>
      <c r="BV363" s="66"/>
      <c r="BW363" s="66"/>
      <c r="BX363" s="51"/>
      <c r="BY363" s="51"/>
      <c r="BZ363" s="51"/>
      <c r="CA363" s="51"/>
      <c r="CB363" s="51"/>
      <c r="CC363" s="51"/>
      <c r="CD363" s="51"/>
      <c r="CE363" s="51"/>
      <c r="CF363" s="51"/>
      <c r="CG363" s="51"/>
      <c r="CH363" s="54"/>
      <c r="CI363" s="130"/>
      <c r="CJ363" s="109"/>
      <c r="CK363" s="109"/>
      <c r="CL363" s="109"/>
      <c r="CM363" s="66"/>
      <c r="CN363" s="66"/>
      <c r="CO363" s="51"/>
      <c r="CP363" s="51"/>
      <c r="CQ363" s="51"/>
      <c r="CR363" s="51"/>
      <c r="CS363" s="51"/>
      <c r="CT363" s="51"/>
      <c r="CU363" s="51"/>
      <c r="CV363" s="51"/>
      <c r="CW363" s="51"/>
      <c r="CX363" s="51"/>
      <c r="CY363" s="54"/>
      <c r="CZ363" s="130"/>
      <c r="DA363" s="109"/>
      <c r="DB363" s="109"/>
      <c r="DC363" s="109"/>
      <c r="DD363" s="66"/>
      <c r="DE363" s="66"/>
      <c r="DF363" s="51"/>
      <c r="DG363" s="51"/>
      <c r="DH363" s="51"/>
      <c r="DI363" s="51"/>
      <c r="DJ363" s="51"/>
      <c r="DK363" s="51"/>
      <c r="DL363" s="51"/>
      <c r="DM363" s="51"/>
      <c r="DN363" s="51"/>
      <c r="DO363" s="51"/>
      <c r="DP363" s="54"/>
      <c r="DQ363" s="130"/>
      <c r="DR363" s="109"/>
      <c r="DS363" s="109"/>
      <c r="DT363" s="109"/>
      <c r="DU363" s="66"/>
      <c r="DV363" s="66"/>
      <c r="DW363" s="51"/>
      <c r="DX363" s="51"/>
      <c r="DY363" s="51"/>
      <c r="DZ363" s="51"/>
      <c r="EA363" s="51"/>
      <c r="EB363" s="51"/>
      <c r="EC363" s="51"/>
      <c r="ED363" s="51"/>
      <c r="EE363" s="51"/>
      <c r="EF363" s="51"/>
      <c r="EG363" s="54"/>
      <c r="EH363" s="130"/>
      <c r="EI363" s="109"/>
      <c r="EJ363" s="109"/>
      <c r="EK363" s="109"/>
      <c r="EL363" s="66"/>
      <c r="EM363" s="66"/>
      <c r="EN363" s="51"/>
      <c r="EO363" s="51"/>
      <c r="EP363" s="51"/>
      <c r="EQ363" s="51"/>
      <c r="ER363" s="51"/>
      <c r="ES363" s="51"/>
      <c r="ET363" s="51"/>
      <c r="EU363" s="51"/>
      <c r="EV363" s="51"/>
      <c r="EW363" s="51"/>
      <c r="EX363" s="54"/>
      <c r="EY363" s="130"/>
      <c r="EZ363" s="109"/>
      <c r="FA363" s="109"/>
      <c r="FB363" s="109"/>
      <c r="FC363" s="66"/>
      <c r="FD363" s="66"/>
      <c r="FE363" s="51"/>
      <c r="FF363" s="51"/>
      <c r="FG363" s="51"/>
      <c r="FH363" s="51"/>
      <c r="FI363" s="51"/>
      <c r="FJ363" s="51"/>
      <c r="FK363" s="51"/>
      <c r="FL363" s="51"/>
      <c r="FM363" s="51"/>
      <c r="FN363" s="51"/>
      <c r="FO363" s="54"/>
      <c r="FP363" s="130"/>
      <c r="FQ363" s="109"/>
      <c r="FR363" s="109"/>
      <c r="FS363" s="109"/>
      <c r="FT363" s="66"/>
      <c r="FU363" s="66"/>
      <c r="FV363" s="51"/>
      <c r="FW363" s="51"/>
      <c r="FX363" s="51"/>
      <c r="FY363" s="51"/>
      <c r="FZ363" s="51"/>
      <c r="GA363" s="51"/>
      <c r="GB363" s="51"/>
      <c r="GC363" s="51"/>
      <c r="GD363" s="51"/>
      <c r="GE363" s="51"/>
      <c r="GF363" s="54"/>
      <c r="GG363" s="130"/>
      <c r="GH363" s="109"/>
      <c r="GI363" s="109"/>
      <c r="GJ363" s="109"/>
      <c r="GK363" s="66"/>
      <c r="GL363" s="66"/>
      <c r="GM363" s="51"/>
      <c r="GN363" s="51"/>
      <c r="GO363" s="51"/>
      <c r="GP363" s="51"/>
      <c r="GQ363" s="51"/>
      <c r="GR363" s="51"/>
      <c r="GS363" s="51"/>
      <c r="GT363" s="51"/>
      <c r="GU363" s="51"/>
      <c r="GV363" s="51"/>
      <c r="GW363" s="54"/>
      <c r="GX363" s="130"/>
      <c r="GY363" s="109"/>
      <c r="GZ363" s="109"/>
      <c r="HA363" s="109"/>
      <c r="HB363" s="66"/>
      <c r="HC363" s="66"/>
      <c r="HD363" s="51"/>
      <c r="HE363" s="51"/>
      <c r="HF363" s="51"/>
      <c r="HG363" s="51"/>
      <c r="HH363" s="51"/>
      <c r="HI363" s="51"/>
      <c r="HJ363" s="51"/>
      <c r="HK363" s="51"/>
      <c r="HL363" s="51"/>
      <c r="HM363" s="51"/>
      <c r="HN363" s="54"/>
      <c r="HO363" s="130"/>
      <c r="HP363" s="109"/>
      <c r="HQ363" s="109"/>
      <c r="HR363" s="109"/>
      <c r="HS363" s="66"/>
      <c r="HT363" s="66"/>
      <c r="HU363" s="51"/>
      <c r="HV363" s="51"/>
      <c r="HW363" s="51"/>
      <c r="HX363" s="51"/>
      <c r="HY363" s="51"/>
      <c r="HZ363" s="51"/>
      <c r="IA363" s="51"/>
      <c r="IB363" s="51"/>
      <c r="IC363" s="51"/>
      <c r="ID363" s="51"/>
      <c r="IE363" s="54"/>
      <c r="IF363" s="130"/>
      <c r="IG363" s="109"/>
      <c r="IH363" s="109"/>
      <c r="II363" s="109"/>
      <c r="IJ363" s="66"/>
      <c r="IK363" s="66"/>
      <c r="IL363" s="51"/>
      <c r="IM363" s="51"/>
      <c r="IN363" s="51"/>
      <c r="IO363" s="51"/>
      <c r="IP363" s="51"/>
      <c r="IQ363" s="51"/>
      <c r="IR363" s="51"/>
      <c r="IS363" s="51"/>
      <c r="IT363" s="51"/>
      <c r="IU363" s="51"/>
      <c r="IV363" s="54"/>
    </row>
    <row r="364" spans="1:256" ht="26.25" customHeight="1">
      <c r="A364" s="132"/>
      <c r="B364" s="108"/>
      <c r="C364" s="109"/>
      <c r="D364" s="110"/>
      <c r="E364" s="19"/>
      <c r="F364" s="19"/>
      <c r="G364" s="19"/>
      <c r="H364" s="19">
        <v>2028</v>
      </c>
      <c r="I364" s="25">
        <f>K364+M364+O364+Q364</f>
        <v>128413.26742647769</v>
      </c>
      <c r="J364" s="25">
        <f t="shared" si="99"/>
        <v>0</v>
      </c>
      <c r="K364" s="25">
        <f t="shared" si="103"/>
        <v>128413.26742647769</v>
      </c>
      <c r="L364" s="25">
        <f t="shared" si="103"/>
        <v>0</v>
      </c>
      <c r="M364" s="25">
        <f t="shared" si="103"/>
        <v>0</v>
      </c>
      <c r="N364" s="25">
        <f t="shared" si="103"/>
        <v>0</v>
      </c>
      <c r="O364" s="25">
        <f t="shared" si="103"/>
        <v>0</v>
      </c>
      <c r="P364" s="25">
        <f t="shared" si="103"/>
        <v>0</v>
      </c>
      <c r="Q364" s="25">
        <f t="shared" si="103"/>
        <v>0</v>
      </c>
      <c r="R364" s="25">
        <f t="shared" si="103"/>
        <v>0</v>
      </c>
      <c r="S364" s="22"/>
      <c r="T364" s="26"/>
      <c r="AI364" s="66"/>
      <c r="AY364" s="66"/>
      <c r="BO364" s="66"/>
      <c r="CE364" s="66"/>
      <c r="CU364" s="66"/>
      <c r="DK364" s="66"/>
      <c r="EA364" s="66"/>
      <c r="EQ364" s="66"/>
      <c r="FG364" s="66"/>
      <c r="FW364" s="66"/>
      <c r="GM364" s="66"/>
      <c r="HC364" s="66"/>
      <c r="HS364" s="66"/>
      <c r="II364" s="66"/>
    </row>
    <row r="365" spans="1:256" ht="26.25" customHeight="1">
      <c r="A365" s="132"/>
      <c r="B365" s="108"/>
      <c r="C365" s="109"/>
      <c r="D365" s="110"/>
      <c r="E365" s="19"/>
      <c r="F365" s="19"/>
      <c r="G365" s="19"/>
      <c r="H365" s="19">
        <v>2029</v>
      </c>
      <c r="I365" s="25">
        <f t="shared" si="101"/>
        <v>216922.29437741061</v>
      </c>
      <c r="J365" s="25">
        <f t="shared" si="99"/>
        <v>0</v>
      </c>
      <c r="K365" s="25">
        <f t="shared" si="103"/>
        <v>216922.29437741061</v>
      </c>
      <c r="L365" s="25">
        <f t="shared" si="103"/>
        <v>0</v>
      </c>
      <c r="M365" s="25">
        <f t="shared" si="103"/>
        <v>0</v>
      </c>
      <c r="N365" s="25">
        <f t="shared" si="103"/>
        <v>0</v>
      </c>
      <c r="O365" s="25">
        <f t="shared" si="103"/>
        <v>0</v>
      </c>
      <c r="P365" s="25">
        <f t="shared" si="103"/>
        <v>0</v>
      </c>
      <c r="Q365" s="25">
        <f t="shared" si="103"/>
        <v>0</v>
      </c>
      <c r="R365" s="25">
        <f t="shared" si="103"/>
        <v>0</v>
      </c>
      <c r="S365" s="22"/>
      <c r="T365" s="26"/>
      <c r="AI365" s="66"/>
      <c r="AY365" s="66"/>
      <c r="BO365" s="66"/>
      <c r="CE365" s="66"/>
      <c r="CU365" s="66"/>
      <c r="DK365" s="66"/>
      <c r="EA365" s="66"/>
      <c r="EQ365" s="66"/>
      <c r="FG365" s="66"/>
      <c r="FW365" s="66"/>
      <c r="GM365" s="66"/>
      <c r="HC365" s="66"/>
      <c r="HS365" s="66"/>
      <c r="II365" s="66"/>
    </row>
    <row r="366" spans="1:256" ht="26.25" customHeight="1">
      <c r="A366" s="133"/>
      <c r="B366" s="108"/>
      <c r="C366" s="109"/>
      <c r="D366" s="110"/>
      <c r="E366" s="19"/>
      <c r="F366" s="19"/>
      <c r="G366" s="19"/>
      <c r="H366" s="19">
        <v>2030</v>
      </c>
      <c r="I366" s="25">
        <f t="shared" si="101"/>
        <v>253534.72396815527</v>
      </c>
      <c r="J366" s="25">
        <f t="shared" si="99"/>
        <v>0</v>
      </c>
      <c r="K366" s="25">
        <f t="shared" si="103"/>
        <v>253534.72396815527</v>
      </c>
      <c r="L366" s="25">
        <f t="shared" si="103"/>
        <v>0</v>
      </c>
      <c r="M366" s="25">
        <f t="shared" si="103"/>
        <v>0</v>
      </c>
      <c r="N366" s="25">
        <f t="shared" si="103"/>
        <v>0</v>
      </c>
      <c r="O366" s="25">
        <f t="shared" si="103"/>
        <v>0</v>
      </c>
      <c r="P366" s="25">
        <f t="shared" si="103"/>
        <v>0</v>
      </c>
      <c r="Q366" s="25">
        <f t="shared" si="103"/>
        <v>0</v>
      </c>
      <c r="R366" s="25">
        <f t="shared" si="103"/>
        <v>0</v>
      </c>
      <c r="S366" s="22"/>
      <c r="T366" s="26"/>
      <c r="AI366" s="66"/>
      <c r="AY366" s="66"/>
      <c r="BO366" s="66"/>
      <c r="CE366" s="66"/>
      <c r="CU366" s="66"/>
      <c r="DK366" s="66"/>
      <c r="EA366" s="66"/>
      <c r="EQ366" s="66"/>
      <c r="FG366" s="66"/>
      <c r="FW366" s="66"/>
      <c r="GM366" s="66"/>
      <c r="HC366" s="66"/>
      <c r="HS366" s="66"/>
      <c r="II366" s="66"/>
    </row>
    <row r="367" spans="1:256" ht="26.25" customHeight="1">
      <c r="A367" s="96"/>
      <c r="B367" s="105" t="s">
        <v>29</v>
      </c>
      <c r="C367" s="106"/>
      <c r="D367" s="107"/>
      <c r="E367" s="19"/>
      <c r="F367" s="19"/>
      <c r="G367" s="19"/>
      <c r="H367" s="23" t="s">
        <v>23</v>
      </c>
      <c r="I367" s="24">
        <f t="shared" si="101"/>
        <v>536867.30000000005</v>
      </c>
      <c r="J367" s="24">
        <f t="shared" si="99"/>
        <v>47565.698349999999</v>
      </c>
      <c r="K367" s="24">
        <f t="shared" ref="K367:R367" si="104">SUM(K368:K376)</f>
        <v>200213.7</v>
      </c>
      <c r="L367" s="24">
        <f t="shared" si="104"/>
        <v>47565.698349999999</v>
      </c>
      <c r="M367" s="24">
        <f t="shared" si="104"/>
        <v>0</v>
      </c>
      <c r="N367" s="24">
        <f t="shared" si="104"/>
        <v>0</v>
      </c>
      <c r="O367" s="24">
        <f t="shared" si="104"/>
        <v>336653.6</v>
      </c>
      <c r="P367" s="24">
        <f t="shared" si="104"/>
        <v>0</v>
      </c>
      <c r="Q367" s="24">
        <f t="shared" si="104"/>
        <v>0</v>
      </c>
      <c r="R367" s="24">
        <f t="shared" si="104"/>
        <v>0</v>
      </c>
      <c r="S367" s="22"/>
      <c r="T367" s="131"/>
      <c r="U367" s="109"/>
      <c r="V367" s="109"/>
      <c r="W367" s="66"/>
      <c r="X367" s="46"/>
      <c r="Y367" s="52"/>
      <c r="Z367" s="52"/>
      <c r="AA367" s="52"/>
      <c r="AB367" s="52"/>
      <c r="AC367" s="52"/>
      <c r="AD367" s="52"/>
      <c r="AE367" s="52"/>
      <c r="AF367" s="52"/>
      <c r="AG367" s="52"/>
      <c r="AH367" s="52"/>
      <c r="AI367" s="54"/>
      <c r="AJ367" s="130"/>
      <c r="AK367" s="109"/>
      <c r="AL367" s="109"/>
      <c r="AM367" s="109"/>
      <c r="AN367" s="66"/>
      <c r="AO367" s="46"/>
      <c r="AP367" s="52"/>
      <c r="AQ367" s="52"/>
      <c r="AR367" s="52"/>
      <c r="AS367" s="52"/>
      <c r="AT367" s="52"/>
      <c r="AU367" s="52"/>
      <c r="AV367" s="52"/>
      <c r="AW367" s="52"/>
      <c r="AX367" s="52"/>
      <c r="AY367" s="52"/>
      <c r="AZ367" s="54"/>
      <c r="BA367" s="130"/>
      <c r="BB367" s="109"/>
      <c r="BC367" s="109"/>
      <c r="BD367" s="109"/>
      <c r="BE367" s="66"/>
      <c r="BF367" s="46"/>
      <c r="BG367" s="52"/>
      <c r="BH367" s="52"/>
      <c r="BI367" s="52"/>
      <c r="BJ367" s="52"/>
      <c r="BK367" s="52"/>
      <c r="BL367" s="52"/>
      <c r="BM367" s="52"/>
      <c r="BN367" s="52"/>
      <c r="BO367" s="52"/>
      <c r="BP367" s="52"/>
      <c r="BQ367" s="54"/>
      <c r="BR367" s="130"/>
      <c r="BS367" s="109"/>
      <c r="BT367" s="109"/>
      <c r="BU367" s="109"/>
      <c r="BV367" s="66"/>
      <c r="BW367" s="46"/>
      <c r="BX367" s="52"/>
      <c r="BY367" s="52"/>
      <c r="BZ367" s="52"/>
      <c r="CA367" s="52"/>
      <c r="CB367" s="52"/>
      <c r="CC367" s="52"/>
      <c r="CD367" s="52"/>
      <c r="CE367" s="52"/>
      <c r="CF367" s="52"/>
      <c r="CG367" s="52"/>
      <c r="CH367" s="54"/>
      <c r="CI367" s="130"/>
      <c r="CJ367" s="109"/>
      <c r="CK367" s="109"/>
      <c r="CL367" s="109"/>
      <c r="CM367" s="66"/>
      <c r="CN367" s="46"/>
      <c r="CO367" s="52"/>
      <c r="CP367" s="52"/>
      <c r="CQ367" s="52"/>
      <c r="CR367" s="52"/>
      <c r="CS367" s="52"/>
      <c r="CT367" s="52"/>
      <c r="CU367" s="52"/>
      <c r="CV367" s="52"/>
      <c r="CW367" s="52"/>
      <c r="CX367" s="52"/>
      <c r="CY367" s="54"/>
      <c r="CZ367" s="130"/>
      <c r="DA367" s="109"/>
      <c r="DB367" s="109"/>
      <c r="DC367" s="109"/>
      <c r="DD367" s="66"/>
      <c r="DE367" s="46"/>
      <c r="DF367" s="52"/>
      <c r="DG367" s="52"/>
      <c r="DH367" s="52"/>
      <c r="DI367" s="52"/>
      <c r="DJ367" s="52"/>
      <c r="DK367" s="52"/>
      <c r="DL367" s="52"/>
      <c r="DM367" s="52"/>
      <c r="DN367" s="52"/>
      <c r="DO367" s="52"/>
      <c r="DP367" s="54"/>
      <c r="DQ367" s="130"/>
      <c r="DR367" s="109"/>
      <c r="DS367" s="109"/>
      <c r="DT367" s="109"/>
      <c r="DU367" s="66"/>
      <c r="DV367" s="46"/>
      <c r="DW367" s="52"/>
      <c r="DX367" s="52"/>
      <c r="DY367" s="52"/>
      <c r="DZ367" s="52"/>
      <c r="EA367" s="52"/>
      <c r="EB367" s="52"/>
      <c r="EC367" s="52"/>
      <c r="ED367" s="52"/>
      <c r="EE367" s="52"/>
      <c r="EF367" s="52"/>
      <c r="EG367" s="54"/>
      <c r="EH367" s="130"/>
      <c r="EI367" s="109"/>
      <c r="EJ367" s="109"/>
      <c r="EK367" s="109"/>
      <c r="EL367" s="66"/>
      <c r="EM367" s="46"/>
      <c r="EN367" s="52"/>
      <c r="EO367" s="52"/>
      <c r="EP367" s="52"/>
      <c r="EQ367" s="52"/>
      <c r="ER367" s="52"/>
      <c r="ES367" s="52"/>
      <c r="ET367" s="52"/>
      <c r="EU367" s="52"/>
      <c r="EV367" s="52"/>
      <c r="EW367" s="52"/>
      <c r="EX367" s="54"/>
      <c r="EY367" s="130"/>
      <c r="EZ367" s="109"/>
      <c r="FA367" s="109"/>
      <c r="FB367" s="109"/>
      <c r="FC367" s="66"/>
      <c r="FD367" s="46"/>
      <c r="FE367" s="52"/>
      <c r="FF367" s="52"/>
      <c r="FG367" s="52"/>
      <c r="FH367" s="52"/>
      <c r="FI367" s="52"/>
      <c r="FJ367" s="52"/>
      <c r="FK367" s="52"/>
      <c r="FL367" s="52"/>
      <c r="FM367" s="52"/>
      <c r="FN367" s="52"/>
      <c r="FO367" s="54"/>
      <c r="FP367" s="130"/>
      <c r="FQ367" s="109"/>
      <c r="FR367" s="109"/>
      <c r="FS367" s="109"/>
      <c r="FT367" s="66"/>
      <c r="FU367" s="46"/>
      <c r="FV367" s="52"/>
      <c r="FW367" s="52"/>
      <c r="FX367" s="52"/>
      <c r="FY367" s="52"/>
      <c r="FZ367" s="52"/>
      <c r="GA367" s="52"/>
      <c r="GB367" s="52"/>
      <c r="GC367" s="52"/>
      <c r="GD367" s="52"/>
      <c r="GE367" s="52"/>
      <c r="GF367" s="54"/>
      <c r="GG367" s="130"/>
      <c r="GH367" s="109"/>
      <c r="GI367" s="109"/>
      <c r="GJ367" s="109"/>
      <c r="GK367" s="66"/>
      <c r="GL367" s="46"/>
      <c r="GM367" s="52"/>
      <c r="GN367" s="52"/>
      <c r="GO367" s="52"/>
      <c r="GP367" s="52"/>
      <c r="GQ367" s="52"/>
      <c r="GR367" s="52"/>
      <c r="GS367" s="52"/>
      <c r="GT367" s="52"/>
      <c r="GU367" s="52"/>
      <c r="GV367" s="52"/>
      <c r="GW367" s="54"/>
      <c r="GX367" s="130"/>
      <c r="GY367" s="109"/>
      <c r="GZ367" s="109"/>
      <c r="HA367" s="109"/>
      <c r="HB367" s="66"/>
      <c r="HC367" s="46"/>
      <c r="HD367" s="52"/>
      <c r="HE367" s="52"/>
      <c r="HF367" s="52"/>
      <c r="HG367" s="52"/>
      <c r="HH367" s="52"/>
      <c r="HI367" s="52"/>
      <c r="HJ367" s="52"/>
      <c r="HK367" s="52"/>
      <c r="HL367" s="52"/>
      <c r="HM367" s="52"/>
      <c r="HN367" s="54"/>
      <c r="HO367" s="130"/>
      <c r="HP367" s="109"/>
      <c r="HQ367" s="109"/>
      <c r="HR367" s="109"/>
      <c r="HS367" s="66"/>
      <c r="HT367" s="46"/>
      <c r="HU367" s="52"/>
      <c r="HV367" s="52"/>
      <c r="HW367" s="52"/>
      <c r="HX367" s="52"/>
      <c r="HY367" s="52"/>
      <c r="HZ367" s="52"/>
      <c r="IA367" s="52"/>
      <c r="IB367" s="52"/>
      <c r="IC367" s="52"/>
      <c r="ID367" s="52"/>
      <c r="IE367" s="54"/>
      <c r="IF367" s="130"/>
      <c r="IG367" s="109"/>
      <c r="IH367" s="109"/>
      <c r="II367" s="109"/>
      <c r="IJ367" s="66"/>
      <c r="IK367" s="46"/>
      <c r="IL367" s="52"/>
      <c r="IM367" s="52"/>
      <c r="IN367" s="52"/>
      <c r="IO367" s="52"/>
      <c r="IP367" s="52"/>
      <c r="IQ367" s="52"/>
      <c r="IR367" s="52"/>
      <c r="IS367" s="52"/>
      <c r="IT367" s="52"/>
      <c r="IU367" s="52"/>
      <c r="IV367" s="54"/>
    </row>
    <row r="368" spans="1:256" ht="26.25" customHeight="1">
      <c r="A368" s="111"/>
      <c r="B368" s="108"/>
      <c r="C368" s="109"/>
      <c r="D368" s="110"/>
      <c r="E368" s="19"/>
      <c r="F368" s="19"/>
      <c r="G368" s="19"/>
      <c r="H368" s="19">
        <v>2022</v>
      </c>
      <c r="I368" s="25">
        <f t="shared" si="101"/>
        <v>0</v>
      </c>
      <c r="J368" s="25">
        <f t="shared" si="99"/>
        <v>0</v>
      </c>
      <c r="K368" s="25">
        <f t="shared" ref="K368:R368" si="105">K257+K184+K312</f>
        <v>0</v>
      </c>
      <c r="L368" s="25">
        <f t="shared" si="105"/>
        <v>0</v>
      </c>
      <c r="M368" s="25">
        <f t="shared" si="105"/>
        <v>0</v>
      </c>
      <c r="N368" s="25">
        <f t="shared" si="105"/>
        <v>0</v>
      </c>
      <c r="O368" s="25">
        <f t="shared" si="105"/>
        <v>0</v>
      </c>
      <c r="P368" s="25">
        <f t="shared" si="105"/>
        <v>0</v>
      </c>
      <c r="Q368" s="25">
        <f t="shared" si="105"/>
        <v>0</v>
      </c>
      <c r="R368" s="25">
        <f t="shared" si="105"/>
        <v>0</v>
      </c>
      <c r="S368" s="22"/>
      <c r="T368" s="131"/>
      <c r="U368" s="109"/>
      <c r="V368" s="109"/>
      <c r="W368" s="66"/>
      <c r="X368" s="66"/>
      <c r="Y368" s="51"/>
      <c r="Z368" s="51"/>
      <c r="AA368" s="51"/>
      <c r="AB368" s="51"/>
      <c r="AC368" s="51"/>
      <c r="AD368" s="51"/>
      <c r="AE368" s="51"/>
      <c r="AF368" s="51"/>
      <c r="AG368" s="51"/>
      <c r="AH368" s="51"/>
      <c r="AI368" s="54"/>
      <c r="AJ368" s="130"/>
      <c r="AK368" s="109"/>
      <c r="AL368" s="109"/>
      <c r="AM368" s="109"/>
      <c r="AN368" s="66"/>
      <c r="AO368" s="66"/>
      <c r="AP368" s="51"/>
      <c r="AQ368" s="51"/>
      <c r="AR368" s="51"/>
      <c r="AS368" s="51"/>
      <c r="AT368" s="51"/>
      <c r="AU368" s="51"/>
      <c r="AV368" s="51"/>
      <c r="AW368" s="51"/>
      <c r="AX368" s="51"/>
      <c r="AY368" s="51"/>
      <c r="AZ368" s="54"/>
      <c r="BA368" s="130"/>
      <c r="BB368" s="109"/>
      <c r="BC368" s="109"/>
      <c r="BD368" s="109"/>
      <c r="BE368" s="66"/>
      <c r="BF368" s="66"/>
      <c r="BG368" s="51"/>
      <c r="BH368" s="51"/>
      <c r="BI368" s="51"/>
      <c r="BJ368" s="51"/>
      <c r="BK368" s="51"/>
      <c r="BL368" s="51"/>
      <c r="BM368" s="51"/>
      <c r="BN368" s="51"/>
      <c r="BO368" s="51"/>
      <c r="BP368" s="51"/>
      <c r="BQ368" s="54"/>
      <c r="BR368" s="130"/>
      <c r="BS368" s="109"/>
      <c r="BT368" s="109"/>
      <c r="BU368" s="109"/>
      <c r="BV368" s="66"/>
      <c r="BW368" s="66"/>
      <c r="BX368" s="51"/>
      <c r="BY368" s="51"/>
      <c r="BZ368" s="51"/>
      <c r="CA368" s="51"/>
      <c r="CB368" s="51"/>
      <c r="CC368" s="51"/>
      <c r="CD368" s="51"/>
      <c r="CE368" s="51"/>
      <c r="CF368" s="51"/>
      <c r="CG368" s="51"/>
      <c r="CH368" s="54"/>
      <c r="CI368" s="130"/>
      <c r="CJ368" s="109"/>
      <c r="CK368" s="109"/>
      <c r="CL368" s="109"/>
      <c r="CM368" s="66"/>
      <c r="CN368" s="66"/>
      <c r="CO368" s="51"/>
      <c r="CP368" s="51"/>
      <c r="CQ368" s="51"/>
      <c r="CR368" s="51"/>
      <c r="CS368" s="51"/>
      <c r="CT368" s="51"/>
      <c r="CU368" s="51"/>
      <c r="CV368" s="51"/>
      <c r="CW368" s="51"/>
      <c r="CX368" s="51"/>
      <c r="CY368" s="54"/>
      <c r="CZ368" s="130"/>
      <c r="DA368" s="109"/>
      <c r="DB368" s="109"/>
      <c r="DC368" s="109"/>
      <c r="DD368" s="66"/>
      <c r="DE368" s="66"/>
      <c r="DF368" s="51"/>
      <c r="DG368" s="51"/>
      <c r="DH368" s="51"/>
      <c r="DI368" s="51"/>
      <c r="DJ368" s="51"/>
      <c r="DK368" s="51"/>
      <c r="DL368" s="51"/>
      <c r="DM368" s="51"/>
      <c r="DN368" s="51"/>
      <c r="DO368" s="51"/>
      <c r="DP368" s="54"/>
      <c r="DQ368" s="130"/>
      <c r="DR368" s="109"/>
      <c r="DS368" s="109"/>
      <c r="DT368" s="109"/>
      <c r="DU368" s="66"/>
      <c r="DV368" s="66"/>
      <c r="DW368" s="51"/>
      <c r="DX368" s="51"/>
      <c r="DY368" s="51"/>
      <c r="DZ368" s="51"/>
      <c r="EA368" s="51"/>
      <c r="EB368" s="51"/>
      <c r="EC368" s="51"/>
      <c r="ED368" s="51"/>
      <c r="EE368" s="51"/>
      <c r="EF368" s="51"/>
      <c r="EG368" s="54"/>
      <c r="EH368" s="130"/>
      <c r="EI368" s="109"/>
      <c r="EJ368" s="109"/>
      <c r="EK368" s="109"/>
      <c r="EL368" s="66"/>
      <c r="EM368" s="66"/>
      <c r="EN368" s="51"/>
      <c r="EO368" s="51"/>
      <c r="EP368" s="51"/>
      <c r="EQ368" s="51"/>
      <c r="ER368" s="51"/>
      <c r="ES368" s="51"/>
      <c r="ET368" s="51"/>
      <c r="EU368" s="51"/>
      <c r="EV368" s="51"/>
      <c r="EW368" s="51"/>
      <c r="EX368" s="54"/>
      <c r="EY368" s="130"/>
      <c r="EZ368" s="109"/>
      <c r="FA368" s="109"/>
      <c r="FB368" s="109"/>
      <c r="FC368" s="66"/>
      <c r="FD368" s="66"/>
      <c r="FE368" s="51"/>
      <c r="FF368" s="51"/>
      <c r="FG368" s="51"/>
      <c r="FH368" s="51"/>
      <c r="FI368" s="51"/>
      <c r="FJ368" s="51"/>
      <c r="FK368" s="51"/>
      <c r="FL368" s="51"/>
      <c r="FM368" s="51"/>
      <c r="FN368" s="51"/>
      <c r="FO368" s="54"/>
      <c r="FP368" s="130"/>
      <c r="FQ368" s="109"/>
      <c r="FR368" s="109"/>
      <c r="FS368" s="109"/>
      <c r="FT368" s="66"/>
      <c r="FU368" s="66"/>
      <c r="FV368" s="51"/>
      <c r="FW368" s="51"/>
      <c r="FX368" s="51"/>
      <c r="FY368" s="51"/>
      <c r="FZ368" s="51"/>
      <c r="GA368" s="51"/>
      <c r="GB368" s="51"/>
      <c r="GC368" s="51"/>
      <c r="GD368" s="51"/>
      <c r="GE368" s="51"/>
      <c r="GF368" s="54"/>
      <c r="GG368" s="130"/>
      <c r="GH368" s="109"/>
      <c r="GI368" s="109"/>
      <c r="GJ368" s="109"/>
      <c r="GK368" s="66"/>
      <c r="GL368" s="66"/>
      <c r="GM368" s="51"/>
      <c r="GN368" s="51"/>
      <c r="GO368" s="51"/>
      <c r="GP368" s="51"/>
      <c r="GQ368" s="51"/>
      <c r="GR368" s="51"/>
      <c r="GS368" s="51"/>
      <c r="GT368" s="51"/>
      <c r="GU368" s="51"/>
      <c r="GV368" s="51"/>
      <c r="GW368" s="54"/>
      <c r="GX368" s="130"/>
      <c r="GY368" s="109"/>
      <c r="GZ368" s="109"/>
      <c r="HA368" s="109"/>
      <c r="HB368" s="66"/>
      <c r="HC368" s="66"/>
      <c r="HD368" s="51"/>
      <c r="HE368" s="51"/>
      <c r="HF368" s="51"/>
      <c r="HG368" s="51"/>
      <c r="HH368" s="51"/>
      <c r="HI368" s="51"/>
      <c r="HJ368" s="51"/>
      <c r="HK368" s="51"/>
      <c r="HL368" s="51"/>
      <c r="HM368" s="51"/>
      <c r="HN368" s="54"/>
      <c r="HO368" s="130"/>
      <c r="HP368" s="109"/>
      <c r="HQ368" s="109"/>
      <c r="HR368" s="109"/>
      <c r="HS368" s="66"/>
      <c r="HT368" s="66"/>
      <c r="HU368" s="51"/>
      <c r="HV368" s="51"/>
      <c r="HW368" s="51"/>
      <c r="HX368" s="51"/>
      <c r="HY368" s="51"/>
      <c r="HZ368" s="51"/>
      <c r="IA368" s="51"/>
      <c r="IB368" s="51"/>
      <c r="IC368" s="51"/>
      <c r="ID368" s="51"/>
      <c r="IE368" s="54"/>
      <c r="IF368" s="130"/>
      <c r="IG368" s="109"/>
      <c r="IH368" s="109"/>
      <c r="II368" s="109"/>
      <c r="IJ368" s="66"/>
      <c r="IK368" s="66"/>
      <c r="IL368" s="51"/>
      <c r="IM368" s="51"/>
      <c r="IN368" s="51"/>
      <c r="IO368" s="51"/>
      <c r="IP368" s="51"/>
      <c r="IQ368" s="51"/>
      <c r="IR368" s="51"/>
      <c r="IS368" s="51"/>
      <c r="IT368" s="51"/>
      <c r="IU368" s="51"/>
      <c r="IV368" s="54"/>
    </row>
    <row r="369" spans="1:256" ht="26.25" customHeight="1">
      <c r="A369" s="111"/>
      <c r="B369" s="108"/>
      <c r="C369" s="109"/>
      <c r="D369" s="110"/>
      <c r="E369" s="19"/>
      <c r="F369" s="19"/>
      <c r="G369" s="19"/>
      <c r="H369" s="19">
        <v>2023</v>
      </c>
      <c r="I369" s="25">
        <f t="shared" si="101"/>
        <v>2528.3999999999996</v>
      </c>
      <c r="J369" s="25">
        <f t="shared" si="99"/>
        <v>2528.3999999999996</v>
      </c>
      <c r="K369" s="25">
        <f t="shared" ref="K369:R369" si="106">K258+K185</f>
        <v>2528.3999999999996</v>
      </c>
      <c r="L369" s="25">
        <f t="shared" si="106"/>
        <v>2528.3999999999996</v>
      </c>
      <c r="M369" s="25">
        <f t="shared" si="106"/>
        <v>0</v>
      </c>
      <c r="N369" s="25">
        <f t="shared" si="106"/>
        <v>0</v>
      </c>
      <c r="O369" s="25">
        <f t="shared" si="106"/>
        <v>0</v>
      </c>
      <c r="P369" s="25">
        <f t="shared" si="106"/>
        <v>0</v>
      </c>
      <c r="Q369" s="25">
        <f t="shared" si="106"/>
        <v>0</v>
      </c>
      <c r="R369" s="25">
        <f t="shared" si="106"/>
        <v>0</v>
      </c>
      <c r="S369" s="22"/>
      <c r="T369" s="131"/>
      <c r="U369" s="109"/>
      <c r="V369" s="109"/>
      <c r="W369" s="66"/>
      <c r="X369" s="66"/>
      <c r="Y369" s="51"/>
      <c r="Z369" s="51"/>
      <c r="AA369" s="51"/>
      <c r="AB369" s="51"/>
      <c r="AC369" s="51"/>
      <c r="AD369" s="51"/>
      <c r="AE369" s="51"/>
      <c r="AF369" s="51"/>
      <c r="AG369" s="51"/>
      <c r="AH369" s="51"/>
      <c r="AI369" s="54"/>
      <c r="AJ369" s="130"/>
      <c r="AK369" s="109"/>
      <c r="AL369" s="109"/>
      <c r="AM369" s="109"/>
      <c r="AN369" s="66"/>
      <c r="AO369" s="66"/>
      <c r="AP369" s="51"/>
      <c r="AQ369" s="51"/>
      <c r="AR369" s="51"/>
      <c r="AS369" s="51"/>
      <c r="AT369" s="51"/>
      <c r="AU369" s="51"/>
      <c r="AV369" s="51"/>
      <c r="AW369" s="51"/>
      <c r="AX369" s="51"/>
      <c r="AY369" s="51"/>
      <c r="AZ369" s="54"/>
      <c r="BA369" s="130"/>
      <c r="BB369" s="109"/>
      <c r="BC369" s="109"/>
      <c r="BD369" s="109"/>
      <c r="BE369" s="66"/>
      <c r="BF369" s="66"/>
      <c r="BG369" s="51"/>
      <c r="BH369" s="51"/>
      <c r="BI369" s="51"/>
      <c r="BJ369" s="51"/>
      <c r="BK369" s="51"/>
      <c r="BL369" s="51"/>
      <c r="BM369" s="51"/>
      <c r="BN369" s="51"/>
      <c r="BO369" s="51"/>
      <c r="BP369" s="51"/>
      <c r="BQ369" s="54"/>
      <c r="BR369" s="130"/>
      <c r="BS369" s="109"/>
      <c r="BT369" s="109"/>
      <c r="BU369" s="109"/>
      <c r="BV369" s="66"/>
      <c r="BW369" s="66"/>
      <c r="BX369" s="51"/>
      <c r="BY369" s="51"/>
      <c r="BZ369" s="51"/>
      <c r="CA369" s="51"/>
      <c r="CB369" s="51"/>
      <c r="CC369" s="51"/>
      <c r="CD369" s="51"/>
      <c r="CE369" s="51"/>
      <c r="CF369" s="51"/>
      <c r="CG369" s="51"/>
      <c r="CH369" s="54"/>
      <c r="CI369" s="130"/>
      <c r="CJ369" s="109"/>
      <c r="CK369" s="109"/>
      <c r="CL369" s="109"/>
      <c r="CM369" s="66"/>
      <c r="CN369" s="66"/>
      <c r="CO369" s="51"/>
      <c r="CP369" s="51"/>
      <c r="CQ369" s="51"/>
      <c r="CR369" s="51"/>
      <c r="CS369" s="51"/>
      <c r="CT369" s="51"/>
      <c r="CU369" s="51"/>
      <c r="CV369" s="51"/>
      <c r="CW369" s="51"/>
      <c r="CX369" s="51"/>
      <c r="CY369" s="54"/>
      <c r="CZ369" s="130"/>
      <c r="DA369" s="109"/>
      <c r="DB369" s="109"/>
      <c r="DC369" s="109"/>
      <c r="DD369" s="66"/>
      <c r="DE369" s="66"/>
      <c r="DF369" s="51"/>
      <c r="DG369" s="51"/>
      <c r="DH369" s="51"/>
      <c r="DI369" s="51"/>
      <c r="DJ369" s="51"/>
      <c r="DK369" s="51"/>
      <c r="DL369" s="51"/>
      <c r="DM369" s="51"/>
      <c r="DN369" s="51"/>
      <c r="DO369" s="51"/>
      <c r="DP369" s="54"/>
      <c r="DQ369" s="130"/>
      <c r="DR369" s="109"/>
      <c r="DS369" s="109"/>
      <c r="DT369" s="109"/>
      <c r="DU369" s="66"/>
      <c r="DV369" s="66"/>
      <c r="DW369" s="51"/>
      <c r="DX369" s="51"/>
      <c r="DY369" s="51"/>
      <c r="DZ369" s="51"/>
      <c r="EA369" s="51"/>
      <c r="EB369" s="51"/>
      <c r="EC369" s="51"/>
      <c r="ED369" s="51"/>
      <c r="EE369" s="51"/>
      <c r="EF369" s="51"/>
      <c r="EG369" s="54"/>
      <c r="EH369" s="130"/>
      <c r="EI369" s="109"/>
      <c r="EJ369" s="109"/>
      <c r="EK369" s="109"/>
      <c r="EL369" s="66"/>
      <c r="EM369" s="66"/>
      <c r="EN369" s="51"/>
      <c r="EO369" s="51"/>
      <c r="EP369" s="51"/>
      <c r="EQ369" s="51"/>
      <c r="ER369" s="51"/>
      <c r="ES369" s="51"/>
      <c r="ET369" s="51"/>
      <c r="EU369" s="51"/>
      <c r="EV369" s="51"/>
      <c r="EW369" s="51"/>
      <c r="EX369" s="54"/>
      <c r="EY369" s="130"/>
      <c r="EZ369" s="109"/>
      <c r="FA369" s="109"/>
      <c r="FB369" s="109"/>
      <c r="FC369" s="66"/>
      <c r="FD369" s="66"/>
      <c r="FE369" s="51"/>
      <c r="FF369" s="51"/>
      <c r="FG369" s="51"/>
      <c r="FH369" s="51"/>
      <c r="FI369" s="51"/>
      <c r="FJ369" s="51"/>
      <c r="FK369" s="51"/>
      <c r="FL369" s="51"/>
      <c r="FM369" s="51"/>
      <c r="FN369" s="51"/>
      <c r="FO369" s="54"/>
      <c r="FP369" s="130"/>
      <c r="FQ369" s="109"/>
      <c r="FR369" s="109"/>
      <c r="FS369" s="109"/>
      <c r="FT369" s="66"/>
      <c r="FU369" s="66"/>
      <c r="FV369" s="51"/>
      <c r="FW369" s="51"/>
      <c r="FX369" s="51"/>
      <c r="FY369" s="51"/>
      <c r="FZ369" s="51"/>
      <c r="GA369" s="51"/>
      <c r="GB369" s="51"/>
      <c r="GC369" s="51"/>
      <c r="GD369" s="51"/>
      <c r="GE369" s="51"/>
      <c r="GF369" s="54"/>
      <c r="GG369" s="130"/>
      <c r="GH369" s="109"/>
      <c r="GI369" s="109"/>
      <c r="GJ369" s="109"/>
      <c r="GK369" s="66"/>
      <c r="GL369" s="66"/>
      <c r="GM369" s="51"/>
      <c r="GN369" s="51"/>
      <c r="GO369" s="51"/>
      <c r="GP369" s="51"/>
      <c r="GQ369" s="51"/>
      <c r="GR369" s="51"/>
      <c r="GS369" s="51"/>
      <c r="GT369" s="51"/>
      <c r="GU369" s="51"/>
      <c r="GV369" s="51"/>
      <c r="GW369" s="54"/>
      <c r="GX369" s="130"/>
      <c r="GY369" s="109"/>
      <c r="GZ369" s="109"/>
      <c r="HA369" s="109"/>
      <c r="HB369" s="66"/>
      <c r="HC369" s="66"/>
      <c r="HD369" s="51"/>
      <c r="HE369" s="51"/>
      <c r="HF369" s="51"/>
      <c r="HG369" s="51"/>
      <c r="HH369" s="51"/>
      <c r="HI369" s="51"/>
      <c r="HJ369" s="51"/>
      <c r="HK369" s="51"/>
      <c r="HL369" s="51"/>
      <c r="HM369" s="51"/>
      <c r="HN369" s="54"/>
      <c r="HO369" s="130"/>
      <c r="HP369" s="109"/>
      <c r="HQ369" s="109"/>
      <c r="HR369" s="109"/>
      <c r="HS369" s="66"/>
      <c r="HT369" s="66"/>
      <c r="HU369" s="51"/>
      <c r="HV369" s="51"/>
      <c r="HW369" s="51"/>
      <c r="HX369" s="51"/>
      <c r="HY369" s="51"/>
      <c r="HZ369" s="51"/>
      <c r="IA369" s="51"/>
      <c r="IB369" s="51"/>
      <c r="IC369" s="51"/>
      <c r="ID369" s="51"/>
      <c r="IE369" s="54"/>
      <c r="IF369" s="130"/>
      <c r="IG369" s="109"/>
      <c r="IH369" s="109"/>
      <c r="II369" s="109"/>
      <c r="IJ369" s="66"/>
      <c r="IK369" s="66"/>
      <c r="IL369" s="51"/>
      <c r="IM369" s="51"/>
      <c r="IN369" s="51"/>
      <c r="IO369" s="51"/>
      <c r="IP369" s="51"/>
      <c r="IQ369" s="51"/>
      <c r="IR369" s="51"/>
      <c r="IS369" s="51"/>
      <c r="IT369" s="51"/>
      <c r="IU369" s="51"/>
      <c r="IV369" s="54"/>
    </row>
    <row r="370" spans="1:256" ht="26.25" customHeight="1">
      <c r="A370" s="111"/>
      <c r="B370" s="108"/>
      <c r="C370" s="109"/>
      <c r="D370" s="110"/>
      <c r="E370" s="19"/>
      <c r="F370" s="19"/>
      <c r="G370" s="19"/>
      <c r="H370" s="19">
        <v>2024</v>
      </c>
      <c r="I370" s="25">
        <f>K370+M370+O370+Q370</f>
        <v>365522.5</v>
      </c>
      <c r="J370" s="25">
        <f t="shared" si="99"/>
        <v>45037.298349999997</v>
      </c>
      <c r="K370" s="25">
        <f t="shared" ref="K370:R376" si="107">K259+K186+K334</f>
        <v>155481.20000000001</v>
      </c>
      <c r="L370" s="25">
        <f>L259+L186+L334</f>
        <v>45037.298349999997</v>
      </c>
      <c r="M370" s="25">
        <f t="shared" si="107"/>
        <v>0</v>
      </c>
      <c r="N370" s="25">
        <f t="shared" si="107"/>
        <v>0</v>
      </c>
      <c r="O370" s="25">
        <f t="shared" si="107"/>
        <v>210041.3</v>
      </c>
      <c r="P370" s="25">
        <f t="shared" si="107"/>
        <v>0</v>
      </c>
      <c r="Q370" s="25">
        <f t="shared" si="107"/>
        <v>0</v>
      </c>
      <c r="R370" s="25">
        <f t="shared" si="107"/>
        <v>0</v>
      </c>
      <c r="S370" s="22"/>
      <c r="T370" s="131"/>
      <c r="U370" s="109"/>
      <c r="V370" s="109"/>
      <c r="W370" s="66"/>
      <c r="X370" s="66"/>
      <c r="Y370" s="51"/>
      <c r="Z370" s="51"/>
      <c r="AA370" s="51"/>
      <c r="AB370" s="51"/>
      <c r="AC370" s="51"/>
      <c r="AD370" s="51"/>
      <c r="AE370" s="51"/>
      <c r="AF370" s="51"/>
      <c r="AG370" s="51"/>
      <c r="AH370" s="51"/>
      <c r="AI370" s="54"/>
      <c r="AJ370" s="130"/>
      <c r="AK370" s="109"/>
      <c r="AL370" s="109"/>
      <c r="AM370" s="109"/>
      <c r="AN370" s="66"/>
      <c r="AO370" s="66"/>
      <c r="AP370" s="51"/>
      <c r="AQ370" s="51"/>
      <c r="AR370" s="51"/>
      <c r="AS370" s="51"/>
      <c r="AT370" s="51"/>
      <c r="AU370" s="51"/>
      <c r="AV370" s="51"/>
      <c r="AW370" s="51"/>
      <c r="AX370" s="51"/>
      <c r="AY370" s="51"/>
      <c r="AZ370" s="54"/>
      <c r="BA370" s="130"/>
      <c r="BB370" s="109"/>
      <c r="BC370" s="109"/>
      <c r="BD370" s="109"/>
      <c r="BE370" s="66"/>
      <c r="BF370" s="66"/>
      <c r="BG370" s="51"/>
      <c r="BH370" s="51"/>
      <c r="BI370" s="51"/>
      <c r="BJ370" s="51"/>
      <c r="BK370" s="51"/>
      <c r="BL370" s="51"/>
      <c r="BM370" s="51"/>
      <c r="BN370" s="51"/>
      <c r="BO370" s="51"/>
      <c r="BP370" s="51"/>
      <c r="BQ370" s="54"/>
      <c r="BR370" s="130"/>
      <c r="BS370" s="109"/>
      <c r="BT370" s="109"/>
      <c r="BU370" s="109"/>
      <c r="BV370" s="66"/>
      <c r="BW370" s="66"/>
      <c r="BX370" s="51"/>
      <c r="BY370" s="51"/>
      <c r="BZ370" s="51"/>
      <c r="CA370" s="51"/>
      <c r="CB370" s="51"/>
      <c r="CC370" s="51"/>
      <c r="CD370" s="51"/>
      <c r="CE370" s="51"/>
      <c r="CF370" s="51"/>
      <c r="CG370" s="51"/>
      <c r="CH370" s="54"/>
      <c r="CI370" s="130"/>
      <c r="CJ370" s="109"/>
      <c r="CK370" s="109"/>
      <c r="CL370" s="109"/>
      <c r="CM370" s="66"/>
      <c r="CN370" s="66"/>
      <c r="CO370" s="51"/>
      <c r="CP370" s="51"/>
      <c r="CQ370" s="51"/>
      <c r="CR370" s="51"/>
      <c r="CS370" s="51"/>
      <c r="CT370" s="51"/>
      <c r="CU370" s="51"/>
      <c r="CV370" s="51"/>
      <c r="CW370" s="51"/>
      <c r="CX370" s="51"/>
      <c r="CY370" s="54"/>
      <c r="CZ370" s="130"/>
      <c r="DA370" s="109"/>
      <c r="DB370" s="109"/>
      <c r="DC370" s="109"/>
      <c r="DD370" s="66"/>
      <c r="DE370" s="66"/>
      <c r="DF370" s="51"/>
      <c r="DG370" s="51"/>
      <c r="DH370" s="51"/>
      <c r="DI370" s="51"/>
      <c r="DJ370" s="51"/>
      <c r="DK370" s="51"/>
      <c r="DL370" s="51"/>
      <c r="DM370" s="51"/>
      <c r="DN370" s="51"/>
      <c r="DO370" s="51"/>
      <c r="DP370" s="54"/>
      <c r="DQ370" s="130"/>
      <c r="DR370" s="109"/>
      <c r="DS370" s="109"/>
      <c r="DT370" s="109"/>
      <c r="DU370" s="66"/>
      <c r="DV370" s="66"/>
      <c r="DW370" s="51"/>
      <c r="DX370" s="51"/>
      <c r="DY370" s="51"/>
      <c r="DZ370" s="51"/>
      <c r="EA370" s="51"/>
      <c r="EB370" s="51"/>
      <c r="EC370" s="51"/>
      <c r="ED370" s="51"/>
      <c r="EE370" s="51"/>
      <c r="EF370" s="51"/>
      <c r="EG370" s="54"/>
      <c r="EH370" s="130"/>
      <c r="EI370" s="109"/>
      <c r="EJ370" s="109"/>
      <c r="EK370" s="109"/>
      <c r="EL370" s="66"/>
      <c r="EM370" s="66"/>
      <c r="EN370" s="51"/>
      <c r="EO370" s="51"/>
      <c r="EP370" s="51"/>
      <c r="EQ370" s="51"/>
      <c r="ER370" s="51"/>
      <c r="ES370" s="51"/>
      <c r="ET370" s="51"/>
      <c r="EU370" s="51"/>
      <c r="EV370" s="51"/>
      <c r="EW370" s="51"/>
      <c r="EX370" s="54"/>
      <c r="EY370" s="130"/>
      <c r="EZ370" s="109"/>
      <c r="FA370" s="109"/>
      <c r="FB370" s="109"/>
      <c r="FC370" s="66"/>
      <c r="FD370" s="66"/>
      <c r="FE370" s="51"/>
      <c r="FF370" s="51"/>
      <c r="FG370" s="51"/>
      <c r="FH370" s="51"/>
      <c r="FI370" s="51"/>
      <c r="FJ370" s="51"/>
      <c r="FK370" s="51"/>
      <c r="FL370" s="51"/>
      <c r="FM370" s="51"/>
      <c r="FN370" s="51"/>
      <c r="FO370" s="54"/>
      <c r="FP370" s="130"/>
      <c r="FQ370" s="109"/>
      <c r="FR370" s="109"/>
      <c r="FS370" s="109"/>
      <c r="FT370" s="66"/>
      <c r="FU370" s="66"/>
      <c r="FV370" s="51"/>
      <c r="FW370" s="51"/>
      <c r="FX370" s="51"/>
      <c r="FY370" s="51"/>
      <c r="FZ370" s="51"/>
      <c r="GA370" s="51"/>
      <c r="GB370" s="51"/>
      <c r="GC370" s="51"/>
      <c r="GD370" s="51"/>
      <c r="GE370" s="51"/>
      <c r="GF370" s="54"/>
      <c r="GG370" s="130"/>
      <c r="GH370" s="109"/>
      <c r="GI370" s="109"/>
      <c r="GJ370" s="109"/>
      <c r="GK370" s="66"/>
      <c r="GL370" s="66"/>
      <c r="GM370" s="51"/>
      <c r="GN370" s="51"/>
      <c r="GO370" s="51"/>
      <c r="GP370" s="51"/>
      <c r="GQ370" s="51"/>
      <c r="GR370" s="51"/>
      <c r="GS370" s="51"/>
      <c r="GT370" s="51"/>
      <c r="GU370" s="51"/>
      <c r="GV370" s="51"/>
      <c r="GW370" s="54"/>
      <c r="GX370" s="130"/>
      <c r="GY370" s="109"/>
      <c r="GZ370" s="109"/>
      <c r="HA370" s="109"/>
      <c r="HB370" s="66"/>
      <c r="HC370" s="66"/>
      <c r="HD370" s="51"/>
      <c r="HE370" s="51"/>
      <c r="HF370" s="51"/>
      <c r="HG370" s="51"/>
      <c r="HH370" s="51"/>
      <c r="HI370" s="51"/>
      <c r="HJ370" s="51"/>
      <c r="HK370" s="51"/>
      <c r="HL370" s="51"/>
      <c r="HM370" s="51"/>
      <c r="HN370" s="54"/>
      <c r="HO370" s="130"/>
      <c r="HP370" s="109"/>
      <c r="HQ370" s="109"/>
      <c r="HR370" s="109"/>
      <c r="HS370" s="66"/>
      <c r="HT370" s="66"/>
      <c r="HU370" s="51"/>
      <c r="HV370" s="51"/>
      <c r="HW370" s="51"/>
      <c r="HX370" s="51"/>
      <c r="HY370" s="51"/>
      <c r="HZ370" s="51"/>
      <c r="IA370" s="51"/>
      <c r="IB370" s="51"/>
      <c r="IC370" s="51"/>
      <c r="ID370" s="51"/>
      <c r="IE370" s="54"/>
      <c r="IF370" s="130"/>
      <c r="IG370" s="109"/>
      <c r="IH370" s="109"/>
      <c r="II370" s="109"/>
      <c r="IJ370" s="66"/>
      <c r="IK370" s="66"/>
      <c r="IL370" s="51"/>
      <c r="IM370" s="51"/>
      <c r="IN370" s="51"/>
      <c r="IO370" s="51"/>
      <c r="IP370" s="51"/>
      <c r="IQ370" s="51"/>
      <c r="IR370" s="51"/>
      <c r="IS370" s="51"/>
      <c r="IT370" s="51"/>
      <c r="IU370" s="51"/>
      <c r="IV370" s="54"/>
    </row>
    <row r="371" spans="1:256" ht="26.25" customHeight="1">
      <c r="A371" s="111"/>
      <c r="B371" s="108"/>
      <c r="C371" s="109"/>
      <c r="D371" s="110"/>
      <c r="E371" s="19"/>
      <c r="F371" s="19"/>
      <c r="G371" s="19"/>
      <c r="H371" s="19">
        <v>2025</v>
      </c>
      <c r="I371" s="25">
        <f t="shared" si="101"/>
        <v>168816.4</v>
      </c>
      <c r="J371" s="25">
        <f t="shared" si="99"/>
        <v>0</v>
      </c>
      <c r="K371" s="25">
        <f t="shared" si="107"/>
        <v>42204.1</v>
      </c>
      <c r="L371" s="25">
        <f t="shared" si="107"/>
        <v>0</v>
      </c>
      <c r="M371" s="25">
        <f t="shared" si="107"/>
        <v>0</v>
      </c>
      <c r="N371" s="25">
        <f t="shared" si="107"/>
        <v>0</v>
      </c>
      <c r="O371" s="25">
        <f t="shared" si="107"/>
        <v>126612.3</v>
      </c>
      <c r="P371" s="25">
        <f t="shared" si="107"/>
        <v>0</v>
      </c>
      <c r="Q371" s="25">
        <f t="shared" si="107"/>
        <v>0</v>
      </c>
      <c r="R371" s="25">
        <f t="shared" si="107"/>
        <v>0</v>
      </c>
      <c r="S371" s="22"/>
      <c r="T371" s="131"/>
      <c r="U371" s="109"/>
      <c r="V371" s="109"/>
      <c r="W371" s="66"/>
      <c r="X371" s="66"/>
      <c r="Y371" s="51"/>
      <c r="Z371" s="51"/>
      <c r="AA371" s="51"/>
      <c r="AB371" s="51"/>
      <c r="AC371" s="51"/>
      <c r="AD371" s="51"/>
      <c r="AE371" s="51"/>
      <c r="AF371" s="51"/>
      <c r="AG371" s="51"/>
      <c r="AH371" s="51"/>
      <c r="AI371" s="54"/>
      <c r="AJ371" s="130"/>
      <c r="AK371" s="109"/>
      <c r="AL371" s="109"/>
      <c r="AM371" s="109"/>
      <c r="AN371" s="66"/>
      <c r="AO371" s="66"/>
      <c r="AP371" s="51"/>
      <c r="AQ371" s="51"/>
      <c r="AR371" s="51"/>
      <c r="AS371" s="51"/>
      <c r="AT371" s="51"/>
      <c r="AU371" s="51"/>
      <c r="AV371" s="51"/>
      <c r="AW371" s="51"/>
      <c r="AX371" s="51"/>
      <c r="AY371" s="51"/>
      <c r="AZ371" s="54"/>
      <c r="BA371" s="130"/>
      <c r="BB371" s="109"/>
      <c r="BC371" s="109"/>
      <c r="BD371" s="109"/>
      <c r="BE371" s="66"/>
      <c r="BF371" s="66"/>
      <c r="BG371" s="51"/>
      <c r="BH371" s="51"/>
      <c r="BI371" s="51"/>
      <c r="BJ371" s="51"/>
      <c r="BK371" s="51"/>
      <c r="BL371" s="51"/>
      <c r="BM371" s="51"/>
      <c r="BN371" s="51"/>
      <c r="BO371" s="51"/>
      <c r="BP371" s="51"/>
      <c r="BQ371" s="54"/>
      <c r="BR371" s="130"/>
      <c r="BS371" s="109"/>
      <c r="BT371" s="109"/>
      <c r="BU371" s="109"/>
      <c r="BV371" s="66"/>
      <c r="BW371" s="66"/>
      <c r="BX371" s="51"/>
      <c r="BY371" s="51"/>
      <c r="BZ371" s="51"/>
      <c r="CA371" s="51"/>
      <c r="CB371" s="51"/>
      <c r="CC371" s="51"/>
      <c r="CD371" s="51"/>
      <c r="CE371" s="51"/>
      <c r="CF371" s="51"/>
      <c r="CG371" s="51"/>
      <c r="CH371" s="54"/>
      <c r="CI371" s="130"/>
      <c r="CJ371" s="109"/>
      <c r="CK371" s="109"/>
      <c r="CL371" s="109"/>
      <c r="CM371" s="66"/>
      <c r="CN371" s="66"/>
      <c r="CO371" s="51"/>
      <c r="CP371" s="51"/>
      <c r="CQ371" s="51"/>
      <c r="CR371" s="51"/>
      <c r="CS371" s="51"/>
      <c r="CT371" s="51"/>
      <c r="CU371" s="51"/>
      <c r="CV371" s="51"/>
      <c r="CW371" s="51"/>
      <c r="CX371" s="51"/>
      <c r="CY371" s="54"/>
      <c r="CZ371" s="130"/>
      <c r="DA371" s="109"/>
      <c r="DB371" s="109"/>
      <c r="DC371" s="109"/>
      <c r="DD371" s="66"/>
      <c r="DE371" s="66"/>
      <c r="DF371" s="51"/>
      <c r="DG371" s="51"/>
      <c r="DH371" s="51"/>
      <c r="DI371" s="51"/>
      <c r="DJ371" s="51"/>
      <c r="DK371" s="51"/>
      <c r="DL371" s="51"/>
      <c r="DM371" s="51"/>
      <c r="DN371" s="51"/>
      <c r="DO371" s="51"/>
      <c r="DP371" s="54"/>
      <c r="DQ371" s="130"/>
      <c r="DR371" s="109"/>
      <c r="DS371" s="109"/>
      <c r="DT371" s="109"/>
      <c r="DU371" s="66"/>
      <c r="DV371" s="66"/>
      <c r="DW371" s="51"/>
      <c r="DX371" s="51"/>
      <c r="DY371" s="51"/>
      <c r="DZ371" s="51"/>
      <c r="EA371" s="51"/>
      <c r="EB371" s="51"/>
      <c r="EC371" s="51"/>
      <c r="ED371" s="51"/>
      <c r="EE371" s="51"/>
      <c r="EF371" s="51"/>
      <c r="EG371" s="54"/>
      <c r="EH371" s="130"/>
      <c r="EI371" s="109"/>
      <c r="EJ371" s="109"/>
      <c r="EK371" s="109"/>
      <c r="EL371" s="66"/>
      <c r="EM371" s="66"/>
      <c r="EN371" s="51"/>
      <c r="EO371" s="51"/>
      <c r="EP371" s="51"/>
      <c r="EQ371" s="51"/>
      <c r="ER371" s="51"/>
      <c r="ES371" s="51"/>
      <c r="ET371" s="51"/>
      <c r="EU371" s="51"/>
      <c r="EV371" s="51"/>
      <c r="EW371" s="51"/>
      <c r="EX371" s="54"/>
      <c r="EY371" s="130"/>
      <c r="EZ371" s="109"/>
      <c r="FA371" s="109"/>
      <c r="FB371" s="109"/>
      <c r="FC371" s="66"/>
      <c r="FD371" s="66"/>
      <c r="FE371" s="51"/>
      <c r="FF371" s="51"/>
      <c r="FG371" s="51"/>
      <c r="FH371" s="51"/>
      <c r="FI371" s="51"/>
      <c r="FJ371" s="51"/>
      <c r="FK371" s="51"/>
      <c r="FL371" s="51"/>
      <c r="FM371" s="51"/>
      <c r="FN371" s="51"/>
      <c r="FO371" s="54"/>
      <c r="FP371" s="130"/>
      <c r="FQ371" s="109"/>
      <c r="FR371" s="109"/>
      <c r="FS371" s="109"/>
      <c r="FT371" s="66"/>
      <c r="FU371" s="66"/>
      <c r="FV371" s="51"/>
      <c r="FW371" s="51"/>
      <c r="FX371" s="51"/>
      <c r="FY371" s="51"/>
      <c r="FZ371" s="51"/>
      <c r="GA371" s="51"/>
      <c r="GB371" s="51"/>
      <c r="GC371" s="51"/>
      <c r="GD371" s="51"/>
      <c r="GE371" s="51"/>
      <c r="GF371" s="54"/>
      <c r="GG371" s="130"/>
      <c r="GH371" s="109"/>
      <c r="GI371" s="109"/>
      <c r="GJ371" s="109"/>
      <c r="GK371" s="66"/>
      <c r="GL371" s="66"/>
      <c r="GM371" s="51"/>
      <c r="GN371" s="51"/>
      <c r="GO371" s="51"/>
      <c r="GP371" s="51"/>
      <c r="GQ371" s="51"/>
      <c r="GR371" s="51"/>
      <c r="GS371" s="51"/>
      <c r="GT371" s="51"/>
      <c r="GU371" s="51"/>
      <c r="GV371" s="51"/>
      <c r="GW371" s="54"/>
      <c r="GX371" s="130"/>
      <c r="GY371" s="109"/>
      <c r="GZ371" s="109"/>
      <c r="HA371" s="109"/>
      <c r="HB371" s="66"/>
      <c r="HC371" s="66"/>
      <c r="HD371" s="51"/>
      <c r="HE371" s="51"/>
      <c r="HF371" s="51"/>
      <c r="HG371" s="51"/>
      <c r="HH371" s="51"/>
      <c r="HI371" s="51"/>
      <c r="HJ371" s="51"/>
      <c r="HK371" s="51"/>
      <c r="HL371" s="51"/>
      <c r="HM371" s="51"/>
      <c r="HN371" s="54"/>
      <c r="HO371" s="130"/>
      <c r="HP371" s="109"/>
      <c r="HQ371" s="109"/>
      <c r="HR371" s="109"/>
      <c r="HS371" s="66"/>
      <c r="HT371" s="66"/>
      <c r="HU371" s="51"/>
      <c r="HV371" s="51"/>
      <c r="HW371" s="51"/>
      <c r="HX371" s="51"/>
      <c r="HY371" s="51"/>
      <c r="HZ371" s="51"/>
      <c r="IA371" s="51"/>
      <c r="IB371" s="51"/>
      <c r="IC371" s="51"/>
      <c r="ID371" s="51"/>
      <c r="IE371" s="54"/>
      <c r="IF371" s="130"/>
      <c r="IG371" s="109"/>
      <c r="IH371" s="109"/>
      <c r="II371" s="109"/>
      <c r="IJ371" s="66"/>
      <c r="IK371" s="66"/>
      <c r="IL371" s="51"/>
      <c r="IM371" s="51"/>
      <c r="IN371" s="51"/>
      <c r="IO371" s="51"/>
      <c r="IP371" s="51"/>
      <c r="IQ371" s="51"/>
      <c r="IR371" s="51"/>
      <c r="IS371" s="51"/>
      <c r="IT371" s="51"/>
      <c r="IU371" s="51"/>
      <c r="IV371" s="54"/>
    </row>
    <row r="372" spans="1:256" ht="26.25" customHeight="1">
      <c r="A372" s="111"/>
      <c r="B372" s="108"/>
      <c r="C372" s="109"/>
      <c r="D372" s="110"/>
      <c r="E372" s="19"/>
      <c r="F372" s="19"/>
      <c r="G372" s="19"/>
      <c r="H372" s="19">
        <v>2026</v>
      </c>
      <c r="I372" s="25">
        <f t="shared" si="101"/>
        <v>0</v>
      </c>
      <c r="J372" s="25">
        <f t="shared" si="99"/>
        <v>0</v>
      </c>
      <c r="K372" s="25">
        <f t="shared" si="107"/>
        <v>0</v>
      </c>
      <c r="L372" s="25">
        <f t="shared" si="107"/>
        <v>0</v>
      </c>
      <c r="M372" s="25">
        <f t="shared" si="107"/>
        <v>0</v>
      </c>
      <c r="N372" s="25">
        <f t="shared" si="107"/>
        <v>0</v>
      </c>
      <c r="O372" s="25">
        <f t="shared" si="107"/>
        <v>0</v>
      </c>
      <c r="P372" s="25">
        <f t="shared" si="107"/>
        <v>0</v>
      </c>
      <c r="Q372" s="25">
        <f t="shared" si="107"/>
        <v>0</v>
      </c>
      <c r="R372" s="25">
        <f t="shared" si="107"/>
        <v>0</v>
      </c>
      <c r="S372" s="22"/>
      <c r="T372" s="131"/>
      <c r="U372" s="109"/>
      <c r="V372" s="109"/>
      <c r="W372" s="66"/>
      <c r="X372" s="66"/>
      <c r="Y372" s="51"/>
      <c r="Z372" s="51"/>
      <c r="AA372" s="51"/>
      <c r="AB372" s="51"/>
      <c r="AC372" s="51"/>
      <c r="AD372" s="51"/>
      <c r="AE372" s="51"/>
      <c r="AF372" s="51"/>
      <c r="AG372" s="51"/>
      <c r="AH372" s="51"/>
      <c r="AI372" s="54"/>
      <c r="AJ372" s="130"/>
      <c r="AK372" s="109"/>
      <c r="AL372" s="109"/>
      <c r="AM372" s="109"/>
      <c r="AN372" s="66"/>
      <c r="AO372" s="66"/>
      <c r="AP372" s="51"/>
      <c r="AQ372" s="51"/>
      <c r="AR372" s="51"/>
      <c r="AS372" s="51"/>
      <c r="AT372" s="51"/>
      <c r="AU372" s="51"/>
      <c r="AV372" s="51"/>
      <c r="AW372" s="51"/>
      <c r="AX372" s="51"/>
      <c r="AY372" s="51"/>
      <c r="AZ372" s="54"/>
      <c r="BA372" s="130"/>
      <c r="BB372" s="109"/>
      <c r="BC372" s="109"/>
      <c r="BD372" s="109"/>
      <c r="BE372" s="66"/>
      <c r="BF372" s="66"/>
      <c r="BG372" s="51"/>
      <c r="BH372" s="51"/>
      <c r="BI372" s="51"/>
      <c r="BJ372" s="51"/>
      <c r="BK372" s="51"/>
      <c r="BL372" s="51"/>
      <c r="BM372" s="51"/>
      <c r="BN372" s="51"/>
      <c r="BO372" s="51"/>
      <c r="BP372" s="51"/>
      <c r="BQ372" s="54"/>
      <c r="BR372" s="130"/>
      <c r="BS372" s="109"/>
      <c r="BT372" s="109"/>
      <c r="BU372" s="109"/>
      <c r="BV372" s="66"/>
      <c r="BW372" s="66"/>
      <c r="BX372" s="51"/>
      <c r="BY372" s="51"/>
      <c r="BZ372" s="51"/>
      <c r="CA372" s="51"/>
      <c r="CB372" s="51"/>
      <c r="CC372" s="51"/>
      <c r="CD372" s="51"/>
      <c r="CE372" s="51"/>
      <c r="CF372" s="51"/>
      <c r="CG372" s="51"/>
      <c r="CH372" s="54"/>
      <c r="CI372" s="130"/>
      <c r="CJ372" s="109"/>
      <c r="CK372" s="109"/>
      <c r="CL372" s="109"/>
      <c r="CM372" s="66"/>
      <c r="CN372" s="66"/>
      <c r="CO372" s="51"/>
      <c r="CP372" s="51"/>
      <c r="CQ372" s="51"/>
      <c r="CR372" s="51"/>
      <c r="CS372" s="51"/>
      <c r="CT372" s="51"/>
      <c r="CU372" s="51"/>
      <c r="CV372" s="51"/>
      <c r="CW372" s="51"/>
      <c r="CX372" s="51"/>
      <c r="CY372" s="54"/>
      <c r="CZ372" s="130"/>
      <c r="DA372" s="109"/>
      <c r="DB372" s="109"/>
      <c r="DC372" s="109"/>
      <c r="DD372" s="66"/>
      <c r="DE372" s="66"/>
      <c r="DF372" s="51"/>
      <c r="DG372" s="51"/>
      <c r="DH372" s="51"/>
      <c r="DI372" s="51"/>
      <c r="DJ372" s="51"/>
      <c r="DK372" s="51"/>
      <c r="DL372" s="51"/>
      <c r="DM372" s="51"/>
      <c r="DN372" s="51"/>
      <c r="DO372" s="51"/>
      <c r="DP372" s="54"/>
      <c r="DQ372" s="130"/>
      <c r="DR372" s="109"/>
      <c r="DS372" s="109"/>
      <c r="DT372" s="109"/>
      <c r="DU372" s="66"/>
      <c r="DV372" s="66"/>
      <c r="DW372" s="51"/>
      <c r="DX372" s="51"/>
      <c r="DY372" s="51"/>
      <c r="DZ372" s="51"/>
      <c r="EA372" s="51"/>
      <c r="EB372" s="51"/>
      <c r="EC372" s="51"/>
      <c r="ED372" s="51"/>
      <c r="EE372" s="51"/>
      <c r="EF372" s="51"/>
      <c r="EG372" s="54"/>
      <c r="EH372" s="130"/>
      <c r="EI372" s="109"/>
      <c r="EJ372" s="109"/>
      <c r="EK372" s="109"/>
      <c r="EL372" s="66"/>
      <c r="EM372" s="66"/>
      <c r="EN372" s="51"/>
      <c r="EO372" s="51"/>
      <c r="EP372" s="51"/>
      <c r="EQ372" s="51"/>
      <c r="ER372" s="51"/>
      <c r="ES372" s="51"/>
      <c r="ET372" s="51"/>
      <c r="EU372" s="51"/>
      <c r="EV372" s="51"/>
      <c r="EW372" s="51"/>
      <c r="EX372" s="54"/>
      <c r="EY372" s="130"/>
      <c r="EZ372" s="109"/>
      <c r="FA372" s="109"/>
      <c r="FB372" s="109"/>
      <c r="FC372" s="66"/>
      <c r="FD372" s="66"/>
      <c r="FE372" s="51"/>
      <c r="FF372" s="51"/>
      <c r="FG372" s="51"/>
      <c r="FH372" s="51"/>
      <c r="FI372" s="51"/>
      <c r="FJ372" s="51"/>
      <c r="FK372" s="51"/>
      <c r="FL372" s="51"/>
      <c r="FM372" s="51"/>
      <c r="FN372" s="51"/>
      <c r="FO372" s="54"/>
      <c r="FP372" s="130"/>
      <c r="FQ372" s="109"/>
      <c r="FR372" s="109"/>
      <c r="FS372" s="109"/>
      <c r="FT372" s="66"/>
      <c r="FU372" s="66"/>
      <c r="FV372" s="51"/>
      <c r="FW372" s="51"/>
      <c r="FX372" s="51"/>
      <c r="FY372" s="51"/>
      <c r="FZ372" s="51"/>
      <c r="GA372" s="51"/>
      <c r="GB372" s="51"/>
      <c r="GC372" s="51"/>
      <c r="GD372" s="51"/>
      <c r="GE372" s="51"/>
      <c r="GF372" s="54"/>
      <c r="GG372" s="130"/>
      <c r="GH372" s="109"/>
      <c r="GI372" s="109"/>
      <c r="GJ372" s="109"/>
      <c r="GK372" s="66"/>
      <c r="GL372" s="66"/>
      <c r="GM372" s="51"/>
      <c r="GN372" s="51"/>
      <c r="GO372" s="51"/>
      <c r="GP372" s="51"/>
      <c r="GQ372" s="51"/>
      <c r="GR372" s="51"/>
      <c r="GS372" s="51"/>
      <c r="GT372" s="51"/>
      <c r="GU372" s="51"/>
      <c r="GV372" s="51"/>
      <c r="GW372" s="54"/>
      <c r="GX372" s="130"/>
      <c r="GY372" s="109"/>
      <c r="GZ372" s="109"/>
      <c r="HA372" s="109"/>
      <c r="HB372" s="66"/>
      <c r="HC372" s="66"/>
      <c r="HD372" s="51"/>
      <c r="HE372" s="51"/>
      <c r="HF372" s="51"/>
      <c r="HG372" s="51"/>
      <c r="HH372" s="51"/>
      <c r="HI372" s="51"/>
      <c r="HJ372" s="51"/>
      <c r="HK372" s="51"/>
      <c r="HL372" s="51"/>
      <c r="HM372" s="51"/>
      <c r="HN372" s="54"/>
      <c r="HO372" s="130"/>
      <c r="HP372" s="109"/>
      <c r="HQ372" s="109"/>
      <c r="HR372" s="109"/>
      <c r="HS372" s="66"/>
      <c r="HT372" s="66"/>
      <c r="HU372" s="51"/>
      <c r="HV372" s="51"/>
      <c r="HW372" s="51"/>
      <c r="HX372" s="51"/>
      <c r="HY372" s="51"/>
      <c r="HZ372" s="51"/>
      <c r="IA372" s="51"/>
      <c r="IB372" s="51"/>
      <c r="IC372" s="51"/>
      <c r="ID372" s="51"/>
      <c r="IE372" s="54"/>
      <c r="IF372" s="130"/>
      <c r="IG372" s="109"/>
      <c r="IH372" s="109"/>
      <c r="II372" s="109"/>
      <c r="IJ372" s="66"/>
      <c r="IK372" s="66"/>
      <c r="IL372" s="51"/>
      <c r="IM372" s="51"/>
      <c r="IN372" s="51"/>
      <c r="IO372" s="51"/>
      <c r="IP372" s="51"/>
      <c r="IQ372" s="51"/>
      <c r="IR372" s="51"/>
      <c r="IS372" s="51"/>
      <c r="IT372" s="51"/>
      <c r="IU372" s="51"/>
      <c r="IV372" s="54"/>
    </row>
    <row r="373" spans="1:256" ht="26.25" customHeight="1">
      <c r="A373" s="111"/>
      <c r="B373" s="108"/>
      <c r="C373" s="109"/>
      <c r="D373" s="110"/>
      <c r="E373" s="19"/>
      <c r="F373" s="19"/>
      <c r="G373" s="19"/>
      <c r="H373" s="19">
        <v>2027</v>
      </c>
      <c r="I373" s="25">
        <f t="shared" si="101"/>
        <v>0</v>
      </c>
      <c r="J373" s="25">
        <f t="shared" si="99"/>
        <v>0</v>
      </c>
      <c r="K373" s="25">
        <f t="shared" si="107"/>
        <v>0</v>
      </c>
      <c r="L373" s="25">
        <f t="shared" si="107"/>
        <v>0</v>
      </c>
      <c r="M373" s="25">
        <f t="shared" si="107"/>
        <v>0</v>
      </c>
      <c r="N373" s="25">
        <f t="shared" si="107"/>
        <v>0</v>
      </c>
      <c r="O373" s="25">
        <f t="shared" si="107"/>
        <v>0</v>
      </c>
      <c r="P373" s="25">
        <f t="shared" si="107"/>
        <v>0</v>
      </c>
      <c r="Q373" s="25">
        <f t="shared" si="107"/>
        <v>0</v>
      </c>
      <c r="R373" s="25">
        <f t="shared" si="107"/>
        <v>0</v>
      </c>
      <c r="S373" s="22"/>
      <c r="T373" s="131"/>
      <c r="U373" s="109"/>
      <c r="V373" s="109"/>
      <c r="W373" s="66"/>
      <c r="X373" s="66"/>
      <c r="Y373" s="51"/>
      <c r="Z373" s="51"/>
      <c r="AA373" s="51"/>
      <c r="AB373" s="51"/>
      <c r="AC373" s="51"/>
      <c r="AD373" s="51"/>
      <c r="AE373" s="51"/>
      <c r="AF373" s="51"/>
      <c r="AG373" s="51"/>
      <c r="AH373" s="51"/>
      <c r="AI373" s="54"/>
      <c r="AJ373" s="130"/>
      <c r="AK373" s="109"/>
      <c r="AL373" s="109"/>
      <c r="AM373" s="109"/>
      <c r="AN373" s="66"/>
      <c r="AO373" s="66"/>
      <c r="AP373" s="51"/>
      <c r="AQ373" s="51"/>
      <c r="AR373" s="51"/>
      <c r="AS373" s="51"/>
      <c r="AT373" s="51"/>
      <c r="AU373" s="51"/>
      <c r="AV373" s="51"/>
      <c r="AW373" s="51"/>
      <c r="AX373" s="51"/>
      <c r="AY373" s="51"/>
      <c r="AZ373" s="54"/>
      <c r="BA373" s="130"/>
      <c r="BB373" s="109"/>
      <c r="BC373" s="109"/>
      <c r="BD373" s="109"/>
      <c r="BE373" s="66"/>
      <c r="BF373" s="66"/>
      <c r="BG373" s="51"/>
      <c r="BH373" s="51"/>
      <c r="BI373" s="51"/>
      <c r="BJ373" s="51"/>
      <c r="BK373" s="51"/>
      <c r="BL373" s="51"/>
      <c r="BM373" s="51"/>
      <c r="BN373" s="51"/>
      <c r="BO373" s="51"/>
      <c r="BP373" s="51"/>
      <c r="BQ373" s="54"/>
      <c r="BR373" s="130"/>
      <c r="BS373" s="109"/>
      <c r="BT373" s="109"/>
      <c r="BU373" s="109"/>
      <c r="BV373" s="66"/>
      <c r="BW373" s="66"/>
      <c r="BX373" s="51"/>
      <c r="BY373" s="51"/>
      <c r="BZ373" s="51"/>
      <c r="CA373" s="51"/>
      <c r="CB373" s="51"/>
      <c r="CC373" s="51"/>
      <c r="CD373" s="51"/>
      <c r="CE373" s="51"/>
      <c r="CF373" s="51"/>
      <c r="CG373" s="51"/>
      <c r="CH373" s="54"/>
      <c r="CI373" s="130"/>
      <c r="CJ373" s="109"/>
      <c r="CK373" s="109"/>
      <c r="CL373" s="109"/>
      <c r="CM373" s="66"/>
      <c r="CN373" s="66"/>
      <c r="CO373" s="51"/>
      <c r="CP373" s="51"/>
      <c r="CQ373" s="51"/>
      <c r="CR373" s="51"/>
      <c r="CS373" s="51"/>
      <c r="CT373" s="51"/>
      <c r="CU373" s="51"/>
      <c r="CV373" s="51"/>
      <c r="CW373" s="51"/>
      <c r="CX373" s="51"/>
      <c r="CY373" s="54"/>
      <c r="CZ373" s="130"/>
      <c r="DA373" s="109"/>
      <c r="DB373" s="109"/>
      <c r="DC373" s="109"/>
      <c r="DD373" s="66"/>
      <c r="DE373" s="66"/>
      <c r="DF373" s="51"/>
      <c r="DG373" s="51"/>
      <c r="DH373" s="51"/>
      <c r="DI373" s="51"/>
      <c r="DJ373" s="51"/>
      <c r="DK373" s="51"/>
      <c r="DL373" s="51"/>
      <c r="DM373" s="51"/>
      <c r="DN373" s="51"/>
      <c r="DO373" s="51"/>
      <c r="DP373" s="54"/>
      <c r="DQ373" s="130"/>
      <c r="DR373" s="109"/>
      <c r="DS373" s="109"/>
      <c r="DT373" s="109"/>
      <c r="DU373" s="66"/>
      <c r="DV373" s="66"/>
      <c r="DW373" s="51"/>
      <c r="DX373" s="51"/>
      <c r="DY373" s="51"/>
      <c r="DZ373" s="51"/>
      <c r="EA373" s="51"/>
      <c r="EB373" s="51"/>
      <c r="EC373" s="51"/>
      <c r="ED373" s="51"/>
      <c r="EE373" s="51"/>
      <c r="EF373" s="51"/>
      <c r="EG373" s="54"/>
      <c r="EH373" s="130"/>
      <c r="EI373" s="109"/>
      <c r="EJ373" s="109"/>
      <c r="EK373" s="109"/>
      <c r="EL373" s="66"/>
      <c r="EM373" s="66"/>
      <c r="EN373" s="51"/>
      <c r="EO373" s="51"/>
      <c r="EP373" s="51"/>
      <c r="EQ373" s="51"/>
      <c r="ER373" s="51"/>
      <c r="ES373" s="51"/>
      <c r="ET373" s="51"/>
      <c r="EU373" s="51"/>
      <c r="EV373" s="51"/>
      <c r="EW373" s="51"/>
      <c r="EX373" s="54"/>
      <c r="EY373" s="130"/>
      <c r="EZ373" s="109"/>
      <c r="FA373" s="109"/>
      <c r="FB373" s="109"/>
      <c r="FC373" s="66"/>
      <c r="FD373" s="66"/>
      <c r="FE373" s="51"/>
      <c r="FF373" s="51"/>
      <c r="FG373" s="51"/>
      <c r="FH373" s="51"/>
      <c r="FI373" s="51"/>
      <c r="FJ373" s="51"/>
      <c r="FK373" s="51"/>
      <c r="FL373" s="51"/>
      <c r="FM373" s="51"/>
      <c r="FN373" s="51"/>
      <c r="FO373" s="54"/>
      <c r="FP373" s="130"/>
      <c r="FQ373" s="109"/>
      <c r="FR373" s="109"/>
      <c r="FS373" s="109"/>
      <c r="FT373" s="66"/>
      <c r="FU373" s="66"/>
      <c r="FV373" s="51"/>
      <c r="FW373" s="51"/>
      <c r="FX373" s="51"/>
      <c r="FY373" s="51"/>
      <c r="FZ373" s="51"/>
      <c r="GA373" s="51"/>
      <c r="GB373" s="51"/>
      <c r="GC373" s="51"/>
      <c r="GD373" s="51"/>
      <c r="GE373" s="51"/>
      <c r="GF373" s="54"/>
      <c r="GG373" s="130"/>
      <c r="GH373" s="109"/>
      <c r="GI373" s="109"/>
      <c r="GJ373" s="109"/>
      <c r="GK373" s="66"/>
      <c r="GL373" s="66"/>
      <c r="GM373" s="51"/>
      <c r="GN373" s="51"/>
      <c r="GO373" s="51"/>
      <c r="GP373" s="51"/>
      <c r="GQ373" s="51"/>
      <c r="GR373" s="51"/>
      <c r="GS373" s="51"/>
      <c r="GT373" s="51"/>
      <c r="GU373" s="51"/>
      <c r="GV373" s="51"/>
      <c r="GW373" s="54"/>
      <c r="GX373" s="130"/>
      <c r="GY373" s="109"/>
      <c r="GZ373" s="109"/>
      <c r="HA373" s="109"/>
      <c r="HB373" s="66"/>
      <c r="HC373" s="66"/>
      <c r="HD373" s="51"/>
      <c r="HE373" s="51"/>
      <c r="HF373" s="51"/>
      <c r="HG373" s="51"/>
      <c r="HH373" s="51"/>
      <c r="HI373" s="51"/>
      <c r="HJ373" s="51"/>
      <c r="HK373" s="51"/>
      <c r="HL373" s="51"/>
      <c r="HM373" s="51"/>
      <c r="HN373" s="54"/>
      <c r="HO373" s="130"/>
      <c r="HP373" s="109"/>
      <c r="HQ373" s="109"/>
      <c r="HR373" s="109"/>
      <c r="HS373" s="66"/>
      <c r="HT373" s="66"/>
      <c r="HU373" s="51"/>
      <c r="HV373" s="51"/>
      <c r="HW373" s="51"/>
      <c r="HX373" s="51"/>
      <c r="HY373" s="51"/>
      <c r="HZ373" s="51"/>
      <c r="IA373" s="51"/>
      <c r="IB373" s="51"/>
      <c r="IC373" s="51"/>
      <c r="ID373" s="51"/>
      <c r="IE373" s="54"/>
      <c r="IF373" s="130"/>
      <c r="IG373" s="109"/>
      <c r="IH373" s="109"/>
      <c r="II373" s="109"/>
      <c r="IJ373" s="66"/>
      <c r="IK373" s="66"/>
      <c r="IL373" s="51"/>
      <c r="IM373" s="51"/>
      <c r="IN373" s="51"/>
      <c r="IO373" s="51"/>
      <c r="IP373" s="51"/>
      <c r="IQ373" s="51"/>
      <c r="IR373" s="51"/>
      <c r="IS373" s="51"/>
      <c r="IT373" s="51"/>
      <c r="IU373" s="51"/>
      <c r="IV373" s="54"/>
    </row>
    <row r="374" spans="1:256" ht="26.25" customHeight="1">
      <c r="A374" s="111"/>
      <c r="B374" s="108"/>
      <c r="C374" s="109"/>
      <c r="D374" s="110"/>
      <c r="E374" s="19"/>
      <c r="F374" s="19"/>
      <c r="G374" s="19"/>
      <c r="H374" s="19">
        <v>2028</v>
      </c>
      <c r="I374" s="25">
        <f t="shared" si="101"/>
        <v>0</v>
      </c>
      <c r="J374" s="25">
        <f t="shared" si="101"/>
        <v>0</v>
      </c>
      <c r="K374" s="25">
        <f t="shared" si="107"/>
        <v>0</v>
      </c>
      <c r="L374" s="25">
        <f t="shared" si="107"/>
        <v>0</v>
      </c>
      <c r="M374" s="25">
        <f t="shared" si="107"/>
        <v>0</v>
      </c>
      <c r="N374" s="25">
        <f t="shared" si="107"/>
        <v>0</v>
      </c>
      <c r="O374" s="25">
        <f t="shared" si="107"/>
        <v>0</v>
      </c>
      <c r="P374" s="25">
        <f t="shared" si="107"/>
        <v>0</v>
      </c>
      <c r="Q374" s="25">
        <f t="shared" si="107"/>
        <v>0</v>
      </c>
      <c r="R374" s="25">
        <f t="shared" si="107"/>
        <v>0</v>
      </c>
      <c r="S374" s="22"/>
      <c r="T374" s="26"/>
      <c r="AI374" s="66"/>
      <c r="AY374" s="66"/>
      <c r="BO374" s="66"/>
      <c r="CE374" s="66"/>
      <c r="CU374" s="66"/>
      <c r="DK374" s="66"/>
      <c r="EA374" s="66"/>
      <c r="EQ374" s="66"/>
      <c r="FG374" s="66"/>
      <c r="FW374" s="66"/>
      <c r="GM374" s="66"/>
      <c r="HC374" s="66"/>
      <c r="HS374" s="66"/>
      <c r="II374" s="66"/>
    </row>
    <row r="375" spans="1:256" ht="26.25" customHeight="1">
      <c r="A375" s="111"/>
      <c r="B375" s="108"/>
      <c r="C375" s="109"/>
      <c r="D375" s="110"/>
      <c r="E375" s="19"/>
      <c r="F375" s="19"/>
      <c r="G375" s="19"/>
      <c r="H375" s="19">
        <v>2029</v>
      </c>
      <c r="I375" s="25">
        <f t="shared" ref="I375:J386" si="108">K375+M375+O375+Q375</f>
        <v>0</v>
      </c>
      <c r="J375" s="25">
        <f t="shared" si="108"/>
        <v>0</v>
      </c>
      <c r="K375" s="25">
        <f t="shared" si="107"/>
        <v>0</v>
      </c>
      <c r="L375" s="25">
        <f t="shared" si="107"/>
        <v>0</v>
      </c>
      <c r="M375" s="25">
        <f t="shared" si="107"/>
        <v>0</v>
      </c>
      <c r="N375" s="25">
        <f t="shared" si="107"/>
        <v>0</v>
      </c>
      <c r="O375" s="25">
        <f t="shared" si="107"/>
        <v>0</v>
      </c>
      <c r="P375" s="25">
        <f t="shared" si="107"/>
        <v>0</v>
      </c>
      <c r="Q375" s="25">
        <f t="shared" si="107"/>
        <v>0</v>
      </c>
      <c r="R375" s="25">
        <f t="shared" si="107"/>
        <v>0</v>
      </c>
      <c r="S375" s="22"/>
      <c r="T375" s="26"/>
      <c r="AI375" s="66"/>
      <c r="AY375" s="66"/>
      <c r="BO375" s="66"/>
      <c r="CE375" s="66"/>
      <c r="CU375" s="66"/>
      <c r="DK375" s="66"/>
      <c r="EA375" s="66"/>
      <c r="EQ375" s="66"/>
      <c r="FG375" s="66"/>
      <c r="FW375" s="66"/>
      <c r="GM375" s="66"/>
      <c r="HC375" s="66"/>
      <c r="HS375" s="66"/>
      <c r="II375" s="66"/>
    </row>
    <row r="376" spans="1:256" ht="26.25" customHeight="1">
      <c r="A376" s="111"/>
      <c r="B376" s="108"/>
      <c r="C376" s="109"/>
      <c r="D376" s="110"/>
      <c r="E376" s="19"/>
      <c r="F376" s="19"/>
      <c r="G376" s="19"/>
      <c r="H376" s="19">
        <v>2030</v>
      </c>
      <c r="I376" s="25">
        <f t="shared" si="108"/>
        <v>0</v>
      </c>
      <c r="J376" s="25">
        <f t="shared" si="108"/>
        <v>0</v>
      </c>
      <c r="K376" s="25">
        <f t="shared" si="107"/>
        <v>0</v>
      </c>
      <c r="L376" s="25">
        <f t="shared" si="107"/>
        <v>0</v>
      </c>
      <c r="M376" s="25">
        <f t="shared" si="107"/>
        <v>0</v>
      </c>
      <c r="N376" s="25">
        <f t="shared" si="107"/>
        <v>0</v>
      </c>
      <c r="O376" s="25">
        <f t="shared" si="107"/>
        <v>0</v>
      </c>
      <c r="P376" s="25">
        <f t="shared" si="107"/>
        <v>0</v>
      </c>
      <c r="Q376" s="25">
        <f t="shared" si="107"/>
        <v>0</v>
      </c>
      <c r="R376" s="25">
        <f t="shared" si="107"/>
        <v>0</v>
      </c>
      <c r="S376" s="22"/>
      <c r="T376" s="26"/>
      <c r="AI376" s="66"/>
      <c r="AY376" s="66"/>
      <c r="BO376" s="66"/>
      <c r="CE376" s="66"/>
      <c r="CU376" s="66"/>
      <c r="DK376" s="66"/>
      <c r="EA376" s="66"/>
      <c r="EQ376" s="66"/>
      <c r="FG376" s="66"/>
      <c r="FW376" s="66"/>
      <c r="GM376" s="66"/>
      <c r="HC376" s="66"/>
      <c r="HS376" s="66"/>
      <c r="II376" s="66"/>
    </row>
    <row r="377" spans="1:256" ht="26.25" customHeight="1">
      <c r="A377" s="96"/>
      <c r="B377" s="105" t="s">
        <v>289</v>
      </c>
      <c r="C377" s="106"/>
      <c r="D377" s="107"/>
      <c r="E377" s="19"/>
      <c r="F377" s="19"/>
      <c r="G377" s="19"/>
      <c r="H377" s="23" t="s">
        <v>23</v>
      </c>
      <c r="I377" s="24">
        <f>K377+M377+O377+Q377</f>
        <v>33101.070400000004</v>
      </c>
      <c r="J377" s="24">
        <f>L377+N377+P377+R377</f>
        <v>13178.8</v>
      </c>
      <c r="K377" s="24">
        <f t="shared" ref="K377:R377" si="109">SUM(K378:K386)</f>
        <v>33101.070400000004</v>
      </c>
      <c r="L377" s="24">
        <f t="shared" si="109"/>
        <v>13178.8</v>
      </c>
      <c r="M377" s="24">
        <f t="shared" si="109"/>
        <v>0</v>
      </c>
      <c r="N377" s="24">
        <f t="shared" si="109"/>
        <v>0</v>
      </c>
      <c r="O377" s="24">
        <f t="shared" si="109"/>
        <v>0</v>
      </c>
      <c r="P377" s="24">
        <f t="shared" si="109"/>
        <v>0</v>
      </c>
      <c r="Q377" s="24">
        <f t="shared" si="109"/>
        <v>0</v>
      </c>
      <c r="R377" s="24">
        <f t="shared" si="109"/>
        <v>0</v>
      </c>
      <c r="S377" s="22"/>
      <c r="T377" s="131"/>
      <c r="U377" s="109"/>
      <c r="V377" s="109"/>
      <c r="W377" s="66"/>
      <c r="X377" s="46"/>
      <c r="Y377" s="52"/>
      <c r="Z377" s="52"/>
      <c r="AA377" s="52"/>
      <c r="AB377" s="52"/>
      <c r="AC377" s="52"/>
      <c r="AD377" s="52"/>
      <c r="AE377" s="52"/>
      <c r="AF377" s="52"/>
      <c r="AG377" s="52"/>
      <c r="AH377" s="52"/>
      <c r="AI377" s="54"/>
      <c r="AJ377" s="130"/>
      <c r="AK377" s="109"/>
      <c r="AL377" s="109"/>
      <c r="AM377" s="109"/>
      <c r="AN377" s="66"/>
      <c r="AO377" s="46"/>
      <c r="AP377" s="52"/>
      <c r="AQ377" s="52"/>
      <c r="AR377" s="52"/>
      <c r="AS377" s="52"/>
      <c r="AT377" s="52"/>
      <c r="AU377" s="52"/>
      <c r="AV377" s="52"/>
      <c r="AW377" s="52"/>
      <c r="AX377" s="52"/>
      <c r="AY377" s="52"/>
      <c r="AZ377" s="54"/>
      <c r="BA377" s="130"/>
      <c r="BB377" s="109"/>
      <c r="BC377" s="109"/>
      <c r="BD377" s="109"/>
      <c r="BE377" s="66"/>
      <c r="BF377" s="46"/>
      <c r="BG377" s="52"/>
      <c r="BH377" s="52"/>
      <c r="BI377" s="52"/>
      <c r="BJ377" s="52"/>
      <c r="BK377" s="52"/>
      <c r="BL377" s="52"/>
      <c r="BM377" s="52"/>
      <c r="BN377" s="52"/>
      <c r="BO377" s="52"/>
      <c r="BP377" s="52"/>
      <c r="BQ377" s="54"/>
      <c r="BR377" s="130"/>
      <c r="BS377" s="109"/>
      <c r="BT377" s="109"/>
      <c r="BU377" s="109"/>
      <c r="BV377" s="66"/>
      <c r="BW377" s="46"/>
      <c r="BX377" s="52"/>
      <c r="BY377" s="52"/>
      <c r="BZ377" s="52"/>
      <c r="CA377" s="52"/>
      <c r="CB377" s="52"/>
      <c r="CC377" s="52"/>
      <c r="CD377" s="52"/>
      <c r="CE377" s="52"/>
      <c r="CF377" s="52"/>
      <c r="CG377" s="52"/>
      <c r="CH377" s="54"/>
      <c r="CI377" s="130"/>
      <c r="CJ377" s="109"/>
      <c r="CK377" s="109"/>
      <c r="CL377" s="109"/>
      <c r="CM377" s="66"/>
      <c r="CN377" s="46"/>
      <c r="CO377" s="52"/>
      <c r="CP377" s="52"/>
      <c r="CQ377" s="52"/>
      <c r="CR377" s="52"/>
      <c r="CS377" s="52"/>
      <c r="CT377" s="52"/>
      <c r="CU377" s="52"/>
      <c r="CV377" s="52"/>
      <c r="CW377" s="52"/>
      <c r="CX377" s="52"/>
      <c r="CY377" s="54"/>
      <c r="CZ377" s="130"/>
      <c r="DA377" s="109"/>
      <c r="DB377" s="109"/>
      <c r="DC377" s="109"/>
      <c r="DD377" s="66"/>
      <c r="DE377" s="46"/>
      <c r="DF377" s="52"/>
      <c r="DG377" s="52"/>
      <c r="DH377" s="52"/>
      <c r="DI377" s="52"/>
      <c r="DJ377" s="52"/>
      <c r="DK377" s="52"/>
      <c r="DL377" s="52"/>
      <c r="DM377" s="52"/>
      <c r="DN377" s="52"/>
      <c r="DO377" s="52"/>
      <c r="DP377" s="54"/>
      <c r="DQ377" s="130"/>
      <c r="DR377" s="109"/>
      <c r="DS377" s="109"/>
      <c r="DT377" s="109"/>
      <c r="DU377" s="66"/>
      <c r="DV377" s="46"/>
      <c r="DW377" s="52"/>
      <c r="DX377" s="52"/>
      <c r="DY377" s="52"/>
      <c r="DZ377" s="52"/>
      <c r="EA377" s="52"/>
      <c r="EB377" s="52"/>
      <c r="EC377" s="52"/>
      <c r="ED377" s="52"/>
      <c r="EE377" s="52"/>
      <c r="EF377" s="52"/>
      <c r="EG377" s="54"/>
      <c r="EH377" s="130"/>
      <c r="EI377" s="109"/>
      <c r="EJ377" s="109"/>
      <c r="EK377" s="109"/>
      <c r="EL377" s="66"/>
      <c r="EM377" s="46"/>
      <c r="EN377" s="52"/>
      <c r="EO377" s="52"/>
      <c r="EP377" s="52"/>
      <c r="EQ377" s="52"/>
      <c r="ER377" s="52"/>
      <c r="ES377" s="52"/>
      <c r="ET377" s="52"/>
      <c r="EU377" s="52"/>
      <c r="EV377" s="52"/>
      <c r="EW377" s="52"/>
      <c r="EX377" s="54"/>
      <c r="EY377" s="130"/>
      <c r="EZ377" s="109"/>
      <c r="FA377" s="109"/>
      <c r="FB377" s="109"/>
      <c r="FC377" s="66"/>
      <c r="FD377" s="46"/>
      <c r="FE377" s="52"/>
      <c r="FF377" s="52"/>
      <c r="FG377" s="52"/>
      <c r="FH377" s="52"/>
      <c r="FI377" s="52"/>
      <c r="FJ377" s="52"/>
      <c r="FK377" s="52"/>
      <c r="FL377" s="52"/>
      <c r="FM377" s="52"/>
      <c r="FN377" s="52"/>
      <c r="FO377" s="54"/>
      <c r="FP377" s="130"/>
      <c r="FQ377" s="109"/>
      <c r="FR377" s="109"/>
      <c r="FS377" s="109"/>
      <c r="FT377" s="66"/>
      <c r="FU377" s="46"/>
      <c r="FV377" s="52"/>
      <c r="FW377" s="52"/>
      <c r="FX377" s="52"/>
      <c r="FY377" s="52"/>
      <c r="FZ377" s="52"/>
      <c r="GA377" s="52"/>
      <c r="GB377" s="52"/>
      <c r="GC377" s="52"/>
      <c r="GD377" s="52"/>
      <c r="GE377" s="52"/>
      <c r="GF377" s="54"/>
      <c r="GG377" s="130"/>
      <c r="GH377" s="109"/>
      <c r="GI377" s="109"/>
      <c r="GJ377" s="109"/>
      <c r="GK377" s="66"/>
      <c r="GL377" s="46"/>
      <c r="GM377" s="52"/>
      <c r="GN377" s="52"/>
      <c r="GO377" s="52"/>
      <c r="GP377" s="52"/>
      <c r="GQ377" s="52"/>
      <c r="GR377" s="52"/>
      <c r="GS377" s="52"/>
      <c r="GT377" s="52"/>
      <c r="GU377" s="52"/>
      <c r="GV377" s="52"/>
      <c r="GW377" s="54"/>
      <c r="GX377" s="130"/>
      <c r="GY377" s="109"/>
      <c r="GZ377" s="109"/>
      <c r="HA377" s="109"/>
      <c r="HB377" s="66"/>
      <c r="HC377" s="46"/>
      <c r="HD377" s="52"/>
      <c r="HE377" s="52"/>
      <c r="HF377" s="52"/>
      <c r="HG377" s="52"/>
      <c r="HH377" s="52"/>
      <c r="HI377" s="52"/>
      <c r="HJ377" s="52"/>
      <c r="HK377" s="52"/>
      <c r="HL377" s="52"/>
      <c r="HM377" s="52"/>
      <c r="HN377" s="54"/>
      <c r="HO377" s="130"/>
      <c r="HP377" s="109"/>
      <c r="HQ377" s="109"/>
      <c r="HR377" s="109"/>
      <c r="HS377" s="66"/>
      <c r="HT377" s="46"/>
      <c r="HU377" s="52"/>
      <c r="HV377" s="52"/>
      <c r="HW377" s="52"/>
      <c r="HX377" s="52"/>
      <c r="HY377" s="52"/>
      <c r="HZ377" s="52"/>
      <c r="IA377" s="52"/>
      <c r="IB377" s="52"/>
      <c r="IC377" s="52"/>
      <c r="ID377" s="52"/>
      <c r="IE377" s="54"/>
      <c r="IF377" s="130"/>
      <c r="IG377" s="109"/>
      <c r="IH377" s="109"/>
      <c r="II377" s="109"/>
      <c r="IJ377" s="66"/>
      <c r="IK377" s="46"/>
      <c r="IL377" s="52"/>
      <c r="IM377" s="52"/>
      <c r="IN377" s="52"/>
      <c r="IO377" s="52"/>
      <c r="IP377" s="52"/>
      <c r="IQ377" s="52"/>
      <c r="IR377" s="52"/>
      <c r="IS377" s="52"/>
      <c r="IT377" s="52"/>
      <c r="IU377" s="52"/>
      <c r="IV377" s="54"/>
    </row>
    <row r="378" spans="1:256" ht="26.25" customHeight="1">
      <c r="A378" s="111"/>
      <c r="B378" s="108"/>
      <c r="C378" s="109"/>
      <c r="D378" s="110"/>
      <c r="E378" s="19"/>
      <c r="F378" s="19"/>
      <c r="G378" s="19"/>
      <c r="H378" s="19">
        <v>2022</v>
      </c>
      <c r="I378" s="25">
        <f>K378+M378+O378+Q378</f>
        <v>6589.4</v>
      </c>
      <c r="J378" s="25">
        <f t="shared" si="108"/>
        <v>6589.4</v>
      </c>
      <c r="K378" s="25">
        <f t="shared" ref="K378:R386" si="110">K293</f>
        <v>6589.4</v>
      </c>
      <c r="L378" s="25">
        <f t="shared" si="110"/>
        <v>6589.4</v>
      </c>
      <c r="M378" s="25">
        <f t="shared" si="110"/>
        <v>0</v>
      </c>
      <c r="N378" s="25">
        <f t="shared" si="110"/>
        <v>0</v>
      </c>
      <c r="O378" s="25">
        <f t="shared" si="110"/>
        <v>0</v>
      </c>
      <c r="P378" s="25">
        <f t="shared" si="110"/>
        <v>0</v>
      </c>
      <c r="Q378" s="25">
        <f t="shared" si="110"/>
        <v>0</v>
      </c>
      <c r="R378" s="25">
        <f t="shared" si="110"/>
        <v>0</v>
      </c>
      <c r="S378" s="22"/>
      <c r="T378" s="131"/>
      <c r="U378" s="109"/>
      <c r="V378" s="109"/>
      <c r="W378" s="66"/>
      <c r="X378" s="66"/>
      <c r="Y378" s="51"/>
      <c r="Z378" s="51"/>
      <c r="AA378" s="51"/>
      <c r="AB378" s="51"/>
      <c r="AC378" s="51"/>
      <c r="AD378" s="51"/>
      <c r="AE378" s="51"/>
      <c r="AF378" s="51"/>
      <c r="AG378" s="51"/>
      <c r="AH378" s="51"/>
      <c r="AI378" s="54"/>
      <c r="AJ378" s="130"/>
      <c r="AK378" s="109"/>
      <c r="AL378" s="109"/>
      <c r="AM378" s="109"/>
      <c r="AN378" s="66"/>
      <c r="AO378" s="66"/>
      <c r="AP378" s="51"/>
      <c r="AQ378" s="51"/>
      <c r="AR378" s="51"/>
      <c r="AS378" s="51"/>
      <c r="AT378" s="51"/>
      <c r="AU378" s="51"/>
      <c r="AV378" s="51"/>
      <c r="AW378" s="51"/>
      <c r="AX378" s="51"/>
      <c r="AY378" s="51"/>
      <c r="AZ378" s="54"/>
      <c r="BA378" s="130"/>
      <c r="BB378" s="109"/>
      <c r="BC378" s="109"/>
      <c r="BD378" s="109"/>
      <c r="BE378" s="66"/>
      <c r="BF378" s="66"/>
      <c r="BG378" s="51"/>
      <c r="BH378" s="51"/>
      <c r="BI378" s="51"/>
      <c r="BJ378" s="51"/>
      <c r="BK378" s="51"/>
      <c r="BL378" s="51"/>
      <c r="BM378" s="51"/>
      <c r="BN378" s="51"/>
      <c r="BO378" s="51"/>
      <c r="BP378" s="51"/>
      <c r="BQ378" s="54"/>
      <c r="BR378" s="130"/>
      <c r="BS378" s="109"/>
      <c r="BT378" s="109"/>
      <c r="BU378" s="109"/>
      <c r="BV378" s="66"/>
      <c r="BW378" s="66"/>
      <c r="BX378" s="51"/>
      <c r="BY378" s="51"/>
      <c r="BZ378" s="51"/>
      <c r="CA378" s="51"/>
      <c r="CB378" s="51"/>
      <c r="CC378" s="51"/>
      <c r="CD378" s="51"/>
      <c r="CE378" s="51"/>
      <c r="CF378" s="51"/>
      <c r="CG378" s="51"/>
      <c r="CH378" s="54"/>
      <c r="CI378" s="130"/>
      <c r="CJ378" s="109"/>
      <c r="CK378" s="109"/>
      <c r="CL378" s="109"/>
      <c r="CM378" s="66"/>
      <c r="CN378" s="66"/>
      <c r="CO378" s="51"/>
      <c r="CP378" s="51"/>
      <c r="CQ378" s="51"/>
      <c r="CR378" s="51"/>
      <c r="CS378" s="51"/>
      <c r="CT378" s="51"/>
      <c r="CU378" s="51"/>
      <c r="CV378" s="51"/>
      <c r="CW378" s="51"/>
      <c r="CX378" s="51"/>
      <c r="CY378" s="54"/>
      <c r="CZ378" s="130"/>
      <c r="DA378" s="109"/>
      <c r="DB378" s="109"/>
      <c r="DC378" s="109"/>
      <c r="DD378" s="66"/>
      <c r="DE378" s="66"/>
      <c r="DF378" s="51"/>
      <c r="DG378" s="51"/>
      <c r="DH378" s="51"/>
      <c r="DI378" s="51"/>
      <c r="DJ378" s="51"/>
      <c r="DK378" s="51"/>
      <c r="DL378" s="51"/>
      <c r="DM378" s="51"/>
      <c r="DN378" s="51"/>
      <c r="DO378" s="51"/>
      <c r="DP378" s="54"/>
      <c r="DQ378" s="130"/>
      <c r="DR378" s="109"/>
      <c r="DS378" s="109"/>
      <c r="DT378" s="109"/>
      <c r="DU378" s="66"/>
      <c r="DV378" s="66"/>
      <c r="DW378" s="51"/>
      <c r="DX378" s="51"/>
      <c r="DY378" s="51"/>
      <c r="DZ378" s="51"/>
      <c r="EA378" s="51"/>
      <c r="EB378" s="51"/>
      <c r="EC378" s="51"/>
      <c r="ED378" s="51"/>
      <c r="EE378" s="51"/>
      <c r="EF378" s="51"/>
      <c r="EG378" s="54"/>
      <c r="EH378" s="130"/>
      <c r="EI378" s="109"/>
      <c r="EJ378" s="109"/>
      <c r="EK378" s="109"/>
      <c r="EL378" s="66"/>
      <c r="EM378" s="66"/>
      <c r="EN378" s="51"/>
      <c r="EO378" s="51"/>
      <c r="EP378" s="51"/>
      <c r="EQ378" s="51"/>
      <c r="ER378" s="51"/>
      <c r="ES378" s="51"/>
      <c r="ET378" s="51"/>
      <c r="EU378" s="51"/>
      <c r="EV378" s="51"/>
      <c r="EW378" s="51"/>
      <c r="EX378" s="54"/>
      <c r="EY378" s="130"/>
      <c r="EZ378" s="109"/>
      <c r="FA378" s="109"/>
      <c r="FB378" s="109"/>
      <c r="FC378" s="66"/>
      <c r="FD378" s="66"/>
      <c r="FE378" s="51"/>
      <c r="FF378" s="51"/>
      <c r="FG378" s="51"/>
      <c r="FH378" s="51"/>
      <c r="FI378" s="51"/>
      <c r="FJ378" s="51"/>
      <c r="FK378" s="51"/>
      <c r="FL378" s="51"/>
      <c r="FM378" s="51"/>
      <c r="FN378" s="51"/>
      <c r="FO378" s="54"/>
      <c r="FP378" s="130"/>
      <c r="FQ378" s="109"/>
      <c r="FR378" s="109"/>
      <c r="FS378" s="109"/>
      <c r="FT378" s="66"/>
      <c r="FU378" s="66"/>
      <c r="FV378" s="51"/>
      <c r="FW378" s="51"/>
      <c r="FX378" s="51"/>
      <c r="FY378" s="51"/>
      <c r="FZ378" s="51"/>
      <c r="GA378" s="51"/>
      <c r="GB378" s="51"/>
      <c r="GC378" s="51"/>
      <c r="GD378" s="51"/>
      <c r="GE378" s="51"/>
      <c r="GF378" s="54"/>
      <c r="GG378" s="130"/>
      <c r="GH378" s="109"/>
      <c r="GI378" s="109"/>
      <c r="GJ378" s="109"/>
      <c r="GK378" s="66"/>
      <c r="GL378" s="66"/>
      <c r="GM378" s="51"/>
      <c r="GN378" s="51"/>
      <c r="GO378" s="51"/>
      <c r="GP378" s="51"/>
      <c r="GQ378" s="51"/>
      <c r="GR378" s="51"/>
      <c r="GS378" s="51"/>
      <c r="GT378" s="51"/>
      <c r="GU378" s="51"/>
      <c r="GV378" s="51"/>
      <c r="GW378" s="54"/>
      <c r="GX378" s="130"/>
      <c r="GY378" s="109"/>
      <c r="GZ378" s="109"/>
      <c r="HA378" s="109"/>
      <c r="HB378" s="66"/>
      <c r="HC378" s="66"/>
      <c r="HD378" s="51"/>
      <c r="HE378" s="51"/>
      <c r="HF378" s="51"/>
      <c r="HG378" s="51"/>
      <c r="HH378" s="51"/>
      <c r="HI378" s="51"/>
      <c r="HJ378" s="51"/>
      <c r="HK378" s="51"/>
      <c r="HL378" s="51"/>
      <c r="HM378" s="51"/>
      <c r="HN378" s="54"/>
      <c r="HO378" s="130"/>
      <c r="HP378" s="109"/>
      <c r="HQ378" s="109"/>
      <c r="HR378" s="109"/>
      <c r="HS378" s="66"/>
      <c r="HT378" s="66"/>
      <c r="HU378" s="51"/>
      <c r="HV378" s="51"/>
      <c r="HW378" s="51"/>
      <c r="HX378" s="51"/>
      <c r="HY378" s="51"/>
      <c r="HZ378" s="51"/>
      <c r="IA378" s="51"/>
      <c r="IB378" s="51"/>
      <c r="IC378" s="51"/>
      <c r="ID378" s="51"/>
      <c r="IE378" s="54"/>
      <c r="IF378" s="130"/>
      <c r="IG378" s="109"/>
      <c r="IH378" s="109"/>
      <c r="II378" s="109"/>
      <c r="IJ378" s="66"/>
      <c r="IK378" s="66"/>
      <c r="IL378" s="51"/>
      <c r="IM378" s="51"/>
      <c r="IN378" s="51"/>
      <c r="IO378" s="51"/>
      <c r="IP378" s="51"/>
      <c r="IQ378" s="51"/>
      <c r="IR378" s="51"/>
      <c r="IS378" s="51"/>
      <c r="IT378" s="51"/>
      <c r="IU378" s="51"/>
      <c r="IV378" s="54"/>
    </row>
    <row r="379" spans="1:256" ht="26.25" customHeight="1">
      <c r="A379" s="111"/>
      <c r="B379" s="108"/>
      <c r="C379" s="109"/>
      <c r="D379" s="110"/>
      <c r="E379" s="19"/>
      <c r="F379" s="19"/>
      <c r="G379" s="19"/>
      <c r="H379" s="19">
        <v>2023</v>
      </c>
      <c r="I379" s="25">
        <f>K379+M379+O379+Q379</f>
        <v>6589.4</v>
      </c>
      <c r="J379" s="25">
        <f t="shared" si="108"/>
        <v>6589.4</v>
      </c>
      <c r="K379" s="25">
        <f t="shared" si="110"/>
        <v>6589.4</v>
      </c>
      <c r="L379" s="25">
        <f t="shared" si="110"/>
        <v>6589.4</v>
      </c>
      <c r="M379" s="25">
        <f t="shared" si="110"/>
        <v>0</v>
      </c>
      <c r="N379" s="25">
        <f t="shared" si="110"/>
        <v>0</v>
      </c>
      <c r="O379" s="25">
        <f t="shared" si="110"/>
        <v>0</v>
      </c>
      <c r="P379" s="25">
        <f t="shared" si="110"/>
        <v>0</v>
      </c>
      <c r="Q379" s="25">
        <f t="shared" si="110"/>
        <v>0</v>
      </c>
      <c r="R379" s="25">
        <f t="shared" si="110"/>
        <v>0</v>
      </c>
      <c r="S379" s="22"/>
      <c r="T379" s="131"/>
      <c r="U379" s="109"/>
      <c r="V379" s="109"/>
      <c r="W379" s="66"/>
      <c r="X379" s="66"/>
      <c r="Y379" s="51"/>
      <c r="Z379" s="51"/>
      <c r="AA379" s="51"/>
      <c r="AB379" s="51"/>
      <c r="AC379" s="51"/>
      <c r="AD379" s="51"/>
      <c r="AE379" s="51"/>
      <c r="AF379" s="51"/>
      <c r="AG379" s="51"/>
      <c r="AH379" s="51"/>
      <c r="AI379" s="54"/>
      <c r="AJ379" s="130"/>
      <c r="AK379" s="109"/>
      <c r="AL379" s="109"/>
      <c r="AM379" s="109"/>
      <c r="AN379" s="66"/>
      <c r="AO379" s="66"/>
      <c r="AP379" s="51"/>
      <c r="AQ379" s="51"/>
      <c r="AR379" s="51"/>
      <c r="AS379" s="51"/>
      <c r="AT379" s="51"/>
      <c r="AU379" s="51"/>
      <c r="AV379" s="51"/>
      <c r="AW379" s="51"/>
      <c r="AX379" s="51"/>
      <c r="AY379" s="51"/>
      <c r="AZ379" s="54"/>
      <c r="BA379" s="130"/>
      <c r="BB379" s="109"/>
      <c r="BC379" s="109"/>
      <c r="BD379" s="109"/>
      <c r="BE379" s="66"/>
      <c r="BF379" s="66"/>
      <c r="BG379" s="51"/>
      <c r="BH379" s="51"/>
      <c r="BI379" s="51"/>
      <c r="BJ379" s="51"/>
      <c r="BK379" s="51"/>
      <c r="BL379" s="51"/>
      <c r="BM379" s="51"/>
      <c r="BN379" s="51"/>
      <c r="BO379" s="51"/>
      <c r="BP379" s="51"/>
      <c r="BQ379" s="54"/>
      <c r="BR379" s="130"/>
      <c r="BS379" s="109"/>
      <c r="BT379" s="109"/>
      <c r="BU379" s="109"/>
      <c r="BV379" s="66"/>
      <c r="BW379" s="66"/>
      <c r="BX379" s="51"/>
      <c r="BY379" s="51"/>
      <c r="BZ379" s="51"/>
      <c r="CA379" s="51"/>
      <c r="CB379" s="51"/>
      <c r="CC379" s="51"/>
      <c r="CD379" s="51"/>
      <c r="CE379" s="51"/>
      <c r="CF379" s="51"/>
      <c r="CG379" s="51"/>
      <c r="CH379" s="54"/>
      <c r="CI379" s="130"/>
      <c r="CJ379" s="109"/>
      <c r="CK379" s="109"/>
      <c r="CL379" s="109"/>
      <c r="CM379" s="66"/>
      <c r="CN379" s="66"/>
      <c r="CO379" s="51"/>
      <c r="CP379" s="51"/>
      <c r="CQ379" s="51"/>
      <c r="CR379" s="51"/>
      <c r="CS379" s="51"/>
      <c r="CT379" s="51"/>
      <c r="CU379" s="51"/>
      <c r="CV379" s="51"/>
      <c r="CW379" s="51"/>
      <c r="CX379" s="51"/>
      <c r="CY379" s="54"/>
      <c r="CZ379" s="130"/>
      <c r="DA379" s="109"/>
      <c r="DB379" s="109"/>
      <c r="DC379" s="109"/>
      <c r="DD379" s="66"/>
      <c r="DE379" s="66"/>
      <c r="DF379" s="51"/>
      <c r="DG379" s="51"/>
      <c r="DH379" s="51"/>
      <c r="DI379" s="51"/>
      <c r="DJ379" s="51"/>
      <c r="DK379" s="51"/>
      <c r="DL379" s="51"/>
      <c r="DM379" s="51"/>
      <c r="DN379" s="51"/>
      <c r="DO379" s="51"/>
      <c r="DP379" s="54"/>
      <c r="DQ379" s="130"/>
      <c r="DR379" s="109"/>
      <c r="DS379" s="109"/>
      <c r="DT379" s="109"/>
      <c r="DU379" s="66"/>
      <c r="DV379" s="66"/>
      <c r="DW379" s="51"/>
      <c r="DX379" s="51"/>
      <c r="DY379" s="51"/>
      <c r="DZ379" s="51"/>
      <c r="EA379" s="51"/>
      <c r="EB379" s="51"/>
      <c r="EC379" s="51"/>
      <c r="ED379" s="51"/>
      <c r="EE379" s="51"/>
      <c r="EF379" s="51"/>
      <c r="EG379" s="54"/>
      <c r="EH379" s="130"/>
      <c r="EI379" s="109"/>
      <c r="EJ379" s="109"/>
      <c r="EK379" s="109"/>
      <c r="EL379" s="66"/>
      <c r="EM379" s="66"/>
      <c r="EN379" s="51"/>
      <c r="EO379" s="51"/>
      <c r="EP379" s="51"/>
      <c r="EQ379" s="51"/>
      <c r="ER379" s="51"/>
      <c r="ES379" s="51"/>
      <c r="ET379" s="51"/>
      <c r="EU379" s="51"/>
      <c r="EV379" s="51"/>
      <c r="EW379" s="51"/>
      <c r="EX379" s="54"/>
      <c r="EY379" s="130"/>
      <c r="EZ379" s="109"/>
      <c r="FA379" s="109"/>
      <c r="FB379" s="109"/>
      <c r="FC379" s="66"/>
      <c r="FD379" s="66"/>
      <c r="FE379" s="51"/>
      <c r="FF379" s="51"/>
      <c r="FG379" s="51"/>
      <c r="FH379" s="51"/>
      <c r="FI379" s="51"/>
      <c r="FJ379" s="51"/>
      <c r="FK379" s="51"/>
      <c r="FL379" s="51"/>
      <c r="FM379" s="51"/>
      <c r="FN379" s="51"/>
      <c r="FO379" s="54"/>
      <c r="FP379" s="130"/>
      <c r="FQ379" s="109"/>
      <c r="FR379" s="109"/>
      <c r="FS379" s="109"/>
      <c r="FT379" s="66"/>
      <c r="FU379" s="66"/>
      <c r="FV379" s="51"/>
      <c r="FW379" s="51"/>
      <c r="FX379" s="51"/>
      <c r="FY379" s="51"/>
      <c r="FZ379" s="51"/>
      <c r="GA379" s="51"/>
      <c r="GB379" s="51"/>
      <c r="GC379" s="51"/>
      <c r="GD379" s="51"/>
      <c r="GE379" s="51"/>
      <c r="GF379" s="54"/>
      <c r="GG379" s="130"/>
      <c r="GH379" s="109"/>
      <c r="GI379" s="109"/>
      <c r="GJ379" s="109"/>
      <c r="GK379" s="66"/>
      <c r="GL379" s="66"/>
      <c r="GM379" s="51"/>
      <c r="GN379" s="51"/>
      <c r="GO379" s="51"/>
      <c r="GP379" s="51"/>
      <c r="GQ379" s="51"/>
      <c r="GR379" s="51"/>
      <c r="GS379" s="51"/>
      <c r="GT379" s="51"/>
      <c r="GU379" s="51"/>
      <c r="GV379" s="51"/>
      <c r="GW379" s="54"/>
      <c r="GX379" s="130"/>
      <c r="GY379" s="109"/>
      <c r="GZ379" s="109"/>
      <c r="HA379" s="109"/>
      <c r="HB379" s="66"/>
      <c r="HC379" s="66"/>
      <c r="HD379" s="51"/>
      <c r="HE379" s="51"/>
      <c r="HF379" s="51"/>
      <c r="HG379" s="51"/>
      <c r="HH379" s="51"/>
      <c r="HI379" s="51"/>
      <c r="HJ379" s="51"/>
      <c r="HK379" s="51"/>
      <c r="HL379" s="51"/>
      <c r="HM379" s="51"/>
      <c r="HN379" s="54"/>
      <c r="HO379" s="130"/>
      <c r="HP379" s="109"/>
      <c r="HQ379" s="109"/>
      <c r="HR379" s="109"/>
      <c r="HS379" s="66"/>
      <c r="HT379" s="66"/>
      <c r="HU379" s="51"/>
      <c r="HV379" s="51"/>
      <c r="HW379" s="51"/>
      <c r="HX379" s="51"/>
      <c r="HY379" s="51"/>
      <c r="HZ379" s="51"/>
      <c r="IA379" s="51"/>
      <c r="IB379" s="51"/>
      <c r="IC379" s="51"/>
      <c r="ID379" s="51"/>
      <c r="IE379" s="54"/>
      <c r="IF379" s="130"/>
      <c r="IG379" s="109"/>
      <c r="IH379" s="109"/>
      <c r="II379" s="109"/>
      <c r="IJ379" s="66"/>
      <c r="IK379" s="66"/>
      <c r="IL379" s="51"/>
      <c r="IM379" s="51"/>
      <c r="IN379" s="51"/>
      <c r="IO379" s="51"/>
      <c r="IP379" s="51"/>
      <c r="IQ379" s="51"/>
      <c r="IR379" s="51"/>
      <c r="IS379" s="51"/>
      <c r="IT379" s="51"/>
      <c r="IU379" s="51"/>
      <c r="IV379" s="54"/>
    </row>
    <row r="380" spans="1:256" ht="26.25" customHeight="1">
      <c r="A380" s="111"/>
      <c r="B380" s="108"/>
      <c r="C380" s="109"/>
      <c r="D380" s="110"/>
      <c r="E380" s="19"/>
      <c r="F380" s="19"/>
      <c r="G380" s="19"/>
      <c r="H380" s="19">
        <v>2024</v>
      </c>
      <c r="I380" s="25">
        <f>K380+M380+O380+Q380</f>
        <v>0</v>
      </c>
      <c r="J380" s="25">
        <f t="shared" si="108"/>
        <v>0</v>
      </c>
      <c r="K380" s="25">
        <f t="shared" si="110"/>
        <v>0</v>
      </c>
      <c r="L380" s="25">
        <f t="shared" si="110"/>
        <v>0</v>
      </c>
      <c r="M380" s="25">
        <f t="shared" si="110"/>
        <v>0</v>
      </c>
      <c r="N380" s="25">
        <f t="shared" si="110"/>
        <v>0</v>
      </c>
      <c r="O380" s="25">
        <f t="shared" si="110"/>
        <v>0</v>
      </c>
      <c r="P380" s="25">
        <f t="shared" si="110"/>
        <v>0</v>
      </c>
      <c r="Q380" s="25">
        <f t="shared" si="110"/>
        <v>0</v>
      </c>
      <c r="R380" s="25">
        <f t="shared" si="110"/>
        <v>0</v>
      </c>
      <c r="S380" s="22"/>
      <c r="T380" s="131"/>
      <c r="U380" s="109"/>
      <c r="V380" s="109"/>
      <c r="W380" s="66"/>
      <c r="X380" s="66"/>
      <c r="Y380" s="51"/>
      <c r="Z380" s="51"/>
      <c r="AA380" s="51"/>
      <c r="AB380" s="51"/>
      <c r="AC380" s="51"/>
      <c r="AD380" s="51"/>
      <c r="AE380" s="51"/>
      <c r="AF380" s="51"/>
      <c r="AG380" s="51"/>
      <c r="AH380" s="51"/>
      <c r="AI380" s="54"/>
      <c r="AJ380" s="130"/>
      <c r="AK380" s="109"/>
      <c r="AL380" s="109"/>
      <c r="AM380" s="109"/>
      <c r="AN380" s="66"/>
      <c r="AO380" s="66"/>
      <c r="AP380" s="51"/>
      <c r="AQ380" s="51"/>
      <c r="AR380" s="51"/>
      <c r="AS380" s="51"/>
      <c r="AT380" s="51"/>
      <c r="AU380" s="51"/>
      <c r="AV380" s="51"/>
      <c r="AW380" s="51"/>
      <c r="AX380" s="51"/>
      <c r="AY380" s="51"/>
      <c r="AZ380" s="54"/>
      <c r="BA380" s="130"/>
      <c r="BB380" s="109"/>
      <c r="BC380" s="109"/>
      <c r="BD380" s="109"/>
      <c r="BE380" s="66"/>
      <c r="BF380" s="66"/>
      <c r="BG380" s="51"/>
      <c r="BH380" s="51"/>
      <c r="BI380" s="51"/>
      <c r="BJ380" s="51"/>
      <c r="BK380" s="51"/>
      <c r="BL380" s="51"/>
      <c r="BM380" s="51"/>
      <c r="BN380" s="51"/>
      <c r="BO380" s="51"/>
      <c r="BP380" s="51"/>
      <c r="BQ380" s="54"/>
      <c r="BR380" s="130"/>
      <c r="BS380" s="109"/>
      <c r="BT380" s="109"/>
      <c r="BU380" s="109"/>
      <c r="BV380" s="66"/>
      <c r="BW380" s="66"/>
      <c r="BX380" s="51"/>
      <c r="BY380" s="51"/>
      <c r="BZ380" s="51"/>
      <c r="CA380" s="51"/>
      <c r="CB380" s="51"/>
      <c r="CC380" s="51"/>
      <c r="CD380" s="51"/>
      <c r="CE380" s="51"/>
      <c r="CF380" s="51"/>
      <c r="CG380" s="51"/>
      <c r="CH380" s="54"/>
      <c r="CI380" s="130"/>
      <c r="CJ380" s="109"/>
      <c r="CK380" s="109"/>
      <c r="CL380" s="109"/>
      <c r="CM380" s="66"/>
      <c r="CN380" s="66"/>
      <c r="CO380" s="51"/>
      <c r="CP380" s="51"/>
      <c r="CQ380" s="51"/>
      <c r="CR380" s="51"/>
      <c r="CS380" s="51"/>
      <c r="CT380" s="51"/>
      <c r="CU380" s="51"/>
      <c r="CV380" s="51"/>
      <c r="CW380" s="51"/>
      <c r="CX380" s="51"/>
      <c r="CY380" s="54"/>
      <c r="CZ380" s="130"/>
      <c r="DA380" s="109"/>
      <c r="DB380" s="109"/>
      <c r="DC380" s="109"/>
      <c r="DD380" s="66"/>
      <c r="DE380" s="66"/>
      <c r="DF380" s="51"/>
      <c r="DG380" s="51"/>
      <c r="DH380" s="51"/>
      <c r="DI380" s="51"/>
      <c r="DJ380" s="51"/>
      <c r="DK380" s="51"/>
      <c r="DL380" s="51"/>
      <c r="DM380" s="51"/>
      <c r="DN380" s="51"/>
      <c r="DO380" s="51"/>
      <c r="DP380" s="54"/>
      <c r="DQ380" s="130"/>
      <c r="DR380" s="109"/>
      <c r="DS380" s="109"/>
      <c r="DT380" s="109"/>
      <c r="DU380" s="66"/>
      <c r="DV380" s="66"/>
      <c r="DW380" s="51"/>
      <c r="DX380" s="51"/>
      <c r="DY380" s="51"/>
      <c r="DZ380" s="51"/>
      <c r="EA380" s="51"/>
      <c r="EB380" s="51"/>
      <c r="EC380" s="51"/>
      <c r="ED380" s="51"/>
      <c r="EE380" s="51"/>
      <c r="EF380" s="51"/>
      <c r="EG380" s="54"/>
      <c r="EH380" s="130"/>
      <c r="EI380" s="109"/>
      <c r="EJ380" s="109"/>
      <c r="EK380" s="109"/>
      <c r="EL380" s="66"/>
      <c r="EM380" s="66"/>
      <c r="EN380" s="51"/>
      <c r="EO380" s="51"/>
      <c r="EP380" s="51"/>
      <c r="EQ380" s="51"/>
      <c r="ER380" s="51"/>
      <c r="ES380" s="51"/>
      <c r="ET380" s="51"/>
      <c r="EU380" s="51"/>
      <c r="EV380" s="51"/>
      <c r="EW380" s="51"/>
      <c r="EX380" s="54"/>
      <c r="EY380" s="130"/>
      <c r="EZ380" s="109"/>
      <c r="FA380" s="109"/>
      <c r="FB380" s="109"/>
      <c r="FC380" s="66"/>
      <c r="FD380" s="66"/>
      <c r="FE380" s="51"/>
      <c r="FF380" s="51"/>
      <c r="FG380" s="51"/>
      <c r="FH380" s="51"/>
      <c r="FI380" s="51"/>
      <c r="FJ380" s="51"/>
      <c r="FK380" s="51"/>
      <c r="FL380" s="51"/>
      <c r="FM380" s="51"/>
      <c r="FN380" s="51"/>
      <c r="FO380" s="54"/>
      <c r="FP380" s="130"/>
      <c r="FQ380" s="109"/>
      <c r="FR380" s="109"/>
      <c r="FS380" s="109"/>
      <c r="FT380" s="66"/>
      <c r="FU380" s="66"/>
      <c r="FV380" s="51"/>
      <c r="FW380" s="51"/>
      <c r="FX380" s="51"/>
      <c r="FY380" s="51"/>
      <c r="FZ380" s="51"/>
      <c r="GA380" s="51"/>
      <c r="GB380" s="51"/>
      <c r="GC380" s="51"/>
      <c r="GD380" s="51"/>
      <c r="GE380" s="51"/>
      <c r="GF380" s="54"/>
      <c r="GG380" s="130"/>
      <c r="GH380" s="109"/>
      <c r="GI380" s="109"/>
      <c r="GJ380" s="109"/>
      <c r="GK380" s="66"/>
      <c r="GL380" s="66"/>
      <c r="GM380" s="51"/>
      <c r="GN380" s="51"/>
      <c r="GO380" s="51"/>
      <c r="GP380" s="51"/>
      <c r="GQ380" s="51"/>
      <c r="GR380" s="51"/>
      <c r="GS380" s="51"/>
      <c r="GT380" s="51"/>
      <c r="GU380" s="51"/>
      <c r="GV380" s="51"/>
      <c r="GW380" s="54"/>
      <c r="GX380" s="130"/>
      <c r="GY380" s="109"/>
      <c r="GZ380" s="109"/>
      <c r="HA380" s="109"/>
      <c r="HB380" s="66"/>
      <c r="HC380" s="66"/>
      <c r="HD380" s="51"/>
      <c r="HE380" s="51"/>
      <c r="HF380" s="51"/>
      <c r="HG380" s="51"/>
      <c r="HH380" s="51"/>
      <c r="HI380" s="51"/>
      <c r="HJ380" s="51"/>
      <c r="HK380" s="51"/>
      <c r="HL380" s="51"/>
      <c r="HM380" s="51"/>
      <c r="HN380" s="54"/>
      <c r="HO380" s="130"/>
      <c r="HP380" s="109"/>
      <c r="HQ380" s="109"/>
      <c r="HR380" s="109"/>
      <c r="HS380" s="66"/>
      <c r="HT380" s="66"/>
      <c r="HU380" s="51"/>
      <c r="HV380" s="51"/>
      <c r="HW380" s="51"/>
      <c r="HX380" s="51"/>
      <c r="HY380" s="51"/>
      <c r="HZ380" s="51"/>
      <c r="IA380" s="51"/>
      <c r="IB380" s="51"/>
      <c r="IC380" s="51"/>
      <c r="ID380" s="51"/>
      <c r="IE380" s="54"/>
      <c r="IF380" s="130"/>
      <c r="IG380" s="109"/>
      <c r="IH380" s="109"/>
      <c r="II380" s="109"/>
      <c r="IJ380" s="66"/>
      <c r="IK380" s="66"/>
      <c r="IL380" s="51"/>
      <c r="IM380" s="51"/>
      <c r="IN380" s="51"/>
      <c r="IO380" s="51"/>
      <c r="IP380" s="51"/>
      <c r="IQ380" s="51"/>
      <c r="IR380" s="51"/>
      <c r="IS380" s="51"/>
      <c r="IT380" s="51"/>
      <c r="IU380" s="51"/>
      <c r="IV380" s="54"/>
    </row>
    <row r="381" spans="1:256" ht="26.25" customHeight="1">
      <c r="A381" s="111"/>
      <c r="B381" s="108"/>
      <c r="C381" s="109"/>
      <c r="D381" s="110"/>
      <c r="E381" s="19"/>
      <c r="F381" s="19"/>
      <c r="G381" s="19"/>
      <c r="H381" s="19">
        <v>2025</v>
      </c>
      <c r="I381" s="25">
        <f t="shared" ref="I381:I386" si="111">K381+M381+O381+Q381</f>
        <v>0</v>
      </c>
      <c r="J381" s="25">
        <f t="shared" si="108"/>
        <v>0</v>
      </c>
      <c r="K381" s="25">
        <f t="shared" si="110"/>
        <v>0</v>
      </c>
      <c r="L381" s="25">
        <f t="shared" si="110"/>
        <v>0</v>
      </c>
      <c r="M381" s="25">
        <f t="shared" si="110"/>
        <v>0</v>
      </c>
      <c r="N381" s="25">
        <f t="shared" si="110"/>
        <v>0</v>
      </c>
      <c r="O381" s="25">
        <f t="shared" si="110"/>
        <v>0</v>
      </c>
      <c r="P381" s="25">
        <f t="shared" si="110"/>
        <v>0</v>
      </c>
      <c r="Q381" s="25">
        <f t="shared" si="110"/>
        <v>0</v>
      </c>
      <c r="R381" s="25">
        <f t="shared" si="110"/>
        <v>0</v>
      </c>
      <c r="S381" s="22"/>
      <c r="T381" s="131"/>
      <c r="U381" s="109"/>
      <c r="V381" s="109"/>
      <c r="W381" s="66"/>
      <c r="X381" s="66"/>
      <c r="Y381" s="51"/>
      <c r="Z381" s="51"/>
      <c r="AA381" s="51"/>
      <c r="AB381" s="51"/>
      <c r="AC381" s="51"/>
      <c r="AD381" s="51"/>
      <c r="AE381" s="51"/>
      <c r="AF381" s="51"/>
      <c r="AG381" s="51"/>
      <c r="AH381" s="51"/>
      <c r="AI381" s="54"/>
      <c r="AJ381" s="130"/>
      <c r="AK381" s="109"/>
      <c r="AL381" s="109"/>
      <c r="AM381" s="109"/>
      <c r="AN381" s="66"/>
      <c r="AO381" s="66"/>
      <c r="AP381" s="51"/>
      <c r="AQ381" s="51"/>
      <c r="AR381" s="51"/>
      <c r="AS381" s="51"/>
      <c r="AT381" s="51"/>
      <c r="AU381" s="51"/>
      <c r="AV381" s="51"/>
      <c r="AW381" s="51"/>
      <c r="AX381" s="51"/>
      <c r="AY381" s="51"/>
      <c r="AZ381" s="54"/>
      <c r="BA381" s="130"/>
      <c r="BB381" s="109"/>
      <c r="BC381" s="109"/>
      <c r="BD381" s="109"/>
      <c r="BE381" s="66"/>
      <c r="BF381" s="66"/>
      <c r="BG381" s="51"/>
      <c r="BH381" s="51"/>
      <c r="BI381" s="51"/>
      <c r="BJ381" s="51"/>
      <c r="BK381" s="51"/>
      <c r="BL381" s="51"/>
      <c r="BM381" s="51"/>
      <c r="BN381" s="51"/>
      <c r="BO381" s="51"/>
      <c r="BP381" s="51"/>
      <c r="BQ381" s="54"/>
      <c r="BR381" s="130"/>
      <c r="BS381" s="109"/>
      <c r="BT381" s="109"/>
      <c r="BU381" s="109"/>
      <c r="BV381" s="66"/>
      <c r="BW381" s="66"/>
      <c r="BX381" s="51"/>
      <c r="BY381" s="51"/>
      <c r="BZ381" s="51"/>
      <c r="CA381" s="51"/>
      <c r="CB381" s="51"/>
      <c r="CC381" s="51"/>
      <c r="CD381" s="51"/>
      <c r="CE381" s="51"/>
      <c r="CF381" s="51"/>
      <c r="CG381" s="51"/>
      <c r="CH381" s="54"/>
      <c r="CI381" s="130"/>
      <c r="CJ381" s="109"/>
      <c r="CK381" s="109"/>
      <c r="CL381" s="109"/>
      <c r="CM381" s="66"/>
      <c r="CN381" s="66"/>
      <c r="CO381" s="51"/>
      <c r="CP381" s="51"/>
      <c r="CQ381" s="51"/>
      <c r="CR381" s="51"/>
      <c r="CS381" s="51"/>
      <c r="CT381" s="51"/>
      <c r="CU381" s="51"/>
      <c r="CV381" s="51"/>
      <c r="CW381" s="51"/>
      <c r="CX381" s="51"/>
      <c r="CY381" s="54"/>
      <c r="CZ381" s="130"/>
      <c r="DA381" s="109"/>
      <c r="DB381" s="109"/>
      <c r="DC381" s="109"/>
      <c r="DD381" s="66"/>
      <c r="DE381" s="66"/>
      <c r="DF381" s="51"/>
      <c r="DG381" s="51"/>
      <c r="DH381" s="51"/>
      <c r="DI381" s="51"/>
      <c r="DJ381" s="51"/>
      <c r="DK381" s="51"/>
      <c r="DL381" s="51"/>
      <c r="DM381" s="51"/>
      <c r="DN381" s="51"/>
      <c r="DO381" s="51"/>
      <c r="DP381" s="54"/>
      <c r="DQ381" s="130"/>
      <c r="DR381" s="109"/>
      <c r="DS381" s="109"/>
      <c r="DT381" s="109"/>
      <c r="DU381" s="66"/>
      <c r="DV381" s="66"/>
      <c r="DW381" s="51"/>
      <c r="DX381" s="51"/>
      <c r="DY381" s="51"/>
      <c r="DZ381" s="51"/>
      <c r="EA381" s="51"/>
      <c r="EB381" s="51"/>
      <c r="EC381" s="51"/>
      <c r="ED381" s="51"/>
      <c r="EE381" s="51"/>
      <c r="EF381" s="51"/>
      <c r="EG381" s="54"/>
      <c r="EH381" s="130"/>
      <c r="EI381" s="109"/>
      <c r="EJ381" s="109"/>
      <c r="EK381" s="109"/>
      <c r="EL381" s="66"/>
      <c r="EM381" s="66"/>
      <c r="EN381" s="51"/>
      <c r="EO381" s="51"/>
      <c r="EP381" s="51"/>
      <c r="EQ381" s="51"/>
      <c r="ER381" s="51"/>
      <c r="ES381" s="51"/>
      <c r="ET381" s="51"/>
      <c r="EU381" s="51"/>
      <c r="EV381" s="51"/>
      <c r="EW381" s="51"/>
      <c r="EX381" s="54"/>
      <c r="EY381" s="130"/>
      <c r="EZ381" s="109"/>
      <c r="FA381" s="109"/>
      <c r="FB381" s="109"/>
      <c r="FC381" s="66"/>
      <c r="FD381" s="66"/>
      <c r="FE381" s="51"/>
      <c r="FF381" s="51"/>
      <c r="FG381" s="51"/>
      <c r="FH381" s="51"/>
      <c r="FI381" s="51"/>
      <c r="FJ381" s="51"/>
      <c r="FK381" s="51"/>
      <c r="FL381" s="51"/>
      <c r="FM381" s="51"/>
      <c r="FN381" s="51"/>
      <c r="FO381" s="54"/>
      <c r="FP381" s="130"/>
      <c r="FQ381" s="109"/>
      <c r="FR381" s="109"/>
      <c r="FS381" s="109"/>
      <c r="FT381" s="66"/>
      <c r="FU381" s="66"/>
      <c r="FV381" s="51"/>
      <c r="FW381" s="51"/>
      <c r="FX381" s="51"/>
      <c r="FY381" s="51"/>
      <c r="FZ381" s="51"/>
      <c r="GA381" s="51"/>
      <c r="GB381" s="51"/>
      <c r="GC381" s="51"/>
      <c r="GD381" s="51"/>
      <c r="GE381" s="51"/>
      <c r="GF381" s="54"/>
      <c r="GG381" s="130"/>
      <c r="GH381" s="109"/>
      <c r="GI381" s="109"/>
      <c r="GJ381" s="109"/>
      <c r="GK381" s="66"/>
      <c r="GL381" s="66"/>
      <c r="GM381" s="51"/>
      <c r="GN381" s="51"/>
      <c r="GO381" s="51"/>
      <c r="GP381" s="51"/>
      <c r="GQ381" s="51"/>
      <c r="GR381" s="51"/>
      <c r="GS381" s="51"/>
      <c r="GT381" s="51"/>
      <c r="GU381" s="51"/>
      <c r="GV381" s="51"/>
      <c r="GW381" s="54"/>
      <c r="GX381" s="130"/>
      <c r="GY381" s="109"/>
      <c r="GZ381" s="109"/>
      <c r="HA381" s="109"/>
      <c r="HB381" s="66"/>
      <c r="HC381" s="66"/>
      <c r="HD381" s="51"/>
      <c r="HE381" s="51"/>
      <c r="HF381" s="51"/>
      <c r="HG381" s="51"/>
      <c r="HH381" s="51"/>
      <c r="HI381" s="51"/>
      <c r="HJ381" s="51"/>
      <c r="HK381" s="51"/>
      <c r="HL381" s="51"/>
      <c r="HM381" s="51"/>
      <c r="HN381" s="54"/>
      <c r="HO381" s="130"/>
      <c r="HP381" s="109"/>
      <c r="HQ381" s="109"/>
      <c r="HR381" s="109"/>
      <c r="HS381" s="66"/>
      <c r="HT381" s="66"/>
      <c r="HU381" s="51"/>
      <c r="HV381" s="51"/>
      <c r="HW381" s="51"/>
      <c r="HX381" s="51"/>
      <c r="HY381" s="51"/>
      <c r="HZ381" s="51"/>
      <c r="IA381" s="51"/>
      <c r="IB381" s="51"/>
      <c r="IC381" s="51"/>
      <c r="ID381" s="51"/>
      <c r="IE381" s="54"/>
      <c r="IF381" s="130"/>
      <c r="IG381" s="109"/>
      <c r="IH381" s="109"/>
      <c r="II381" s="109"/>
      <c r="IJ381" s="66"/>
      <c r="IK381" s="66"/>
      <c r="IL381" s="51"/>
      <c r="IM381" s="51"/>
      <c r="IN381" s="51"/>
      <c r="IO381" s="51"/>
      <c r="IP381" s="51"/>
      <c r="IQ381" s="51"/>
      <c r="IR381" s="51"/>
      <c r="IS381" s="51"/>
      <c r="IT381" s="51"/>
      <c r="IU381" s="51"/>
      <c r="IV381" s="54"/>
    </row>
    <row r="382" spans="1:256" ht="26.25" customHeight="1">
      <c r="A382" s="111"/>
      <c r="B382" s="108"/>
      <c r="C382" s="109"/>
      <c r="D382" s="110"/>
      <c r="E382" s="19"/>
      <c r="F382" s="19"/>
      <c r="G382" s="19"/>
      <c r="H382" s="19">
        <v>2026</v>
      </c>
      <c r="I382" s="25">
        <f t="shared" si="111"/>
        <v>0</v>
      </c>
      <c r="J382" s="25">
        <f t="shared" si="108"/>
        <v>0</v>
      </c>
      <c r="K382" s="25">
        <f t="shared" si="110"/>
        <v>0</v>
      </c>
      <c r="L382" s="25">
        <f t="shared" si="110"/>
        <v>0</v>
      </c>
      <c r="M382" s="25">
        <f t="shared" si="110"/>
        <v>0</v>
      </c>
      <c r="N382" s="25">
        <f t="shared" si="110"/>
        <v>0</v>
      </c>
      <c r="O382" s="25">
        <f t="shared" si="110"/>
        <v>0</v>
      </c>
      <c r="P382" s="25">
        <f t="shared" si="110"/>
        <v>0</v>
      </c>
      <c r="Q382" s="25">
        <f t="shared" si="110"/>
        <v>0</v>
      </c>
      <c r="R382" s="25">
        <f t="shared" si="110"/>
        <v>0</v>
      </c>
      <c r="S382" s="22"/>
      <c r="T382" s="131"/>
      <c r="U382" s="109"/>
      <c r="V382" s="109"/>
      <c r="W382" s="66"/>
      <c r="X382" s="66"/>
      <c r="Y382" s="51"/>
      <c r="Z382" s="51"/>
      <c r="AA382" s="51"/>
      <c r="AB382" s="51"/>
      <c r="AC382" s="51"/>
      <c r="AD382" s="51"/>
      <c r="AE382" s="51"/>
      <c r="AF382" s="51"/>
      <c r="AG382" s="51"/>
      <c r="AH382" s="51"/>
      <c r="AI382" s="54"/>
      <c r="AJ382" s="130"/>
      <c r="AK382" s="109"/>
      <c r="AL382" s="109"/>
      <c r="AM382" s="109"/>
      <c r="AN382" s="66"/>
      <c r="AO382" s="66"/>
      <c r="AP382" s="51"/>
      <c r="AQ382" s="51"/>
      <c r="AR382" s="51"/>
      <c r="AS382" s="51"/>
      <c r="AT382" s="51"/>
      <c r="AU382" s="51"/>
      <c r="AV382" s="51"/>
      <c r="AW382" s="51"/>
      <c r="AX382" s="51"/>
      <c r="AY382" s="51"/>
      <c r="AZ382" s="54"/>
      <c r="BA382" s="130"/>
      <c r="BB382" s="109"/>
      <c r="BC382" s="109"/>
      <c r="BD382" s="109"/>
      <c r="BE382" s="66"/>
      <c r="BF382" s="66"/>
      <c r="BG382" s="51"/>
      <c r="BH382" s="51"/>
      <c r="BI382" s="51"/>
      <c r="BJ382" s="51"/>
      <c r="BK382" s="51"/>
      <c r="BL382" s="51"/>
      <c r="BM382" s="51"/>
      <c r="BN382" s="51"/>
      <c r="BO382" s="51"/>
      <c r="BP382" s="51"/>
      <c r="BQ382" s="54"/>
      <c r="BR382" s="130"/>
      <c r="BS382" s="109"/>
      <c r="BT382" s="109"/>
      <c r="BU382" s="109"/>
      <c r="BV382" s="66"/>
      <c r="BW382" s="66"/>
      <c r="BX382" s="51"/>
      <c r="BY382" s="51"/>
      <c r="BZ382" s="51"/>
      <c r="CA382" s="51"/>
      <c r="CB382" s="51"/>
      <c r="CC382" s="51"/>
      <c r="CD382" s="51"/>
      <c r="CE382" s="51"/>
      <c r="CF382" s="51"/>
      <c r="CG382" s="51"/>
      <c r="CH382" s="54"/>
      <c r="CI382" s="130"/>
      <c r="CJ382" s="109"/>
      <c r="CK382" s="109"/>
      <c r="CL382" s="109"/>
      <c r="CM382" s="66"/>
      <c r="CN382" s="66"/>
      <c r="CO382" s="51"/>
      <c r="CP382" s="51"/>
      <c r="CQ382" s="51"/>
      <c r="CR382" s="51"/>
      <c r="CS382" s="51"/>
      <c r="CT382" s="51"/>
      <c r="CU382" s="51"/>
      <c r="CV382" s="51"/>
      <c r="CW382" s="51"/>
      <c r="CX382" s="51"/>
      <c r="CY382" s="54"/>
      <c r="CZ382" s="130"/>
      <c r="DA382" s="109"/>
      <c r="DB382" s="109"/>
      <c r="DC382" s="109"/>
      <c r="DD382" s="66"/>
      <c r="DE382" s="66"/>
      <c r="DF382" s="51"/>
      <c r="DG382" s="51"/>
      <c r="DH382" s="51"/>
      <c r="DI382" s="51"/>
      <c r="DJ382" s="51"/>
      <c r="DK382" s="51"/>
      <c r="DL382" s="51"/>
      <c r="DM382" s="51"/>
      <c r="DN382" s="51"/>
      <c r="DO382" s="51"/>
      <c r="DP382" s="54"/>
      <c r="DQ382" s="130"/>
      <c r="DR382" s="109"/>
      <c r="DS382" s="109"/>
      <c r="DT382" s="109"/>
      <c r="DU382" s="66"/>
      <c r="DV382" s="66"/>
      <c r="DW382" s="51"/>
      <c r="DX382" s="51"/>
      <c r="DY382" s="51"/>
      <c r="DZ382" s="51"/>
      <c r="EA382" s="51"/>
      <c r="EB382" s="51"/>
      <c r="EC382" s="51"/>
      <c r="ED382" s="51"/>
      <c r="EE382" s="51"/>
      <c r="EF382" s="51"/>
      <c r="EG382" s="54"/>
      <c r="EH382" s="130"/>
      <c r="EI382" s="109"/>
      <c r="EJ382" s="109"/>
      <c r="EK382" s="109"/>
      <c r="EL382" s="66"/>
      <c r="EM382" s="66"/>
      <c r="EN382" s="51"/>
      <c r="EO382" s="51"/>
      <c r="EP382" s="51"/>
      <c r="EQ382" s="51"/>
      <c r="ER382" s="51"/>
      <c r="ES382" s="51"/>
      <c r="ET382" s="51"/>
      <c r="EU382" s="51"/>
      <c r="EV382" s="51"/>
      <c r="EW382" s="51"/>
      <c r="EX382" s="54"/>
      <c r="EY382" s="130"/>
      <c r="EZ382" s="109"/>
      <c r="FA382" s="109"/>
      <c r="FB382" s="109"/>
      <c r="FC382" s="66"/>
      <c r="FD382" s="66"/>
      <c r="FE382" s="51"/>
      <c r="FF382" s="51"/>
      <c r="FG382" s="51"/>
      <c r="FH382" s="51"/>
      <c r="FI382" s="51"/>
      <c r="FJ382" s="51"/>
      <c r="FK382" s="51"/>
      <c r="FL382" s="51"/>
      <c r="FM382" s="51"/>
      <c r="FN382" s="51"/>
      <c r="FO382" s="54"/>
      <c r="FP382" s="130"/>
      <c r="FQ382" s="109"/>
      <c r="FR382" s="109"/>
      <c r="FS382" s="109"/>
      <c r="FT382" s="66"/>
      <c r="FU382" s="66"/>
      <c r="FV382" s="51"/>
      <c r="FW382" s="51"/>
      <c r="FX382" s="51"/>
      <c r="FY382" s="51"/>
      <c r="FZ382" s="51"/>
      <c r="GA382" s="51"/>
      <c r="GB382" s="51"/>
      <c r="GC382" s="51"/>
      <c r="GD382" s="51"/>
      <c r="GE382" s="51"/>
      <c r="GF382" s="54"/>
      <c r="GG382" s="130"/>
      <c r="GH382" s="109"/>
      <c r="GI382" s="109"/>
      <c r="GJ382" s="109"/>
      <c r="GK382" s="66"/>
      <c r="GL382" s="66"/>
      <c r="GM382" s="51"/>
      <c r="GN382" s="51"/>
      <c r="GO382" s="51"/>
      <c r="GP382" s="51"/>
      <c r="GQ382" s="51"/>
      <c r="GR382" s="51"/>
      <c r="GS382" s="51"/>
      <c r="GT382" s="51"/>
      <c r="GU382" s="51"/>
      <c r="GV382" s="51"/>
      <c r="GW382" s="54"/>
      <c r="GX382" s="130"/>
      <c r="GY382" s="109"/>
      <c r="GZ382" s="109"/>
      <c r="HA382" s="109"/>
      <c r="HB382" s="66"/>
      <c r="HC382" s="66"/>
      <c r="HD382" s="51"/>
      <c r="HE382" s="51"/>
      <c r="HF382" s="51"/>
      <c r="HG382" s="51"/>
      <c r="HH382" s="51"/>
      <c r="HI382" s="51"/>
      <c r="HJ382" s="51"/>
      <c r="HK382" s="51"/>
      <c r="HL382" s="51"/>
      <c r="HM382" s="51"/>
      <c r="HN382" s="54"/>
      <c r="HO382" s="130"/>
      <c r="HP382" s="109"/>
      <c r="HQ382" s="109"/>
      <c r="HR382" s="109"/>
      <c r="HS382" s="66"/>
      <c r="HT382" s="66"/>
      <c r="HU382" s="51"/>
      <c r="HV382" s="51"/>
      <c r="HW382" s="51"/>
      <c r="HX382" s="51"/>
      <c r="HY382" s="51"/>
      <c r="HZ382" s="51"/>
      <c r="IA382" s="51"/>
      <c r="IB382" s="51"/>
      <c r="IC382" s="51"/>
      <c r="ID382" s="51"/>
      <c r="IE382" s="54"/>
      <c r="IF382" s="130"/>
      <c r="IG382" s="109"/>
      <c r="IH382" s="109"/>
      <c r="II382" s="109"/>
      <c r="IJ382" s="66"/>
      <c r="IK382" s="66"/>
      <c r="IL382" s="51"/>
      <c r="IM382" s="51"/>
      <c r="IN382" s="51"/>
      <c r="IO382" s="51"/>
      <c r="IP382" s="51"/>
      <c r="IQ382" s="51"/>
      <c r="IR382" s="51"/>
      <c r="IS382" s="51"/>
      <c r="IT382" s="51"/>
      <c r="IU382" s="51"/>
      <c r="IV382" s="54"/>
    </row>
    <row r="383" spans="1:256" ht="26.25" customHeight="1">
      <c r="A383" s="111"/>
      <c r="B383" s="108"/>
      <c r="C383" s="109"/>
      <c r="D383" s="110"/>
      <c r="E383" s="19"/>
      <c r="F383" s="19"/>
      <c r="G383" s="19"/>
      <c r="H383" s="19">
        <v>2027</v>
      </c>
      <c r="I383" s="25">
        <f t="shared" si="111"/>
        <v>19922.270400000005</v>
      </c>
      <c r="J383" s="25">
        <f t="shared" si="108"/>
        <v>0</v>
      </c>
      <c r="K383" s="25">
        <f t="shared" si="110"/>
        <v>19922.270400000005</v>
      </c>
      <c r="L383" s="25">
        <f t="shared" si="110"/>
        <v>0</v>
      </c>
      <c r="M383" s="25">
        <f t="shared" si="110"/>
        <v>0</v>
      </c>
      <c r="N383" s="25">
        <f t="shared" si="110"/>
        <v>0</v>
      </c>
      <c r="O383" s="25">
        <f t="shared" si="110"/>
        <v>0</v>
      </c>
      <c r="P383" s="25">
        <f t="shared" si="110"/>
        <v>0</v>
      </c>
      <c r="Q383" s="25">
        <f t="shared" si="110"/>
        <v>0</v>
      </c>
      <c r="R383" s="25">
        <f t="shared" si="110"/>
        <v>0</v>
      </c>
      <c r="S383" s="22"/>
      <c r="T383" s="131"/>
      <c r="U383" s="109"/>
      <c r="V383" s="109"/>
      <c r="W383" s="66"/>
      <c r="X383" s="66"/>
      <c r="Y383" s="51"/>
      <c r="Z383" s="51"/>
      <c r="AA383" s="51"/>
      <c r="AB383" s="51"/>
      <c r="AC383" s="51"/>
      <c r="AD383" s="51"/>
      <c r="AE383" s="51"/>
      <c r="AF383" s="51"/>
      <c r="AG383" s="51"/>
      <c r="AH383" s="51"/>
      <c r="AI383" s="54"/>
      <c r="AJ383" s="130"/>
      <c r="AK383" s="109"/>
      <c r="AL383" s="109"/>
      <c r="AM383" s="109"/>
      <c r="AN383" s="66"/>
      <c r="AO383" s="66"/>
      <c r="AP383" s="51"/>
      <c r="AQ383" s="51"/>
      <c r="AR383" s="51"/>
      <c r="AS383" s="51"/>
      <c r="AT383" s="51"/>
      <c r="AU383" s="51"/>
      <c r="AV383" s="51"/>
      <c r="AW383" s="51"/>
      <c r="AX383" s="51"/>
      <c r="AY383" s="51"/>
      <c r="AZ383" s="54"/>
      <c r="BA383" s="130"/>
      <c r="BB383" s="109"/>
      <c r="BC383" s="109"/>
      <c r="BD383" s="109"/>
      <c r="BE383" s="66"/>
      <c r="BF383" s="66"/>
      <c r="BG383" s="51"/>
      <c r="BH383" s="51"/>
      <c r="BI383" s="51"/>
      <c r="BJ383" s="51"/>
      <c r="BK383" s="51"/>
      <c r="BL383" s="51"/>
      <c r="BM383" s="51"/>
      <c r="BN383" s="51"/>
      <c r="BO383" s="51"/>
      <c r="BP383" s="51"/>
      <c r="BQ383" s="54"/>
      <c r="BR383" s="130"/>
      <c r="BS383" s="109"/>
      <c r="BT383" s="109"/>
      <c r="BU383" s="109"/>
      <c r="BV383" s="66"/>
      <c r="BW383" s="66"/>
      <c r="BX383" s="51"/>
      <c r="BY383" s="51"/>
      <c r="BZ383" s="51"/>
      <c r="CA383" s="51"/>
      <c r="CB383" s="51"/>
      <c r="CC383" s="51"/>
      <c r="CD383" s="51"/>
      <c r="CE383" s="51"/>
      <c r="CF383" s="51"/>
      <c r="CG383" s="51"/>
      <c r="CH383" s="54"/>
      <c r="CI383" s="130"/>
      <c r="CJ383" s="109"/>
      <c r="CK383" s="109"/>
      <c r="CL383" s="109"/>
      <c r="CM383" s="66"/>
      <c r="CN383" s="66"/>
      <c r="CO383" s="51"/>
      <c r="CP383" s="51"/>
      <c r="CQ383" s="51"/>
      <c r="CR383" s="51"/>
      <c r="CS383" s="51"/>
      <c r="CT383" s="51"/>
      <c r="CU383" s="51"/>
      <c r="CV383" s="51"/>
      <c r="CW383" s="51"/>
      <c r="CX383" s="51"/>
      <c r="CY383" s="54"/>
      <c r="CZ383" s="130"/>
      <c r="DA383" s="109"/>
      <c r="DB383" s="109"/>
      <c r="DC383" s="109"/>
      <c r="DD383" s="66"/>
      <c r="DE383" s="66"/>
      <c r="DF383" s="51"/>
      <c r="DG383" s="51"/>
      <c r="DH383" s="51"/>
      <c r="DI383" s="51"/>
      <c r="DJ383" s="51"/>
      <c r="DK383" s="51"/>
      <c r="DL383" s="51"/>
      <c r="DM383" s="51"/>
      <c r="DN383" s="51"/>
      <c r="DO383" s="51"/>
      <c r="DP383" s="54"/>
      <c r="DQ383" s="130"/>
      <c r="DR383" s="109"/>
      <c r="DS383" s="109"/>
      <c r="DT383" s="109"/>
      <c r="DU383" s="66"/>
      <c r="DV383" s="66"/>
      <c r="DW383" s="51"/>
      <c r="DX383" s="51"/>
      <c r="DY383" s="51"/>
      <c r="DZ383" s="51"/>
      <c r="EA383" s="51"/>
      <c r="EB383" s="51"/>
      <c r="EC383" s="51"/>
      <c r="ED383" s="51"/>
      <c r="EE383" s="51"/>
      <c r="EF383" s="51"/>
      <c r="EG383" s="54"/>
      <c r="EH383" s="130"/>
      <c r="EI383" s="109"/>
      <c r="EJ383" s="109"/>
      <c r="EK383" s="109"/>
      <c r="EL383" s="66"/>
      <c r="EM383" s="66"/>
      <c r="EN383" s="51"/>
      <c r="EO383" s="51"/>
      <c r="EP383" s="51"/>
      <c r="EQ383" s="51"/>
      <c r="ER383" s="51"/>
      <c r="ES383" s="51"/>
      <c r="ET383" s="51"/>
      <c r="EU383" s="51"/>
      <c r="EV383" s="51"/>
      <c r="EW383" s="51"/>
      <c r="EX383" s="54"/>
      <c r="EY383" s="130"/>
      <c r="EZ383" s="109"/>
      <c r="FA383" s="109"/>
      <c r="FB383" s="109"/>
      <c r="FC383" s="66"/>
      <c r="FD383" s="66"/>
      <c r="FE383" s="51"/>
      <c r="FF383" s="51"/>
      <c r="FG383" s="51"/>
      <c r="FH383" s="51"/>
      <c r="FI383" s="51"/>
      <c r="FJ383" s="51"/>
      <c r="FK383" s="51"/>
      <c r="FL383" s="51"/>
      <c r="FM383" s="51"/>
      <c r="FN383" s="51"/>
      <c r="FO383" s="54"/>
      <c r="FP383" s="130"/>
      <c r="FQ383" s="109"/>
      <c r="FR383" s="109"/>
      <c r="FS383" s="109"/>
      <c r="FT383" s="66"/>
      <c r="FU383" s="66"/>
      <c r="FV383" s="51"/>
      <c r="FW383" s="51"/>
      <c r="FX383" s="51"/>
      <c r="FY383" s="51"/>
      <c r="FZ383" s="51"/>
      <c r="GA383" s="51"/>
      <c r="GB383" s="51"/>
      <c r="GC383" s="51"/>
      <c r="GD383" s="51"/>
      <c r="GE383" s="51"/>
      <c r="GF383" s="54"/>
      <c r="GG383" s="130"/>
      <c r="GH383" s="109"/>
      <c r="GI383" s="109"/>
      <c r="GJ383" s="109"/>
      <c r="GK383" s="66"/>
      <c r="GL383" s="66"/>
      <c r="GM383" s="51"/>
      <c r="GN383" s="51"/>
      <c r="GO383" s="51"/>
      <c r="GP383" s="51"/>
      <c r="GQ383" s="51"/>
      <c r="GR383" s="51"/>
      <c r="GS383" s="51"/>
      <c r="GT383" s="51"/>
      <c r="GU383" s="51"/>
      <c r="GV383" s="51"/>
      <c r="GW383" s="54"/>
      <c r="GX383" s="130"/>
      <c r="GY383" s="109"/>
      <c r="GZ383" s="109"/>
      <c r="HA383" s="109"/>
      <c r="HB383" s="66"/>
      <c r="HC383" s="66"/>
      <c r="HD383" s="51"/>
      <c r="HE383" s="51"/>
      <c r="HF383" s="51"/>
      <c r="HG383" s="51"/>
      <c r="HH383" s="51"/>
      <c r="HI383" s="51"/>
      <c r="HJ383" s="51"/>
      <c r="HK383" s="51"/>
      <c r="HL383" s="51"/>
      <c r="HM383" s="51"/>
      <c r="HN383" s="54"/>
      <c r="HO383" s="130"/>
      <c r="HP383" s="109"/>
      <c r="HQ383" s="109"/>
      <c r="HR383" s="109"/>
      <c r="HS383" s="66"/>
      <c r="HT383" s="66"/>
      <c r="HU383" s="51"/>
      <c r="HV383" s="51"/>
      <c r="HW383" s="51"/>
      <c r="HX383" s="51"/>
      <c r="HY383" s="51"/>
      <c r="HZ383" s="51"/>
      <c r="IA383" s="51"/>
      <c r="IB383" s="51"/>
      <c r="IC383" s="51"/>
      <c r="ID383" s="51"/>
      <c r="IE383" s="54"/>
      <c r="IF383" s="130"/>
      <c r="IG383" s="109"/>
      <c r="IH383" s="109"/>
      <c r="II383" s="109"/>
      <c r="IJ383" s="66"/>
      <c r="IK383" s="66"/>
      <c r="IL383" s="51"/>
      <c r="IM383" s="51"/>
      <c r="IN383" s="51"/>
      <c r="IO383" s="51"/>
      <c r="IP383" s="51"/>
      <c r="IQ383" s="51"/>
      <c r="IR383" s="51"/>
      <c r="IS383" s="51"/>
      <c r="IT383" s="51"/>
      <c r="IU383" s="51"/>
      <c r="IV383" s="54"/>
    </row>
    <row r="384" spans="1:256" ht="26.25" customHeight="1">
      <c r="A384" s="111"/>
      <c r="B384" s="108"/>
      <c r="C384" s="109"/>
      <c r="D384" s="110"/>
      <c r="E384" s="19"/>
      <c r="F384" s="19"/>
      <c r="G384" s="19"/>
      <c r="H384" s="19">
        <v>2028</v>
      </c>
      <c r="I384" s="25">
        <f t="shared" si="111"/>
        <v>0</v>
      </c>
      <c r="J384" s="25">
        <f t="shared" si="108"/>
        <v>0</v>
      </c>
      <c r="K384" s="25">
        <f t="shared" si="110"/>
        <v>0</v>
      </c>
      <c r="L384" s="25">
        <f t="shared" si="110"/>
        <v>0</v>
      </c>
      <c r="M384" s="25">
        <f t="shared" si="110"/>
        <v>0</v>
      </c>
      <c r="N384" s="25">
        <f t="shared" si="110"/>
        <v>0</v>
      </c>
      <c r="O384" s="25">
        <f t="shared" si="110"/>
        <v>0</v>
      </c>
      <c r="P384" s="25">
        <f t="shared" si="110"/>
        <v>0</v>
      </c>
      <c r="Q384" s="25">
        <f t="shared" si="110"/>
        <v>0</v>
      </c>
      <c r="R384" s="25">
        <f t="shared" si="110"/>
        <v>0</v>
      </c>
      <c r="S384" s="22"/>
      <c r="T384" s="26"/>
      <c r="AI384" s="66"/>
      <c r="AY384" s="66"/>
      <c r="BO384" s="66"/>
      <c r="CE384" s="66"/>
      <c r="CU384" s="66"/>
      <c r="DK384" s="66"/>
      <c r="EA384" s="66"/>
      <c r="EQ384" s="66"/>
      <c r="FG384" s="66"/>
      <c r="FW384" s="66"/>
      <c r="GM384" s="66"/>
      <c r="HC384" s="66"/>
      <c r="HS384" s="66"/>
      <c r="II384" s="66"/>
    </row>
    <row r="385" spans="1:257" ht="26.25" customHeight="1">
      <c r="A385" s="111"/>
      <c r="B385" s="108"/>
      <c r="C385" s="109"/>
      <c r="D385" s="110"/>
      <c r="E385" s="19"/>
      <c r="F385" s="19"/>
      <c r="G385" s="19"/>
      <c r="H385" s="19">
        <v>2029</v>
      </c>
      <c r="I385" s="25">
        <f t="shared" si="111"/>
        <v>0</v>
      </c>
      <c r="J385" s="25">
        <f t="shared" si="108"/>
        <v>0</v>
      </c>
      <c r="K385" s="25">
        <f t="shared" si="110"/>
        <v>0</v>
      </c>
      <c r="L385" s="25">
        <f t="shared" si="110"/>
        <v>0</v>
      </c>
      <c r="M385" s="25">
        <f t="shared" si="110"/>
        <v>0</v>
      </c>
      <c r="N385" s="25">
        <f t="shared" si="110"/>
        <v>0</v>
      </c>
      <c r="O385" s="25">
        <f t="shared" si="110"/>
        <v>0</v>
      </c>
      <c r="P385" s="25">
        <f t="shared" si="110"/>
        <v>0</v>
      </c>
      <c r="Q385" s="25">
        <f t="shared" si="110"/>
        <v>0</v>
      </c>
      <c r="R385" s="25">
        <f t="shared" si="110"/>
        <v>0</v>
      </c>
      <c r="S385" s="22"/>
      <c r="T385" s="26"/>
      <c r="AI385" s="66"/>
      <c r="AY385" s="66"/>
      <c r="BO385" s="66"/>
      <c r="CE385" s="66"/>
      <c r="CU385" s="66"/>
      <c r="DK385" s="66"/>
      <c r="EA385" s="66"/>
      <c r="EQ385" s="66"/>
      <c r="FG385" s="66"/>
      <c r="FW385" s="66"/>
      <c r="GM385" s="66"/>
      <c r="HC385" s="66"/>
      <c r="HS385" s="66"/>
      <c r="II385" s="66"/>
    </row>
    <row r="386" spans="1:257" ht="26.25" customHeight="1">
      <c r="A386" s="111"/>
      <c r="B386" s="108"/>
      <c r="C386" s="109"/>
      <c r="D386" s="110"/>
      <c r="E386" s="19"/>
      <c r="F386" s="19"/>
      <c r="G386" s="19"/>
      <c r="H386" s="19">
        <v>2030</v>
      </c>
      <c r="I386" s="25">
        <f t="shared" si="111"/>
        <v>0</v>
      </c>
      <c r="J386" s="25">
        <f t="shared" si="108"/>
        <v>0</v>
      </c>
      <c r="K386" s="25">
        <f t="shared" si="110"/>
        <v>0</v>
      </c>
      <c r="L386" s="25">
        <f t="shared" si="110"/>
        <v>0</v>
      </c>
      <c r="M386" s="25">
        <f t="shared" si="110"/>
        <v>0</v>
      </c>
      <c r="N386" s="25">
        <f t="shared" si="110"/>
        <v>0</v>
      </c>
      <c r="O386" s="25">
        <f t="shared" si="110"/>
        <v>0</v>
      </c>
      <c r="P386" s="25">
        <f t="shared" si="110"/>
        <v>0</v>
      </c>
      <c r="Q386" s="25">
        <f t="shared" si="110"/>
        <v>0</v>
      </c>
      <c r="R386" s="25">
        <f t="shared" si="110"/>
        <v>0</v>
      </c>
      <c r="S386" s="22"/>
      <c r="T386" s="26"/>
      <c r="AI386" s="66"/>
      <c r="AY386" s="66"/>
      <c r="BO386" s="66"/>
      <c r="CE386" s="66"/>
      <c r="CU386" s="66"/>
      <c r="DK386" s="66"/>
      <c r="EA386" s="66"/>
      <c r="EQ386" s="66"/>
      <c r="FG386" s="66"/>
      <c r="FW386" s="66"/>
      <c r="GM386" s="66"/>
      <c r="HC386" s="66"/>
      <c r="HS386" s="66"/>
      <c r="II386" s="66"/>
    </row>
    <row r="387" spans="1:257" s="3" customFormat="1" ht="66" customHeight="1">
      <c r="A387" s="102" t="s">
        <v>321</v>
      </c>
      <c r="B387" s="102"/>
      <c r="C387" s="102"/>
      <c r="D387" s="102"/>
      <c r="E387" s="102"/>
      <c r="F387" s="102"/>
      <c r="G387" s="102"/>
      <c r="H387" s="102"/>
      <c r="I387" s="27"/>
      <c r="J387" s="27"/>
      <c r="K387" s="28"/>
      <c r="L387" s="28"/>
      <c r="M387" s="28"/>
      <c r="N387" s="28"/>
      <c r="O387" s="28"/>
      <c r="P387" s="28"/>
      <c r="Q387" s="28"/>
      <c r="R387" s="28"/>
      <c r="S387" s="22"/>
      <c r="T387" s="26"/>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4"/>
      <c r="DH387" s="44"/>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c r="FG387" s="44"/>
      <c r="FH387" s="44"/>
      <c r="FI387" s="44"/>
      <c r="FJ387" s="44"/>
      <c r="FK387" s="44"/>
      <c r="FL387" s="44"/>
      <c r="FM387" s="44"/>
      <c r="FN387" s="44"/>
      <c r="FO387" s="44"/>
      <c r="FP387" s="44"/>
      <c r="FQ387" s="44"/>
      <c r="FR387" s="44"/>
      <c r="FS387" s="44"/>
      <c r="FT387" s="44"/>
      <c r="FU387" s="44"/>
      <c r="FV387" s="44"/>
      <c r="FW387" s="44"/>
      <c r="FX387" s="44"/>
      <c r="FY387" s="44"/>
      <c r="FZ387" s="44"/>
      <c r="GA387" s="44"/>
      <c r="GB387" s="44"/>
      <c r="GC387" s="44"/>
      <c r="GD387" s="44"/>
      <c r="GE387" s="44"/>
      <c r="GF387" s="44"/>
      <c r="GG387" s="44"/>
      <c r="GH387" s="44"/>
      <c r="GI387" s="44"/>
      <c r="GJ387" s="44"/>
      <c r="GK387" s="44"/>
      <c r="GL387" s="44"/>
      <c r="GM387" s="44"/>
      <c r="GN387" s="44"/>
      <c r="GO387" s="44"/>
      <c r="GP387" s="44"/>
      <c r="GQ387" s="44"/>
      <c r="GR387" s="44"/>
      <c r="GS387" s="44"/>
      <c r="GT387" s="44"/>
      <c r="GU387" s="44"/>
      <c r="GV387" s="44"/>
      <c r="GW387" s="44"/>
      <c r="GX387" s="44"/>
      <c r="GY387" s="44"/>
      <c r="GZ387" s="44"/>
      <c r="HA387" s="44"/>
      <c r="HB387" s="44"/>
      <c r="HC387" s="44"/>
      <c r="HD387" s="44"/>
      <c r="HE387" s="44"/>
      <c r="HF387" s="44"/>
      <c r="HG387" s="44"/>
      <c r="HH387" s="44"/>
      <c r="HI387" s="44"/>
      <c r="HJ387" s="44"/>
      <c r="HK387" s="44"/>
      <c r="HL387" s="44"/>
      <c r="HM387" s="44"/>
      <c r="HN387" s="44"/>
      <c r="HO387" s="44"/>
      <c r="HP387" s="44"/>
      <c r="HQ387" s="44"/>
      <c r="HR387" s="44"/>
      <c r="HS387" s="44"/>
      <c r="HT387" s="44"/>
      <c r="HU387" s="44"/>
      <c r="HV387" s="44"/>
      <c r="HW387" s="44"/>
      <c r="HX387" s="44"/>
      <c r="HY387" s="44"/>
      <c r="HZ387" s="44"/>
      <c r="IA387" s="44"/>
      <c r="IB387" s="44"/>
      <c r="IC387" s="44"/>
      <c r="ID387" s="44"/>
      <c r="IE387" s="44"/>
      <c r="IF387" s="44"/>
      <c r="IG387" s="44"/>
      <c r="IH387" s="44"/>
      <c r="II387" s="44"/>
      <c r="IJ387" s="44"/>
      <c r="IK387" s="44"/>
      <c r="IL387" s="44"/>
      <c r="IM387" s="44"/>
      <c r="IN387" s="44"/>
      <c r="IO387" s="44"/>
      <c r="IP387" s="44"/>
      <c r="IQ387" s="44"/>
      <c r="IR387" s="44"/>
      <c r="IS387" s="44"/>
      <c r="IT387" s="44"/>
      <c r="IU387" s="44"/>
      <c r="IV387" s="44"/>
      <c r="IW387" s="44"/>
    </row>
    <row r="388" spans="1:257" ht="30.75" customHeight="1">
      <c r="A388" s="96" t="s">
        <v>322</v>
      </c>
      <c r="B388" s="105" t="s">
        <v>323</v>
      </c>
      <c r="C388" s="106"/>
      <c r="D388" s="107"/>
      <c r="E388" s="19"/>
      <c r="F388" s="19"/>
      <c r="G388" s="19"/>
      <c r="H388" s="23" t="s">
        <v>23</v>
      </c>
      <c r="I388" s="24">
        <f>SUM(I389:I397)</f>
        <v>974630.29999999993</v>
      </c>
      <c r="J388" s="24">
        <f t="shared" ref="J388:R388" si="112">SUM(J389:J397)</f>
        <v>974630.29999999993</v>
      </c>
      <c r="K388" s="24">
        <f t="shared" si="112"/>
        <v>11681.3</v>
      </c>
      <c r="L388" s="24">
        <f t="shared" si="112"/>
        <v>11681.3</v>
      </c>
      <c r="M388" s="24">
        <f t="shared" si="112"/>
        <v>722897.6</v>
      </c>
      <c r="N388" s="24">
        <f t="shared" si="112"/>
        <v>722897.6</v>
      </c>
      <c r="O388" s="24">
        <f t="shared" si="112"/>
        <v>240051.4</v>
      </c>
      <c r="P388" s="24">
        <f t="shared" si="112"/>
        <v>240051.4</v>
      </c>
      <c r="Q388" s="24">
        <f t="shared" si="112"/>
        <v>0</v>
      </c>
      <c r="R388" s="24">
        <f t="shared" si="112"/>
        <v>0</v>
      </c>
      <c r="S388" s="22"/>
      <c r="T388" s="26"/>
    </row>
    <row r="389" spans="1:257" ht="30.75" customHeight="1">
      <c r="A389" s="111"/>
      <c r="B389" s="108"/>
      <c r="C389" s="109"/>
      <c r="D389" s="110"/>
      <c r="E389" s="19"/>
      <c r="F389" s="19"/>
      <c r="G389" s="19"/>
      <c r="H389" s="19">
        <v>2022</v>
      </c>
      <c r="I389" s="25">
        <f>I399+I409</f>
        <v>359924.6</v>
      </c>
      <c r="J389" s="25">
        <f>J399+J409</f>
        <v>359924.6</v>
      </c>
      <c r="K389" s="25">
        <f>K399+K409</f>
        <v>107.99999999999999</v>
      </c>
      <c r="L389" s="25">
        <f t="shared" ref="L389:R389" si="113">L399+L409</f>
        <v>107.99999999999999</v>
      </c>
      <c r="M389" s="25">
        <f>M399+M409</f>
        <v>349022.1</v>
      </c>
      <c r="N389" s="25">
        <f t="shared" si="113"/>
        <v>349022.1</v>
      </c>
      <c r="O389" s="25">
        <f t="shared" si="113"/>
        <v>10794.499999999998</v>
      </c>
      <c r="P389" s="25">
        <f t="shared" si="113"/>
        <v>10794.499999999998</v>
      </c>
      <c r="Q389" s="25">
        <f t="shared" si="113"/>
        <v>0</v>
      </c>
      <c r="R389" s="25">
        <f t="shared" si="113"/>
        <v>0</v>
      </c>
      <c r="S389" s="22"/>
      <c r="T389" s="26"/>
    </row>
    <row r="390" spans="1:257" ht="30.75" customHeight="1">
      <c r="A390" s="111"/>
      <c r="B390" s="108"/>
      <c r="C390" s="109"/>
      <c r="D390" s="110"/>
      <c r="E390" s="19"/>
      <c r="F390" s="19"/>
      <c r="G390" s="19"/>
      <c r="H390" s="19">
        <v>2023</v>
      </c>
      <c r="I390" s="25">
        <f t="shared" ref="I390:R397" si="114">I400</f>
        <v>614705.69999999995</v>
      </c>
      <c r="J390" s="25">
        <f t="shared" si="114"/>
        <v>614705.69999999995</v>
      </c>
      <c r="K390" s="25">
        <f t="shared" si="114"/>
        <v>11573.3</v>
      </c>
      <c r="L390" s="25">
        <f t="shared" si="114"/>
        <v>11573.3</v>
      </c>
      <c r="M390" s="25">
        <f t="shared" si="114"/>
        <v>373875.5</v>
      </c>
      <c r="N390" s="25">
        <f t="shared" si="114"/>
        <v>373875.5</v>
      </c>
      <c r="O390" s="25">
        <f t="shared" si="114"/>
        <v>229256.9</v>
      </c>
      <c r="P390" s="25">
        <f t="shared" si="114"/>
        <v>229256.9</v>
      </c>
      <c r="Q390" s="25">
        <f t="shared" si="114"/>
        <v>0</v>
      </c>
      <c r="R390" s="25">
        <f t="shared" si="114"/>
        <v>0</v>
      </c>
      <c r="S390" s="22"/>
      <c r="T390" s="26"/>
    </row>
    <row r="391" spans="1:257" ht="30.75" customHeight="1">
      <c r="A391" s="111"/>
      <c r="B391" s="108"/>
      <c r="C391" s="109"/>
      <c r="D391" s="110"/>
      <c r="E391" s="19"/>
      <c r="F391" s="19"/>
      <c r="G391" s="19"/>
      <c r="H391" s="19">
        <v>2024</v>
      </c>
      <c r="I391" s="25">
        <f t="shared" si="114"/>
        <v>0</v>
      </c>
      <c r="J391" s="25">
        <f t="shared" si="114"/>
        <v>0</v>
      </c>
      <c r="K391" s="25">
        <f t="shared" si="114"/>
        <v>0</v>
      </c>
      <c r="L391" s="25">
        <f t="shared" si="114"/>
        <v>0</v>
      </c>
      <c r="M391" s="25">
        <f t="shared" si="114"/>
        <v>0</v>
      </c>
      <c r="N391" s="25">
        <f t="shared" si="114"/>
        <v>0</v>
      </c>
      <c r="O391" s="25">
        <f t="shared" si="114"/>
        <v>0</v>
      </c>
      <c r="P391" s="25">
        <f t="shared" si="114"/>
        <v>0</v>
      </c>
      <c r="Q391" s="25">
        <f t="shared" si="114"/>
        <v>0</v>
      </c>
      <c r="R391" s="25">
        <f t="shared" si="114"/>
        <v>0</v>
      </c>
      <c r="S391" s="22"/>
      <c r="T391" s="26"/>
    </row>
    <row r="392" spans="1:257" ht="30.75" customHeight="1">
      <c r="A392" s="111"/>
      <c r="B392" s="108"/>
      <c r="C392" s="109"/>
      <c r="D392" s="110"/>
      <c r="E392" s="19"/>
      <c r="F392" s="19"/>
      <c r="G392" s="19"/>
      <c r="H392" s="19">
        <v>2025</v>
      </c>
      <c r="I392" s="25">
        <f t="shared" si="114"/>
        <v>0</v>
      </c>
      <c r="J392" s="25">
        <f t="shared" si="114"/>
        <v>0</v>
      </c>
      <c r="K392" s="25">
        <f t="shared" si="114"/>
        <v>0</v>
      </c>
      <c r="L392" s="25">
        <f t="shared" si="114"/>
        <v>0</v>
      </c>
      <c r="M392" s="25">
        <f t="shared" si="114"/>
        <v>0</v>
      </c>
      <c r="N392" s="25">
        <f t="shared" si="114"/>
        <v>0</v>
      </c>
      <c r="O392" s="25">
        <f t="shared" si="114"/>
        <v>0</v>
      </c>
      <c r="P392" s="25">
        <f t="shared" si="114"/>
        <v>0</v>
      </c>
      <c r="Q392" s="25">
        <f t="shared" si="114"/>
        <v>0</v>
      </c>
      <c r="R392" s="25">
        <f t="shared" si="114"/>
        <v>0</v>
      </c>
      <c r="S392" s="22"/>
      <c r="T392" s="26"/>
    </row>
    <row r="393" spans="1:257" ht="30.75" customHeight="1">
      <c r="A393" s="111"/>
      <c r="B393" s="108"/>
      <c r="C393" s="109"/>
      <c r="D393" s="110"/>
      <c r="E393" s="19"/>
      <c r="F393" s="19"/>
      <c r="G393" s="19"/>
      <c r="H393" s="19">
        <v>2026</v>
      </c>
      <c r="I393" s="25">
        <f t="shared" si="114"/>
        <v>0</v>
      </c>
      <c r="J393" s="25">
        <f t="shared" si="114"/>
        <v>0</v>
      </c>
      <c r="K393" s="25">
        <f t="shared" si="114"/>
        <v>0</v>
      </c>
      <c r="L393" s="25">
        <f t="shared" si="114"/>
        <v>0</v>
      </c>
      <c r="M393" s="25">
        <f t="shared" si="114"/>
        <v>0</v>
      </c>
      <c r="N393" s="25">
        <f t="shared" si="114"/>
        <v>0</v>
      </c>
      <c r="O393" s="25">
        <f t="shared" si="114"/>
        <v>0</v>
      </c>
      <c r="P393" s="25">
        <f t="shared" si="114"/>
        <v>0</v>
      </c>
      <c r="Q393" s="25">
        <f t="shared" si="114"/>
        <v>0</v>
      </c>
      <c r="R393" s="25">
        <f t="shared" si="114"/>
        <v>0</v>
      </c>
      <c r="S393" s="22"/>
      <c r="T393" s="26"/>
    </row>
    <row r="394" spans="1:257" ht="30.75" customHeight="1">
      <c r="A394" s="111"/>
      <c r="B394" s="108"/>
      <c r="C394" s="109"/>
      <c r="D394" s="110"/>
      <c r="E394" s="19"/>
      <c r="F394" s="19"/>
      <c r="G394" s="19"/>
      <c r="H394" s="19">
        <v>2027</v>
      </c>
      <c r="I394" s="25">
        <f t="shared" si="114"/>
        <v>0</v>
      </c>
      <c r="J394" s="25">
        <f t="shared" si="114"/>
        <v>0</v>
      </c>
      <c r="K394" s="25">
        <f t="shared" si="114"/>
        <v>0</v>
      </c>
      <c r="L394" s="25">
        <f t="shared" si="114"/>
        <v>0</v>
      </c>
      <c r="M394" s="25">
        <f t="shared" si="114"/>
        <v>0</v>
      </c>
      <c r="N394" s="25">
        <f t="shared" si="114"/>
        <v>0</v>
      </c>
      <c r="O394" s="25">
        <f t="shared" si="114"/>
        <v>0</v>
      </c>
      <c r="P394" s="25">
        <f t="shared" si="114"/>
        <v>0</v>
      </c>
      <c r="Q394" s="25">
        <f t="shared" si="114"/>
        <v>0</v>
      </c>
      <c r="R394" s="25">
        <f t="shared" si="114"/>
        <v>0</v>
      </c>
      <c r="S394" s="22"/>
      <c r="T394" s="26"/>
    </row>
    <row r="395" spans="1:257" ht="30.75" customHeight="1">
      <c r="A395" s="111"/>
      <c r="B395" s="108"/>
      <c r="C395" s="109"/>
      <c r="D395" s="110"/>
      <c r="E395" s="19"/>
      <c r="F395" s="19"/>
      <c r="G395" s="19"/>
      <c r="H395" s="19">
        <v>2028</v>
      </c>
      <c r="I395" s="25">
        <f t="shared" si="114"/>
        <v>0</v>
      </c>
      <c r="J395" s="25">
        <f t="shared" si="114"/>
        <v>0</v>
      </c>
      <c r="K395" s="25">
        <f t="shared" si="114"/>
        <v>0</v>
      </c>
      <c r="L395" s="25">
        <f t="shared" si="114"/>
        <v>0</v>
      </c>
      <c r="M395" s="25">
        <f t="shared" si="114"/>
        <v>0</v>
      </c>
      <c r="N395" s="25">
        <f t="shared" si="114"/>
        <v>0</v>
      </c>
      <c r="O395" s="25">
        <f t="shared" si="114"/>
        <v>0</v>
      </c>
      <c r="P395" s="25">
        <f t="shared" si="114"/>
        <v>0</v>
      </c>
      <c r="Q395" s="25">
        <f t="shared" si="114"/>
        <v>0</v>
      </c>
      <c r="R395" s="25">
        <f t="shared" si="114"/>
        <v>0</v>
      </c>
      <c r="S395" s="22"/>
      <c r="T395" s="26"/>
      <c r="AI395" s="66"/>
      <c r="AY395" s="66"/>
      <c r="BO395" s="66"/>
      <c r="CE395" s="66"/>
      <c r="CU395" s="66"/>
      <c r="DK395" s="66"/>
      <c r="EA395" s="66"/>
      <c r="EQ395" s="66"/>
      <c r="FG395" s="66"/>
      <c r="FW395" s="66"/>
      <c r="GM395" s="66"/>
      <c r="HC395" s="66"/>
      <c r="HS395" s="66"/>
      <c r="II395" s="66"/>
    </row>
    <row r="396" spans="1:257" ht="30.75" customHeight="1">
      <c r="A396" s="111"/>
      <c r="B396" s="108"/>
      <c r="C396" s="109"/>
      <c r="D396" s="110"/>
      <c r="E396" s="19"/>
      <c r="F396" s="19"/>
      <c r="G396" s="19"/>
      <c r="H396" s="19">
        <v>2029</v>
      </c>
      <c r="I396" s="25">
        <f t="shared" si="114"/>
        <v>0</v>
      </c>
      <c r="J396" s="25">
        <f t="shared" si="114"/>
        <v>0</v>
      </c>
      <c r="K396" s="25">
        <f t="shared" si="114"/>
        <v>0</v>
      </c>
      <c r="L396" s="25">
        <f t="shared" si="114"/>
        <v>0</v>
      </c>
      <c r="M396" s="25">
        <f t="shared" si="114"/>
        <v>0</v>
      </c>
      <c r="N396" s="25">
        <f t="shared" si="114"/>
        <v>0</v>
      </c>
      <c r="O396" s="25">
        <f t="shared" si="114"/>
        <v>0</v>
      </c>
      <c r="P396" s="25">
        <f t="shared" si="114"/>
        <v>0</v>
      </c>
      <c r="Q396" s="25">
        <f t="shared" si="114"/>
        <v>0</v>
      </c>
      <c r="R396" s="25">
        <f t="shared" si="114"/>
        <v>0</v>
      </c>
      <c r="S396" s="22"/>
      <c r="T396" s="26"/>
      <c r="AI396" s="66"/>
      <c r="AY396" s="66"/>
      <c r="BO396" s="66"/>
      <c r="CE396" s="66"/>
      <c r="CU396" s="66"/>
      <c r="DK396" s="66"/>
      <c r="EA396" s="66"/>
      <c r="EQ396" s="66"/>
      <c r="FG396" s="66"/>
      <c r="FW396" s="66"/>
      <c r="GM396" s="66"/>
      <c r="HC396" s="66"/>
      <c r="HS396" s="66"/>
      <c r="II396" s="66"/>
    </row>
    <row r="397" spans="1:257" ht="30.75" customHeight="1">
      <c r="A397" s="111"/>
      <c r="B397" s="108"/>
      <c r="C397" s="109"/>
      <c r="D397" s="110"/>
      <c r="E397" s="19"/>
      <c r="F397" s="19"/>
      <c r="G397" s="19"/>
      <c r="H397" s="19">
        <v>2030</v>
      </c>
      <c r="I397" s="25">
        <f t="shared" si="114"/>
        <v>0</v>
      </c>
      <c r="J397" s="25">
        <f t="shared" si="114"/>
        <v>0</v>
      </c>
      <c r="K397" s="25">
        <f t="shared" si="114"/>
        <v>0</v>
      </c>
      <c r="L397" s="25">
        <f t="shared" si="114"/>
        <v>0</v>
      </c>
      <c r="M397" s="25">
        <f t="shared" si="114"/>
        <v>0</v>
      </c>
      <c r="N397" s="25">
        <f t="shared" si="114"/>
        <v>0</v>
      </c>
      <c r="O397" s="25">
        <f t="shared" si="114"/>
        <v>0</v>
      </c>
      <c r="P397" s="25">
        <f t="shared" si="114"/>
        <v>0</v>
      </c>
      <c r="Q397" s="25">
        <f t="shared" si="114"/>
        <v>0</v>
      </c>
      <c r="R397" s="25">
        <f t="shared" si="114"/>
        <v>0</v>
      </c>
      <c r="S397" s="22"/>
      <c r="T397" s="26"/>
      <c r="AI397" s="66"/>
      <c r="AY397" s="66"/>
      <c r="BO397" s="66"/>
      <c r="CE397" s="66"/>
      <c r="CU397" s="66"/>
      <c r="DK397" s="66"/>
      <c r="EA397" s="66"/>
      <c r="EQ397" s="66"/>
      <c r="FG397" s="66"/>
      <c r="FW397" s="66"/>
      <c r="GM397" s="66"/>
      <c r="HC397" s="66"/>
      <c r="HS397" s="66"/>
      <c r="II397" s="66"/>
    </row>
    <row r="398" spans="1:257" ht="30.75" customHeight="1">
      <c r="A398" s="111"/>
      <c r="B398" s="105" t="s">
        <v>29</v>
      </c>
      <c r="C398" s="106"/>
      <c r="D398" s="107"/>
      <c r="E398" s="19"/>
      <c r="F398" s="19"/>
      <c r="G398" s="19"/>
      <c r="H398" s="23" t="s">
        <v>23</v>
      </c>
      <c r="I398" s="24">
        <f t="shared" ref="I398:J413" si="115">K398+M398+O398+Q398</f>
        <v>974630.3</v>
      </c>
      <c r="J398" s="24">
        <f t="shared" si="115"/>
        <v>974630.3</v>
      </c>
      <c r="K398" s="24">
        <f t="shared" ref="K398:R398" si="116">SUM(K399:K407)</f>
        <v>11681.3</v>
      </c>
      <c r="L398" s="24">
        <f t="shared" si="116"/>
        <v>11681.3</v>
      </c>
      <c r="M398" s="24">
        <f t="shared" si="116"/>
        <v>722897.6</v>
      </c>
      <c r="N398" s="24">
        <f t="shared" si="116"/>
        <v>722897.6</v>
      </c>
      <c r="O398" s="24">
        <f t="shared" si="116"/>
        <v>240051.4</v>
      </c>
      <c r="P398" s="24">
        <f t="shared" si="116"/>
        <v>240051.4</v>
      </c>
      <c r="Q398" s="24">
        <f t="shared" si="116"/>
        <v>0</v>
      </c>
      <c r="R398" s="24">
        <f t="shared" si="116"/>
        <v>0</v>
      </c>
      <c r="S398" s="22"/>
      <c r="T398" s="26"/>
    </row>
    <row r="399" spans="1:257" ht="30.75" customHeight="1">
      <c r="A399" s="111"/>
      <c r="B399" s="108"/>
      <c r="C399" s="109"/>
      <c r="D399" s="110"/>
      <c r="E399" s="19"/>
      <c r="F399" s="19"/>
      <c r="G399" s="19"/>
      <c r="H399" s="19">
        <v>2022</v>
      </c>
      <c r="I399" s="25">
        <f t="shared" si="115"/>
        <v>359924.6</v>
      </c>
      <c r="J399" s="25">
        <f t="shared" si="115"/>
        <v>359924.6</v>
      </c>
      <c r="K399" s="25">
        <f>K418</f>
        <v>107.99999999999999</v>
      </c>
      <c r="L399" s="25">
        <f t="shared" ref="L399:R400" si="117">L418</f>
        <v>107.99999999999999</v>
      </c>
      <c r="M399" s="25">
        <f t="shared" si="117"/>
        <v>349022.1</v>
      </c>
      <c r="N399" s="25">
        <f t="shared" si="117"/>
        <v>349022.1</v>
      </c>
      <c r="O399" s="25">
        <f t="shared" si="117"/>
        <v>10794.499999999998</v>
      </c>
      <c r="P399" s="25">
        <f t="shared" si="117"/>
        <v>10794.499999999998</v>
      </c>
      <c r="Q399" s="25">
        <f t="shared" si="117"/>
        <v>0</v>
      </c>
      <c r="R399" s="25">
        <f t="shared" si="117"/>
        <v>0</v>
      </c>
      <c r="S399" s="22"/>
      <c r="T399" s="26"/>
    </row>
    <row r="400" spans="1:257" ht="30.75" customHeight="1">
      <c r="A400" s="111"/>
      <c r="B400" s="108"/>
      <c r="C400" s="109"/>
      <c r="D400" s="110"/>
      <c r="E400" s="19"/>
      <c r="F400" s="19"/>
      <c r="G400" s="19"/>
      <c r="H400" s="19">
        <v>2023</v>
      </c>
      <c r="I400" s="25">
        <f t="shared" si="115"/>
        <v>614705.69999999995</v>
      </c>
      <c r="J400" s="25">
        <f t="shared" si="115"/>
        <v>614705.69999999995</v>
      </c>
      <c r="K400" s="25">
        <f>K419</f>
        <v>11573.3</v>
      </c>
      <c r="L400" s="25">
        <f t="shared" si="117"/>
        <v>11573.3</v>
      </c>
      <c r="M400" s="25">
        <f t="shared" si="117"/>
        <v>373875.5</v>
      </c>
      <c r="N400" s="25">
        <f t="shared" si="117"/>
        <v>373875.5</v>
      </c>
      <c r="O400" s="25">
        <f t="shared" si="117"/>
        <v>229256.9</v>
      </c>
      <c r="P400" s="25">
        <f t="shared" si="117"/>
        <v>229256.9</v>
      </c>
      <c r="Q400" s="25">
        <f t="shared" si="117"/>
        <v>0</v>
      </c>
      <c r="R400" s="25">
        <f t="shared" si="117"/>
        <v>0</v>
      </c>
      <c r="S400" s="22"/>
      <c r="T400" s="26"/>
    </row>
    <row r="401" spans="1:243" ht="30.75" customHeight="1">
      <c r="A401" s="111"/>
      <c r="B401" s="108"/>
      <c r="C401" s="109"/>
      <c r="D401" s="110"/>
      <c r="E401" s="19"/>
      <c r="F401" s="19"/>
      <c r="G401" s="19"/>
      <c r="H401" s="19">
        <v>2024</v>
      </c>
      <c r="I401" s="25">
        <f t="shared" si="115"/>
        <v>0</v>
      </c>
      <c r="J401" s="25">
        <f t="shared" si="115"/>
        <v>0</v>
      </c>
      <c r="K401" s="25">
        <f>0</f>
        <v>0</v>
      </c>
      <c r="L401" s="25">
        <f>0</f>
        <v>0</v>
      </c>
      <c r="M401" s="25">
        <f>0</f>
        <v>0</v>
      </c>
      <c r="N401" s="25">
        <f>0</f>
        <v>0</v>
      </c>
      <c r="O401" s="25">
        <f>0</f>
        <v>0</v>
      </c>
      <c r="P401" s="25">
        <f>0</f>
        <v>0</v>
      </c>
      <c r="Q401" s="25">
        <f>0</f>
        <v>0</v>
      </c>
      <c r="R401" s="25">
        <f>0</f>
        <v>0</v>
      </c>
      <c r="S401" s="22"/>
      <c r="T401" s="26"/>
    </row>
    <row r="402" spans="1:243" ht="30.75" customHeight="1">
      <c r="A402" s="111"/>
      <c r="B402" s="108"/>
      <c r="C402" s="109"/>
      <c r="D402" s="110"/>
      <c r="E402" s="19"/>
      <c r="F402" s="19"/>
      <c r="G402" s="19"/>
      <c r="H402" s="19">
        <v>2025</v>
      </c>
      <c r="I402" s="25">
        <f t="shared" si="115"/>
        <v>0</v>
      </c>
      <c r="J402" s="25">
        <f t="shared" si="115"/>
        <v>0</v>
      </c>
      <c r="K402" s="25">
        <v>0</v>
      </c>
      <c r="L402" s="25">
        <v>0</v>
      </c>
      <c r="M402" s="25">
        <v>0</v>
      </c>
      <c r="N402" s="25">
        <v>0</v>
      </c>
      <c r="O402" s="25">
        <v>0</v>
      </c>
      <c r="P402" s="25">
        <v>0</v>
      </c>
      <c r="Q402" s="25">
        <v>0</v>
      </c>
      <c r="R402" s="25">
        <v>0</v>
      </c>
      <c r="S402" s="22"/>
      <c r="T402" s="26"/>
    </row>
    <row r="403" spans="1:243" ht="30.75" customHeight="1">
      <c r="A403" s="111"/>
      <c r="B403" s="108"/>
      <c r="C403" s="109"/>
      <c r="D403" s="110"/>
      <c r="E403" s="19"/>
      <c r="F403" s="19"/>
      <c r="G403" s="19"/>
      <c r="H403" s="19">
        <v>2026</v>
      </c>
      <c r="I403" s="25">
        <f t="shared" si="115"/>
        <v>0</v>
      </c>
      <c r="J403" s="25">
        <f t="shared" si="115"/>
        <v>0</v>
      </c>
      <c r="K403" s="25">
        <f>0</f>
        <v>0</v>
      </c>
      <c r="L403" s="25">
        <f>0</f>
        <v>0</v>
      </c>
      <c r="M403" s="25">
        <f>0</f>
        <v>0</v>
      </c>
      <c r="N403" s="25">
        <f>0</f>
        <v>0</v>
      </c>
      <c r="O403" s="25">
        <f>0</f>
        <v>0</v>
      </c>
      <c r="P403" s="25">
        <f>0</f>
        <v>0</v>
      </c>
      <c r="Q403" s="25">
        <f>0</f>
        <v>0</v>
      </c>
      <c r="R403" s="25">
        <f>0</f>
        <v>0</v>
      </c>
      <c r="S403" s="22"/>
      <c r="T403" s="26"/>
    </row>
    <row r="404" spans="1:243" ht="30.75" customHeight="1">
      <c r="A404" s="111"/>
      <c r="B404" s="108"/>
      <c r="C404" s="109"/>
      <c r="D404" s="110"/>
      <c r="E404" s="19"/>
      <c r="F404" s="19"/>
      <c r="G404" s="19"/>
      <c r="H404" s="19">
        <v>2027</v>
      </c>
      <c r="I404" s="25">
        <f>K404+M404+O404+Q404</f>
        <v>0</v>
      </c>
      <c r="J404" s="25">
        <f t="shared" si="115"/>
        <v>0</v>
      </c>
      <c r="K404" s="25">
        <v>0</v>
      </c>
      <c r="L404" s="25">
        <v>0</v>
      </c>
      <c r="M404" s="25">
        <v>0</v>
      </c>
      <c r="N404" s="25">
        <v>0</v>
      </c>
      <c r="O404" s="25">
        <v>0</v>
      </c>
      <c r="P404" s="25">
        <v>0</v>
      </c>
      <c r="Q404" s="25">
        <v>0</v>
      </c>
      <c r="R404" s="25">
        <v>0</v>
      </c>
      <c r="S404" s="22"/>
      <c r="T404" s="26"/>
    </row>
    <row r="405" spans="1:243" ht="30.75" customHeight="1">
      <c r="A405" s="111"/>
      <c r="B405" s="108"/>
      <c r="C405" s="109"/>
      <c r="D405" s="110"/>
      <c r="E405" s="19"/>
      <c r="F405" s="19"/>
      <c r="G405" s="19"/>
      <c r="H405" s="19">
        <v>2028</v>
      </c>
      <c r="I405" s="25">
        <f t="shared" ref="I405:J429" si="118">K405+M405+O405+Q405</f>
        <v>0</v>
      </c>
      <c r="J405" s="25">
        <f t="shared" si="115"/>
        <v>0</v>
      </c>
      <c r="K405" s="25">
        <v>0</v>
      </c>
      <c r="L405" s="25">
        <v>0</v>
      </c>
      <c r="M405" s="25">
        <v>0</v>
      </c>
      <c r="N405" s="25">
        <v>0</v>
      </c>
      <c r="O405" s="25">
        <v>0</v>
      </c>
      <c r="P405" s="25">
        <v>0</v>
      </c>
      <c r="Q405" s="25">
        <v>0</v>
      </c>
      <c r="R405" s="25">
        <v>0</v>
      </c>
      <c r="S405" s="22"/>
      <c r="T405" s="26"/>
      <c r="AI405" s="66"/>
      <c r="AY405" s="66"/>
      <c r="BO405" s="66"/>
      <c r="CE405" s="66"/>
      <c r="CU405" s="66"/>
      <c r="DK405" s="66"/>
      <c r="EA405" s="66"/>
      <c r="EQ405" s="66"/>
      <c r="FG405" s="66"/>
      <c r="FW405" s="66"/>
      <c r="GM405" s="66"/>
      <c r="HC405" s="66"/>
      <c r="HS405" s="66"/>
      <c r="II405" s="66"/>
    </row>
    <row r="406" spans="1:243" ht="30.75" customHeight="1">
      <c r="A406" s="111"/>
      <c r="B406" s="108"/>
      <c r="C406" s="109"/>
      <c r="D406" s="110"/>
      <c r="E406" s="19"/>
      <c r="F406" s="19"/>
      <c r="G406" s="19"/>
      <c r="H406" s="19">
        <v>2029</v>
      </c>
      <c r="I406" s="25">
        <f t="shared" si="118"/>
        <v>0</v>
      </c>
      <c r="J406" s="25">
        <f t="shared" si="115"/>
        <v>0</v>
      </c>
      <c r="K406" s="25">
        <v>0</v>
      </c>
      <c r="L406" s="25">
        <v>0</v>
      </c>
      <c r="M406" s="25">
        <v>0</v>
      </c>
      <c r="N406" s="25">
        <v>0</v>
      </c>
      <c r="O406" s="25">
        <v>0</v>
      </c>
      <c r="P406" s="25">
        <v>0</v>
      </c>
      <c r="Q406" s="25">
        <v>0</v>
      </c>
      <c r="R406" s="25">
        <v>0</v>
      </c>
      <c r="S406" s="37">
        <f>S468+S469+S470+S471+S472</f>
        <v>0</v>
      </c>
      <c r="T406" s="26"/>
      <c r="AI406" s="66"/>
      <c r="AY406" s="66"/>
      <c r="BO406" s="66"/>
      <c r="CE406" s="66"/>
      <c r="CU406" s="66"/>
      <c r="DK406" s="66"/>
      <c r="EA406" s="66"/>
      <c r="EQ406" s="66"/>
      <c r="FG406" s="66"/>
      <c r="FW406" s="66"/>
      <c r="GM406" s="66"/>
      <c r="HC406" s="66"/>
      <c r="HS406" s="66"/>
      <c r="II406" s="66"/>
    </row>
    <row r="407" spans="1:243" ht="30.75" customHeight="1">
      <c r="A407" s="111"/>
      <c r="B407" s="108"/>
      <c r="C407" s="109"/>
      <c r="D407" s="110"/>
      <c r="E407" s="63"/>
      <c r="F407" s="19"/>
      <c r="G407" s="19"/>
      <c r="H407" s="19">
        <v>2030</v>
      </c>
      <c r="I407" s="25">
        <f t="shared" si="118"/>
        <v>0</v>
      </c>
      <c r="J407" s="25">
        <f t="shared" si="115"/>
        <v>0</v>
      </c>
      <c r="K407" s="25">
        <v>0</v>
      </c>
      <c r="L407" s="25">
        <v>0</v>
      </c>
      <c r="M407" s="25">
        <v>0</v>
      </c>
      <c r="N407" s="25">
        <v>0</v>
      </c>
      <c r="O407" s="25">
        <v>0</v>
      </c>
      <c r="P407" s="25">
        <v>0</v>
      </c>
      <c r="Q407" s="25">
        <v>0</v>
      </c>
      <c r="R407" s="25">
        <v>0</v>
      </c>
      <c r="S407" s="22"/>
      <c r="T407" s="26"/>
      <c r="AI407" s="66"/>
      <c r="AY407" s="66"/>
      <c r="BO407" s="66"/>
      <c r="CE407" s="66"/>
      <c r="CU407" s="66"/>
      <c r="DK407" s="66"/>
      <c r="EA407" s="66"/>
      <c r="EQ407" s="66"/>
      <c r="FG407" s="66"/>
      <c r="FW407" s="66"/>
      <c r="GM407" s="66"/>
      <c r="HC407" s="66"/>
      <c r="HS407" s="66"/>
      <c r="II407" s="66"/>
    </row>
    <row r="408" spans="1:243" ht="30.75" customHeight="1">
      <c r="A408" s="111"/>
      <c r="B408" s="105" t="s">
        <v>324</v>
      </c>
      <c r="C408" s="106"/>
      <c r="D408" s="107"/>
      <c r="E408" s="19"/>
      <c r="F408" s="19"/>
      <c r="G408" s="19"/>
      <c r="H408" s="23" t="s">
        <v>23</v>
      </c>
      <c r="I408" s="24">
        <f t="shared" si="118"/>
        <v>0</v>
      </c>
      <c r="J408" s="24">
        <f t="shared" si="115"/>
        <v>0</v>
      </c>
      <c r="K408" s="24">
        <f t="shared" ref="K408:R408" si="119">SUM(K409:K417)</f>
        <v>0</v>
      </c>
      <c r="L408" s="24">
        <f t="shared" si="119"/>
        <v>0</v>
      </c>
      <c r="M408" s="24">
        <f t="shared" si="119"/>
        <v>0</v>
      </c>
      <c r="N408" s="24">
        <f t="shared" si="119"/>
        <v>0</v>
      </c>
      <c r="O408" s="24">
        <f t="shared" si="119"/>
        <v>0</v>
      </c>
      <c r="P408" s="24">
        <f t="shared" si="119"/>
        <v>0</v>
      </c>
      <c r="Q408" s="24">
        <f t="shared" si="119"/>
        <v>0</v>
      </c>
      <c r="R408" s="24">
        <f t="shared" si="119"/>
        <v>0</v>
      </c>
      <c r="S408" s="22"/>
      <c r="T408" s="26"/>
    </row>
    <row r="409" spans="1:243" ht="30.75" customHeight="1">
      <c r="A409" s="111"/>
      <c r="B409" s="108"/>
      <c r="C409" s="109"/>
      <c r="D409" s="110"/>
      <c r="E409" s="19"/>
      <c r="F409" s="19"/>
      <c r="G409" s="19"/>
      <c r="H409" s="19">
        <v>2022</v>
      </c>
      <c r="I409" s="25">
        <f t="shared" si="118"/>
        <v>0</v>
      </c>
      <c r="J409" s="25">
        <f t="shared" si="115"/>
        <v>0</v>
      </c>
      <c r="K409" s="25">
        <v>0</v>
      </c>
      <c r="L409" s="25">
        <v>0</v>
      </c>
      <c r="M409" s="25">
        <v>0</v>
      </c>
      <c r="N409" s="25">
        <v>0</v>
      </c>
      <c r="O409" s="25">
        <v>0</v>
      </c>
      <c r="P409" s="25">
        <v>0</v>
      </c>
      <c r="Q409" s="25">
        <v>0</v>
      </c>
      <c r="R409" s="25">
        <v>0</v>
      </c>
      <c r="S409" s="22"/>
      <c r="T409" s="26"/>
    </row>
    <row r="410" spans="1:243" ht="30.75" customHeight="1">
      <c r="A410" s="111"/>
      <c r="B410" s="108"/>
      <c r="C410" s="109"/>
      <c r="D410" s="110"/>
      <c r="E410" s="19"/>
      <c r="F410" s="19"/>
      <c r="G410" s="19"/>
      <c r="H410" s="19">
        <v>2023</v>
      </c>
      <c r="I410" s="25">
        <f t="shared" si="118"/>
        <v>0</v>
      </c>
      <c r="J410" s="25">
        <f t="shared" si="115"/>
        <v>0</v>
      </c>
      <c r="K410" s="25">
        <v>0</v>
      </c>
      <c r="L410" s="25">
        <v>0</v>
      </c>
      <c r="M410" s="25">
        <v>0</v>
      </c>
      <c r="N410" s="25">
        <v>0</v>
      </c>
      <c r="O410" s="25">
        <v>0</v>
      </c>
      <c r="P410" s="25">
        <v>0</v>
      </c>
      <c r="Q410" s="25">
        <v>0</v>
      </c>
      <c r="R410" s="25">
        <v>0</v>
      </c>
      <c r="S410" s="22"/>
      <c r="T410" s="26"/>
    </row>
    <row r="411" spans="1:243" ht="30.75" customHeight="1">
      <c r="A411" s="111"/>
      <c r="B411" s="108"/>
      <c r="C411" s="109"/>
      <c r="D411" s="110"/>
      <c r="E411" s="19"/>
      <c r="F411" s="19"/>
      <c r="G411" s="19"/>
      <c r="H411" s="19">
        <v>2024</v>
      </c>
      <c r="I411" s="25">
        <f t="shared" si="118"/>
        <v>0</v>
      </c>
      <c r="J411" s="25">
        <f t="shared" si="115"/>
        <v>0</v>
      </c>
      <c r="K411" s="25">
        <v>0</v>
      </c>
      <c r="L411" s="25">
        <v>0</v>
      </c>
      <c r="M411" s="25">
        <v>0</v>
      </c>
      <c r="N411" s="25">
        <v>0</v>
      </c>
      <c r="O411" s="25">
        <v>0</v>
      </c>
      <c r="P411" s="25">
        <v>0</v>
      </c>
      <c r="Q411" s="25">
        <v>0</v>
      </c>
      <c r="R411" s="25">
        <v>0</v>
      </c>
      <c r="S411" s="22"/>
      <c r="T411" s="26"/>
    </row>
    <row r="412" spans="1:243" ht="30.75" customHeight="1">
      <c r="A412" s="111"/>
      <c r="B412" s="108"/>
      <c r="C412" s="109"/>
      <c r="D412" s="110"/>
      <c r="E412" s="19"/>
      <c r="F412" s="19"/>
      <c r="G412" s="19"/>
      <c r="H412" s="19">
        <v>2025</v>
      </c>
      <c r="I412" s="25">
        <f t="shared" si="118"/>
        <v>0</v>
      </c>
      <c r="J412" s="25">
        <f t="shared" si="115"/>
        <v>0</v>
      </c>
      <c r="K412" s="25">
        <v>0</v>
      </c>
      <c r="L412" s="25">
        <v>0</v>
      </c>
      <c r="M412" s="25">
        <v>0</v>
      </c>
      <c r="N412" s="25">
        <v>0</v>
      </c>
      <c r="O412" s="25">
        <v>0</v>
      </c>
      <c r="P412" s="25">
        <v>0</v>
      </c>
      <c r="Q412" s="25">
        <v>0</v>
      </c>
      <c r="R412" s="25">
        <v>0</v>
      </c>
      <c r="S412" s="22"/>
      <c r="T412" s="26"/>
    </row>
    <row r="413" spans="1:243" ht="30.75" customHeight="1">
      <c r="A413" s="111"/>
      <c r="B413" s="108"/>
      <c r="C413" s="109"/>
      <c r="D413" s="110"/>
      <c r="E413" s="19"/>
      <c r="F413" s="19"/>
      <c r="G413" s="19"/>
      <c r="H413" s="19">
        <v>2026</v>
      </c>
      <c r="I413" s="25">
        <f t="shared" si="118"/>
        <v>0</v>
      </c>
      <c r="J413" s="25">
        <f t="shared" si="115"/>
        <v>0</v>
      </c>
      <c r="K413" s="25">
        <v>0</v>
      </c>
      <c r="L413" s="25">
        <v>0</v>
      </c>
      <c r="M413" s="25">
        <v>0</v>
      </c>
      <c r="N413" s="25">
        <v>0</v>
      </c>
      <c r="O413" s="25">
        <v>0</v>
      </c>
      <c r="P413" s="25">
        <v>0</v>
      </c>
      <c r="Q413" s="25">
        <v>0</v>
      </c>
      <c r="R413" s="25">
        <v>0</v>
      </c>
      <c r="S413" s="22"/>
      <c r="T413" s="26"/>
    </row>
    <row r="414" spans="1:243" ht="30.75" customHeight="1">
      <c r="A414" s="111"/>
      <c r="B414" s="108"/>
      <c r="C414" s="109"/>
      <c r="D414" s="110"/>
      <c r="E414" s="19"/>
      <c r="F414" s="19"/>
      <c r="G414" s="19"/>
      <c r="H414" s="19">
        <v>2027</v>
      </c>
      <c r="I414" s="25">
        <f t="shared" si="118"/>
        <v>0</v>
      </c>
      <c r="J414" s="25">
        <f t="shared" si="118"/>
        <v>0</v>
      </c>
      <c r="K414" s="25">
        <v>0</v>
      </c>
      <c r="L414" s="25">
        <v>0</v>
      </c>
      <c r="M414" s="25">
        <v>0</v>
      </c>
      <c r="N414" s="25">
        <v>0</v>
      </c>
      <c r="O414" s="25">
        <v>0</v>
      </c>
      <c r="P414" s="25">
        <v>0</v>
      </c>
      <c r="Q414" s="25">
        <v>0</v>
      </c>
      <c r="R414" s="25">
        <v>0</v>
      </c>
      <c r="S414" s="22"/>
      <c r="T414" s="26"/>
    </row>
    <row r="415" spans="1:243" ht="30.75" customHeight="1">
      <c r="A415" s="111"/>
      <c r="B415" s="108"/>
      <c r="C415" s="109"/>
      <c r="D415" s="110"/>
      <c r="E415" s="19"/>
      <c r="F415" s="19"/>
      <c r="G415" s="19"/>
      <c r="H415" s="19">
        <v>2028</v>
      </c>
      <c r="I415" s="25">
        <f t="shared" si="118"/>
        <v>0</v>
      </c>
      <c r="J415" s="25">
        <f t="shared" si="118"/>
        <v>0</v>
      </c>
      <c r="K415" s="25">
        <v>0</v>
      </c>
      <c r="L415" s="25">
        <v>0</v>
      </c>
      <c r="M415" s="25">
        <v>0</v>
      </c>
      <c r="N415" s="25">
        <v>0</v>
      </c>
      <c r="O415" s="25">
        <v>0</v>
      </c>
      <c r="P415" s="25">
        <v>0</v>
      </c>
      <c r="Q415" s="25">
        <v>0</v>
      </c>
      <c r="R415" s="25">
        <v>0</v>
      </c>
      <c r="S415" s="22"/>
      <c r="T415" s="26"/>
      <c r="AI415" s="66"/>
      <c r="AY415" s="66"/>
      <c r="BO415" s="66"/>
      <c r="CE415" s="66"/>
      <c r="CU415" s="66"/>
      <c r="DK415" s="66"/>
      <c r="EA415" s="66"/>
      <c r="EQ415" s="66"/>
      <c r="FG415" s="66"/>
      <c r="FW415" s="66"/>
      <c r="GM415" s="66"/>
      <c r="HC415" s="66"/>
      <c r="HS415" s="66"/>
      <c r="II415" s="66"/>
    </row>
    <row r="416" spans="1:243" ht="30.75" customHeight="1">
      <c r="A416" s="111"/>
      <c r="B416" s="108"/>
      <c r="C416" s="109"/>
      <c r="D416" s="110"/>
      <c r="E416" s="19"/>
      <c r="F416" s="19"/>
      <c r="G416" s="19"/>
      <c r="H416" s="19">
        <v>2029</v>
      </c>
      <c r="I416" s="25">
        <f t="shared" si="118"/>
        <v>0</v>
      </c>
      <c r="J416" s="25">
        <f t="shared" si="118"/>
        <v>0</v>
      </c>
      <c r="K416" s="25">
        <v>0</v>
      </c>
      <c r="L416" s="25">
        <v>0</v>
      </c>
      <c r="M416" s="25">
        <v>0</v>
      </c>
      <c r="N416" s="25">
        <v>0</v>
      </c>
      <c r="O416" s="25">
        <v>0</v>
      </c>
      <c r="P416" s="25">
        <v>0</v>
      </c>
      <c r="Q416" s="25">
        <v>0</v>
      </c>
      <c r="R416" s="25">
        <v>0</v>
      </c>
      <c r="S416" s="37">
        <f>S478+S479+S480+S481+S482</f>
        <v>0</v>
      </c>
      <c r="T416" s="26"/>
      <c r="AI416" s="66"/>
      <c r="AY416" s="66"/>
      <c r="BO416" s="66"/>
      <c r="CE416" s="66"/>
      <c r="CU416" s="66"/>
      <c r="DK416" s="66"/>
      <c r="EA416" s="66"/>
      <c r="EQ416" s="66"/>
      <c r="FG416" s="66"/>
      <c r="FW416" s="66"/>
      <c r="GM416" s="66"/>
      <c r="HC416" s="66"/>
      <c r="HS416" s="66"/>
      <c r="II416" s="66"/>
    </row>
    <row r="417" spans="1:257" ht="30.75" customHeight="1">
      <c r="A417" s="97"/>
      <c r="B417" s="108"/>
      <c r="C417" s="109"/>
      <c r="D417" s="110"/>
      <c r="E417" s="63"/>
      <c r="F417" s="19"/>
      <c r="G417" s="19"/>
      <c r="H417" s="19">
        <v>2030</v>
      </c>
      <c r="I417" s="25">
        <f t="shared" si="118"/>
        <v>0</v>
      </c>
      <c r="J417" s="25">
        <f t="shared" si="118"/>
        <v>0</v>
      </c>
      <c r="K417" s="25">
        <v>0</v>
      </c>
      <c r="L417" s="25">
        <v>0</v>
      </c>
      <c r="M417" s="25">
        <v>0</v>
      </c>
      <c r="N417" s="25">
        <v>0</v>
      </c>
      <c r="O417" s="25">
        <v>0</v>
      </c>
      <c r="P417" s="25">
        <v>0</v>
      </c>
      <c r="Q417" s="25">
        <v>0</v>
      </c>
      <c r="R417" s="25">
        <v>0</v>
      </c>
      <c r="S417" s="22"/>
      <c r="T417" s="26"/>
      <c r="AI417" s="66"/>
      <c r="AY417" s="66"/>
      <c r="BO417" s="66"/>
      <c r="CE417" s="66"/>
      <c r="CU417" s="66"/>
      <c r="DK417" s="66"/>
      <c r="EA417" s="66"/>
      <c r="EQ417" s="66"/>
      <c r="FG417" s="66"/>
      <c r="FW417" s="66"/>
      <c r="GM417" s="66"/>
      <c r="HC417" s="66"/>
      <c r="HS417" s="66"/>
      <c r="II417" s="66"/>
    </row>
    <row r="418" spans="1:257" ht="30.75" customHeight="1">
      <c r="A418" s="96" t="s">
        <v>325</v>
      </c>
      <c r="B418" s="98" t="s">
        <v>326</v>
      </c>
      <c r="C418" s="59">
        <v>0</v>
      </c>
      <c r="D418" s="59" t="s">
        <v>76</v>
      </c>
      <c r="E418" s="61" t="s">
        <v>327</v>
      </c>
      <c r="F418" s="61" t="s">
        <v>50</v>
      </c>
      <c r="G418" s="61" t="s">
        <v>44</v>
      </c>
      <c r="H418" s="61">
        <v>2022</v>
      </c>
      <c r="I418" s="30">
        <f t="shared" si="118"/>
        <v>359924.6</v>
      </c>
      <c r="J418" s="30">
        <f t="shared" si="118"/>
        <v>359924.6</v>
      </c>
      <c r="K418" s="30">
        <f>185.2-77.2</f>
        <v>107.99999999999999</v>
      </c>
      <c r="L418" s="30">
        <f>185.2-77.2</f>
        <v>107.99999999999999</v>
      </c>
      <c r="M418" s="30">
        <f>598427.1-249405</f>
        <v>349022.1</v>
      </c>
      <c r="N418" s="30">
        <f>598427.1-249405</f>
        <v>349022.1</v>
      </c>
      <c r="O418" s="30">
        <f>18523.6-7729.1</f>
        <v>10794.499999999998</v>
      </c>
      <c r="P418" s="30">
        <f>18523.6-7729.1</f>
        <v>10794.499999999998</v>
      </c>
      <c r="Q418" s="30">
        <v>0</v>
      </c>
      <c r="R418" s="30">
        <v>0</v>
      </c>
      <c r="S418" s="70"/>
      <c r="T418" s="26"/>
    </row>
    <row r="419" spans="1:257" s="18" customFormat="1" ht="30.75" customHeight="1">
      <c r="A419" s="111"/>
      <c r="B419" s="101"/>
      <c r="C419" s="59">
        <v>0.72914000000000001</v>
      </c>
      <c r="D419" s="59" t="s">
        <v>76</v>
      </c>
      <c r="E419" s="61" t="s">
        <v>337</v>
      </c>
      <c r="F419" s="61" t="s">
        <v>50</v>
      </c>
      <c r="G419" s="61" t="s">
        <v>44</v>
      </c>
      <c r="H419" s="61">
        <v>2023</v>
      </c>
      <c r="I419" s="30">
        <f t="shared" si="118"/>
        <v>614705.69999999995</v>
      </c>
      <c r="J419" s="30">
        <f>L419+N419+P419+R419</f>
        <v>614705.69999999995</v>
      </c>
      <c r="K419" s="30">
        <v>11573.3</v>
      </c>
      <c r="L419" s="30">
        <v>11573.3</v>
      </c>
      <c r="M419" s="30">
        <v>373875.5</v>
      </c>
      <c r="N419" s="30">
        <v>373875.5</v>
      </c>
      <c r="O419" s="30">
        <v>229256.9</v>
      </c>
      <c r="P419" s="30">
        <v>229256.9</v>
      </c>
      <c r="Q419" s="30">
        <v>0</v>
      </c>
      <c r="R419" s="30">
        <v>0</v>
      </c>
      <c r="S419" s="70"/>
      <c r="T419" s="26"/>
      <c r="U419" s="44"/>
      <c r="V419" s="44"/>
      <c r="W419" s="44"/>
      <c r="X419" s="44"/>
      <c r="Y419" s="44"/>
      <c r="Z419" s="44"/>
      <c r="AA419" s="44"/>
      <c r="AB419" s="44"/>
      <c r="AC419" s="44"/>
      <c r="AD419" s="44"/>
      <c r="AE419" s="44"/>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4"/>
      <c r="DH419" s="44"/>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c r="EF419" s="44"/>
      <c r="EG419" s="44"/>
      <c r="EH419" s="44"/>
      <c r="EI419" s="44"/>
      <c r="EJ419" s="44"/>
      <c r="EK419" s="44"/>
      <c r="EL419" s="44"/>
      <c r="EM419" s="44"/>
      <c r="EN419" s="44"/>
      <c r="EO419" s="44"/>
      <c r="EP419" s="44"/>
      <c r="EQ419" s="44"/>
      <c r="ER419" s="44"/>
      <c r="ES419" s="44"/>
      <c r="ET419" s="44"/>
      <c r="EU419" s="44"/>
      <c r="EV419" s="44"/>
      <c r="EW419" s="44"/>
      <c r="EX419" s="44"/>
      <c r="EY419" s="44"/>
      <c r="EZ419" s="44"/>
      <c r="FA419" s="44"/>
      <c r="FB419" s="44"/>
      <c r="FC419" s="44"/>
      <c r="FD419" s="44"/>
      <c r="FE419" s="44"/>
      <c r="FF419" s="44"/>
      <c r="FG419" s="44"/>
      <c r="FH419" s="44"/>
      <c r="FI419" s="44"/>
      <c r="FJ419" s="44"/>
      <c r="FK419" s="44"/>
      <c r="FL419" s="44"/>
      <c r="FM419" s="44"/>
      <c r="FN419" s="44"/>
      <c r="FO419" s="44"/>
      <c r="FP419" s="44"/>
      <c r="FQ419" s="44"/>
      <c r="FR419" s="44"/>
      <c r="FS419" s="44"/>
      <c r="FT419" s="44"/>
      <c r="FU419" s="44"/>
      <c r="FV419" s="44"/>
      <c r="FW419" s="44"/>
      <c r="FX419" s="44"/>
      <c r="FY419" s="44"/>
      <c r="FZ419" s="44"/>
      <c r="GA419" s="44"/>
      <c r="GB419" s="44"/>
      <c r="GC419" s="44"/>
      <c r="GD419" s="44"/>
      <c r="GE419" s="44"/>
      <c r="GF419" s="44"/>
      <c r="GG419" s="44"/>
      <c r="GH419" s="44"/>
      <c r="GI419" s="44"/>
      <c r="GJ419" s="44"/>
      <c r="GK419" s="44"/>
      <c r="GL419" s="44"/>
      <c r="GM419" s="44"/>
      <c r="GN419" s="44"/>
      <c r="GO419" s="44"/>
      <c r="GP419" s="44"/>
      <c r="GQ419" s="44"/>
      <c r="GR419" s="44"/>
      <c r="GS419" s="44"/>
      <c r="GT419" s="44"/>
      <c r="GU419" s="44"/>
      <c r="GV419" s="44"/>
      <c r="GW419" s="44"/>
      <c r="GX419" s="44"/>
      <c r="GY419" s="44"/>
      <c r="GZ419" s="44"/>
      <c r="HA419" s="44"/>
      <c r="HB419" s="44"/>
      <c r="HC419" s="44"/>
      <c r="HD419" s="44"/>
      <c r="HE419" s="44"/>
      <c r="HF419" s="44"/>
      <c r="HG419" s="44"/>
      <c r="HH419" s="44"/>
      <c r="HI419" s="44"/>
      <c r="HJ419" s="44"/>
      <c r="HK419" s="44"/>
      <c r="HL419" s="44"/>
      <c r="HM419" s="44"/>
      <c r="HN419" s="44"/>
      <c r="HO419" s="44"/>
      <c r="HP419" s="44"/>
      <c r="HQ419" s="44"/>
      <c r="HR419" s="44"/>
      <c r="HS419" s="44"/>
      <c r="HT419" s="44"/>
      <c r="HU419" s="44"/>
      <c r="HV419" s="44"/>
      <c r="HW419" s="44"/>
      <c r="HX419" s="44"/>
      <c r="HY419" s="44"/>
      <c r="HZ419" s="44"/>
      <c r="IA419" s="44"/>
      <c r="IB419" s="44"/>
      <c r="IC419" s="44"/>
      <c r="ID419" s="44"/>
      <c r="IE419" s="44"/>
      <c r="IF419" s="44"/>
      <c r="IG419" s="44"/>
      <c r="IH419" s="44"/>
      <c r="II419" s="44"/>
      <c r="IJ419" s="44"/>
      <c r="IK419" s="44"/>
      <c r="IL419" s="44"/>
      <c r="IM419" s="44"/>
      <c r="IN419" s="44"/>
      <c r="IO419" s="44"/>
      <c r="IP419" s="44"/>
      <c r="IQ419" s="44"/>
      <c r="IR419" s="44"/>
      <c r="IS419" s="44"/>
      <c r="IT419" s="44"/>
      <c r="IU419" s="44"/>
      <c r="IV419" s="44"/>
      <c r="IW419" s="44"/>
    </row>
    <row r="420" spans="1:257" ht="30.75" customHeight="1">
      <c r="A420" s="96" t="s">
        <v>328</v>
      </c>
      <c r="B420" s="105" t="s">
        <v>329</v>
      </c>
      <c r="C420" s="106"/>
      <c r="D420" s="107"/>
      <c r="E420" s="103"/>
      <c r="F420" s="63"/>
      <c r="G420" s="63"/>
      <c r="H420" s="23" t="s">
        <v>23</v>
      </c>
      <c r="I420" s="24">
        <f t="shared" si="118"/>
        <v>46435.6</v>
      </c>
      <c r="J420" s="24">
        <f t="shared" si="118"/>
        <v>46435.6</v>
      </c>
      <c r="K420" s="24">
        <f>K421+K422+K423+K424+K425+K426+K427+K428+K429</f>
        <v>14</v>
      </c>
      <c r="L420" s="24">
        <f t="shared" ref="L420:R420" si="120">L421+L422+L423+L424+L425+L426+L427+L428+L429</f>
        <v>14</v>
      </c>
      <c r="M420" s="24">
        <f t="shared" si="120"/>
        <v>45029</v>
      </c>
      <c r="N420" s="24">
        <f t="shared" si="120"/>
        <v>45029</v>
      </c>
      <c r="O420" s="24">
        <f t="shared" si="120"/>
        <v>1392.6</v>
      </c>
      <c r="P420" s="24">
        <f t="shared" si="120"/>
        <v>1392.6</v>
      </c>
      <c r="Q420" s="24">
        <f t="shared" si="120"/>
        <v>0</v>
      </c>
      <c r="R420" s="24">
        <f t="shared" si="120"/>
        <v>0</v>
      </c>
      <c r="S420" s="22"/>
      <c r="T420" s="26"/>
    </row>
    <row r="421" spans="1:257" ht="30.75" customHeight="1">
      <c r="A421" s="111"/>
      <c r="B421" s="108"/>
      <c r="C421" s="109"/>
      <c r="D421" s="110"/>
      <c r="E421" s="104"/>
      <c r="F421" s="64"/>
      <c r="G421" s="64"/>
      <c r="H421" s="19">
        <v>2022</v>
      </c>
      <c r="I421" s="25">
        <f t="shared" si="118"/>
        <v>46435.6</v>
      </c>
      <c r="J421" s="25">
        <f t="shared" si="118"/>
        <v>46435.6</v>
      </c>
      <c r="K421" s="25">
        <f>K430</f>
        <v>14</v>
      </c>
      <c r="L421" s="25">
        <f t="shared" ref="L421:R421" si="121">L430</f>
        <v>14</v>
      </c>
      <c r="M421" s="25">
        <f t="shared" si="121"/>
        <v>45029</v>
      </c>
      <c r="N421" s="25">
        <f t="shared" si="121"/>
        <v>45029</v>
      </c>
      <c r="O421" s="25">
        <f t="shared" si="121"/>
        <v>1392.6</v>
      </c>
      <c r="P421" s="25">
        <f t="shared" si="121"/>
        <v>1392.6</v>
      </c>
      <c r="Q421" s="25">
        <f t="shared" si="121"/>
        <v>0</v>
      </c>
      <c r="R421" s="25">
        <f t="shared" si="121"/>
        <v>0</v>
      </c>
      <c r="S421" s="22"/>
      <c r="T421" s="26"/>
    </row>
    <row r="422" spans="1:257" ht="30.75" customHeight="1">
      <c r="A422" s="111"/>
      <c r="B422" s="108"/>
      <c r="C422" s="109"/>
      <c r="D422" s="110"/>
      <c r="E422" s="104"/>
      <c r="F422" s="64"/>
      <c r="G422" s="64"/>
      <c r="H422" s="19">
        <v>2023</v>
      </c>
      <c r="I422" s="25">
        <f t="shared" si="118"/>
        <v>0</v>
      </c>
      <c r="J422" s="25">
        <f>L422+N422+P422+R422</f>
        <v>0</v>
      </c>
      <c r="K422" s="25">
        <v>0</v>
      </c>
      <c r="L422" s="25">
        <v>0</v>
      </c>
      <c r="M422" s="25">
        <v>0</v>
      </c>
      <c r="N422" s="25">
        <v>0</v>
      </c>
      <c r="O422" s="25">
        <v>0</v>
      </c>
      <c r="P422" s="25">
        <v>0</v>
      </c>
      <c r="Q422" s="25">
        <v>0</v>
      </c>
      <c r="R422" s="25">
        <v>0</v>
      </c>
      <c r="S422" s="22"/>
      <c r="T422" s="26"/>
    </row>
    <row r="423" spans="1:257" ht="30.75" customHeight="1">
      <c r="A423" s="111"/>
      <c r="B423" s="108"/>
      <c r="C423" s="109"/>
      <c r="D423" s="110"/>
      <c r="E423" s="104"/>
      <c r="F423" s="64"/>
      <c r="G423" s="64"/>
      <c r="H423" s="19">
        <v>2024</v>
      </c>
      <c r="I423" s="25">
        <f t="shared" si="118"/>
        <v>0</v>
      </c>
      <c r="J423" s="25">
        <f>L423+N423+P423+R423</f>
        <v>0</v>
      </c>
      <c r="K423" s="25">
        <v>0</v>
      </c>
      <c r="L423" s="25">
        <v>0</v>
      </c>
      <c r="M423" s="25">
        <v>0</v>
      </c>
      <c r="N423" s="25">
        <v>0</v>
      </c>
      <c r="O423" s="25">
        <v>0</v>
      </c>
      <c r="P423" s="25">
        <v>0</v>
      </c>
      <c r="Q423" s="25">
        <v>0</v>
      </c>
      <c r="R423" s="25">
        <v>0</v>
      </c>
      <c r="S423" s="22"/>
      <c r="T423" s="26"/>
    </row>
    <row r="424" spans="1:257" ht="30.75" customHeight="1">
      <c r="A424" s="111"/>
      <c r="B424" s="108"/>
      <c r="C424" s="109"/>
      <c r="D424" s="110"/>
      <c r="E424" s="104"/>
      <c r="F424" s="64"/>
      <c r="G424" s="64"/>
      <c r="H424" s="19">
        <v>2025</v>
      </c>
      <c r="I424" s="25">
        <f t="shared" si="118"/>
        <v>0</v>
      </c>
      <c r="J424" s="25">
        <f t="shared" si="118"/>
        <v>0</v>
      </c>
      <c r="K424" s="25">
        <v>0</v>
      </c>
      <c r="L424" s="25">
        <v>0</v>
      </c>
      <c r="M424" s="25">
        <v>0</v>
      </c>
      <c r="N424" s="25">
        <v>0</v>
      </c>
      <c r="O424" s="25">
        <v>0</v>
      </c>
      <c r="P424" s="25">
        <v>0</v>
      </c>
      <c r="Q424" s="25">
        <v>0</v>
      </c>
      <c r="R424" s="25">
        <v>0</v>
      </c>
      <c r="S424" s="22"/>
      <c r="T424" s="26"/>
    </row>
    <row r="425" spans="1:257" ht="30.75" customHeight="1">
      <c r="A425" s="111"/>
      <c r="B425" s="108"/>
      <c r="C425" s="109"/>
      <c r="D425" s="110"/>
      <c r="E425" s="104"/>
      <c r="F425" s="64"/>
      <c r="G425" s="64"/>
      <c r="H425" s="19">
        <v>2026</v>
      </c>
      <c r="I425" s="25">
        <f t="shared" si="118"/>
        <v>0</v>
      </c>
      <c r="J425" s="25">
        <f t="shared" si="118"/>
        <v>0</v>
      </c>
      <c r="K425" s="25">
        <v>0</v>
      </c>
      <c r="L425" s="25">
        <v>0</v>
      </c>
      <c r="M425" s="25">
        <v>0</v>
      </c>
      <c r="N425" s="25">
        <v>0</v>
      </c>
      <c r="O425" s="25">
        <v>0</v>
      </c>
      <c r="P425" s="25">
        <v>0</v>
      </c>
      <c r="Q425" s="25">
        <v>0</v>
      </c>
      <c r="R425" s="25">
        <v>0</v>
      </c>
      <c r="S425" s="22"/>
      <c r="T425" s="26"/>
    </row>
    <row r="426" spans="1:257" ht="30.75" customHeight="1">
      <c r="A426" s="111"/>
      <c r="B426" s="108"/>
      <c r="C426" s="109"/>
      <c r="D426" s="110"/>
      <c r="E426" s="104"/>
      <c r="F426" s="64"/>
      <c r="G426" s="64"/>
      <c r="H426" s="19">
        <v>2027</v>
      </c>
      <c r="I426" s="25">
        <f t="shared" si="118"/>
        <v>0</v>
      </c>
      <c r="J426" s="25">
        <f t="shared" si="118"/>
        <v>0</v>
      </c>
      <c r="K426" s="25">
        <v>0</v>
      </c>
      <c r="L426" s="25">
        <v>0</v>
      </c>
      <c r="M426" s="25">
        <v>0</v>
      </c>
      <c r="N426" s="25">
        <v>0</v>
      </c>
      <c r="O426" s="25">
        <v>0</v>
      </c>
      <c r="P426" s="25">
        <v>0</v>
      </c>
      <c r="Q426" s="25">
        <v>0</v>
      </c>
      <c r="R426" s="25">
        <v>0</v>
      </c>
      <c r="S426" s="22"/>
      <c r="T426" s="26"/>
    </row>
    <row r="427" spans="1:257" ht="30.75" customHeight="1">
      <c r="A427" s="111"/>
      <c r="B427" s="108"/>
      <c r="C427" s="109"/>
      <c r="D427" s="110"/>
      <c r="E427" s="104"/>
      <c r="F427" s="64"/>
      <c r="G427" s="64"/>
      <c r="H427" s="19">
        <v>2028</v>
      </c>
      <c r="I427" s="25">
        <f t="shared" si="118"/>
        <v>0</v>
      </c>
      <c r="J427" s="25">
        <f t="shared" si="118"/>
        <v>0</v>
      </c>
      <c r="K427" s="25">
        <v>0</v>
      </c>
      <c r="L427" s="25">
        <v>0</v>
      </c>
      <c r="M427" s="25">
        <v>0</v>
      </c>
      <c r="N427" s="25">
        <v>0</v>
      </c>
      <c r="O427" s="25">
        <v>0</v>
      </c>
      <c r="P427" s="25">
        <v>0</v>
      </c>
      <c r="Q427" s="25">
        <v>0</v>
      </c>
      <c r="R427" s="25">
        <v>0</v>
      </c>
      <c r="S427" s="22"/>
      <c r="T427" s="26"/>
    </row>
    <row r="428" spans="1:257" ht="30.75" customHeight="1">
      <c r="A428" s="111"/>
      <c r="B428" s="108"/>
      <c r="C428" s="109"/>
      <c r="D428" s="110"/>
      <c r="E428" s="104"/>
      <c r="F428" s="64"/>
      <c r="G428" s="64"/>
      <c r="H428" s="19">
        <v>2029</v>
      </c>
      <c r="I428" s="25">
        <f t="shared" si="118"/>
        <v>0</v>
      </c>
      <c r="J428" s="25">
        <f t="shared" si="118"/>
        <v>0</v>
      </c>
      <c r="K428" s="25">
        <v>0</v>
      </c>
      <c r="L428" s="25">
        <v>0</v>
      </c>
      <c r="M428" s="25">
        <v>0</v>
      </c>
      <c r="N428" s="25">
        <v>0</v>
      </c>
      <c r="O428" s="25">
        <v>0</v>
      </c>
      <c r="P428" s="25">
        <v>0</v>
      </c>
      <c r="Q428" s="25">
        <v>0</v>
      </c>
      <c r="R428" s="25">
        <v>0</v>
      </c>
      <c r="S428" s="22"/>
      <c r="T428" s="26"/>
    </row>
    <row r="429" spans="1:257" ht="30.75" customHeight="1">
      <c r="A429" s="111"/>
      <c r="B429" s="108"/>
      <c r="C429" s="109"/>
      <c r="D429" s="110"/>
      <c r="E429" s="104"/>
      <c r="F429" s="64"/>
      <c r="G429" s="64"/>
      <c r="H429" s="19">
        <v>2030</v>
      </c>
      <c r="I429" s="25">
        <f t="shared" si="118"/>
        <v>0</v>
      </c>
      <c r="J429" s="25">
        <f t="shared" si="118"/>
        <v>0</v>
      </c>
      <c r="K429" s="25">
        <v>0</v>
      </c>
      <c r="L429" s="25">
        <v>0</v>
      </c>
      <c r="M429" s="25">
        <v>0</v>
      </c>
      <c r="N429" s="25">
        <v>0</v>
      </c>
      <c r="O429" s="25">
        <v>0</v>
      </c>
      <c r="P429" s="25">
        <v>0</v>
      </c>
      <c r="Q429" s="25">
        <v>0</v>
      </c>
      <c r="R429" s="25">
        <v>0</v>
      </c>
      <c r="S429" s="22"/>
      <c r="T429" s="26"/>
    </row>
    <row r="430" spans="1:257" ht="45" customHeight="1">
      <c r="A430" s="57" t="s">
        <v>330</v>
      </c>
      <c r="B430" s="71" t="s">
        <v>313</v>
      </c>
      <c r="C430" s="59">
        <v>0.17555000000000001</v>
      </c>
      <c r="D430" s="59" t="s">
        <v>76</v>
      </c>
      <c r="E430" s="61" t="s">
        <v>331</v>
      </c>
      <c r="F430" s="61" t="s">
        <v>50</v>
      </c>
      <c r="G430" s="61" t="s">
        <v>292</v>
      </c>
      <c r="H430" s="61">
        <v>2022</v>
      </c>
      <c r="I430" s="30">
        <f>K430+M430+O430+Q430</f>
        <v>46435.6</v>
      </c>
      <c r="J430" s="30">
        <f>L430+N430+P430+R430</f>
        <v>46435.6</v>
      </c>
      <c r="K430" s="30">
        <f>15.6-1.6</f>
        <v>14</v>
      </c>
      <c r="L430" s="30">
        <f>15.6-1.6</f>
        <v>14</v>
      </c>
      <c r="M430" s="30">
        <f>50378.2-5349.2</f>
        <v>45029</v>
      </c>
      <c r="N430" s="30">
        <f>50378.2-5349.2</f>
        <v>45029</v>
      </c>
      <c r="O430" s="30">
        <f>1542.5-149.9</f>
        <v>1392.6</v>
      </c>
      <c r="P430" s="30">
        <f>1542.5-149.9</f>
        <v>1392.6</v>
      </c>
      <c r="Q430" s="30">
        <v>0</v>
      </c>
      <c r="R430" s="30">
        <v>0</v>
      </c>
      <c r="S430" s="22"/>
      <c r="T430" s="26"/>
    </row>
    <row r="431" spans="1:257" ht="30.75" customHeight="1">
      <c r="A431" s="96" t="s">
        <v>332</v>
      </c>
      <c r="B431" s="105" t="s">
        <v>333</v>
      </c>
      <c r="C431" s="106"/>
      <c r="D431" s="107"/>
      <c r="E431" s="19"/>
      <c r="F431" s="19"/>
      <c r="G431" s="19"/>
      <c r="H431" s="23" t="s">
        <v>23</v>
      </c>
      <c r="I431" s="24">
        <f>SUM(I432:I440)</f>
        <v>1021065.8999999999</v>
      </c>
      <c r="J431" s="24">
        <f t="shared" ref="J431:R431" si="122">SUM(J432:J440)</f>
        <v>1021065.8999999999</v>
      </c>
      <c r="K431" s="24">
        <f t="shared" si="122"/>
        <v>11695.3</v>
      </c>
      <c r="L431" s="24">
        <f t="shared" si="122"/>
        <v>11695.3</v>
      </c>
      <c r="M431" s="24">
        <f t="shared" si="122"/>
        <v>767926.6</v>
      </c>
      <c r="N431" s="24">
        <f t="shared" si="122"/>
        <v>767926.6</v>
      </c>
      <c r="O431" s="24">
        <f t="shared" si="122"/>
        <v>241444</v>
      </c>
      <c r="P431" s="24">
        <f t="shared" si="122"/>
        <v>241444</v>
      </c>
      <c r="Q431" s="24">
        <f t="shared" si="122"/>
        <v>0</v>
      </c>
      <c r="R431" s="24">
        <f t="shared" si="122"/>
        <v>0</v>
      </c>
      <c r="S431" s="22"/>
      <c r="T431" s="131"/>
      <c r="U431" s="109"/>
      <c r="V431" s="109"/>
      <c r="W431" s="66"/>
      <c r="X431" s="46"/>
      <c r="Y431" s="52"/>
      <c r="Z431" s="52"/>
      <c r="AA431" s="52"/>
      <c r="AB431" s="52"/>
      <c r="AC431" s="52"/>
      <c r="AD431" s="52"/>
      <c r="AE431" s="52"/>
      <c r="AF431" s="52"/>
      <c r="AG431" s="52"/>
      <c r="AH431" s="52"/>
      <c r="AI431" s="54"/>
      <c r="AJ431" s="130"/>
      <c r="AK431" s="109"/>
      <c r="AL431" s="109"/>
      <c r="AM431" s="109"/>
      <c r="AN431" s="66"/>
      <c r="AO431" s="46"/>
      <c r="AP431" s="52"/>
      <c r="AQ431" s="52"/>
      <c r="AR431" s="52"/>
      <c r="AS431" s="52"/>
      <c r="AT431" s="52"/>
      <c r="AU431" s="52"/>
      <c r="AV431" s="52"/>
      <c r="AW431" s="52"/>
      <c r="AX431" s="52"/>
      <c r="AY431" s="52"/>
      <c r="AZ431" s="54"/>
      <c r="BA431" s="130"/>
      <c r="BB431" s="109"/>
      <c r="BC431" s="109"/>
      <c r="BD431" s="109"/>
      <c r="BE431" s="66"/>
      <c r="BF431" s="46"/>
      <c r="BG431" s="52"/>
      <c r="BH431" s="52"/>
      <c r="BI431" s="52"/>
      <c r="BJ431" s="52"/>
      <c r="BK431" s="52"/>
      <c r="BL431" s="52"/>
      <c r="BM431" s="52"/>
      <c r="BN431" s="52"/>
      <c r="BO431" s="52"/>
      <c r="BP431" s="52"/>
      <c r="BQ431" s="54"/>
      <c r="BR431" s="130"/>
      <c r="BS431" s="109"/>
      <c r="BT431" s="109"/>
      <c r="BU431" s="109"/>
      <c r="BV431" s="66"/>
      <c r="BW431" s="46"/>
      <c r="BX431" s="52"/>
      <c r="BY431" s="52"/>
      <c r="BZ431" s="52"/>
      <c r="CA431" s="52"/>
      <c r="CB431" s="52"/>
      <c r="CC431" s="52"/>
      <c r="CD431" s="52"/>
      <c r="CE431" s="52"/>
      <c r="CF431" s="52"/>
      <c r="CG431" s="52"/>
      <c r="CH431" s="54"/>
      <c r="CI431" s="130"/>
      <c r="CJ431" s="109"/>
      <c r="CK431" s="109"/>
      <c r="CL431" s="109"/>
      <c r="CM431" s="66"/>
      <c r="CN431" s="46"/>
      <c r="CO431" s="52"/>
      <c r="CP431" s="52"/>
      <c r="CQ431" s="52"/>
      <c r="CR431" s="52"/>
      <c r="CS431" s="52"/>
      <c r="CT431" s="52"/>
      <c r="CU431" s="52"/>
      <c r="CV431" s="52"/>
      <c r="CW431" s="52"/>
      <c r="CX431" s="52"/>
      <c r="CY431" s="54"/>
      <c r="CZ431" s="130"/>
      <c r="DA431" s="109"/>
      <c r="DB431" s="109"/>
      <c r="DC431" s="109"/>
      <c r="DD431" s="66"/>
      <c r="DE431" s="46"/>
      <c r="DF431" s="52"/>
      <c r="DG431" s="52"/>
      <c r="DH431" s="52"/>
      <c r="DI431" s="52"/>
      <c r="DJ431" s="52"/>
      <c r="DK431" s="52"/>
      <c r="DL431" s="52"/>
      <c r="DM431" s="52"/>
      <c r="DN431" s="52"/>
      <c r="DO431" s="52"/>
      <c r="DP431" s="54"/>
      <c r="DQ431" s="130"/>
      <c r="DR431" s="109"/>
      <c r="DS431" s="109"/>
      <c r="DT431" s="109"/>
      <c r="DU431" s="66"/>
      <c r="DV431" s="46"/>
      <c r="DW431" s="52"/>
      <c r="DX431" s="52"/>
      <c r="DY431" s="52"/>
      <c r="DZ431" s="52"/>
      <c r="EA431" s="52"/>
      <c r="EB431" s="52"/>
      <c r="EC431" s="52"/>
      <c r="ED431" s="52"/>
      <c r="EE431" s="52"/>
      <c r="EF431" s="52"/>
      <c r="EG431" s="54"/>
      <c r="EH431" s="130"/>
      <c r="EI431" s="109"/>
      <c r="EJ431" s="109"/>
      <c r="EK431" s="109"/>
      <c r="EL431" s="66"/>
      <c r="EM431" s="46"/>
      <c r="EN431" s="52"/>
      <c r="EO431" s="52"/>
      <c r="EP431" s="52"/>
      <c r="EQ431" s="52"/>
      <c r="ER431" s="52"/>
      <c r="ES431" s="52"/>
      <c r="ET431" s="52"/>
      <c r="EU431" s="52"/>
      <c r="EV431" s="52"/>
      <c r="EW431" s="52"/>
      <c r="EX431" s="54"/>
      <c r="EY431" s="130"/>
      <c r="EZ431" s="109"/>
      <c r="FA431" s="109"/>
      <c r="FB431" s="109"/>
      <c r="FC431" s="66"/>
      <c r="FD431" s="46"/>
      <c r="FE431" s="52"/>
      <c r="FF431" s="52"/>
      <c r="FG431" s="52"/>
      <c r="FH431" s="52"/>
      <c r="FI431" s="52"/>
      <c r="FJ431" s="52"/>
      <c r="FK431" s="52"/>
      <c r="FL431" s="52"/>
      <c r="FM431" s="52"/>
      <c r="FN431" s="52"/>
      <c r="FO431" s="54"/>
      <c r="FP431" s="130"/>
      <c r="FQ431" s="109"/>
      <c r="FR431" s="109"/>
      <c r="FS431" s="109"/>
      <c r="FT431" s="66"/>
      <c r="FU431" s="46"/>
      <c r="FV431" s="52"/>
      <c r="FW431" s="52"/>
      <c r="FX431" s="52"/>
      <c r="FY431" s="52"/>
      <c r="FZ431" s="52"/>
      <c r="GA431" s="52"/>
      <c r="GB431" s="52"/>
      <c r="GC431" s="52"/>
      <c r="GD431" s="52"/>
      <c r="GE431" s="52"/>
      <c r="GF431" s="54"/>
      <c r="GG431" s="130"/>
      <c r="GH431" s="109"/>
      <c r="GI431" s="109"/>
      <c r="GJ431" s="109"/>
      <c r="GK431" s="66"/>
      <c r="GL431" s="46"/>
      <c r="GM431" s="52"/>
      <c r="GN431" s="52"/>
      <c r="GO431" s="52"/>
      <c r="GP431" s="52"/>
      <c r="GQ431" s="52"/>
      <c r="GR431" s="52"/>
      <c r="GS431" s="52"/>
      <c r="GT431" s="52"/>
      <c r="GU431" s="52"/>
      <c r="GV431" s="52"/>
      <c r="GW431" s="54"/>
      <c r="GX431" s="130"/>
      <c r="GY431" s="109"/>
      <c r="GZ431" s="109"/>
      <c r="HA431" s="109"/>
      <c r="HB431" s="66"/>
      <c r="HC431" s="46"/>
      <c r="HD431" s="52"/>
      <c r="HE431" s="52"/>
      <c r="HF431" s="52"/>
      <c r="HG431" s="52"/>
      <c r="HH431" s="52"/>
      <c r="HI431" s="52"/>
      <c r="HJ431" s="52"/>
      <c r="HK431" s="52"/>
      <c r="HL431" s="52"/>
      <c r="HM431" s="52"/>
      <c r="HN431" s="54"/>
      <c r="HO431" s="130"/>
      <c r="HP431" s="109"/>
      <c r="HQ431" s="109"/>
      <c r="HR431" s="109"/>
      <c r="HS431" s="66"/>
      <c r="HT431" s="46"/>
      <c r="HU431" s="52"/>
      <c r="HV431" s="52"/>
      <c r="HW431" s="52"/>
      <c r="HX431" s="52"/>
      <c r="HY431" s="52"/>
      <c r="HZ431" s="52"/>
      <c r="IA431" s="52"/>
      <c r="IB431" s="52"/>
      <c r="IC431" s="52"/>
      <c r="ID431" s="52"/>
      <c r="IE431" s="54"/>
      <c r="IF431" s="130"/>
      <c r="IG431" s="109"/>
      <c r="IH431" s="109"/>
      <c r="II431" s="109"/>
      <c r="IJ431" s="66"/>
      <c r="IK431" s="46"/>
      <c r="IL431" s="52"/>
      <c r="IM431" s="52"/>
      <c r="IN431" s="52"/>
      <c r="IO431" s="52"/>
      <c r="IP431" s="52"/>
      <c r="IQ431" s="52"/>
      <c r="IR431" s="52"/>
      <c r="IS431" s="52"/>
      <c r="IT431" s="52"/>
      <c r="IU431" s="52"/>
      <c r="IV431" s="54"/>
    </row>
    <row r="432" spans="1:257" ht="30.75" customHeight="1">
      <c r="A432" s="111"/>
      <c r="B432" s="108"/>
      <c r="C432" s="109"/>
      <c r="D432" s="110"/>
      <c r="E432" s="19"/>
      <c r="F432" s="19"/>
      <c r="G432" s="19"/>
      <c r="H432" s="19">
        <v>2022</v>
      </c>
      <c r="I432" s="25">
        <f>I442</f>
        <v>406360.19999999995</v>
      </c>
      <c r="J432" s="25">
        <f>J442</f>
        <v>406360.19999999995</v>
      </c>
      <c r="K432" s="25">
        <f>K442+K452</f>
        <v>121.99999999999999</v>
      </c>
      <c r="L432" s="25">
        <f t="shared" ref="L432:R432" si="123">L442+L452</f>
        <v>121.99999999999999</v>
      </c>
      <c r="M432" s="25">
        <f t="shared" si="123"/>
        <v>394051.1</v>
      </c>
      <c r="N432" s="25">
        <f t="shared" si="123"/>
        <v>394051.1</v>
      </c>
      <c r="O432" s="25">
        <f t="shared" si="123"/>
        <v>12187.099999999999</v>
      </c>
      <c r="P432" s="25">
        <f t="shared" si="123"/>
        <v>12187.099999999999</v>
      </c>
      <c r="Q432" s="25">
        <f t="shared" si="123"/>
        <v>0</v>
      </c>
      <c r="R432" s="25">
        <f t="shared" si="123"/>
        <v>0</v>
      </c>
      <c r="S432" s="22"/>
      <c r="T432" s="131"/>
      <c r="U432" s="109"/>
      <c r="V432" s="109"/>
      <c r="W432" s="66"/>
      <c r="X432" s="66"/>
      <c r="Y432" s="51"/>
      <c r="Z432" s="51"/>
      <c r="AA432" s="51"/>
      <c r="AB432" s="51"/>
      <c r="AC432" s="51"/>
      <c r="AD432" s="51"/>
      <c r="AE432" s="51"/>
      <c r="AF432" s="51"/>
      <c r="AG432" s="51"/>
      <c r="AH432" s="51"/>
      <c r="AI432" s="54"/>
      <c r="AJ432" s="130"/>
      <c r="AK432" s="109"/>
      <c r="AL432" s="109"/>
      <c r="AM432" s="109"/>
      <c r="AN432" s="66"/>
      <c r="AO432" s="66"/>
      <c r="AP432" s="51"/>
      <c r="AQ432" s="51"/>
      <c r="AR432" s="51"/>
      <c r="AS432" s="51"/>
      <c r="AT432" s="51"/>
      <c r="AU432" s="51"/>
      <c r="AV432" s="51"/>
      <c r="AW432" s="51"/>
      <c r="AX432" s="51"/>
      <c r="AY432" s="51"/>
      <c r="AZ432" s="54"/>
      <c r="BA432" s="130"/>
      <c r="BB432" s="109"/>
      <c r="BC432" s="109"/>
      <c r="BD432" s="109"/>
      <c r="BE432" s="66"/>
      <c r="BF432" s="66"/>
      <c r="BG432" s="51"/>
      <c r="BH432" s="51"/>
      <c r="BI432" s="51"/>
      <c r="BJ432" s="51"/>
      <c r="BK432" s="51"/>
      <c r="BL432" s="51"/>
      <c r="BM432" s="51"/>
      <c r="BN432" s="51"/>
      <c r="BO432" s="51"/>
      <c r="BP432" s="51"/>
      <c r="BQ432" s="54"/>
      <c r="BR432" s="130"/>
      <c r="BS432" s="109"/>
      <c r="BT432" s="109"/>
      <c r="BU432" s="109"/>
      <c r="BV432" s="66"/>
      <c r="BW432" s="66"/>
      <c r="BX432" s="51"/>
      <c r="BY432" s="51"/>
      <c r="BZ432" s="51"/>
      <c r="CA432" s="51"/>
      <c r="CB432" s="51"/>
      <c r="CC432" s="51"/>
      <c r="CD432" s="51"/>
      <c r="CE432" s="51"/>
      <c r="CF432" s="51"/>
      <c r="CG432" s="51"/>
      <c r="CH432" s="54"/>
      <c r="CI432" s="130"/>
      <c r="CJ432" s="109"/>
      <c r="CK432" s="109"/>
      <c r="CL432" s="109"/>
      <c r="CM432" s="66"/>
      <c r="CN432" s="66"/>
      <c r="CO432" s="51"/>
      <c r="CP432" s="51"/>
      <c r="CQ432" s="51"/>
      <c r="CR432" s="51"/>
      <c r="CS432" s="51"/>
      <c r="CT432" s="51"/>
      <c r="CU432" s="51"/>
      <c r="CV432" s="51"/>
      <c r="CW432" s="51"/>
      <c r="CX432" s="51"/>
      <c r="CY432" s="54"/>
      <c r="CZ432" s="130"/>
      <c r="DA432" s="109"/>
      <c r="DB432" s="109"/>
      <c r="DC432" s="109"/>
      <c r="DD432" s="66"/>
      <c r="DE432" s="66"/>
      <c r="DF432" s="51"/>
      <c r="DG432" s="51"/>
      <c r="DH432" s="51"/>
      <c r="DI432" s="51"/>
      <c r="DJ432" s="51"/>
      <c r="DK432" s="51"/>
      <c r="DL432" s="51"/>
      <c r="DM432" s="51"/>
      <c r="DN432" s="51"/>
      <c r="DO432" s="51"/>
      <c r="DP432" s="54"/>
      <c r="DQ432" s="130"/>
      <c r="DR432" s="109"/>
      <c r="DS432" s="109"/>
      <c r="DT432" s="109"/>
      <c r="DU432" s="66"/>
      <c r="DV432" s="66"/>
      <c r="DW432" s="51"/>
      <c r="DX432" s="51"/>
      <c r="DY432" s="51"/>
      <c r="DZ432" s="51"/>
      <c r="EA432" s="51"/>
      <c r="EB432" s="51"/>
      <c r="EC432" s="51"/>
      <c r="ED432" s="51"/>
      <c r="EE432" s="51"/>
      <c r="EF432" s="51"/>
      <c r="EG432" s="54"/>
      <c r="EH432" s="130"/>
      <c r="EI432" s="109"/>
      <c r="EJ432" s="109"/>
      <c r="EK432" s="109"/>
      <c r="EL432" s="66"/>
      <c r="EM432" s="66"/>
      <c r="EN432" s="51"/>
      <c r="EO432" s="51"/>
      <c r="EP432" s="51"/>
      <c r="EQ432" s="51"/>
      <c r="ER432" s="51"/>
      <c r="ES432" s="51"/>
      <c r="ET432" s="51"/>
      <c r="EU432" s="51"/>
      <c r="EV432" s="51"/>
      <c r="EW432" s="51"/>
      <c r="EX432" s="54"/>
      <c r="EY432" s="130"/>
      <c r="EZ432" s="109"/>
      <c r="FA432" s="109"/>
      <c r="FB432" s="109"/>
      <c r="FC432" s="66"/>
      <c r="FD432" s="66"/>
      <c r="FE432" s="51"/>
      <c r="FF432" s="51"/>
      <c r="FG432" s="51"/>
      <c r="FH432" s="51"/>
      <c r="FI432" s="51"/>
      <c r="FJ432" s="51"/>
      <c r="FK432" s="51"/>
      <c r="FL432" s="51"/>
      <c r="FM432" s="51"/>
      <c r="FN432" s="51"/>
      <c r="FO432" s="54"/>
      <c r="FP432" s="130"/>
      <c r="FQ432" s="109"/>
      <c r="FR432" s="109"/>
      <c r="FS432" s="109"/>
      <c r="FT432" s="66"/>
      <c r="FU432" s="66"/>
      <c r="FV432" s="51"/>
      <c r="FW432" s="51"/>
      <c r="FX432" s="51"/>
      <c r="FY432" s="51"/>
      <c r="FZ432" s="51"/>
      <c r="GA432" s="51"/>
      <c r="GB432" s="51"/>
      <c r="GC432" s="51"/>
      <c r="GD432" s="51"/>
      <c r="GE432" s="51"/>
      <c r="GF432" s="54"/>
      <c r="GG432" s="130"/>
      <c r="GH432" s="109"/>
      <c r="GI432" s="109"/>
      <c r="GJ432" s="109"/>
      <c r="GK432" s="66"/>
      <c r="GL432" s="66"/>
      <c r="GM432" s="51"/>
      <c r="GN432" s="51"/>
      <c r="GO432" s="51"/>
      <c r="GP432" s="51"/>
      <c r="GQ432" s="51"/>
      <c r="GR432" s="51"/>
      <c r="GS432" s="51"/>
      <c r="GT432" s="51"/>
      <c r="GU432" s="51"/>
      <c r="GV432" s="51"/>
      <c r="GW432" s="54"/>
      <c r="GX432" s="130"/>
      <c r="GY432" s="109"/>
      <c r="GZ432" s="109"/>
      <c r="HA432" s="109"/>
      <c r="HB432" s="66"/>
      <c r="HC432" s="66"/>
      <c r="HD432" s="51"/>
      <c r="HE432" s="51"/>
      <c r="HF432" s="51"/>
      <c r="HG432" s="51"/>
      <c r="HH432" s="51"/>
      <c r="HI432" s="51"/>
      <c r="HJ432" s="51"/>
      <c r="HK432" s="51"/>
      <c r="HL432" s="51"/>
      <c r="HM432" s="51"/>
      <c r="HN432" s="54"/>
      <c r="HO432" s="130"/>
      <c r="HP432" s="109"/>
      <c r="HQ432" s="109"/>
      <c r="HR432" s="109"/>
      <c r="HS432" s="66"/>
      <c r="HT432" s="66"/>
      <c r="HU432" s="51"/>
      <c r="HV432" s="51"/>
      <c r="HW432" s="51"/>
      <c r="HX432" s="51"/>
      <c r="HY432" s="51"/>
      <c r="HZ432" s="51"/>
      <c r="IA432" s="51"/>
      <c r="IB432" s="51"/>
      <c r="IC432" s="51"/>
      <c r="ID432" s="51"/>
      <c r="IE432" s="54"/>
      <c r="IF432" s="130"/>
      <c r="IG432" s="109"/>
      <c r="IH432" s="109"/>
      <c r="II432" s="109"/>
      <c r="IJ432" s="66"/>
      <c r="IK432" s="66"/>
      <c r="IL432" s="51"/>
      <c r="IM432" s="51"/>
      <c r="IN432" s="51"/>
      <c r="IO432" s="51"/>
      <c r="IP432" s="51"/>
      <c r="IQ432" s="51"/>
      <c r="IR432" s="51"/>
      <c r="IS432" s="51"/>
      <c r="IT432" s="51"/>
      <c r="IU432" s="51"/>
      <c r="IV432" s="54"/>
    </row>
    <row r="433" spans="1:256" ht="30.75" customHeight="1">
      <c r="A433" s="111"/>
      <c r="B433" s="108"/>
      <c r="C433" s="109"/>
      <c r="D433" s="110"/>
      <c r="E433" s="19"/>
      <c r="F433" s="19"/>
      <c r="G433" s="19"/>
      <c r="H433" s="19">
        <v>2023</v>
      </c>
      <c r="I433" s="25">
        <f t="shared" ref="I433:J440" si="124">I443</f>
        <v>614705.69999999995</v>
      </c>
      <c r="J433" s="25">
        <f t="shared" si="124"/>
        <v>614705.69999999995</v>
      </c>
      <c r="K433" s="25">
        <f t="shared" ref="K433:R440" si="125">K443+K453</f>
        <v>11573.3</v>
      </c>
      <c r="L433" s="25">
        <f t="shared" si="125"/>
        <v>11573.3</v>
      </c>
      <c r="M433" s="25">
        <f t="shared" si="125"/>
        <v>373875.5</v>
      </c>
      <c r="N433" s="25">
        <f t="shared" si="125"/>
        <v>373875.5</v>
      </c>
      <c r="O433" s="25">
        <f t="shared" si="125"/>
        <v>229256.9</v>
      </c>
      <c r="P433" s="25">
        <f t="shared" si="125"/>
        <v>229256.9</v>
      </c>
      <c r="Q433" s="25">
        <f t="shared" si="125"/>
        <v>0</v>
      </c>
      <c r="R433" s="25">
        <f t="shared" si="125"/>
        <v>0</v>
      </c>
      <c r="S433" s="22"/>
      <c r="T433" s="131"/>
      <c r="U433" s="109"/>
      <c r="V433" s="109"/>
      <c r="W433" s="66"/>
      <c r="X433" s="66"/>
      <c r="Y433" s="51"/>
      <c r="Z433" s="51"/>
      <c r="AA433" s="51"/>
      <c r="AB433" s="51"/>
      <c r="AC433" s="51"/>
      <c r="AD433" s="51"/>
      <c r="AE433" s="51"/>
      <c r="AF433" s="51"/>
      <c r="AG433" s="51"/>
      <c r="AH433" s="51"/>
      <c r="AI433" s="54"/>
      <c r="AJ433" s="130"/>
      <c r="AK433" s="109"/>
      <c r="AL433" s="109"/>
      <c r="AM433" s="109"/>
      <c r="AN433" s="66"/>
      <c r="AO433" s="66"/>
      <c r="AP433" s="51"/>
      <c r="AQ433" s="51"/>
      <c r="AR433" s="51"/>
      <c r="AS433" s="51"/>
      <c r="AT433" s="51"/>
      <c r="AU433" s="51"/>
      <c r="AV433" s="51"/>
      <c r="AW433" s="51"/>
      <c r="AX433" s="51"/>
      <c r="AY433" s="51"/>
      <c r="AZ433" s="54"/>
      <c r="BA433" s="130"/>
      <c r="BB433" s="109"/>
      <c r="BC433" s="109"/>
      <c r="BD433" s="109"/>
      <c r="BE433" s="66"/>
      <c r="BF433" s="66"/>
      <c r="BG433" s="51"/>
      <c r="BH433" s="51"/>
      <c r="BI433" s="51"/>
      <c r="BJ433" s="51"/>
      <c r="BK433" s="51"/>
      <c r="BL433" s="51"/>
      <c r="BM433" s="51"/>
      <c r="BN433" s="51"/>
      <c r="BO433" s="51"/>
      <c r="BP433" s="51"/>
      <c r="BQ433" s="54"/>
      <c r="BR433" s="130"/>
      <c r="BS433" s="109"/>
      <c r="BT433" s="109"/>
      <c r="BU433" s="109"/>
      <c r="BV433" s="66"/>
      <c r="BW433" s="66"/>
      <c r="BX433" s="51"/>
      <c r="BY433" s="51"/>
      <c r="BZ433" s="51"/>
      <c r="CA433" s="51"/>
      <c r="CB433" s="51"/>
      <c r="CC433" s="51"/>
      <c r="CD433" s="51"/>
      <c r="CE433" s="51"/>
      <c r="CF433" s="51"/>
      <c r="CG433" s="51"/>
      <c r="CH433" s="54"/>
      <c r="CI433" s="130"/>
      <c r="CJ433" s="109"/>
      <c r="CK433" s="109"/>
      <c r="CL433" s="109"/>
      <c r="CM433" s="66"/>
      <c r="CN433" s="66"/>
      <c r="CO433" s="51"/>
      <c r="CP433" s="51"/>
      <c r="CQ433" s="51"/>
      <c r="CR433" s="51"/>
      <c r="CS433" s="51"/>
      <c r="CT433" s="51"/>
      <c r="CU433" s="51"/>
      <c r="CV433" s="51"/>
      <c r="CW433" s="51"/>
      <c r="CX433" s="51"/>
      <c r="CY433" s="54"/>
      <c r="CZ433" s="130"/>
      <c r="DA433" s="109"/>
      <c r="DB433" s="109"/>
      <c r="DC433" s="109"/>
      <c r="DD433" s="66"/>
      <c r="DE433" s="66"/>
      <c r="DF433" s="51"/>
      <c r="DG433" s="51"/>
      <c r="DH433" s="51"/>
      <c r="DI433" s="51"/>
      <c r="DJ433" s="51"/>
      <c r="DK433" s="51"/>
      <c r="DL433" s="51"/>
      <c r="DM433" s="51"/>
      <c r="DN433" s="51"/>
      <c r="DO433" s="51"/>
      <c r="DP433" s="54"/>
      <c r="DQ433" s="130"/>
      <c r="DR433" s="109"/>
      <c r="DS433" s="109"/>
      <c r="DT433" s="109"/>
      <c r="DU433" s="66"/>
      <c r="DV433" s="66"/>
      <c r="DW433" s="51"/>
      <c r="DX433" s="51"/>
      <c r="DY433" s="51"/>
      <c r="DZ433" s="51"/>
      <c r="EA433" s="51"/>
      <c r="EB433" s="51"/>
      <c r="EC433" s="51"/>
      <c r="ED433" s="51"/>
      <c r="EE433" s="51"/>
      <c r="EF433" s="51"/>
      <c r="EG433" s="54"/>
      <c r="EH433" s="130"/>
      <c r="EI433" s="109"/>
      <c r="EJ433" s="109"/>
      <c r="EK433" s="109"/>
      <c r="EL433" s="66"/>
      <c r="EM433" s="66"/>
      <c r="EN433" s="51"/>
      <c r="EO433" s="51"/>
      <c r="EP433" s="51"/>
      <c r="EQ433" s="51"/>
      <c r="ER433" s="51"/>
      <c r="ES433" s="51"/>
      <c r="ET433" s="51"/>
      <c r="EU433" s="51"/>
      <c r="EV433" s="51"/>
      <c r="EW433" s="51"/>
      <c r="EX433" s="54"/>
      <c r="EY433" s="130"/>
      <c r="EZ433" s="109"/>
      <c r="FA433" s="109"/>
      <c r="FB433" s="109"/>
      <c r="FC433" s="66"/>
      <c r="FD433" s="66"/>
      <c r="FE433" s="51"/>
      <c r="FF433" s="51"/>
      <c r="FG433" s="51"/>
      <c r="FH433" s="51"/>
      <c r="FI433" s="51"/>
      <c r="FJ433" s="51"/>
      <c r="FK433" s="51"/>
      <c r="FL433" s="51"/>
      <c r="FM433" s="51"/>
      <c r="FN433" s="51"/>
      <c r="FO433" s="54"/>
      <c r="FP433" s="130"/>
      <c r="FQ433" s="109"/>
      <c r="FR433" s="109"/>
      <c r="FS433" s="109"/>
      <c r="FT433" s="66"/>
      <c r="FU433" s="66"/>
      <c r="FV433" s="51"/>
      <c r="FW433" s="51"/>
      <c r="FX433" s="51"/>
      <c r="FY433" s="51"/>
      <c r="FZ433" s="51"/>
      <c r="GA433" s="51"/>
      <c r="GB433" s="51"/>
      <c r="GC433" s="51"/>
      <c r="GD433" s="51"/>
      <c r="GE433" s="51"/>
      <c r="GF433" s="54"/>
      <c r="GG433" s="130"/>
      <c r="GH433" s="109"/>
      <c r="GI433" s="109"/>
      <c r="GJ433" s="109"/>
      <c r="GK433" s="66"/>
      <c r="GL433" s="66"/>
      <c r="GM433" s="51"/>
      <c r="GN433" s="51"/>
      <c r="GO433" s="51"/>
      <c r="GP433" s="51"/>
      <c r="GQ433" s="51"/>
      <c r="GR433" s="51"/>
      <c r="GS433" s="51"/>
      <c r="GT433" s="51"/>
      <c r="GU433" s="51"/>
      <c r="GV433" s="51"/>
      <c r="GW433" s="54"/>
      <c r="GX433" s="130"/>
      <c r="GY433" s="109"/>
      <c r="GZ433" s="109"/>
      <c r="HA433" s="109"/>
      <c r="HB433" s="66"/>
      <c r="HC433" s="66"/>
      <c r="HD433" s="51"/>
      <c r="HE433" s="51"/>
      <c r="HF433" s="51"/>
      <c r="HG433" s="51"/>
      <c r="HH433" s="51"/>
      <c r="HI433" s="51"/>
      <c r="HJ433" s="51"/>
      <c r="HK433" s="51"/>
      <c r="HL433" s="51"/>
      <c r="HM433" s="51"/>
      <c r="HN433" s="54"/>
      <c r="HO433" s="130"/>
      <c r="HP433" s="109"/>
      <c r="HQ433" s="109"/>
      <c r="HR433" s="109"/>
      <c r="HS433" s="66"/>
      <c r="HT433" s="66"/>
      <c r="HU433" s="51"/>
      <c r="HV433" s="51"/>
      <c r="HW433" s="51"/>
      <c r="HX433" s="51"/>
      <c r="HY433" s="51"/>
      <c r="HZ433" s="51"/>
      <c r="IA433" s="51"/>
      <c r="IB433" s="51"/>
      <c r="IC433" s="51"/>
      <c r="ID433" s="51"/>
      <c r="IE433" s="54"/>
      <c r="IF433" s="130"/>
      <c r="IG433" s="109"/>
      <c r="IH433" s="109"/>
      <c r="II433" s="109"/>
      <c r="IJ433" s="66"/>
      <c r="IK433" s="66"/>
      <c r="IL433" s="51"/>
      <c r="IM433" s="51"/>
      <c r="IN433" s="51"/>
      <c r="IO433" s="51"/>
      <c r="IP433" s="51"/>
      <c r="IQ433" s="51"/>
      <c r="IR433" s="51"/>
      <c r="IS433" s="51"/>
      <c r="IT433" s="51"/>
      <c r="IU433" s="51"/>
      <c r="IV433" s="54"/>
    </row>
    <row r="434" spans="1:256" ht="30.75" customHeight="1">
      <c r="A434" s="111"/>
      <c r="B434" s="108"/>
      <c r="C434" s="109"/>
      <c r="D434" s="110"/>
      <c r="E434" s="19"/>
      <c r="F434" s="19"/>
      <c r="G434" s="19"/>
      <c r="H434" s="19">
        <v>2024</v>
      </c>
      <c r="I434" s="25">
        <f t="shared" si="124"/>
        <v>0</v>
      </c>
      <c r="J434" s="25">
        <f t="shared" si="124"/>
        <v>0</v>
      </c>
      <c r="K434" s="25">
        <f t="shared" si="125"/>
        <v>0</v>
      </c>
      <c r="L434" s="25">
        <f t="shared" si="125"/>
        <v>0</v>
      </c>
      <c r="M434" s="25">
        <f t="shared" si="125"/>
        <v>0</v>
      </c>
      <c r="N434" s="25">
        <f t="shared" si="125"/>
        <v>0</v>
      </c>
      <c r="O434" s="25">
        <f t="shared" si="125"/>
        <v>0</v>
      </c>
      <c r="P434" s="25">
        <f t="shared" si="125"/>
        <v>0</v>
      </c>
      <c r="Q434" s="25">
        <f t="shared" si="125"/>
        <v>0</v>
      </c>
      <c r="R434" s="25">
        <f t="shared" si="125"/>
        <v>0</v>
      </c>
      <c r="S434" s="22"/>
      <c r="T434" s="131"/>
      <c r="U434" s="109"/>
      <c r="V434" s="109"/>
      <c r="W434" s="66"/>
      <c r="X434" s="66"/>
      <c r="Y434" s="51"/>
      <c r="Z434" s="51"/>
      <c r="AA434" s="51"/>
      <c r="AB434" s="51"/>
      <c r="AC434" s="51"/>
      <c r="AD434" s="51"/>
      <c r="AE434" s="51"/>
      <c r="AF434" s="51"/>
      <c r="AG434" s="51"/>
      <c r="AH434" s="51"/>
      <c r="AI434" s="54"/>
      <c r="AJ434" s="130"/>
      <c r="AK434" s="109"/>
      <c r="AL434" s="109"/>
      <c r="AM434" s="109"/>
      <c r="AN434" s="66"/>
      <c r="AO434" s="66"/>
      <c r="AP434" s="51"/>
      <c r="AQ434" s="51"/>
      <c r="AR434" s="51"/>
      <c r="AS434" s="51"/>
      <c r="AT434" s="51"/>
      <c r="AU434" s="51"/>
      <c r="AV434" s="51"/>
      <c r="AW434" s="51"/>
      <c r="AX434" s="51"/>
      <c r="AY434" s="51"/>
      <c r="AZ434" s="54"/>
      <c r="BA434" s="130"/>
      <c r="BB434" s="109"/>
      <c r="BC434" s="109"/>
      <c r="BD434" s="109"/>
      <c r="BE434" s="66"/>
      <c r="BF434" s="66"/>
      <c r="BG434" s="51"/>
      <c r="BH434" s="51"/>
      <c r="BI434" s="51"/>
      <c r="BJ434" s="51"/>
      <c r="BK434" s="51"/>
      <c r="BL434" s="51"/>
      <c r="BM434" s="51"/>
      <c r="BN434" s="51"/>
      <c r="BO434" s="51"/>
      <c r="BP434" s="51"/>
      <c r="BQ434" s="54"/>
      <c r="BR434" s="130"/>
      <c r="BS434" s="109"/>
      <c r="BT434" s="109"/>
      <c r="BU434" s="109"/>
      <c r="BV434" s="66"/>
      <c r="BW434" s="66"/>
      <c r="BX434" s="51"/>
      <c r="BY434" s="51"/>
      <c r="BZ434" s="51"/>
      <c r="CA434" s="51"/>
      <c r="CB434" s="51"/>
      <c r="CC434" s="51"/>
      <c r="CD434" s="51"/>
      <c r="CE434" s="51"/>
      <c r="CF434" s="51"/>
      <c r="CG434" s="51"/>
      <c r="CH434" s="54"/>
      <c r="CI434" s="130"/>
      <c r="CJ434" s="109"/>
      <c r="CK434" s="109"/>
      <c r="CL434" s="109"/>
      <c r="CM434" s="66"/>
      <c r="CN434" s="66"/>
      <c r="CO434" s="51"/>
      <c r="CP434" s="51"/>
      <c r="CQ434" s="51"/>
      <c r="CR434" s="51"/>
      <c r="CS434" s="51"/>
      <c r="CT434" s="51"/>
      <c r="CU434" s="51"/>
      <c r="CV434" s="51"/>
      <c r="CW434" s="51"/>
      <c r="CX434" s="51"/>
      <c r="CY434" s="54"/>
      <c r="CZ434" s="130"/>
      <c r="DA434" s="109"/>
      <c r="DB434" s="109"/>
      <c r="DC434" s="109"/>
      <c r="DD434" s="66"/>
      <c r="DE434" s="66"/>
      <c r="DF434" s="51"/>
      <c r="DG434" s="51"/>
      <c r="DH434" s="51"/>
      <c r="DI434" s="51"/>
      <c r="DJ434" s="51"/>
      <c r="DK434" s="51"/>
      <c r="DL434" s="51"/>
      <c r="DM434" s="51"/>
      <c r="DN434" s="51"/>
      <c r="DO434" s="51"/>
      <c r="DP434" s="54"/>
      <c r="DQ434" s="130"/>
      <c r="DR434" s="109"/>
      <c r="DS434" s="109"/>
      <c r="DT434" s="109"/>
      <c r="DU434" s="66"/>
      <c r="DV434" s="66"/>
      <c r="DW434" s="51"/>
      <c r="DX434" s="51"/>
      <c r="DY434" s="51"/>
      <c r="DZ434" s="51"/>
      <c r="EA434" s="51"/>
      <c r="EB434" s="51"/>
      <c r="EC434" s="51"/>
      <c r="ED434" s="51"/>
      <c r="EE434" s="51"/>
      <c r="EF434" s="51"/>
      <c r="EG434" s="54"/>
      <c r="EH434" s="130"/>
      <c r="EI434" s="109"/>
      <c r="EJ434" s="109"/>
      <c r="EK434" s="109"/>
      <c r="EL434" s="66"/>
      <c r="EM434" s="66"/>
      <c r="EN434" s="51"/>
      <c r="EO434" s="51"/>
      <c r="EP434" s="51"/>
      <c r="EQ434" s="51"/>
      <c r="ER434" s="51"/>
      <c r="ES434" s="51"/>
      <c r="ET434" s="51"/>
      <c r="EU434" s="51"/>
      <c r="EV434" s="51"/>
      <c r="EW434" s="51"/>
      <c r="EX434" s="54"/>
      <c r="EY434" s="130"/>
      <c r="EZ434" s="109"/>
      <c r="FA434" s="109"/>
      <c r="FB434" s="109"/>
      <c r="FC434" s="66"/>
      <c r="FD434" s="66"/>
      <c r="FE434" s="51"/>
      <c r="FF434" s="51"/>
      <c r="FG434" s="51"/>
      <c r="FH434" s="51"/>
      <c r="FI434" s="51"/>
      <c r="FJ434" s="51"/>
      <c r="FK434" s="51"/>
      <c r="FL434" s="51"/>
      <c r="FM434" s="51"/>
      <c r="FN434" s="51"/>
      <c r="FO434" s="54"/>
      <c r="FP434" s="130"/>
      <c r="FQ434" s="109"/>
      <c r="FR434" s="109"/>
      <c r="FS434" s="109"/>
      <c r="FT434" s="66"/>
      <c r="FU434" s="66"/>
      <c r="FV434" s="51"/>
      <c r="FW434" s="51"/>
      <c r="FX434" s="51"/>
      <c r="FY434" s="51"/>
      <c r="FZ434" s="51"/>
      <c r="GA434" s="51"/>
      <c r="GB434" s="51"/>
      <c r="GC434" s="51"/>
      <c r="GD434" s="51"/>
      <c r="GE434" s="51"/>
      <c r="GF434" s="54"/>
      <c r="GG434" s="130"/>
      <c r="GH434" s="109"/>
      <c r="GI434" s="109"/>
      <c r="GJ434" s="109"/>
      <c r="GK434" s="66"/>
      <c r="GL434" s="66"/>
      <c r="GM434" s="51"/>
      <c r="GN434" s="51"/>
      <c r="GO434" s="51"/>
      <c r="GP434" s="51"/>
      <c r="GQ434" s="51"/>
      <c r="GR434" s="51"/>
      <c r="GS434" s="51"/>
      <c r="GT434" s="51"/>
      <c r="GU434" s="51"/>
      <c r="GV434" s="51"/>
      <c r="GW434" s="54"/>
      <c r="GX434" s="130"/>
      <c r="GY434" s="109"/>
      <c r="GZ434" s="109"/>
      <c r="HA434" s="109"/>
      <c r="HB434" s="66"/>
      <c r="HC434" s="66"/>
      <c r="HD434" s="51"/>
      <c r="HE434" s="51"/>
      <c r="HF434" s="51"/>
      <c r="HG434" s="51"/>
      <c r="HH434" s="51"/>
      <c r="HI434" s="51"/>
      <c r="HJ434" s="51"/>
      <c r="HK434" s="51"/>
      <c r="HL434" s="51"/>
      <c r="HM434" s="51"/>
      <c r="HN434" s="54"/>
      <c r="HO434" s="130"/>
      <c r="HP434" s="109"/>
      <c r="HQ434" s="109"/>
      <c r="HR434" s="109"/>
      <c r="HS434" s="66"/>
      <c r="HT434" s="66"/>
      <c r="HU434" s="51"/>
      <c r="HV434" s="51"/>
      <c r="HW434" s="51"/>
      <c r="HX434" s="51"/>
      <c r="HY434" s="51"/>
      <c r="HZ434" s="51"/>
      <c r="IA434" s="51"/>
      <c r="IB434" s="51"/>
      <c r="IC434" s="51"/>
      <c r="ID434" s="51"/>
      <c r="IE434" s="54"/>
      <c r="IF434" s="130"/>
      <c r="IG434" s="109"/>
      <c r="IH434" s="109"/>
      <c r="II434" s="109"/>
      <c r="IJ434" s="66"/>
      <c r="IK434" s="66"/>
      <c r="IL434" s="51"/>
      <c r="IM434" s="51"/>
      <c r="IN434" s="51"/>
      <c r="IO434" s="51"/>
      <c r="IP434" s="51"/>
      <c r="IQ434" s="51"/>
      <c r="IR434" s="51"/>
      <c r="IS434" s="51"/>
      <c r="IT434" s="51"/>
      <c r="IU434" s="51"/>
      <c r="IV434" s="54"/>
    </row>
    <row r="435" spans="1:256" ht="30.75" customHeight="1">
      <c r="A435" s="111"/>
      <c r="B435" s="108"/>
      <c r="C435" s="109"/>
      <c r="D435" s="110"/>
      <c r="E435" s="19"/>
      <c r="F435" s="19"/>
      <c r="G435" s="19"/>
      <c r="H435" s="19">
        <v>2025</v>
      </c>
      <c r="I435" s="25">
        <f t="shared" si="124"/>
        <v>0</v>
      </c>
      <c r="J435" s="25">
        <f t="shared" si="124"/>
        <v>0</v>
      </c>
      <c r="K435" s="25">
        <f t="shared" si="125"/>
        <v>0</v>
      </c>
      <c r="L435" s="25">
        <f t="shared" si="125"/>
        <v>0</v>
      </c>
      <c r="M435" s="25">
        <f t="shared" si="125"/>
        <v>0</v>
      </c>
      <c r="N435" s="25">
        <f t="shared" si="125"/>
        <v>0</v>
      </c>
      <c r="O435" s="25">
        <f t="shared" si="125"/>
        <v>0</v>
      </c>
      <c r="P435" s="25">
        <f t="shared" si="125"/>
        <v>0</v>
      </c>
      <c r="Q435" s="25">
        <f t="shared" si="125"/>
        <v>0</v>
      </c>
      <c r="R435" s="25">
        <f t="shared" si="125"/>
        <v>0</v>
      </c>
      <c r="S435" s="22"/>
      <c r="T435" s="131"/>
      <c r="U435" s="109"/>
      <c r="V435" s="109"/>
      <c r="W435" s="66"/>
      <c r="X435" s="66"/>
      <c r="Y435" s="51"/>
      <c r="Z435" s="51"/>
      <c r="AA435" s="51"/>
      <c r="AB435" s="51"/>
      <c r="AC435" s="51"/>
      <c r="AD435" s="51"/>
      <c r="AE435" s="51"/>
      <c r="AF435" s="51"/>
      <c r="AG435" s="51"/>
      <c r="AH435" s="51"/>
      <c r="AI435" s="54"/>
      <c r="AJ435" s="130"/>
      <c r="AK435" s="109"/>
      <c r="AL435" s="109"/>
      <c r="AM435" s="109"/>
      <c r="AN435" s="66"/>
      <c r="AO435" s="66"/>
      <c r="AP435" s="51"/>
      <c r="AQ435" s="51"/>
      <c r="AR435" s="51"/>
      <c r="AS435" s="51"/>
      <c r="AT435" s="51"/>
      <c r="AU435" s="51"/>
      <c r="AV435" s="51"/>
      <c r="AW435" s="51"/>
      <c r="AX435" s="51"/>
      <c r="AY435" s="51"/>
      <c r="AZ435" s="54"/>
      <c r="BA435" s="130"/>
      <c r="BB435" s="109"/>
      <c r="BC435" s="109"/>
      <c r="BD435" s="109"/>
      <c r="BE435" s="66"/>
      <c r="BF435" s="66"/>
      <c r="BG435" s="51"/>
      <c r="BH435" s="51"/>
      <c r="BI435" s="51"/>
      <c r="BJ435" s="51"/>
      <c r="BK435" s="51"/>
      <c r="BL435" s="51"/>
      <c r="BM435" s="51"/>
      <c r="BN435" s="51"/>
      <c r="BO435" s="51"/>
      <c r="BP435" s="51"/>
      <c r="BQ435" s="54"/>
      <c r="BR435" s="130"/>
      <c r="BS435" s="109"/>
      <c r="BT435" s="109"/>
      <c r="BU435" s="109"/>
      <c r="BV435" s="66"/>
      <c r="BW435" s="66"/>
      <c r="BX435" s="51"/>
      <c r="BY435" s="51"/>
      <c r="BZ435" s="51"/>
      <c r="CA435" s="51"/>
      <c r="CB435" s="51"/>
      <c r="CC435" s="51"/>
      <c r="CD435" s="51"/>
      <c r="CE435" s="51"/>
      <c r="CF435" s="51"/>
      <c r="CG435" s="51"/>
      <c r="CH435" s="54"/>
      <c r="CI435" s="130"/>
      <c r="CJ435" s="109"/>
      <c r="CK435" s="109"/>
      <c r="CL435" s="109"/>
      <c r="CM435" s="66"/>
      <c r="CN435" s="66"/>
      <c r="CO435" s="51"/>
      <c r="CP435" s="51"/>
      <c r="CQ435" s="51"/>
      <c r="CR435" s="51"/>
      <c r="CS435" s="51"/>
      <c r="CT435" s="51"/>
      <c r="CU435" s="51"/>
      <c r="CV435" s="51"/>
      <c r="CW435" s="51"/>
      <c r="CX435" s="51"/>
      <c r="CY435" s="54"/>
      <c r="CZ435" s="130"/>
      <c r="DA435" s="109"/>
      <c r="DB435" s="109"/>
      <c r="DC435" s="109"/>
      <c r="DD435" s="66"/>
      <c r="DE435" s="66"/>
      <c r="DF435" s="51"/>
      <c r="DG435" s="51"/>
      <c r="DH435" s="51"/>
      <c r="DI435" s="51"/>
      <c r="DJ435" s="51"/>
      <c r="DK435" s="51"/>
      <c r="DL435" s="51"/>
      <c r="DM435" s="51"/>
      <c r="DN435" s="51"/>
      <c r="DO435" s="51"/>
      <c r="DP435" s="54"/>
      <c r="DQ435" s="130"/>
      <c r="DR435" s="109"/>
      <c r="DS435" s="109"/>
      <c r="DT435" s="109"/>
      <c r="DU435" s="66"/>
      <c r="DV435" s="66"/>
      <c r="DW435" s="51"/>
      <c r="DX435" s="51"/>
      <c r="DY435" s="51"/>
      <c r="DZ435" s="51"/>
      <c r="EA435" s="51"/>
      <c r="EB435" s="51"/>
      <c r="EC435" s="51"/>
      <c r="ED435" s="51"/>
      <c r="EE435" s="51"/>
      <c r="EF435" s="51"/>
      <c r="EG435" s="54"/>
      <c r="EH435" s="130"/>
      <c r="EI435" s="109"/>
      <c r="EJ435" s="109"/>
      <c r="EK435" s="109"/>
      <c r="EL435" s="66"/>
      <c r="EM435" s="66"/>
      <c r="EN435" s="51"/>
      <c r="EO435" s="51"/>
      <c r="EP435" s="51"/>
      <c r="EQ435" s="51"/>
      <c r="ER435" s="51"/>
      <c r="ES435" s="51"/>
      <c r="ET435" s="51"/>
      <c r="EU435" s="51"/>
      <c r="EV435" s="51"/>
      <c r="EW435" s="51"/>
      <c r="EX435" s="54"/>
      <c r="EY435" s="130"/>
      <c r="EZ435" s="109"/>
      <c r="FA435" s="109"/>
      <c r="FB435" s="109"/>
      <c r="FC435" s="66"/>
      <c r="FD435" s="66"/>
      <c r="FE435" s="51"/>
      <c r="FF435" s="51"/>
      <c r="FG435" s="51"/>
      <c r="FH435" s="51"/>
      <c r="FI435" s="51"/>
      <c r="FJ435" s="51"/>
      <c r="FK435" s="51"/>
      <c r="FL435" s="51"/>
      <c r="FM435" s="51"/>
      <c r="FN435" s="51"/>
      <c r="FO435" s="54"/>
      <c r="FP435" s="130"/>
      <c r="FQ435" s="109"/>
      <c r="FR435" s="109"/>
      <c r="FS435" s="109"/>
      <c r="FT435" s="66"/>
      <c r="FU435" s="66"/>
      <c r="FV435" s="51"/>
      <c r="FW435" s="51"/>
      <c r="FX435" s="51"/>
      <c r="FY435" s="51"/>
      <c r="FZ435" s="51"/>
      <c r="GA435" s="51"/>
      <c r="GB435" s="51"/>
      <c r="GC435" s="51"/>
      <c r="GD435" s="51"/>
      <c r="GE435" s="51"/>
      <c r="GF435" s="54"/>
      <c r="GG435" s="130"/>
      <c r="GH435" s="109"/>
      <c r="GI435" s="109"/>
      <c r="GJ435" s="109"/>
      <c r="GK435" s="66"/>
      <c r="GL435" s="66"/>
      <c r="GM435" s="51"/>
      <c r="GN435" s="51"/>
      <c r="GO435" s="51"/>
      <c r="GP435" s="51"/>
      <c r="GQ435" s="51"/>
      <c r="GR435" s="51"/>
      <c r="GS435" s="51"/>
      <c r="GT435" s="51"/>
      <c r="GU435" s="51"/>
      <c r="GV435" s="51"/>
      <c r="GW435" s="54"/>
      <c r="GX435" s="130"/>
      <c r="GY435" s="109"/>
      <c r="GZ435" s="109"/>
      <c r="HA435" s="109"/>
      <c r="HB435" s="66"/>
      <c r="HC435" s="66"/>
      <c r="HD435" s="51"/>
      <c r="HE435" s="51"/>
      <c r="HF435" s="51"/>
      <c r="HG435" s="51"/>
      <c r="HH435" s="51"/>
      <c r="HI435" s="51"/>
      <c r="HJ435" s="51"/>
      <c r="HK435" s="51"/>
      <c r="HL435" s="51"/>
      <c r="HM435" s="51"/>
      <c r="HN435" s="54"/>
      <c r="HO435" s="130"/>
      <c r="HP435" s="109"/>
      <c r="HQ435" s="109"/>
      <c r="HR435" s="109"/>
      <c r="HS435" s="66"/>
      <c r="HT435" s="66"/>
      <c r="HU435" s="51"/>
      <c r="HV435" s="51"/>
      <c r="HW435" s="51"/>
      <c r="HX435" s="51"/>
      <c r="HY435" s="51"/>
      <c r="HZ435" s="51"/>
      <c r="IA435" s="51"/>
      <c r="IB435" s="51"/>
      <c r="IC435" s="51"/>
      <c r="ID435" s="51"/>
      <c r="IE435" s="54"/>
      <c r="IF435" s="130"/>
      <c r="IG435" s="109"/>
      <c r="IH435" s="109"/>
      <c r="II435" s="109"/>
      <c r="IJ435" s="66"/>
      <c r="IK435" s="66"/>
      <c r="IL435" s="51"/>
      <c r="IM435" s="51"/>
      <c r="IN435" s="51"/>
      <c r="IO435" s="51"/>
      <c r="IP435" s="51"/>
      <c r="IQ435" s="51"/>
      <c r="IR435" s="51"/>
      <c r="IS435" s="51"/>
      <c r="IT435" s="51"/>
      <c r="IU435" s="51"/>
      <c r="IV435" s="54"/>
    </row>
    <row r="436" spans="1:256" ht="30.75" customHeight="1">
      <c r="A436" s="111"/>
      <c r="B436" s="108"/>
      <c r="C436" s="109"/>
      <c r="D436" s="110"/>
      <c r="E436" s="19"/>
      <c r="F436" s="19"/>
      <c r="G436" s="19"/>
      <c r="H436" s="19">
        <v>2026</v>
      </c>
      <c r="I436" s="25">
        <f t="shared" si="124"/>
        <v>0</v>
      </c>
      <c r="J436" s="25">
        <f t="shared" si="124"/>
        <v>0</v>
      </c>
      <c r="K436" s="25">
        <f t="shared" si="125"/>
        <v>0</v>
      </c>
      <c r="L436" s="25">
        <f t="shared" si="125"/>
        <v>0</v>
      </c>
      <c r="M436" s="25">
        <f t="shared" si="125"/>
        <v>0</v>
      </c>
      <c r="N436" s="25">
        <f t="shared" si="125"/>
        <v>0</v>
      </c>
      <c r="O436" s="25">
        <f t="shared" si="125"/>
        <v>0</v>
      </c>
      <c r="P436" s="25">
        <f t="shared" si="125"/>
        <v>0</v>
      </c>
      <c r="Q436" s="25">
        <f t="shared" si="125"/>
        <v>0</v>
      </c>
      <c r="R436" s="25">
        <f t="shared" si="125"/>
        <v>0</v>
      </c>
      <c r="S436" s="22"/>
      <c r="T436" s="131"/>
      <c r="U436" s="109"/>
      <c r="V436" s="109"/>
      <c r="W436" s="66"/>
      <c r="X436" s="66"/>
      <c r="Y436" s="51"/>
      <c r="Z436" s="51"/>
      <c r="AA436" s="51"/>
      <c r="AB436" s="51"/>
      <c r="AC436" s="51"/>
      <c r="AD436" s="51"/>
      <c r="AE436" s="51"/>
      <c r="AF436" s="51"/>
      <c r="AG436" s="51"/>
      <c r="AH436" s="51"/>
      <c r="AI436" s="54"/>
      <c r="AJ436" s="130"/>
      <c r="AK436" s="109"/>
      <c r="AL436" s="109"/>
      <c r="AM436" s="109"/>
      <c r="AN436" s="66"/>
      <c r="AO436" s="66"/>
      <c r="AP436" s="51"/>
      <c r="AQ436" s="51"/>
      <c r="AR436" s="51"/>
      <c r="AS436" s="51"/>
      <c r="AT436" s="51"/>
      <c r="AU436" s="51"/>
      <c r="AV436" s="51"/>
      <c r="AW436" s="51"/>
      <c r="AX436" s="51"/>
      <c r="AY436" s="51"/>
      <c r="AZ436" s="54"/>
      <c r="BA436" s="130"/>
      <c r="BB436" s="109"/>
      <c r="BC436" s="109"/>
      <c r="BD436" s="109"/>
      <c r="BE436" s="66"/>
      <c r="BF436" s="66"/>
      <c r="BG436" s="51"/>
      <c r="BH436" s="51"/>
      <c r="BI436" s="51"/>
      <c r="BJ436" s="51"/>
      <c r="BK436" s="51"/>
      <c r="BL436" s="51"/>
      <c r="BM436" s="51"/>
      <c r="BN436" s="51"/>
      <c r="BO436" s="51"/>
      <c r="BP436" s="51"/>
      <c r="BQ436" s="54"/>
      <c r="BR436" s="130"/>
      <c r="BS436" s="109"/>
      <c r="BT436" s="109"/>
      <c r="BU436" s="109"/>
      <c r="BV436" s="66"/>
      <c r="BW436" s="66"/>
      <c r="BX436" s="51"/>
      <c r="BY436" s="51"/>
      <c r="BZ436" s="51"/>
      <c r="CA436" s="51"/>
      <c r="CB436" s="51"/>
      <c r="CC436" s="51"/>
      <c r="CD436" s="51"/>
      <c r="CE436" s="51"/>
      <c r="CF436" s="51"/>
      <c r="CG436" s="51"/>
      <c r="CH436" s="54"/>
      <c r="CI436" s="130"/>
      <c r="CJ436" s="109"/>
      <c r="CK436" s="109"/>
      <c r="CL436" s="109"/>
      <c r="CM436" s="66"/>
      <c r="CN436" s="66"/>
      <c r="CO436" s="51"/>
      <c r="CP436" s="51"/>
      <c r="CQ436" s="51"/>
      <c r="CR436" s="51"/>
      <c r="CS436" s="51"/>
      <c r="CT436" s="51"/>
      <c r="CU436" s="51"/>
      <c r="CV436" s="51"/>
      <c r="CW436" s="51"/>
      <c r="CX436" s="51"/>
      <c r="CY436" s="54"/>
      <c r="CZ436" s="130"/>
      <c r="DA436" s="109"/>
      <c r="DB436" s="109"/>
      <c r="DC436" s="109"/>
      <c r="DD436" s="66"/>
      <c r="DE436" s="66"/>
      <c r="DF436" s="51"/>
      <c r="DG436" s="51"/>
      <c r="DH436" s="51"/>
      <c r="DI436" s="51"/>
      <c r="DJ436" s="51"/>
      <c r="DK436" s="51"/>
      <c r="DL436" s="51"/>
      <c r="DM436" s="51"/>
      <c r="DN436" s="51"/>
      <c r="DO436" s="51"/>
      <c r="DP436" s="54"/>
      <c r="DQ436" s="130"/>
      <c r="DR436" s="109"/>
      <c r="DS436" s="109"/>
      <c r="DT436" s="109"/>
      <c r="DU436" s="66"/>
      <c r="DV436" s="66"/>
      <c r="DW436" s="51"/>
      <c r="DX436" s="51"/>
      <c r="DY436" s="51"/>
      <c r="DZ436" s="51"/>
      <c r="EA436" s="51"/>
      <c r="EB436" s="51"/>
      <c r="EC436" s="51"/>
      <c r="ED436" s="51"/>
      <c r="EE436" s="51"/>
      <c r="EF436" s="51"/>
      <c r="EG436" s="54"/>
      <c r="EH436" s="130"/>
      <c r="EI436" s="109"/>
      <c r="EJ436" s="109"/>
      <c r="EK436" s="109"/>
      <c r="EL436" s="66"/>
      <c r="EM436" s="66"/>
      <c r="EN436" s="51"/>
      <c r="EO436" s="51"/>
      <c r="EP436" s="51"/>
      <c r="EQ436" s="51"/>
      <c r="ER436" s="51"/>
      <c r="ES436" s="51"/>
      <c r="ET436" s="51"/>
      <c r="EU436" s="51"/>
      <c r="EV436" s="51"/>
      <c r="EW436" s="51"/>
      <c r="EX436" s="54"/>
      <c r="EY436" s="130"/>
      <c r="EZ436" s="109"/>
      <c r="FA436" s="109"/>
      <c r="FB436" s="109"/>
      <c r="FC436" s="66"/>
      <c r="FD436" s="66"/>
      <c r="FE436" s="51"/>
      <c r="FF436" s="51"/>
      <c r="FG436" s="51"/>
      <c r="FH436" s="51"/>
      <c r="FI436" s="51"/>
      <c r="FJ436" s="51"/>
      <c r="FK436" s="51"/>
      <c r="FL436" s="51"/>
      <c r="FM436" s="51"/>
      <c r="FN436" s="51"/>
      <c r="FO436" s="54"/>
      <c r="FP436" s="130"/>
      <c r="FQ436" s="109"/>
      <c r="FR436" s="109"/>
      <c r="FS436" s="109"/>
      <c r="FT436" s="66"/>
      <c r="FU436" s="66"/>
      <c r="FV436" s="51"/>
      <c r="FW436" s="51"/>
      <c r="FX436" s="51"/>
      <c r="FY436" s="51"/>
      <c r="FZ436" s="51"/>
      <c r="GA436" s="51"/>
      <c r="GB436" s="51"/>
      <c r="GC436" s="51"/>
      <c r="GD436" s="51"/>
      <c r="GE436" s="51"/>
      <c r="GF436" s="54"/>
      <c r="GG436" s="130"/>
      <c r="GH436" s="109"/>
      <c r="GI436" s="109"/>
      <c r="GJ436" s="109"/>
      <c r="GK436" s="66"/>
      <c r="GL436" s="66"/>
      <c r="GM436" s="51"/>
      <c r="GN436" s="51"/>
      <c r="GO436" s="51"/>
      <c r="GP436" s="51"/>
      <c r="GQ436" s="51"/>
      <c r="GR436" s="51"/>
      <c r="GS436" s="51"/>
      <c r="GT436" s="51"/>
      <c r="GU436" s="51"/>
      <c r="GV436" s="51"/>
      <c r="GW436" s="54"/>
      <c r="GX436" s="130"/>
      <c r="GY436" s="109"/>
      <c r="GZ436" s="109"/>
      <c r="HA436" s="109"/>
      <c r="HB436" s="66"/>
      <c r="HC436" s="66"/>
      <c r="HD436" s="51"/>
      <c r="HE436" s="51"/>
      <c r="HF436" s="51"/>
      <c r="HG436" s="51"/>
      <c r="HH436" s="51"/>
      <c r="HI436" s="51"/>
      <c r="HJ436" s="51"/>
      <c r="HK436" s="51"/>
      <c r="HL436" s="51"/>
      <c r="HM436" s="51"/>
      <c r="HN436" s="54"/>
      <c r="HO436" s="130"/>
      <c r="HP436" s="109"/>
      <c r="HQ436" s="109"/>
      <c r="HR436" s="109"/>
      <c r="HS436" s="66"/>
      <c r="HT436" s="66"/>
      <c r="HU436" s="51"/>
      <c r="HV436" s="51"/>
      <c r="HW436" s="51"/>
      <c r="HX436" s="51"/>
      <c r="HY436" s="51"/>
      <c r="HZ436" s="51"/>
      <c r="IA436" s="51"/>
      <c r="IB436" s="51"/>
      <c r="IC436" s="51"/>
      <c r="ID436" s="51"/>
      <c r="IE436" s="54"/>
      <c r="IF436" s="130"/>
      <c r="IG436" s="109"/>
      <c r="IH436" s="109"/>
      <c r="II436" s="109"/>
      <c r="IJ436" s="66"/>
      <c r="IK436" s="66"/>
      <c r="IL436" s="51"/>
      <c r="IM436" s="51"/>
      <c r="IN436" s="51"/>
      <c r="IO436" s="51"/>
      <c r="IP436" s="51"/>
      <c r="IQ436" s="51"/>
      <c r="IR436" s="51"/>
      <c r="IS436" s="51"/>
      <c r="IT436" s="51"/>
      <c r="IU436" s="51"/>
      <c r="IV436" s="54"/>
    </row>
    <row r="437" spans="1:256" ht="30.75" customHeight="1">
      <c r="A437" s="111"/>
      <c r="B437" s="108"/>
      <c r="C437" s="109"/>
      <c r="D437" s="110"/>
      <c r="E437" s="19"/>
      <c r="F437" s="19"/>
      <c r="G437" s="19"/>
      <c r="H437" s="19">
        <v>2027</v>
      </c>
      <c r="I437" s="25">
        <f t="shared" si="124"/>
        <v>0</v>
      </c>
      <c r="J437" s="25">
        <f t="shared" si="124"/>
        <v>0</v>
      </c>
      <c r="K437" s="25">
        <f t="shared" si="125"/>
        <v>0</v>
      </c>
      <c r="L437" s="25">
        <f t="shared" si="125"/>
        <v>0</v>
      </c>
      <c r="M437" s="25">
        <f t="shared" si="125"/>
        <v>0</v>
      </c>
      <c r="N437" s="25">
        <f t="shared" si="125"/>
        <v>0</v>
      </c>
      <c r="O437" s="25">
        <f t="shared" si="125"/>
        <v>0</v>
      </c>
      <c r="P437" s="25">
        <f t="shared" si="125"/>
        <v>0</v>
      </c>
      <c r="Q437" s="25">
        <f t="shared" si="125"/>
        <v>0</v>
      </c>
      <c r="R437" s="25">
        <f t="shared" si="125"/>
        <v>0</v>
      </c>
      <c r="S437" s="22"/>
      <c r="T437" s="131"/>
      <c r="U437" s="109"/>
      <c r="V437" s="109"/>
      <c r="W437" s="66"/>
      <c r="X437" s="66"/>
      <c r="Y437" s="51"/>
      <c r="Z437" s="51"/>
      <c r="AA437" s="51"/>
      <c r="AB437" s="51"/>
      <c r="AC437" s="51"/>
      <c r="AD437" s="51"/>
      <c r="AE437" s="51"/>
      <c r="AF437" s="51"/>
      <c r="AG437" s="51"/>
      <c r="AH437" s="51"/>
      <c r="AI437" s="54"/>
      <c r="AJ437" s="130"/>
      <c r="AK437" s="109"/>
      <c r="AL437" s="109"/>
      <c r="AM437" s="109"/>
      <c r="AN437" s="66"/>
      <c r="AO437" s="66"/>
      <c r="AP437" s="51"/>
      <c r="AQ437" s="51"/>
      <c r="AR437" s="51"/>
      <c r="AS437" s="51"/>
      <c r="AT437" s="51"/>
      <c r="AU437" s="51"/>
      <c r="AV437" s="51"/>
      <c r="AW437" s="51"/>
      <c r="AX437" s="51"/>
      <c r="AY437" s="51"/>
      <c r="AZ437" s="54"/>
      <c r="BA437" s="130"/>
      <c r="BB437" s="109"/>
      <c r="BC437" s="109"/>
      <c r="BD437" s="109"/>
      <c r="BE437" s="66"/>
      <c r="BF437" s="66"/>
      <c r="BG437" s="51"/>
      <c r="BH437" s="51"/>
      <c r="BI437" s="51"/>
      <c r="BJ437" s="51"/>
      <c r="BK437" s="51"/>
      <c r="BL437" s="51"/>
      <c r="BM437" s="51"/>
      <c r="BN437" s="51"/>
      <c r="BO437" s="51"/>
      <c r="BP437" s="51"/>
      <c r="BQ437" s="54"/>
      <c r="BR437" s="130"/>
      <c r="BS437" s="109"/>
      <c r="BT437" s="109"/>
      <c r="BU437" s="109"/>
      <c r="BV437" s="66"/>
      <c r="BW437" s="66"/>
      <c r="BX437" s="51"/>
      <c r="BY437" s="51"/>
      <c r="BZ437" s="51"/>
      <c r="CA437" s="51"/>
      <c r="CB437" s="51"/>
      <c r="CC437" s="51"/>
      <c r="CD437" s="51"/>
      <c r="CE437" s="51"/>
      <c r="CF437" s="51"/>
      <c r="CG437" s="51"/>
      <c r="CH437" s="54"/>
      <c r="CI437" s="130"/>
      <c r="CJ437" s="109"/>
      <c r="CK437" s="109"/>
      <c r="CL437" s="109"/>
      <c r="CM437" s="66"/>
      <c r="CN437" s="66"/>
      <c r="CO437" s="51"/>
      <c r="CP437" s="51"/>
      <c r="CQ437" s="51"/>
      <c r="CR437" s="51"/>
      <c r="CS437" s="51"/>
      <c r="CT437" s="51"/>
      <c r="CU437" s="51"/>
      <c r="CV437" s="51"/>
      <c r="CW437" s="51"/>
      <c r="CX437" s="51"/>
      <c r="CY437" s="54"/>
      <c r="CZ437" s="130"/>
      <c r="DA437" s="109"/>
      <c r="DB437" s="109"/>
      <c r="DC437" s="109"/>
      <c r="DD437" s="66"/>
      <c r="DE437" s="66"/>
      <c r="DF437" s="51"/>
      <c r="DG437" s="51"/>
      <c r="DH437" s="51"/>
      <c r="DI437" s="51"/>
      <c r="DJ437" s="51"/>
      <c r="DK437" s="51"/>
      <c r="DL437" s="51"/>
      <c r="DM437" s="51"/>
      <c r="DN437" s="51"/>
      <c r="DO437" s="51"/>
      <c r="DP437" s="54"/>
      <c r="DQ437" s="130"/>
      <c r="DR437" s="109"/>
      <c r="DS437" s="109"/>
      <c r="DT437" s="109"/>
      <c r="DU437" s="66"/>
      <c r="DV437" s="66"/>
      <c r="DW437" s="51"/>
      <c r="DX437" s="51"/>
      <c r="DY437" s="51"/>
      <c r="DZ437" s="51"/>
      <c r="EA437" s="51"/>
      <c r="EB437" s="51"/>
      <c r="EC437" s="51"/>
      <c r="ED437" s="51"/>
      <c r="EE437" s="51"/>
      <c r="EF437" s="51"/>
      <c r="EG437" s="54"/>
      <c r="EH437" s="130"/>
      <c r="EI437" s="109"/>
      <c r="EJ437" s="109"/>
      <c r="EK437" s="109"/>
      <c r="EL437" s="66"/>
      <c r="EM437" s="66"/>
      <c r="EN437" s="51"/>
      <c r="EO437" s="51"/>
      <c r="EP437" s="51"/>
      <c r="EQ437" s="51"/>
      <c r="ER437" s="51"/>
      <c r="ES437" s="51"/>
      <c r="ET437" s="51"/>
      <c r="EU437" s="51"/>
      <c r="EV437" s="51"/>
      <c r="EW437" s="51"/>
      <c r="EX437" s="54"/>
      <c r="EY437" s="130"/>
      <c r="EZ437" s="109"/>
      <c r="FA437" s="109"/>
      <c r="FB437" s="109"/>
      <c r="FC437" s="66"/>
      <c r="FD437" s="66"/>
      <c r="FE437" s="51"/>
      <c r="FF437" s="51"/>
      <c r="FG437" s="51"/>
      <c r="FH437" s="51"/>
      <c r="FI437" s="51"/>
      <c r="FJ437" s="51"/>
      <c r="FK437" s="51"/>
      <c r="FL437" s="51"/>
      <c r="FM437" s="51"/>
      <c r="FN437" s="51"/>
      <c r="FO437" s="54"/>
      <c r="FP437" s="130"/>
      <c r="FQ437" s="109"/>
      <c r="FR437" s="109"/>
      <c r="FS437" s="109"/>
      <c r="FT437" s="66"/>
      <c r="FU437" s="66"/>
      <c r="FV437" s="51"/>
      <c r="FW437" s="51"/>
      <c r="FX437" s="51"/>
      <c r="FY437" s="51"/>
      <c r="FZ437" s="51"/>
      <c r="GA437" s="51"/>
      <c r="GB437" s="51"/>
      <c r="GC437" s="51"/>
      <c r="GD437" s="51"/>
      <c r="GE437" s="51"/>
      <c r="GF437" s="54"/>
      <c r="GG437" s="130"/>
      <c r="GH437" s="109"/>
      <c r="GI437" s="109"/>
      <c r="GJ437" s="109"/>
      <c r="GK437" s="66"/>
      <c r="GL437" s="66"/>
      <c r="GM437" s="51"/>
      <c r="GN437" s="51"/>
      <c r="GO437" s="51"/>
      <c r="GP437" s="51"/>
      <c r="GQ437" s="51"/>
      <c r="GR437" s="51"/>
      <c r="GS437" s="51"/>
      <c r="GT437" s="51"/>
      <c r="GU437" s="51"/>
      <c r="GV437" s="51"/>
      <c r="GW437" s="54"/>
      <c r="GX437" s="130"/>
      <c r="GY437" s="109"/>
      <c r="GZ437" s="109"/>
      <c r="HA437" s="109"/>
      <c r="HB437" s="66"/>
      <c r="HC437" s="66"/>
      <c r="HD437" s="51"/>
      <c r="HE437" s="51"/>
      <c r="HF437" s="51"/>
      <c r="HG437" s="51"/>
      <c r="HH437" s="51"/>
      <c r="HI437" s="51"/>
      <c r="HJ437" s="51"/>
      <c r="HK437" s="51"/>
      <c r="HL437" s="51"/>
      <c r="HM437" s="51"/>
      <c r="HN437" s="54"/>
      <c r="HO437" s="130"/>
      <c r="HP437" s="109"/>
      <c r="HQ437" s="109"/>
      <c r="HR437" s="109"/>
      <c r="HS437" s="66"/>
      <c r="HT437" s="66"/>
      <c r="HU437" s="51"/>
      <c r="HV437" s="51"/>
      <c r="HW437" s="51"/>
      <c r="HX437" s="51"/>
      <c r="HY437" s="51"/>
      <c r="HZ437" s="51"/>
      <c r="IA437" s="51"/>
      <c r="IB437" s="51"/>
      <c r="IC437" s="51"/>
      <c r="ID437" s="51"/>
      <c r="IE437" s="54"/>
      <c r="IF437" s="130"/>
      <c r="IG437" s="109"/>
      <c r="IH437" s="109"/>
      <c r="II437" s="109"/>
      <c r="IJ437" s="66"/>
      <c r="IK437" s="66"/>
      <c r="IL437" s="51"/>
      <c r="IM437" s="51"/>
      <c r="IN437" s="51"/>
      <c r="IO437" s="51"/>
      <c r="IP437" s="51"/>
      <c r="IQ437" s="51"/>
      <c r="IR437" s="51"/>
      <c r="IS437" s="51"/>
      <c r="IT437" s="51"/>
      <c r="IU437" s="51"/>
      <c r="IV437" s="54"/>
    </row>
    <row r="438" spans="1:256" ht="30.75" customHeight="1">
      <c r="A438" s="111"/>
      <c r="B438" s="108"/>
      <c r="C438" s="109"/>
      <c r="D438" s="110"/>
      <c r="E438" s="19"/>
      <c r="F438" s="19"/>
      <c r="G438" s="19"/>
      <c r="H438" s="19">
        <v>2028</v>
      </c>
      <c r="I438" s="25">
        <f t="shared" si="124"/>
        <v>0</v>
      </c>
      <c r="J438" s="25">
        <f t="shared" si="124"/>
        <v>0</v>
      </c>
      <c r="K438" s="25">
        <f t="shared" si="125"/>
        <v>0</v>
      </c>
      <c r="L438" s="25">
        <f t="shared" si="125"/>
        <v>0</v>
      </c>
      <c r="M438" s="25">
        <f t="shared" si="125"/>
        <v>0</v>
      </c>
      <c r="N438" s="25">
        <f t="shared" si="125"/>
        <v>0</v>
      </c>
      <c r="O438" s="25">
        <f t="shared" si="125"/>
        <v>0</v>
      </c>
      <c r="P438" s="25">
        <f t="shared" si="125"/>
        <v>0</v>
      </c>
      <c r="Q438" s="25">
        <f t="shared" si="125"/>
        <v>0</v>
      </c>
      <c r="R438" s="25">
        <f t="shared" si="125"/>
        <v>0</v>
      </c>
      <c r="S438" s="22"/>
      <c r="T438" s="26"/>
      <c r="AI438" s="66"/>
      <c r="AY438" s="66"/>
      <c r="BO438" s="66"/>
      <c r="CE438" s="66"/>
      <c r="CU438" s="66"/>
      <c r="DK438" s="66"/>
      <c r="EA438" s="66"/>
      <c r="EQ438" s="66"/>
      <c r="FG438" s="66"/>
      <c r="FW438" s="66"/>
      <c r="GM438" s="66"/>
      <c r="HC438" s="66"/>
      <c r="HS438" s="66"/>
      <c r="II438" s="66"/>
    </row>
    <row r="439" spans="1:256" ht="30.75" customHeight="1">
      <c r="A439" s="111"/>
      <c r="B439" s="108"/>
      <c r="C439" s="109"/>
      <c r="D439" s="110"/>
      <c r="E439" s="19"/>
      <c r="F439" s="19"/>
      <c r="G439" s="19"/>
      <c r="H439" s="19">
        <v>2029</v>
      </c>
      <c r="I439" s="25">
        <f t="shared" si="124"/>
        <v>0</v>
      </c>
      <c r="J439" s="25">
        <f t="shared" si="124"/>
        <v>0</v>
      </c>
      <c r="K439" s="25">
        <f t="shared" si="125"/>
        <v>0</v>
      </c>
      <c r="L439" s="25">
        <f t="shared" si="125"/>
        <v>0</v>
      </c>
      <c r="M439" s="25">
        <f t="shared" si="125"/>
        <v>0</v>
      </c>
      <c r="N439" s="25">
        <f t="shared" si="125"/>
        <v>0</v>
      </c>
      <c r="O439" s="25">
        <f t="shared" si="125"/>
        <v>0</v>
      </c>
      <c r="P439" s="25">
        <f t="shared" si="125"/>
        <v>0</v>
      </c>
      <c r="Q439" s="25">
        <f t="shared" si="125"/>
        <v>0</v>
      </c>
      <c r="R439" s="25">
        <f t="shared" si="125"/>
        <v>0</v>
      </c>
      <c r="S439" s="22"/>
      <c r="T439" s="26"/>
      <c r="AI439" s="66"/>
      <c r="AY439" s="66"/>
      <c r="BO439" s="66"/>
      <c r="CE439" s="66"/>
      <c r="CU439" s="66"/>
      <c r="DK439" s="66"/>
      <c r="EA439" s="66"/>
      <c r="EQ439" s="66"/>
      <c r="FG439" s="66"/>
      <c r="FW439" s="66"/>
      <c r="GM439" s="66"/>
      <c r="HC439" s="66"/>
      <c r="HS439" s="66"/>
      <c r="II439" s="66"/>
    </row>
    <row r="440" spans="1:256" ht="30.75" customHeight="1">
      <c r="A440" s="111"/>
      <c r="B440" s="108"/>
      <c r="C440" s="109"/>
      <c r="D440" s="110"/>
      <c r="E440" s="19"/>
      <c r="F440" s="19"/>
      <c r="G440" s="19"/>
      <c r="H440" s="19">
        <v>2030</v>
      </c>
      <c r="I440" s="25">
        <f t="shared" si="124"/>
        <v>0</v>
      </c>
      <c r="J440" s="25">
        <f t="shared" si="124"/>
        <v>0</v>
      </c>
      <c r="K440" s="25">
        <f t="shared" si="125"/>
        <v>0</v>
      </c>
      <c r="L440" s="25">
        <f t="shared" si="125"/>
        <v>0</v>
      </c>
      <c r="M440" s="25">
        <f t="shared" si="125"/>
        <v>0</v>
      </c>
      <c r="N440" s="25">
        <f t="shared" si="125"/>
        <v>0</v>
      </c>
      <c r="O440" s="25">
        <f t="shared" si="125"/>
        <v>0</v>
      </c>
      <c r="P440" s="25">
        <f t="shared" si="125"/>
        <v>0</v>
      </c>
      <c r="Q440" s="25">
        <f t="shared" si="125"/>
        <v>0</v>
      </c>
      <c r="R440" s="25">
        <f t="shared" si="125"/>
        <v>0</v>
      </c>
      <c r="S440" s="22"/>
      <c r="T440" s="26"/>
      <c r="AI440" s="66"/>
      <c r="AY440" s="66"/>
      <c r="BO440" s="66"/>
      <c r="CE440" s="66"/>
      <c r="CU440" s="66"/>
      <c r="DK440" s="66"/>
      <c r="EA440" s="66"/>
      <c r="EQ440" s="66"/>
      <c r="FG440" s="66"/>
      <c r="FW440" s="66"/>
      <c r="GM440" s="66"/>
      <c r="HC440" s="66"/>
      <c r="HS440" s="66"/>
      <c r="II440" s="66"/>
    </row>
    <row r="441" spans="1:256" ht="30.75" customHeight="1">
      <c r="A441" s="96"/>
      <c r="B441" s="105" t="s">
        <v>29</v>
      </c>
      <c r="C441" s="106"/>
      <c r="D441" s="107"/>
      <c r="E441" s="19"/>
      <c r="F441" s="19"/>
      <c r="G441" s="19"/>
      <c r="H441" s="23" t="s">
        <v>23</v>
      </c>
      <c r="I441" s="24">
        <f>K441+M441+O441+Q441</f>
        <v>1021065.9</v>
      </c>
      <c r="J441" s="24">
        <f t="shared" ref="J441:J460" si="126">L441+N441+P441+R441</f>
        <v>1021065.9</v>
      </c>
      <c r="K441" s="24">
        <f t="shared" ref="K441:R441" si="127">SUM(K442:K450)</f>
        <v>11695.3</v>
      </c>
      <c r="L441" s="24">
        <f t="shared" si="127"/>
        <v>11695.3</v>
      </c>
      <c r="M441" s="24">
        <f t="shared" si="127"/>
        <v>767926.6</v>
      </c>
      <c r="N441" s="24">
        <f t="shared" si="127"/>
        <v>767926.6</v>
      </c>
      <c r="O441" s="24">
        <f t="shared" si="127"/>
        <v>241444</v>
      </c>
      <c r="P441" s="24">
        <f t="shared" si="127"/>
        <v>241444</v>
      </c>
      <c r="Q441" s="24">
        <f t="shared" si="127"/>
        <v>0</v>
      </c>
      <c r="R441" s="24">
        <f t="shared" si="127"/>
        <v>0</v>
      </c>
      <c r="S441" s="22"/>
      <c r="T441" s="131"/>
      <c r="U441" s="109"/>
      <c r="V441" s="109"/>
      <c r="W441" s="66"/>
      <c r="X441" s="46"/>
      <c r="Y441" s="52"/>
      <c r="Z441" s="52"/>
      <c r="AA441" s="52"/>
      <c r="AB441" s="52"/>
      <c r="AC441" s="52"/>
      <c r="AD441" s="52"/>
      <c r="AE441" s="52"/>
      <c r="AF441" s="52"/>
      <c r="AG441" s="52"/>
      <c r="AH441" s="52"/>
      <c r="AI441" s="54"/>
      <c r="AJ441" s="130"/>
      <c r="AK441" s="109"/>
      <c r="AL441" s="109"/>
      <c r="AM441" s="109"/>
      <c r="AN441" s="66"/>
      <c r="AO441" s="46"/>
      <c r="AP441" s="52"/>
      <c r="AQ441" s="52"/>
      <c r="AR441" s="52"/>
      <c r="AS441" s="52"/>
      <c r="AT441" s="52"/>
      <c r="AU441" s="52"/>
      <c r="AV441" s="52"/>
      <c r="AW441" s="52"/>
      <c r="AX441" s="52"/>
      <c r="AY441" s="52"/>
      <c r="AZ441" s="54"/>
      <c r="BA441" s="130"/>
      <c r="BB441" s="109"/>
      <c r="BC441" s="109"/>
      <c r="BD441" s="109"/>
      <c r="BE441" s="66"/>
      <c r="BF441" s="46"/>
      <c r="BG441" s="52"/>
      <c r="BH441" s="52"/>
      <c r="BI441" s="52"/>
      <c r="BJ441" s="52"/>
      <c r="BK441" s="52"/>
      <c r="BL441" s="52"/>
      <c r="BM441" s="52"/>
      <c r="BN441" s="52"/>
      <c r="BO441" s="52"/>
      <c r="BP441" s="52"/>
      <c r="BQ441" s="54"/>
      <c r="BR441" s="130"/>
      <c r="BS441" s="109"/>
      <c r="BT441" s="109"/>
      <c r="BU441" s="109"/>
      <c r="BV441" s="66"/>
      <c r="BW441" s="46"/>
      <c r="BX441" s="52"/>
      <c r="BY441" s="52"/>
      <c r="BZ441" s="52"/>
      <c r="CA441" s="52"/>
      <c r="CB441" s="52"/>
      <c r="CC441" s="52"/>
      <c r="CD441" s="52"/>
      <c r="CE441" s="52"/>
      <c r="CF441" s="52"/>
      <c r="CG441" s="52"/>
      <c r="CH441" s="54"/>
      <c r="CI441" s="130"/>
      <c r="CJ441" s="109"/>
      <c r="CK441" s="109"/>
      <c r="CL441" s="109"/>
      <c r="CM441" s="66"/>
      <c r="CN441" s="46"/>
      <c r="CO441" s="52"/>
      <c r="CP441" s="52"/>
      <c r="CQ441" s="52"/>
      <c r="CR441" s="52"/>
      <c r="CS441" s="52"/>
      <c r="CT441" s="52"/>
      <c r="CU441" s="52"/>
      <c r="CV441" s="52"/>
      <c r="CW441" s="52"/>
      <c r="CX441" s="52"/>
      <c r="CY441" s="54"/>
      <c r="CZ441" s="130"/>
      <c r="DA441" s="109"/>
      <c r="DB441" s="109"/>
      <c r="DC441" s="109"/>
      <c r="DD441" s="66"/>
      <c r="DE441" s="46"/>
      <c r="DF441" s="52"/>
      <c r="DG441" s="52"/>
      <c r="DH441" s="52"/>
      <c r="DI441" s="52"/>
      <c r="DJ441" s="52"/>
      <c r="DK441" s="52"/>
      <c r="DL441" s="52"/>
      <c r="DM441" s="52"/>
      <c r="DN441" s="52"/>
      <c r="DO441" s="52"/>
      <c r="DP441" s="54"/>
      <c r="DQ441" s="130"/>
      <c r="DR441" s="109"/>
      <c r="DS441" s="109"/>
      <c r="DT441" s="109"/>
      <c r="DU441" s="66"/>
      <c r="DV441" s="46"/>
      <c r="DW441" s="52"/>
      <c r="DX441" s="52"/>
      <c r="DY441" s="52"/>
      <c r="DZ441" s="52"/>
      <c r="EA441" s="52"/>
      <c r="EB441" s="52"/>
      <c r="EC441" s="52"/>
      <c r="ED441" s="52"/>
      <c r="EE441" s="52"/>
      <c r="EF441" s="52"/>
      <c r="EG441" s="54"/>
      <c r="EH441" s="130"/>
      <c r="EI441" s="109"/>
      <c r="EJ441" s="109"/>
      <c r="EK441" s="109"/>
      <c r="EL441" s="66"/>
      <c r="EM441" s="46"/>
      <c r="EN441" s="52"/>
      <c r="EO441" s="52"/>
      <c r="EP441" s="52"/>
      <c r="EQ441" s="52"/>
      <c r="ER441" s="52"/>
      <c r="ES441" s="52"/>
      <c r="ET441" s="52"/>
      <c r="EU441" s="52"/>
      <c r="EV441" s="52"/>
      <c r="EW441" s="52"/>
      <c r="EX441" s="54"/>
      <c r="EY441" s="130"/>
      <c r="EZ441" s="109"/>
      <c r="FA441" s="109"/>
      <c r="FB441" s="109"/>
      <c r="FC441" s="66"/>
      <c r="FD441" s="46"/>
      <c r="FE441" s="52"/>
      <c r="FF441" s="52"/>
      <c r="FG441" s="52"/>
      <c r="FH441" s="52"/>
      <c r="FI441" s="52"/>
      <c r="FJ441" s="52"/>
      <c r="FK441" s="52"/>
      <c r="FL441" s="52"/>
      <c r="FM441" s="52"/>
      <c r="FN441" s="52"/>
      <c r="FO441" s="54"/>
      <c r="FP441" s="130"/>
      <c r="FQ441" s="109"/>
      <c r="FR441" s="109"/>
      <c r="FS441" s="109"/>
      <c r="FT441" s="66"/>
      <c r="FU441" s="46"/>
      <c r="FV441" s="52"/>
      <c r="FW441" s="52"/>
      <c r="FX441" s="52"/>
      <c r="FY441" s="52"/>
      <c r="FZ441" s="52"/>
      <c r="GA441" s="52"/>
      <c r="GB441" s="52"/>
      <c r="GC441" s="52"/>
      <c r="GD441" s="52"/>
      <c r="GE441" s="52"/>
      <c r="GF441" s="54"/>
      <c r="GG441" s="130"/>
      <c r="GH441" s="109"/>
      <c r="GI441" s="109"/>
      <c r="GJ441" s="109"/>
      <c r="GK441" s="66"/>
      <c r="GL441" s="46"/>
      <c r="GM441" s="52"/>
      <c r="GN441" s="52"/>
      <c r="GO441" s="52"/>
      <c r="GP441" s="52"/>
      <c r="GQ441" s="52"/>
      <c r="GR441" s="52"/>
      <c r="GS441" s="52"/>
      <c r="GT441" s="52"/>
      <c r="GU441" s="52"/>
      <c r="GV441" s="52"/>
      <c r="GW441" s="54"/>
      <c r="GX441" s="130"/>
      <c r="GY441" s="109"/>
      <c r="GZ441" s="109"/>
      <c r="HA441" s="109"/>
      <c r="HB441" s="66"/>
      <c r="HC441" s="46"/>
      <c r="HD441" s="52"/>
      <c r="HE441" s="52"/>
      <c r="HF441" s="52"/>
      <c r="HG441" s="52"/>
      <c r="HH441" s="52"/>
      <c r="HI441" s="52"/>
      <c r="HJ441" s="52"/>
      <c r="HK441" s="52"/>
      <c r="HL441" s="52"/>
      <c r="HM441" s="52"/>
      <c r="HN441" s="54"/>
      <c r="HO441" s="130"/>
      <c r="HP441" s="109"/>
      <c r="HQ441" s="109"/>
      <c r="HR441" s="109"/>
      <c r="HS441" s="66"/>
      <c r="HT441" s="46"/>
      <c r="HU441" s="52"/>
      <c r="HV441" s="52"/>
      <c r="HW441" s="52"/>
      <c r="HX441" s="52"/>
      <c r="HY441" s="52"/>
      <c r="HZ441" s="52"/>
      <c r="IA441" s="52"/>
      <c r="IB441" s="52"/>
      <c r="IC441" s="52"/>
      <c r="ID441" s="52"/>
      <c r="IE441" s="54"/>
      <c r="IF441" s="130"/>
      <c r="IG441" s="109"/>
      <c r="IH441" s="109"/>
      <c r="II441" s="109"/>
      <c r="IJ441" s="66"/>
      <c r="IK441" s="46"/>
      <c r="IL441" s="52"/>
      <c r="IM441" s="52"/>
      <c r="IN441" s="52"/>
      <c r="IO441" s="52"/>
      <c r="IP441" s="52"/>
      <c r="IQ441" s="52"/>
      <c r="IR441" s="52"/>
      <c r="IS441" s="52"/>
      <c r="IT441" s="52"/>
      <c r="IU441" s="52"/>
      <c r="IV441" s="54"/>
    </row>
    <row r="442" spans="1:256" ht="30.75" customHeight="1">
      <c r="A442" s="111"/>
      <c r="B442" s="108"/>
      <c r="C442" s="109"/>
      <c r="D442" s="110"/>
      <c r="E442" s="19"/>
      <c r="F442" s="19"/>
      <c r="G442" s="19"/>
      <c r="H442" s="19">
        <v>2022</v>
      </c>
      <c r="I442" s="25">
        <f>K442+M442+O442+Q442</f>
        <v>406360.19999999995</v>
      </c>
      <c r="J442" s="25">
        <f t="shared" si="126"/>
        <v>406360.19999999995</v>
      </c>
      <c r="K442" s="25">
        <f t="shared" ref="K442:R450" si="128">K421+K399</f>
        <v>121.99999999999999</v>
      </c>
      <c r="L442" s="25">
        <f t="shared" si="128"/>
        <v>121.99999999999999</v>
      </c>
      <c r="M442" s="25">
        <f t="shared" si="128"/>
        <v>394051.1</v>
      </c>
      <c r="N442" s="25">
        <f t="shared" si="128"/>
        <v>394051.1</v>
      </c>
      <c r="O442" s="25">
        <f t="shared" si="128"/>
        <v>12187.099999999999</v>
      </c>
      <c r="P442" s="25">
        <f t="shared" si="128"/>
        <v>12187.099999999999</v>
      </c>
      <c r="Q442" s="25">
        <f t="shared" si="128"/>
        <v>0</v>
      </c>
      <c r="R442" s="25">
        <f t="shared" si="128"/>
        <v>0</v>
      </c>
      <c r="S442" s="22"/>
      <c r="T442" s="131"/>
      <c r="U442" s="109"/>
      <c r="V442" s="109"/>
      <c r="W442" s="66"/>
      <c r="X442" s="66"/>
      <c r="Y442" s="51"/>
      <c r="Z442" s="51"/>
      <c r="AA442" s="51"/>
      <c r="AB442" s="51"/>
      <c r="AC442" s="51"/>
      <c r="AD442" s="51"/>
      <c r="AE442" s="51"/>
      <c r="AF442" s="51"/>
      <c r="AG442" s="51"/>
      <c r="AH442" s="51"/>
      <c r="AI442" s="54"/>
      <c r="AJ442" s="130"/>
      <c r="AK442" s="109"/>
      <c r="AL442" s="109"/>
      <c r="AM442" s="109"/>
      <c r="AN442" s="66"/>
      <c r="AO442" s="66"/>
      <c r="AP442" s="51"/>
      <c r="AQ442" s="51"/>
      <c r="AR442" s="51"/>
      <c r="AS442" s="51"/>
      <c r="AT442" s="51"/>
      <c r="AU442" s="51"/>
      <c r="AV442" s="51"/>
      <c r="AW442" s="51"/>
      <c r="AX442" s="51"/>
      <c r="AY442" s="51"/>
      <c r="AZ442" s="54"/>
      <c r="BA442" s="130"/>
      <c r="BB442" s="109"/>
      <c r="BC442" s="109"/>
      <c r="BD442" s="109"/>
      <c r="BE442" s="66"/>
      <c r="BF442" s="66"/>
      <c r="BG442" s="51"/>
      <c r="BH442" s="51"/>
      <c r="BI442" s="51"/>
      <c r="BJ442" s="51"/>
      <c r="BK442" s="51"/>
      <c r="BL442" s="51"/>
      <c r="BM442" s="51"/>
      <c r="BN442" s="51"/>
      <c r="BO442" s="51"/>
      <c r="BP442" s="51"/>
      <c r="BQ442" s="54"/>
      <c r="BR442" s="130"/>
      <c r="BS442" s="109"/>
      <c r="BT442" s="109"/>
      <c r="BU442" s="109"/>
      <c r="BV442" s="66"/>
      <c r="BW442" s="66"/>
      <c r="BX442" s="51"/>
      <c r="BY442" s="51"/>
      <c r="BZ442" s="51"/>
      <c r="CA442" s="51"/>
      <c r="CB442" s="51"/>
      <c r="CC442" s="51"/>
      <c r="CD442" s="51"/>
      <c r="CE442" s="51"/>
      <c r="CF442" s="51"/>
      <c r="CG442" s="51"/>
      <c r="CH442" s="54"/>
      <c r="CI442" s="130"/>
      <c r="CJ442" s="109"/>
      <c r="CK442" s="109"/>
      <c r="CL442" s="109"/>
      <c r="CM442" s="66"/>
      <c r="CN442" s="66"/>
      <c r="CO442" s="51"/>
      <c r="CP442" s="51"/>
      <c r="CQ442" s="51"/>
      <c r="CR442" s="51"/>
      <c r="CS442" s="51"/>
      <c r="CT442" s="51"/>
      <c r="CU442" s="51"/>
      <c r="CV442" s="51"/>
      <c r="CW442" s="51"/>
      <c r="CX442" s="51"/>
      <c r="CY442" s="54"/>
      <c r="CZ442" s="130"/>
      <c r="DA442" s="109"/>
      <c r="DB442" s="109"/>
      <c r="DC442" s="109"/>
      <c r="DD442" s="66"/>
      <c r="DE442" s="66"/>
      <c r="DF442" s="51"/>
      <c r="DG442" s="51"/>
      <c r="DH442" s="51"/>
      <c r="DI442" s="51"/>
      <c r="DJ442" s="51"/>
      <c r="DK442" s="51"/>
      <c r="DL442" s="51"/>
      <c r="DM442" s="51"/>
      <c r="DN442" s="51"/>
      <c r="DO442" s="51"/>
      <c r="DP442" s="54"/>
      <c r="DQ442" s="130"/>
      <c r="DR442" s="109"/>
      <c r="DS442" s="109"/>
      <c r="DT442" s="109"/>
      <c r="DU442" s="66"/>
      <c r="DV442" s="66"/>
      <c r="DW442" s="51"/>
      <c r="DX442" s="51"/>
      <c r="DY442" s="51"/>
      <c r="DZ442" s="51"/>
      <c r="EA442" s="51"/>
      <c r="EB442" s="51"/>
      <c r="EC442" s="51"/>
      <c r="ED442" s="51"/>
      <c r="EE442" s="51"/>
      <c r="EF442" s="51"/>
      <c r="EG442" s="54"/>
      <c r="EH442" s="130"/>
      <c r="EI442" s="109"/>
      <c r="EJ442" s="109"/>
      <c r="EK442" s="109"/>
      <c r="EL442" s="66"/>
      <c r="EM442" s="66"/>
      <c r="EN442" s="51"/>
      <c r="EO442" s="51"/>
      <c r="EP442" s="51"/>
      <c r="EQ442" s="51"/>
      <c r="ER442" s="51"/>
      <c r="ES442" s="51"/>
      <c r="ET442" s="51"/>
      <c r="EU442" s="51"/>
      <c r="EV442" s="51"/>
      <c r="EW442" s="51"/>
      <c r="EX442" s="54"/>
      <c r="EY442" s="130"/>
      <c r="EZ442" s="109"/>
      <c r="FA442" s="109"/>
      <c r="FB442" s="109"/>
      <c r="FC442" s="66"/>
      <c r="FD442" s="66"/>
      <c r="FE442" s="51"/>
      <c r="FF442" s="51"/>
      <c r="FG442" s="51"/>
      <c r="FH442" s="51"/>
      <c r="FI442" s="51"/>
      <c r="FJ442" s="51"/>
      <c r="FK442" s="51"/>
      <c r="FL442" s="51"/>
      <c r="FM442" s="51"/>
      <c r="FN442" s="51"/>
      <c r="FO442" s="54"/>
      <c r="FP442" s="130"/>
      <c r="FQ442" s="109"/>
      <c r="FR442" s="109"/>
      <c r="FS442" s="109"/>
      <c r="FT442" s="66"/>
      <c r="FU442" s="66"/>
      <c r="FV442" s="51"/>
      <c r="FW442" s="51"/>
      <c r="FX442" s="51"/>
      <c r="FY442" s="51"/>
      <c r="FZ442" s="51"/>
      <c r="GA442" s="51"/>
      <c r="GB442" s="51"/>
      <c r="GC442" s="51"/>
      <c r="GD442" s="51"/>
      <c r="GE442" s="51"/>
      <c r="GF442" s="54"/>
      <c r="GG442" s="130"/>
      <c r="GH442" s="109"/>
      <c r="GI442" s="109"/>
      <c r="GJ442" s="109"/>
      <c r="GK442" s="66"/>
      <c r="GL442" s="66"/>
      <c r="GM442" s="51"/>
      <c r="GN442" s="51"/>
      <c r="GO442" s="51"/>
      <c r="GP442" s="51"/>
      <c r="GQ442" s="51"/>
      <c r="GR442" s="51"/>
      <c r="GS442" s="51"/>
      <c r="GT442" s="51"/>
      <c r="GU442" s="51"/>
      <c r="GV442" s="51"/>
      <c r="GW442" s="54"/>
      <c r="GX442" s="130"/>
      <c r="GY442" s="109"/>
      <c r="GZ442" s="109"/>
      <c r="HA442" s="109"/>
      <c r="HB442" s="66"/>
      <c r="HC442" s="66"/>
      <c r="HD442" s="51"/>
      <c r="HE442" s="51"/>
      <c r="HF442" s="51"/>
      <c r="HG442" s="51"/>
      <c r="HH442" s="51"/>
      <c r="HI442" s="51"/>
      <c r="HJ442" s="51"/>
      <c r="HK442" s="51"/>
      <c r="HL442" s="51"/>
      <c r="HM442" s="51"/>
      <c r="HN442" s="54"/>
      <c r="HO442" s="130"/>
      <c r="HP442" s="109"/>
      <c r="HQ442" s="109"/>
      <c r="HR442" s="109"/>
      <c r="HS442" s="66"/>
      <c r="HT442" s="66"/>
      <c r="HU442" s="51"/>
      <c r="HV442" s="51"/>
      <c r="HW442" s="51"/>
      <c r="HX442" s="51"/>
      <c r="HY442" s="51"/>
      <c r="HZ442" s="51"/>
      <c r="IA442" s="51"/>
      <c r="IB442" s="51"/>
      <c r="IC442" s="51"/>
      <c r="ID442" s="51"/>
      <c r="IE442" s="54"/>
      <c r="IF442" s="130"/>
      <c r="IG442" s="109"/>
      <c r="IH442" s="109"/>
      <c r="II442" s="109"/>
      <c r="IJ442" s="66"/>
      <c r="IK442" s="66"/>
      <c r="IL442" s="51"/>
      <c r="IM442" s="51"/>
      <c r="IN442" s="51"/>
      <c r="IO442" s="51"/>
      <c r="IP442" s="51"/>
      <c r="IQ442" s="51"/>
      <c r="IR442" s="51"/>
      <c r="IS442" s="51"/>
      <c r="IT442" s="51"/>
      <c r="IU442" s="51"/>
      <c r="IV442" s="54"/>
    </row>
    <row r="443" spans="1:256" ht="30.75" customHeight="1">
      <c r="A443" s="111"/>
      <c r="B443" s="108"/>
      <c r="C443" s="109"/>
      <c r="D443" s="110"/>
      <c r="E443" s="19"/>
      <c r="F443" s="19"/>
      <c r="G443" s="19"/>
      <c r="H443" s="19">
        <v>2023</v>
      </c>
      <c r="I443" s="25">
        <f>K443+M443+O443+Q443</f>
        <v>614705.69999999995</v>
      </c>
      <c r="J443" s="25">
        <f t="shared" si="126"/>
        <v>614705.69999999995</v>
      </c>
      <c r="K443" s="25">
        <f t="shared" si="128"/>
        <v>11573.3</v>
      </c>
      <c r="L443" s="25">
        <f t="shared" si="128"/>
        <v>11573.3</v>
      </c>
      <c r="M443" s="25">
        <f t="shared" si="128"/>
        <v>373875.5</v>
      </c>
      <c r="N443" s="25">
        <f t="shared" si="128"/>
        <v>373875.5</v>
      </c>
      <c r="O443" s="25">
        <f t="shared" si="128"/>
        <v>229256.9</v>
      </c>
      <c r="P443" s="25">
        <f t="shared" si="128"/>
        <v>229256.9</v>
      </c>
      <c r="Q443" s="25">
        <f t="shared" si="128"/>
        <v>0</v>
      </c>
      <c r="R443" s="25">
        <f t="shared" si="128"/>
        <v>0</v>
      </c>
      <c r="S443" s="22"/>
      <c r="T443" s="131"/>
      <c r="U443" s="109"/>
      <c r="V443" s="109"/>
      <c r="W443" s="66"/>
      <c r="X443" s="66"/>
      <c r="Y443" s="51"/>
      <c r="Z443" s="51"/>
      <c r="AA443" s="51"/>
      <c r="AB443" s="51"/>
      <c r="AC443" s="51"/>
      <c r="AD443" s="51"/>
      <c r="AE443" s="51"/>
      <c r="AF443" s="51"/>
      <c r="AG443" s="51"/>
      <c r="AH443" s="51"/>
      <c r="AI443" s="54"/>
      <c r="AJ443" s="130"/>
      <c r="AK443" s="109"/>
      <c r="AL443" s="109"/>
      <c r="AM443" s="109"/>
      <c r="AN443" s="66"/>
      <c r="AO443" s="66"/>
      <c r="AP443" s="51"/>
      <c r="AQ443" s="51"/>
      <c r="AR443" s="51"/>
      <c r="AS443" s="51"/>
      <c r="AT443" s="51"/>
      <c r="AU443" s="51"/>
      <c r="AV443" s="51"/>
      <c r="AW443" s="51"/>
      <c r="AX443" s="51"/>
      <c r="AY443" s="51"/>
      <c r="AZ443" s="54"/>
      <c r="BA443" s="130"/>
      <c r="BB443" s="109"/>
      <c r="BC443" s="109"/>
      <c r="BD443" s="109"/>
      <c r="BE443" s="66"/>
      <c r="BF443" s="66"/>
      <c r="BG443" s="51"/>
      <c r="BH443" s="51"/>
      <c r="BI443" s="51"/>
      <c r="BJ443" s="51"/>
      <c r="BK443" s="51"/>
      <c r="BL443" s="51"/>
      <c r="BM443" s="51"/>
      <c r="BN443" s="51"/>
      <c r="BO443" s="51"/>
      <c r="BP443" s="51"/>
      <c r="BQ443" s="54"/>
      <c r="BR443" s="130"/>
      <c r="BS443" s="109"/>
      <c r="BT443" s="109"/>
      <c r="BU443" s="109"/>
      <c r="BV443" s="66"/>
      <c r="BW443" s="66"/>
      <c r="BX443" s="51"/>
      <c r="BY443" s="51"/>
      <c r="BZ443" s="51"/>
      <c r="CA443" s="51"/>
      <c r="CB443" s="51"/>
      <c r="CC443" s="51"/>
      <c r="CD443" s="51"/>
      <c r="CE443" s="51"/>
      <c r="CF443" s="51"/>
      <c r="CG443" s="51"/>
      <c r="CH443" s="54"/>
      <c r="CI443" s="130"/>
      <c r="CJ443" s="109"/>
      <c r="CK443" s="109"/>
      <c r="CL443" s="109"/>
      <c r="CM443" s="66"/>
      <c r="CN443" s="66"/>
      <c r="CO443" s="51"/>
      <c r="CP443" s="51"/>
      <c r="CQ443" s="51"/>
      <c r="CR443" s="51"/>
      <c r="CS443" s="51"/>
      <c r="CT443" s="51"/>
      <c r="CU443" s="51"/>
      <c r="CV443" s="51"/>
      <c r="CW443" s="51"/>
      <c r="CX443" s="51"/>
      <c r="CY443" s="54"/>
      <c r="CZ443" s="130"/>
      <c r="DA443" s="109"/>
      <c r="DB443" s="109"/>
      <c r="DC443" s="109"/>
      <c r="DD443" s="66"/>
      <c r="DE443" s="66"/>
      <c r="DF443" s="51"/>
      <c r="DG443" s="51"/>
      <c r="DH443" s="51"/>
      <c r="DI443" s="51"/>
      <c r="DJ443" s="51"/>
      <c r="DK443" s="51"/>
      <c r="DL443" s="51"/>
      <c r="DM443" s="51"/>
      <c r="DN443" s="51"/>
      <c r="DO443" s="51"/>
      <c r="DP443" s="54"/>
      <c r="DQ443" s="130"/>
      <c r="DR443" s="109"/>
      <c r="DS443" s="109"/>
      <c r="DT443" s="109"/>
      <c r="DU443" s="66"/>
      <c r="DV443" s="66"/>
      <c r="DW443" s="51"/>
      <c r="DX443" s="51"/>
      <c r="DY443" s="51"/>
      <c r="DZ443" s="51"/>
      <c r="EA443" s="51"/>
      <c r="EB443" s="51"/>
      <c r="EC443" s="51"/>
      <c r="ED443" s="51"/>
      <c r="EE443" s="51"/>
      <c r="EF443" s="51"/>
      <c r="EG443" s="54"/>
      <c r="EH443" s="130"/>
      <c r="EI443" s="109"/>
      <c r="EJ443" s="109"/>
      <c r="EK443" s="109"/>
      <c r="EL443" s="66"/>
      <c r="EM443" s="66"/>
      <c r="EN443" s="51"/>
      <c r="EO443" s="51"/>
      <c r="EP443" s="51"/>
      <c r="EQ443" s="51"/>
      <c r="ER443" s="51"/>
      <c r="ES443" s="51"/>
      <c r="ET443" s="51"/>
      <c r="EU443" s="51"/>
      <c r="EV443" s="51"/>
      <c r="EW443" s="51"/>
      <c r="EX443" s="54"/>
      <c r="EY443" s="130"/>
      <c r="EZ443" s="109"/>
      <c r="FA443" s="109"/>
      <c r="FB443" s="109"/>
      <c r="FC443" s="66"/>
      <c r="FD443" s="66"/>
      <c r="FE443" s="51"/>
      <c r="FF443" s="51"/>
      <c r="FG443" s="51"/>
      <c r="FH443" s="51"/>
      <c r="FI443" s="51"/>
      <c r="FJ443" s="51"/>
      <c r="FK443" s="51"/>
      <c r="FL443" s="51"/>
      <c r="FM443" s="51"/>
      <c r="FN443" s="51"/>
      <c r="FO443" s="54"/>
      <c r="FP443" s="130"/>
      <c r="FQ443" s="109"/>
      <c r="FR443" s="109"/>
      <c r="FS443" s="109"/>
      <c r="FT443" s="66"/>
      <c r="FU443" s="66"/>
      <c r="FV443" s="51"/>
      <c r="FW443" s="51"/>
      <c r="FX443" s="51"/>
      <c r="FY443" s="51"/>
      <c r="FZ443" s="51"/>
      <c r="GA443" s="51"/>
      <c r="GB443" s="51"/>
      <c r="GC443" s="51"/>
      <c r="GD443" s="51"/>
      <c r="GE443" s="51"/>
      <c r="GF443" s="54"/>
      <c r="GG443" s="130"/>
      <c r="GH443" s="109"/>
      <c r="GI443" s="109"/>
      <c r="GJ443" s="109"/>
      <c r="GK443" s="66"/>
      <c r="GL443" s="66"/>
      <c r="GM443" s="51"/>
      <c r="GN443" s="51"/>
      <c r="GO443" s="51"/>
      <c r="GP443" s="51"/>
      <c r="GQ443" s="51"/>
      <c r="GR443" s="51"/>
      <c r="GS443" s="51"/>
      <c r="GT443" s="51"/>
      <c r="GU443" s="51"/>
      <c r="GV443" s="51"/>
      <c r="GW443" s="54"/>
      <c r="GX443" s="130"/>
      <c r="GY443" s="109"/>
      <c r="GZ443" s="109"/>
      <c r="HA443" s="109"/>
      <c r="HB443" s="66"/>
      <c r="HC443" s="66"/>
      <c r="HD443" s="51"/>
      <c r="HE443" s="51"/>
      <c r="HF443" s="51"/>
      <c r="HG443" s="51"/>
      <c r="HH443" s="51"/>
      <c r="HI443" s="51"/>
      <c r="HJ443" s="51"/>
      <c r="HK443" s="51"/>
      <c r="HL443" s="51"/>
      <c r="HM443" s="51"/>
      <c r="HN443" s="54"/>
      <c r="HO443" s="130"/>
      <c r="HP443" s="109"/>
      <c r="HQ443" s="109"/>
      <c r="HR443" s="109"/>
      <c r="HS443" s="66"/>
      <c r="HT443" s="66"/>
      <c r="HU443" s="51"/>
      <c r="HV443" s="51"/>
      <c r="HW443" s="51"/>
      <c r="HX443" s="51"/>
      <c r="HY443" s="51"/>
      <c r="HZ443" s="51"/>
      <c r="IA443" s="51"/>
      <c r="IB443" s="51"/>
      <c r="IC443" s="51"/>
      <c r="ID443" s="51"/>
      <c r="IE443" s="54"/>
      <c r="IF443" s="130"/>
      <c r="IG443" s="109"/>
      <c r="IH443" s="109"/>
      <c r="II443" s="109"/>
      <c r="IJ443" s="66"/>
      <c r="IK443" s="66"/>
      <c r="IL443" s="51"/>
      <c r="IM443" s="51"/>
      <c r="IN443" s="51"/>
      <c r="IO443" s="51"/>
      <c r="IP443" s="51"/>
      <c r="IQ443" s="51"/>
      <c r="IR443" s="51"/>
      <c r="IS443" s="51"/>
      <c r="IT443" s="51"/>
      <c r="IU443" s="51"/>
      <c r="IV443" s="54"/>
    </row>
    <row r="444" spans="1:256" ht="30.75" customHeight="1">
      <c r="A444" s="111"/>
      <c r="B444" s="108"/>
      <c r="C444" s="109"/>
      <c r="D444" s="110"/>
      <c r="E444" s="19"/>
      <c r="F444" s="19"/>
      <c r="G444" s="19"/>
      <c r="H444" s="19">
        <v>2024</v>
      </c>
      <c r="I444" s="25">
        <f>K444+M444+O444+Q444</f>
        <v>0</v>
      </c>
      <c r="J444" s="25">
        <f t="shared" si="126"/>
        <v>0</v>
      </c>
      <c r="K444" s="25">
        <f t="shared" si="128"/>
        <v>0</v>
      </c>
      <c r="L444" s="25">
        <f t="shared" si="128"/>
        <v>0</v>
      </c>
      <c r="M444" s="25">
        <f t="shared" si="128"/>
        <v>0</v>
      </c>
      <c r="N444" s="25">
        <f t="shared" si="128"/>
        <v>0</v>
      </c>
      <c r="O444" s="25">
        <f t="shared" si="128"/>
        <v>0</v>
      </c>
      <c r="P444" s="25">
        <f t="shared" si="128"/>
        <v>0</v>
      </c>
      <c r="Q444" s="25">
        <f t="shared" si="128"/>
        <v>0</v>
      </c>
      <c r="R444" s="25">
        <f t="shared" si="128"/>
        <v>0</v>
      </c>
      <c r="S444" s="22"/>
      <c r="T444" s="131"/>
      <c r="U444" s="109"/>
      <c r="V444" s="109"/>
      <c r="W444" s="66"/>
      <c r="X444" s="66"/>
      <c r="Y444" s="51"/>
      <c r="Z444" s="51"/>
      <c r="AA444" s="51"/>
      <c r="AB444" s="51"/>
      <c r="AC444" s="51"/>
      <c r="AD444" s="51"/>
      <c r="AE444" s="51"/>
      <c r="AF444" s="51"/>
      <c r="AG444" s="51"/>
      <c r="AH444" s="51"/>
      <c r="AI444" s="54"/>
      <c r="AJ444" s="130"/>
      <c r="AK444" s="109"/>
      <c r="AL444" s="109"/>
      <c r="AM444" s="109"/>
      <c r="AN444" s="66"/>
      <c r="AO444" s="66"/>
      <c r="AP444" s="51"/>
      <c r="AQ444" s="51"/>
      <c r="AR444" s="51"/>
      <c r="AS444" s="51"/>
      <c r="AT444" s="51"/>
      <c r="AU444" s="51"/>
      <c r="AV444" s="51"/>
      <c r="AW444" s="51"/>
      <c r="AX444" s="51"/>
      <c r="AY444" s="51"/>
      <c r="AZ444" s="54"/>
      <c r="BA444" s="130"/>
      <c r="BB444" s="109"/>
      <c r="BC444" s="109"/>
      <c r="BD444" s="109"/>
      <c r="BE444" s="66"/>
      <c r="BF444" s="66"/>
      <c r="BG444" s="51"/>
      <c r="BH444" s="51"/>
      <c r="BI444" s="51"/>
      <c r="BJ444" s="51"/>
      <c r="BK444" s="51"/>
      <c r="BL444" s="51"/>
      <c r="BM444" s="51"/>
      <c r="BN444" s="51"/>
      <c r="BO444" s="51"/>
      <c r="BP444" s="51"/>
      <c r="BQ444" s="54"/>
      <c r="BR444" s="130"/>
      <c r="BS444" s="109"/>
      <c r="BT444" s="109"/>
      <c r="BU444" s="109"/>
      <c r="BV444" s="66"/>
      <c r="BW444" s="66"/>
      <c r="BX444" s="51"/>
      <c r="BY444" s="51"/>
      <c r="BZ444" s="51"/>
      <c r="CA444" s="51"/>
      <c r="CB444" s="51"/>
      <c r="CC444" s="51"/>
      <c r="CD444" s="51"/>
      <c r="CE444" s="51"/>
      <c r="CF444" s="51"/>
      <c r="CG444" s="51"/>
      <c r="CH444" s="54"/>
      <c r="CI444" s="130"/>
      <c r="CJ444" s="109"/>
      <c r="CK444" s="109"/>
      <c r="CL444" s="109"/>
      <c r="CM444" s="66"/>
      <c r="CN444" s="66"/>
      <c r="CO444" s="51"/>
      <c r="CP444" s="51"/>
      <c r="CQ444" s="51"/>
      <c r="CR444" s="51"/>
      <c r="CS444" s="51"/>
      <c r="CT444" s="51"/>
      <c r="CU444" s="51"/>
      <c r="CV444" s="51"/>
      <c r="CW444" s="51"/>
      <c r="CX444" s="51"/>
      <c r="CY444" s="54"/>
      <c r="CZ444" s="130"/>
      <c r="DA444" s="109"/>
      <c r="DB444" s="109"/>
      <c r="DC444" s="109"/>
      <c r="DD444" s="66"/>
      <c r="DE444" s="66"/>
      <c r="DF444" s="51"/>
      <c r="DG444" s="51"/>
      <c r="DH444" s="51"/>
      <c r="DI444" s="51"/>
      <c r="DJ444" s="51"/>
      <c r="DK444" s="51"/>
      <c r="DL444" s="51"/>
      <c r="DM444" s="51"/>
      <c r="DN444" s="51"/>
      <c r="DO444" s="51"/>
      <c r="DP444" s="54"/>
      <c r="DQ444" s="130"/>
      <c r="DR444" s="109"/>
      <c r="DS444" s="109"/>
      <c r="DT444" s="109"/>
      <c r="DU444" s="66"/>
      <c r="DV444" s="66"/>
      <c r="DW444" s="51"/>
      <c r="DX444" s="51"/>
      <c r="DY444" s="51"/>
      <c r="DZ444" s="51"/>
      <c r="EA444" s="51"/>
      <c r="EB444" s="51"/>
      <c r="EC444" s="51"/>
      <c r="ED444" s="51"/>
      <c r="EE444" s="51"/>
      <c r="EF444" s="51"/>
      <c r="EG444" s="54"/>
      <c r="EH444" s="130"/>
      <c r="EI444" s="109"/>
      <c r="EJ444" s="109"/>
      <c r="EK444" s="109"/>
      <c r="EL444" s="66"/>
      <c r="EM444" s="66"/>
      <c r="EN444" s="51"/>
      <c r="EO444" s="51"/>
      <c r="EP444" s="51"/>
      <c r="EQ444" s="51"/>
      <c r="ER444" s="51"/>
      <c r="ES444" s="51"/>
      <c r="ET444" s="51"/>
      <c r="EU444" s="51"/>
      <c r="EV444" s="51"/>
      <c r="EW444" s="51"/>
      <c r="EX444" s="54"/>
      <c r="EY444" s="130"/>
      <c r="EZ444" s="109"/>
      <c r="FA444" s="109"/>
      <c r="FB444" s="109"/>
      <c r="FC444" s="66"/>
      <c r="FD444" s="66"/>
      <c r="FE444" s="51"/>
      <c r="FF444" s="51"/>
      <c r="FG444" s="51"/>
      <c r="FH444" s="51"/>
      <c r="FI444" s="51"/>
      <c r="FJ444" s="51"/>
      <c r="FK444" s="51"/>
      <c r="FL444" s="51"/>
      <c r="FM444" s="51"/>
      <c r="FN444" s="51"/>
      <c r="FO444" s="54"/>
      <c r="FP444" s="130"/>
      <c r="FQ444" s="109"/>
      <c r="FR444" s="109"/>
      <c r="FS444" s="109"/>
      <c r="FT444" s="66"/>
      <c r="FU444" s="66"/>
      <c r="FV444" s="51"/>
      <c r="FW444" s="51"/>
      <c r="FX444" s="51"/>
      <c r="FY444" s="51"/>
      <c r="FZ444" s="51"/>
      <c r="GA444" s="51"/>
      <c r="GB444" s="51"/>
      <c r="GC444" s="51"/>
      <c r="GD444" s="51"/>
      <c r="GE444" s="51"/>
      <c r="GF444" s="54"/>
      <c r="GG444" s="130"/>
      <c r="GH444" s="109"/>
      <c r="GI444" s="109"/>
      <c r="GJ444" s="109"/>
      <c r="GK444" s="66"/>
      <c r="GL444" s="66"/>
      <c r="GM444" s="51"/>
      <c r="GN444" s="51"/>
      <c r="GO444" s="51"/>
      <c r="GP444" s="51"/>
      <c r="GQ444" s="51"/>
      <c r="GR444" s="51"/>
      <c r="GS444" s="51"/>
      <c r="GT444" s="51"/>
      <c r="GU444" s="51"/>
      <c r="GV444" s="51"/>
      <c r="GW444" s="54"/>
      <c r="GX444" s="130"/>
      <c r="GY444" s="109"/>
      <c r="GZ444" s="109"/>
      <c r="HA444" s="109"/>
      <c r="HB444" s="66"/>
      <c r="HC444" s="66"/>
      <c r="HD444" s="51"/>
      <c r="HE444" s="51"/>
      <c r="HF444" s="51"/>
      <c r="HG444" s="51"/>
      <c r="HH444" s="51"/>
      <c r="HI444" s="51"/>
      <c r="HJ444" s="51"/>
      <c r="HK444" s="51"/>
      <c r="HL444" s="51"/>
      <c r="HM444" s="51"/>
      <c r="HN444" s="54"/>
      <c r="HO444" s="130"/>
      <c r="HP444" s="109"/>
      <c r="HQ444" s="109"/>
      <c r="HR444" s="109"/>
      <c r="HS444" s="66"/>
      <c r="HT444" s="66"/>
      <c r="HU444" s="51"/>
      <c r="HV444" s="51"/>
      <c r="HW444" s="51"/>
      <c r="HX444" s="51"/>
      <c r="HY444" s="51"/>
      <c r="HZ444" s="51"/>
      <c r="IA444" s="51"/>
      <c r="IB444" s="51"/>
      <c r="IC444" s="51"/>
      <c r="ID444" s="51"/>
      <c r="IE444" s="54"/>
      <c r="IF444" s="130"/>
      <c r="IG444" s="109"/>
      <c r="IH444" s="109"/>
      <c r="II444" s="109"/>
      <c r="IJ444" s="66"/>
      <c r="IK444" s="66"/>
      <c r="IL444" s="51"/>
      <c r="IM444" s="51"/>
      <c r="IN444" s="51"/>
      <c r="IO444" s="51"/>
      <c r="IP444" s="51"/>
      <c r="IQ444" s="51"/>
      <c r="IR444" s="51"/>
      <c r="IS444" s="51"/>
      <c r="IT444" s="51"/>
      <c r="IU444" s="51"/>
      <c r="IV444" s="54"/>
    </row>
    <row r="445" spans="1:256" ht="30.75" customHeight="1">
      <c r="A445" s="111"/>
      <c r="B445" s="108"/>
      <c r="C445" s="109"/>
      <c r="D445" s="110"/>
      <c r="E445" s="19"/>
      <c r="F445" s="19"/>
      <c r="G445" s="19"/>
      <c r="H445" s="19">
        <v>2025</v>
      </c>
      <c r="I445" s="25">
        <f t="shared" ref="I445:I450" si="129">K445+M445+O445+Q445</f>
        <v>0</v>
      </c>
      <c r="J445" s="25">
        <f t="shared" si="126"/>
        <v>0</v>
      </c>
      <c r="K445" s="25">
        <f t="shared" si="128"/>
        <v>0</v>
      </c>
      <c r="L445" s="25">
        <f t="shared" si="128"/>
        <v>0</v>
      </c>
      <c r="M445" s="25">
        <f t="shared" si="128"/>
        <v>0</v>
      </c>
      <c r="N445" s="25">
        <f t="shared" si="128"/>
        <v>0</v>
      </c>
      <c r="O445" s="25">
        <f t="shared" si="128"/>
        <v>0</v>
      </c>
      <c r="P445" s="25">
        <f t="shared" si="128"/>
        <v>0</v>
      </c>
      <c r="Q445" s="25">
        <f t="shared" si="128"/>
        <v>0</v>
      </c>
      <c r="R445" s="25">
        <f t="shared" si="128"/>
        <v>0</v>
      </c>
      <c r="S445" s="22"/>
      <c r="T445" s="131"/>
      <c r="U445" s="109"/>
      <c r="V445" s="109"/>
      <c r="W445" s="66"/>
      <c r="X445" s="66"/>
      <c r="Y445" s="51"/>
      <c r="Z445" s="51"/>
      <c r="AA445" s="51"/>
      <c r="AB445" s="51"/>
      <c r="AC445" s="51"/>
      <c r="AD445" s="51"/>
      <c r="AE445" s="51"/>
      <c r="AF445" s="51"/>
      <c r="AG445" s="51"/>
      <c r="AH445" s="51"/>
      <c r="AI445" s="54"/>
      <c r="AJ445" s="130"/>
      <c r="AK445" s="109"/>
      <c r="AL445" s="109"/>
      <c r="AM445" s="109"/>
      <c r="AN445" s="66"/>
      <c r="AO445" s="66"/>
      <c r="AP445" s="51"/>
      <c r="AQ445" s="51"/>
      <c r="AR445" s="51"/>
      <c r="AS445" s="51"/>
      <c r="AT445" s="51"/>
      <c r="AU445" s="51"/>
      <c r="AV445" s="51"/>
      <c r="AW445" s="51"/>
      <c r="AX445" s="51"/>
      <c r="AY445" s="51"/>
      <c r="AZ445" s="54"/>
      <c r="BA445" s="130"/>
      <c r="BB445" s="109"/>
      <c r="BC445" s="109"/>
      <c r="BD445" s="109"/>
      <c r="BE445" s="66"/>
      <c r="BF445" s="66"/>
      <c r="BG445" s="51"/>
      <c r="BH445" s="51"/>
      <c r="BI445" s="51"/>
      <c r="BJ445" s="51"/>
      <c r="BK445" s="51"/>
      <c r="BL445" s="51"/>
      <c r="BM445" s="51"/>
      <c r="BN445" s="51"/>
      <c r="BO445" s="51"/>
      <c r="BP445" s="51"/>
      <c r="BQ445" s="54"/>
      <c r="BR445" s="130"/>
      <c r="BS445" s="109"/>
      <c r="BT445" s="109"/>
      <c r="BU445" s="109"/>
      <c r="BV445" s="66"/>
      <c r="BW445" s="66"/>
      <c r="BX445" s="51"/>
      <c r="BY445" s="51"/>
      <c r="BZ445" s="51"/>
      <c r="CA445" s="51"/>
      <c r="CB445" s="51"/>
      <c r="CC445" s="51"/>
      <c r="CD445" s="51"/>
      <c r="CE445" s="51"/>
      <c r="CF445" s="51"/>
      <c r="CG445" s="51"/>
      <c r="CH445" s="54"/>
      <c r="CI445" s="130"/>
      <c r="CJ445" s="109"/>
      <c r="CK445" s="109"/>
      <c r="CL445" s="109"/>
      <c r="CM445" s="66"/>
      <c r="CN445" s="66"/>
      <c r="CO445" s="51"/>
      <c r="CP445" s="51"/>
      <c r="CQ445" s="51"/>
      <c r="CR445" s="51"/>
      <c r="CS445" s="51"/>
      <c r="CT445" s="51"/>
      <c r="CU445" s="51"/>
      <c r="CV445" s="51"/>
      <c r="CW445" s="51"/>
      <c r="CX445" s="51"/>
      <c r="CY445" s="54"/>
      <c r="CZ445" s="130"/>
      <c r="DA445" s="109"/>
      <c r="DB445" s="109"/>
      <c r="DC445" s="109"/>
      <c r="DD445" s="66"/>
      <c r="DE445" s="66"/>
      <c r="DF445" s="51"/>
      <c r="DG445" s="51"/>
      <c r="DH445" s="51"/>
      <c r="DI445" s="51"/>
      <c r="DJ445" s="51"/>
      <c r="DK445" s="51"/>
      <c r="DL445" s="51"/>
      <c r="DM445" s="51"/>
      <c r="DN445" s="51"/>
      <c r="DO445" s="51"/>
      <c r="DP445" s="54"/>
      <c r="DQ445" s="130"/>
      <c r="DR445" s="109"/>
      <c r="DS445" s="109"/>
      <c r="DT445" s="109"/>
      <c r="DU445" s="66"/>
      <c r="DV445" s="66"/>
      <c r="DW445" s="51"/>
      <c r="DX445" s="51"/>
      <c r="DY445" s="51"/>
      <c r="DZ445" s="51"/>
      <c r="EA445" s="51"/>
      <c r="EB445" s="51"/>
      <c r="EC445" s="51"/>
      <c r="ED445" s="51"/>
      <c r="EE445" s="51"/>
      <c r="EF445" s="51"/>
      <c r="EG445" s="54"/>
      <c r="EH445" s="130"/>
      <c r="EI445" s="109"/>
      <c r="EJ445" s="109"/>
      <c r="EK445" s="109"/>
      <c r="EL445" s="66"/>
      <c r="EM445" s="66"/>
      <c r="EN445" s="51"/>
      <c r="EO445" s="51"/>
      <c r="EP445" s="51"/>
      <c r="EQ445" s="51"/>
      <c r="ER445" s="51"/>
      <c r="ES445" s="51"/>
      <c r="ET445" s="51"/>
      <c r="EU445" s="51"/>
      <c r="EV445" s="51"/>
      <c r="EW445" s="51"/>
      <c r="EX445" s="54"/>
      <c r="EY445" s="130"/>
      <c r="EZ445" s="109"/>
      <c r="FA445" s="109"/>
      <c r="FB445" s="109"/>
      <c r="FC445" s="66"/>
      <c r="FD445" s="66"/>
      <c r="FE445" s="51"/>
      <c r="FF445" s="51"/>
      <c r="FG445" s="51"/>
      <c r="FH445" s="51"/>
      <c r="FI445" s="51"/>
      <c r="FJ445" s="51"/>
      <c r="FK445" s="51"/>
      <c r="FL445" s="51"/>
      <c r="FM445" s="51"/>
      <c r="FN445" s="51"/>
      <c r="FO445" s="54"/>
      <c r="FP445" s="130"/>
      <c r="FQ445" s="109"/>
      <c r="FR445" s="109"/>
      <c r="FS445" s="109"/>
      <c r="FT445" s="66"/>
      <c r="FU445" s="66"/>
      <c r="FV445" s="51"/>
      <c r="FW445" s="51"/>
      <c r="FX445" s="51"/>
      <c r="FY445" s="51"/>
      <c r="FZ445" s="51"/>
      <c r="GA445" s="51"/>
      <c r="GB445" s="51"/>
      <c r="GC445" s="51"/>
      <c r="GD445" s="51"/>
      <c r="GE445" s="51"/>
      <c r="GF445" s="54"/>
      <c r="GG445" s="130"/>
      <c r="GH445" s="109"/>
      <c r="GI445" s="109"/>
      <c r="GJ445" s="109"/>
      <c r="GK445" s="66"/>
      <c r="GL445" s="66"/>
      <c r="GM445" s="51"/>
      <c r="GN445" s="51"/>
      <c r="GO445" s="51"/>
      <c r="GP445" s="51"/>
      <c r="GQ445" s="51"/>
      <c r="GR445" s="51"/>
      <c r="GS445" s="51"/>
      <c r="GT445" s="51"/>
      <c r="GU445" s="51"/>
      <c r="GV445" s="51"/>
      <c r="GW445" s="54"/>
      <c r="GX445" s="130"/>
      <c r="GY445" s="109"/>
      <c r="GZ445" s="109"/>
      <c r="HA445" s="109"/>
      <c r="HB445" s="66"/>
      <c r="HC445" s="66"/>
      <c r="HD445" s="51"/>
      <c r="HE445" s="51"/>
      <c r="HF445" s="51"/>
      <c r="HG445" s="51"/>
      <c r="HH445" s="51"/>
      <c r="HI445" s="51"/>
      <c r="HJ445" s="51"/>
      <c r="HK445" s="51"/>
      <c r="HL445" s="51"/>
      <c r="HM445" s="51"/>
      <c r="HN445" s="54"/>
      <c r="HO445" s="130"/>
      <c r="HP445" s="109"/>
      <c r="HQ445" s="109"/>
      <c r="HR445" s="109"/>
      <c r="HS445" s="66"/>
      <c r="HT445" s="66"/>
      <c r="HU445" s="51"/>
      <c r="HV445" s="51"/>
      <c r="HW445" s="51"/>
      <c r="HX445" s="51"/>
      <c r="HY445" s="51"/>
      <c r="HZ445" s="51"/>
      <c r="IA445" s="51"/>
      <c r="IB445" s="51"/>
      <c r="IC445" s="51"/>
      <c r="ID445" s="51"/>
      <c r="IE445" s="54"/>
      <c r="IF445" s="130"/>
      <c r="IG445" s="109"/>
      <c r="IH445" s="109"/>
      <c r="II445" s="109"/>
      <c r="IJ445" s="66"/>
      <c r="IK445" s="66"/>
      <c r="IL445" s="51"/>
      <c r="IM445" s="51"/>
      <c r="IN445" s="51"/>
      <c r="IO445" s="51"/>
      <c r="IP445" s="51"/>
      <c r="IQ445" s="51"/>
      <c r="IR445" s="51"/>
      <c r="IS445" s="51"/>
      <c r="IT445" s="51"/>
      <c r="IU445" s="51"/>
      <c r="IV445" s="54"/>
    </row>
    <row r="446" spans="1:256" ht="30.75" customHeight="1">
      <c r="A446" s="111"/>
      <c r="B446" s="108"/>
      <c r="C446" s="109"/>
      <c r="D446" s="110"/>
      <c r="E446" s="19"/>
      <c r="F446" s="19"/>
      <c r="G446" s="19"/>
      <c r="H446" s="19">
        <v>2026</v>
      </c>
      <c r="I446" s="25">
        <f t="shared" si="129"/>
        <v>0</v>
      </c>
      <c r="J446" s="25">
        <f t="shared" si="126"/>
        <v>0</v>
      </c>
      <c r="K446" s="25">
        <f t="shared" si="128"/>
        <v>0</v>
      </c>
      <c r="L446" s="25">
        <f t="shared" si="128"/>
        <v>0</v>
      </c>
      <c r="M446" s="25">
        <f t="shared" si="128"/>
        <v>0</v>
      </c>
      <c r="N446" s="25">
        <f t="shared" si="128"/>
        <v>0</v>
      </c>
      <c r="O446" s="25">
        <f t="shared" si="128"/>
        <v>0</v>
      </c>
      <c r="P446" s="25">
        <f t="shared" si="128"/>
        <v>0</v>
      </c>
      <c r="Q446" s="25">
        <f t="shared" si="128"/>
        <v>0</v>
      </c>
      <c r="R446" s="25">
        <f t="shared" si="128"/>
        <v>0</v>
      </c>
      <c r="S446" s="22"/>
      <c r="T446" s="131"/>
      <c r="U446" s="109"/>
      <c r="V446" s="109"/>
      <c r="W446" s="66"/>
      <c r="X446" s="66"/>
      <c r="Y446" s="51"/>
      <c r="Z446" s="51"/>
      <c r="AA446" s="51"/>
      <c r="AB446" s="51"/>
      <c r="AC446" s="51"/>
      <c r="AD446" s="51"/>
      <c r="AE446" s="51"/>
      <c r="AF446" s="51"/>
      <c r="AG446" s="51"/>
      <c r="AH446" s="51"/>
      <c r="AI446" s="54"/>
      <c r="AJ446" s="130"/>
      <c r="AK446" s="109"/>
      <c r="AL446" s="109"/>
      <c r="AM446" s="109"/>
      <c r="AN446" s="66"/>
      <c r="AO446" s="66"/>
      <c r="AP446" s="51"/>
      <c r="AQ446" s="51"/>
      <c r="AR446" s="51"/>
      <c r="AS446" s="51"/>
      <c r="AT446" s="51"/>
      <c r="AU446" s="51"/>
      <c r="AV446" s="51"/>
      <c r="AW446" s="51"/>
      <c r="AX446" s="51"/>
      <c r="AY446" s="51"/>
      <c r="AZ446" s="54"/>
      <c r="BA446" s="130"/>
      <c r="BB446" s="109"/>
      <c r="BC446" s="109"/>
      <c r="BD446" s="109"/>
      <c r="BE446" s="66"/>
      <c r="BF446" s="66"/>
      <c r="BG446" s="51"/>
      <c r="BH446" s="51"/>
      <c r="BI446" s="51"/>
      <c r="BJ446" s="51"/>
      <c r="BK446" s="51"/>
      <c r="BL446" s="51"/>
      <c r="BM446" s="51"/>
      <c r="BN446" s="51"/>
      <c r="BO446" s="51"/>
      <c r="BP446" s="51"/>
      <c r="BQ446" s="54"/>
      <c r="BR446" s="130"/>
      <c r="BS446" s="109"/>
      <c r="BT446" s="109"/>
      <c r="BU446" s="109"/>
      <c r="BV446" s="66"/>
      <c r="BW446" s="66"/>
      <c r="BX446" s="51"/>
      <c r="BY446" s="51"/>
      <c r="BZ446" s="51"/>
      <c r="CA446" s="51"/>
      <c r="CB446" s="51"/>
      <c r="CC446" s="51"/>
      <c r="CD446" s="51"/>
      <c r="CE446" s="51"/>
      <c r="CF446" s="51"/>
      <c r="CG446" s="51"/>
      <c r="CH446" s="54"/>
      <c r="CI446" s="130"/>
      <c r="CJ446" s="109"/>
      <c r="CK446" s="109"/>
      <c r="CL446" s="109"/>
      <c r="CM446" s="66"/>
      <c r="CN446" s="66"/>
      <c r="CO446" s="51"/>
      <c r="CP446" s="51"/>
      <c r="CQ446" s="51"/>
      <c r="CR446" s="51"/>
      <c r="CS446" s="51"/>
      <c r="CT446" s="51"/>
      <c r="CU446" s="51"/>
      <c r="CV446" s="51"/>
      <c r="CW446" s="51"/>
      <c r="CX446" s="51"/>
      <c r="CY446" s="54"/>
      <c r="CZ446" s="130"/>
      <c r="DA446" s="109"/>
      <c r="DB446" s="109"/>
      <c r="DC446" s="109"/>
      <c r="DD446" s="66"/>
      <c r="DE446" s="66"/>
      <c r="DF446" s="51"/>
      <c r="DG446" s="51"/>
      <c r="DH446" s="51"/>
      <c r="DI446" s="51"/>
      <c r="DJ446" s="51"/>
      <c r="DK446" s="51"/>
      <c r="DL446" s="51"/>
      <c r="DM446" s="51"/>
      <c r="DN446" s="51"/>
      <c r="DO446" s="51"/>
      <c r="DP446" s="54"/>
      <c r="DQ446" s="130"/>
      <c r="DR446" s="109"/>
      <c r="DS446" s="109"/>
      <c r="DT446" s="109"/>
      <c r="DU446" s="66"/>
      <c r="DV446" s="66"/>
      <c r="DW446" s="51"/>
      <c r="DX446" s="51"/>
      <c r="DY446" s="51"/>
      <c r="DZ446" s="51"/>
      <c r="EA446" s="51"/>
      <c r="EB446" s="51"/>
      <c r="EC446" s="51"/>
      <c r="ED446" s="51"/>
      <c r="EE446" s="51"/>
      <c r="EF446" s="51"/>
      <c r="EG446" s="54"/>
      <c r="EH446" s="130"/>
      <c r="EI446" s="109"/>
      <c r="EJ446" s="109"/>
      <c r="EK446" s="109"/>
      <c r="EL446" s="66"/>
      <c r="EM446" s="66"/>
      <c r="EN446" s="51"/>
      <c r="EO446" s="51"/>
      <c r="EP446" s="51"/>
      <c r="EQ446" s="51"/>
      <c r="ER446" s="51"/>
      <c r="ES446" s="51"/>
      <c r="ET446" s="51"/>
      <c r="EU446" s="51"/>
      <c r="EV446" s="51"/>
      <c r="EW446" s="51"/>
      <c r="EX446" s="54"/>
      <c r="EY446" s="130"/>
      <c r="EZ446" s="109"/>
      <c r="FA446" s="109"/>
      <c r="FB446" s="109"/>
      <c r="FC446" s="66"/>
      <c r="FD446" s="66"/>
      <c r="FE446" s="51"/>
      <c r="FF446" s="51"/>
      <c r="FG446" s="51"/>
      <c r="FH446" s="51"/>
      <c r="FI446" s="51"/>
      <c r="FJ446" s="51"/>
      <c r="FK446" s="51"/>
      <c r="FL446" s="51"/>
      <c r="FM446" s="51"/>
      <c r="FN446" s="51"/>
      <c r="FO446" s="54"/>
      <c r="FP446" s="130"/>
      <c r="FQ446" s="109"/>
      <c r="FR446" s="109"/>
      <c r="FS446" s="109"/>
      <c r="FT446" s="66"/>
      <c r="FU446" s="66"/>
      <c r="FV446" s="51"/>
      <c r="FW446" s="51"/>
      <c r="FX446" s="51"/>
      <c r="FY446" s="51"/>
      <c r="FZ446" s="51"/>
      <c r="GA446" s="51"/>
      <c r="GB446" s="51"/>
      <c r="GC446" s="51"/>
      <c r="GD446" s="51"/>
      <c r="GE446" s="51"/>
      <c r="GF446" s="54"/>
      <c r="GG446" s="130"/>
      <c r="GH446" s="109"/>
      <c r="GI446" s="109"/>
      <c r="GJ446" s="109"/>
      <c r="GK446" s="66"/>
      <c r="GL446" s="66"/>
      <c r="GM446" s="51"/>
      <c r="GN446" s="51"/>
      <c r="GO446" s="51"/>
      <c r="GP446" s="51"/>
      <c r="GQ446" s="51"/>
      <c r="GR446" s="51"/>
      <c r="GS446" s="51"/>
      <c r="GT446" s="51"/>
      <c r="GU446" s="51"/>
      <c r="GV446" s="51"/>
      <c r="GW446" s="54"/>
      <c r="GX446" s="130"/>
      <c r="GY446" s="109"/>
      <c r="GZ446" s="109"/>
      <c r="HA446" s="109"/>
      <c r="HB446" s="66"/>
      <c r="HC446" s="66"/>
      <c r="HD446" s="51"/>
      <c r="HE446" s="51"/>
      <c r="HF446" s="51"/>
      <c r="HG446" s="51"/>
      <c r="HH446" s="51"/>
      <c r="HI446" s="51"/>
      <c r="HJ446" s="51"/>
      <c r="HK446" s="51"/>
      <c r="HL446" s="51"/>
      <c r="HM446" s="51"/>
      <c r="HN446" s="54"/>
      <c r="HO446" s="130"/>
      <c r="HP446" s="109"/>
      <c r="HQ446" s="109"/>
      <c r="HR446" s="109"/>
      <c r="HS446" s="66"/>
      <c r="HT446" s="66"/>
      <c r="HU446" s="51"/>
      <c r="HV446" s="51"/>
      <c r="HW446" s="51"/>
      <c r="HX446" s="51"/>
      <c r="HY446" s="51"/>
      <c r="HZ446" s="51"/>
      <c r="IA446" s="51"/>
      <c r="IB446" s="51"/>
      <c r="IC446" s="51"/>
      <c r="ID446" s="51"/>
      <c r="IE446" s="54"/>
      <c r="IF446" s="130"/>
      <c r="IG446" s="109"/>
      <c r="IH446" s="109"/>
      <c r="II446" s="109"/>
      <c r="IJ446" s="66"/>
      <c r="IK446" s="66"/>
      <c r="IL446" s="51"/>
      <c r="IM446" s="51"/>
      <c r="IN446" s="51"/>
      <c r="IO446" s="51"/>
      <c r="IP446" s="51"/>
      <c r="IQ446" s="51"/>
      <c r="IR446" s="51"/>
      <c r="IS446" s="51"/>
      <c r="IT446" s="51"/>
      <c r="IU446" s="51"/>
      <c r="IV446" s="54"/>
    </row>
    <row r="447" spans="1:256" ht="30.75" customHeight="1">
      <c r="A447" s="111"/>
      <c r="B447" s="108"/>
      <c r="C447" s="109"/>
      <c r="D447" s="110"/>
      <c r="E447" s="19"/>
      <c r="F447" s="19"/>
      <c r="G447" s="19"/>
      <c r="H447" s="19">
        <v>2027</v>
      </c>
      <c r="I447" s="25">
        <f t="shared" si="129"/>
        <v>0</v>
      </c>
      <c r="J447" s="25">
        <f t="shared" si="126"/>
        <v>0</v>
      </c>
      <c r="K447" s="25">
        <f t="shared" si="128"/>
        <v>0</v>
      </c>
      <c r="L447" s="25">
        <f t="shared" si="128"/>
        <v>0</v>
      </c>
      <c r="M447" s="25">
        <f t="shared" si="128"/>
        <v>0</v>
      </c>
      <c r="N447" s="25">
        <f t="shared" si="128"/>
        <v>0</v>
      </c>
      <c r="O447" s="25">
        <f t="shared" si="128"/>
        <v>0</v>
      </c>
      <c r="P447" s="25">
        <f t="shared" si="128"/>
        <v>0</v>
      </c>
      <c r="Q447" s="25">
        <f t="shared" si="128"/>
        <v>0</v>
      </c>
      <c r="R447" s="25">
        <f t="shared" si="128"/>
        <v>0</v>
      </c>
      <c r="S447" s="22"/>
      <c r="T447" s="131"/>
      <c r="U447" s="109"/>
      <c r="V447" s="109"/>
      <c r="W447" s="66"/>
      <c r="X447" s="66"/>
      <c r="Y447" s="51"/>
      <c r="Z447" s="51"/>
      <c r="AA447" s="51"/>
      <c r="AB447" s="51"/>
      <c r="AC447" s="51"/>
      <c r="AD447" s="51"/>
      <c r="AE447" s="51"/>
      <c r="AF447" s="51"/>
      <c r="AG447" s="51"/>
      <c r="AH447" s="51"/>
      <c r="AI447" s="54"/>
      <c r="AJ447" s="130"/>
      <c r="AK447" s="109"/>
      <c r="AL447" s="109"/>
      <c r="AM447" s="109"/>
      <c r="AN447" s="66"/>
      <c r="AO447" s="66"/>
      <c r="AP447" s="51"/>
      <c r="AQ447" s="51"/>
      <c r="AR447" s="51"/>
      <c r="AS447" s="51"/>
      <c r="AT447" s="51"/>
      <c r="AU447" s="51"/>
      <c r="AV447" s="51"/>
      <c r="AW447" s="51"/>
      <c r="AX447" s="51"/>
      <c r="AY447" s="51"/>
      <c r="AZ447" s="54"/>
      <c r="BA447" s="130"/>
      <c r="BB447" s="109"/>
      <c r="BC447" s="109"/>
      <c r="BD447" s="109"/>
      <c r="BE447" s="66"/>
      <c r="BF447" s="66"/>
      <c r="BG447" s="51"/>
      <c r="BH447" s="51"/>
      <c r="BI447" s="51"/>
      <c r="BJ447" s="51"/>
      <c r="BK447" s="51"/>
      <c r="BL447" s="51"/>
      <c r="BM447" s="51"/>
      <c r="BN447" s="51"/>
      <c r="BO447" s="51"/>
      <c r="BP447" s="51"/>
      <c r="BQ447" s="54"/>
      <c r="BR447" s="130"/>
      <c r="BS447" s="109"/>
      <c r="BT447" s="109"/>
      <c r="BU447" s="109"/>
      <c r="BV447" s="66"/>
      <c r="BW447" s="66"/>
      <c r="BX447" s="51"/>
      <c r="BY447" s="51"/>
      <c r="BZ447" s="51"/>
      <c r="CA447" s="51"/>
      <c r="CB447" s="51"/>
      <c r="CC447" s="51"/>
      <c r="CD447" s="51"/>
      <c r="CE447" s="51"/>
      <c r="CF447" s="51"/>
      <c r="CG447" s="51"/>
      <c r="CH447" s="54"/>
      <c r="CI447" s="130"/>
      <c r="CJ447" s="109"/>
      <c r="CK447" s="109"/>
      <c r="CL447" s="109"/>
      <c r="CM447" s="66"/>
      <c r="CN447" s="66"/>
      <c r="CO447" s="51"/>
      <c r="CP447" s="51"/>
      <c r="CQ447" s="51"/>
      <c r="CR447" s="51"/>
      <c r="CS447" s="51"/>
      <c r="CT447" s="51"/>
      <c r="CU447" s="51"/>
      <c r="CV447" s="51"/>
      <c r="CW447" s="51"/>
      <c r="CX447" s="51"/>
      <c r="CY447" s="54"/>
      <c r="CZ447" s="130"/>
      <c r="DA447" s="109"/>
      <c r="DB447" s="109"/>
      <c r="DC447" s="109"/>
      <c r="DD447" s="66"/>
      <c r="DE447" s="66"/>
      <c r="DF447" s="51"/>
      <c r="DG447" s="51"/>
      <c r="DH447" s="51"/>
      <c r="DI447" s="51"/>
      <c r="DJ447" s="51"/>
      <c r="DK447" s="51"/>
      <c r="DL447" s="51"/>
      <c r="DM447" s="51"/>
      <c r="DN447" s="51"/>
      <c r="DO447" s="51"/>
      <c r="DP447" s="54"/>
      <c r="DQ447" s="130"/>
      <c r="DR447" s="109"/>
      <c r="DS447" s="109"/>
      <c r="DT447" s="109"/>
      <c r="DU447" s="66"/>
      <c r="DV447" s="66"/>
      <c r="DW447" s="51"/>
      <c r="DX447" s="51"/>
      <c r="DY447" s="51"/>
      <c r="DZ447" s="51"/>
      <c r="EA447" s="51"/>
      <c r="EB447" s="51"/>
      <c r="EC447" s="51"/>
      <c r="ED447" s="51"/>
      <c r="EE447" s="51"/>
      <c r="EF447" s="51"/>
      <c r="EG447" s="54"/>
      <c r="EH447" s="130"/>
      <c r="EI447" s="109"/>
      <c r="EJ447" s="109"/>
      <c r="EK447" s="109"/>
      <c r="EL447" s="66"/>
      <c r="EM447" s="66"/>
      <c r="EN447" s="51"/>
      <c r="EO447" s="51"/>
      <c r="EP447" s="51"/>
      <c r="EQ447" s="51"/>
      <c r="ER447" s="51"/>
      <c r="ES447" s="51"/>
      <c r="ET447" s="51"/>
      <c r="EU447" s="51"/>
      <c r="EV447" s="51"/>
      <c r="EW447" s="51"/>
      <c r="EX447" s="54"/>
      <c r="EY447" s="130"/>
      <c r="EZ447" s="109"/>
      <c r="FA447" s="109"/>
      <c r="FB447" s="109"/>
      <c r="FC447" s="66"/>
      <c r="FD447" s="66"/>
      <c r="FE447" s="51"/>
      <c r="FF447" s="51"/>
      <c r="FG447" s="51"/>
      <c r="FH447" s="51"/>
      <c r="FI447" s="51"/>
      <c r="FJ447" s="51"/>
      <c r="FK447" s="51"/>
      <c r="FL447" s="51"/>
      <c r="FM447" s="51"/>
      <c r="FN447" s="51"/>
      <c r="FO447" s="54"/>
      <c r="FP447" s="130"/>
      <c r="FQ447" s="109"/>
      <c r="FR447" s="109"/>
      <c r="FS447" s="109"/>
      <c r="FT447" s="66"/>
      <c r="FU447" s="66"/>
      <c r="FV447" s="51"/>
      <c r="FW447" s="51"/>
      <c r="FX447" s="51"/>
      <c r="FY447" s="51"/>
      <c r="FZ447" s="51"/>
      <c r="GA447" s="51"/>
      <c r="GB447" s="51"/>
      <c r="GC447" s="51"/>
      <c r="GD447" s="51"/>
      <c r="GE447" s="51"/>
      <c r="GF447" s="54"/>
      <c r="GG447" s="130"/>
      <c r="GH447" s="109"/>
      <c r="GI447" s="109"/>
      <c r="GJ447" s="109"/>
      <c r="GK447" s="66"/>
      <c r="GL447" s="66"/>
      <c r="GM447" s="51"/>
      <c r="GN447" s="51"/>
      <c r="GO447" s="51"/>
      <c r="GP447" s="51"/>
      <c r="GQ447" s="51"/>
      <c r="GR447" s="51"/>
      <c r="GS447" s="51"/>
      <c r="GT447" s="51"/>
      <c r="GU447" s="51"/>
      <c r="GV447" s="51"/>
      <c r="GW447" s="54"/>
      <c r="GX447" s="130"/>
      <c r="GY447" s="109"/>
      <c r="GZ447" s="109"/>
      <c r="HA447" s="109"/>
      <c r="HB447" s="66"/>
      <c r="HC447" s="66"/>
      <c r="HD447" s="51"/>
      <c r="HE447" s="51"/>
      <c r="HF447" s="51"/>
      <c r="HG447" s="51"/>
      <c r="HH447" s="51"/>
      <c r="HI447" s="51"/>
      <c r="HJ447" s="51"/>
      <c r="HK447" s="51"/>
      <c r="HL447" s="51"/>
      <c r="HM447" s="51"/>
      <c r="HN447" s="54"/>
      <c r="HO447" s="130"/>
      <c r="HP447" s="109"/>
      <c r="HQ447" s="109"/>
      <c r="HR447" s="109"/>
      <c r="HS447" s="66"/>
      <c r="HT447" s="66"/>
      <c r="HU447" s="51"/>
      <c r="HV447" s="51"/>
      <c r="HW447" s="51"/>
      <c r="HX447" s="51"/>
      <c r="HY447" s="51"/>
      <c r="HZ447" s="51"/>
      <c r="IA447" s="51"/>
      <c r="IB447" s="51"/>
      <c r="IC447" s="51"/>
      <c r="ID447" s="51"/>
      <c r="IE447" s="54"/>
      <c r="IF447" s="130"/>
      <c r="IG447" s="109"/>
      <c r="IH447" s="109"/>
      <c r="II447" s="109"/>
      <c r="IJ447" s="66"/>
      <c r="IK447" s="66"/>
      <c r="IL447" s="51"/>
      <c r="IM447" s="51"/>
      <c r="IN447" s="51"/>
      <c r="IO447" s="51"/>
      <c r="IP447" s="51"/>
      <c r="IQ447" s="51"/>
      <c r="IR447" s="51"/>
      <c r="IS447" s="51"/>
      <c r="IT447" s="51"/>
      <c r="IU447" s="51"/>
      <c r="IV447" s="54"/>
    </row>
    <row r="448" spans="1:256" ht="30.75" customHeight="1">
      <c r="A448" s="111"/>
      <c r="B448" s="108"/>
      <c r="C448" s="109"/>
      <c r="D448" s="110"/>
      <c r="E448" s="19"/>
      <c r="F448" s="19"/>
      <c r="G448" s="19"/>
      <c r="H448" s="19">
        <v>2028</v>
      </c>
      <c r="I448" s="25">
        <f t="shared" si="129"/>
        <v>0</v>
      </c>
      <c r="J448" s="25">
        <f t="shared" si="126"/>
        <v>0</v>
      </c>
      <c r="K448" s="25">
        <f t="shared" si="128"/>
        <v>0</v>
      </c>
      <c r="L448" s="25">
        <f t="shared" si="128"/>
        <v>0</v>
      </c>
      <c r="M448" s="25">
        <f t="shared" si="128"/>
        <v>0</v>
      </c>
      <c r="N448" s="25">
        <f t="shared" si="128"/>
        <v>0</v>
      </c>
      <c r="O448" s="25">
        <f t="shared" si="128"/>
        <v>0</v>
      </c>
      <c r="P448" s="25">
        <f t="shared" si="128"/>
        <v>0</v>
      </c>
      <c r="Q448" s="25">
        <f t="shared" si="128"/>
        <v>0</v>
      </c>
      <c r="R448" s="25">
        <f t="shared" si="128"/>
        <v>0</v>
      </c>
      <c r="S448" s="22"/>
      <c r="T448" s="26"/>
      <c r="AI448" s="66"/>
      <c r="AY448" s="66"/>
      <c r="BO448" s="66"/>
      <c r="CE448" s="66"/>
      <c r="CU448" s="66"/>
      <c r="DK448" s="66"/>
      <c r="EA448" s="66"/>
      <c r="EQ448" s="66"/>
      <c r="FG448" s="66"/>
      <c r="FW448" s="66"/>
      <c r="GM448" s="66"/>
      <c r="HC448" s="66"/>
      <c r="HS448" s="66"/>
      <c r="II448" s="66"/>
    </row>
    <row r="449" spans="1:257" ht="30.75" customHeight="1">
      <c r="A449" s="111"/>
      <c r="B449" s="108"/>
      <c r="C449" s="109"/>
      <c r="D449" s="110"/>
      <c r="E449" s="19"/>
      <c r="F449" s="19"/>
      <c r="G449" s="19"/>
      <c r="H449" s="19">
        <v>2029</v>
      </c>
      <c r="I449" s="25">
        <f t="shared" si="129"/>
        <v>0</v>
      </c>
      <c r="J449" s="25">
        <f t="shared" si="126"/>
        <v>0</v>
      </c>
      <c r="K449" s="25">
        <f t="shared" si="128"/>
        <v>0</v>
      </c>
      <c r="L449" s="25">
        <f t="shared" si="128"/>
        <v>0</v>
      </c>
      <c r="M449" s="25">
        <f t="shared" si="128"/>
        <v>0</v>
      </c>
      <c r="N449" s="25">
        <f t="shared" si="128"/>
        <v>0</v>
      </c>
      <c r="O449" s="25">
        <f t="shared" si="128"/>
        <v>0</v>
      </c>
      <c r="P449" s="25">
        <f t="shared" si="128"/>
        <v>0</v>
      </c>
      <c r="Q449" s="25">
        <f t="shared" si="128"/>
        <v>0</v>
      </c>
      <c r="R449" s="25">
        <f t="shared" si="128"/>
        <v>0</v>
      </c>
      <c r="S449" s="22"/>
      <c r="T449" s="26"/>
      <c r="AI449" s="66"/>
      <c r="AY449" s="66"/>
      <c r="BO449" s="66"/>
      <c r="CE449" s="66"/>
      <c r="CU449" s="66"/>
      <c r="DK449" s="66"/>
      <c r="EA449" s="66"/>
      <c r="EQ449" s="66"/>
      <c r="FG449" s="66"/>
      <c r="FW449" s="66"/>
      <c r="GM449" s="66"/>
      <c r="HC449" s="66"/>
      <c r="HS449" s="66"/>
      <c r="II449" s="66"/>
    </row>
    <row r="450" spans="1:257" ht="30.75" customHeight="1">
      <c r="A450" s="111"/>
      <c r="B450" s="108"/>
      <c r="C450" s="109"/>
      <c r="D450" s="110"/>
      <c r="E450" s="19"/>
      <c r="F450" s="19"/>
      <c r="G450" s="19"/>
      <c r="H450" s="19">
        <v>2030</v>
      </c>
      <c r="I450" s="25">
        <f t="shared" si="129"/>
        <v>0</v>
      </c>
      <c r="J450" s="25">
        <f t="shared" si="126"/>
        <v>0</v>
      </c>
      <c r="K450" s="25">
        <f t="shared" si="128"/>
        <v>0</v>
      </c>
      <c r="L450" s="25">
        <f t="shared" si="128"/>
        <v>0</v>
      </c>
      <c r="M450" s="25">
        <f t="shared" si="128"/>
        <v>0</v>
      </c>
      <c r="N450" s="25">
        <f t="shared" si="128"/>
        <v>0</v>
      </c>
      <c r="O450" s="25">
        <f t="shared" si="128"/>
        <v>0</v>
      </c>
      <c r="P450" s="25">
        <f t="shared" si="128"/>
        <v>0</v>
      </c>
      <c r="Q450" s="25">
        <f t="shared" si="128"/>
        <v>0</v>
      </c>
      <c r="R450" s="25">
        <f t="shared" si="128"/>
        <v>0</v>
      </c>
      <c r="S450" s="22"/>
      <c r="T450" s="26"/>
      <c r="AI450" s="66"/>
      <c r="AY450" s="66"/>
      <c r="BO450" s="66"/>
      <c r="CE450" s="66"/>
      <c r="CU450" s="66"/>
      <c r="DK450" s="66"/>
      <c r="EA450" s="66"/>
      <c r="EQ450" s="66"/>
      <c r="FG450" s="66"/>
      <c r="FW450" s="66"/>
      <c r="GM450" s="66"/>
      <c r="HC450" s="66"/>
      <c r="HS450" s="66"/>
      <c r="II450" s="66"/>
    </row>
    <row r="451" spans="1:257" ht="30.75" customHeight="1">
      <c r="A451" s="96"/>
      <c r="B451" s="105" t="s">
        <v>28</v>
      </c>
      <c r="C451" s="106"/>
      <c r="D451" s="107"/>
      <c r="E451" s="19"/>
      <c r="F451" s="19"/>
      <c r="G451" s="19"/>
      <c r="H451" s="23" t="s">
        <v>23</v>
      </c>
      <c r="I451" s="24">
        <f>K451+M451+O451+Q451</f>
        <v>0</v>
      </c>
      <c r="J451" s="24">
        <f t="shared" si="126"/>
        <v>0</v>
      </c>
      <c r="K451" s="24">
        <f t="shared" ref="K451:R451" si="130">SUM(K452:K460)</f>
        <v>0</v>
      </c>
      <c r="L451" s="24">
        <f t="shared" si="130"/>
        <v>0</v>
      </c>
      <c r="M451" s="24">
        <f t="shared" si="130"/>
        <v>0</v>
      </c>
      <c r="N451" s="24">
        <f t="shared" si="130"/>
        <v>0</v>
      </c>
      <c r="O451" s="24">
        <f t="shared" si="130"/>
        <v>0</v>
      </c>
      <c r="P451" s="24">
        <f t="shared" si="130"/>
        <v>0</v>
      </c>
      <c r="Q451" s="24">
        <f t="shared" si="130"/>
        <v>0</v>
      </c>
      <c r="R451" s="24">
        <f t="shared" si="130"/>
        <v>0</v>
      </c>
      <c r="S451" s="22"/>
      <c r="T451" s="131"/>
      <c r="U451" s="109"/>
      <c r="V451" s="109"/>
      <c r="W451" s="66"/>
      <c r="X451" s="46"/>
      <c r="Y451" s="52"/>
      <c r="Z451" s="52"/>
      <c r="AA451" s="52"/>
      <c r="AB451" s="52"/>
      <c r="AC451" s="52"/>
      <c r="AD451" s="52"/>
      <c r="AE451" s="52"/>
      <c r="AF451" s="52"/>
      <c r="AG451" s="52"/>
      <c r="AH451" s="52"/>
      <c r="AI451" s="54"/>
      <c r="AJ451" s="130"/>
      <c r="AK451" s="109"/>
      <c r="AL451" s="109"/>
      <c r="AM451" s="109"/>
      <c r="AN451" s="66"/>
      <c r="AO451" s="46"/>
      <c r="AP451" s="52"/>
      <c r="AQ451" s="52"/>
      <c r="AR451" s="52"/>
      <c r="AS451" s="52"/>
      <c r="AT451" s="52"/>
      <c r="AU451" s="52"/>
      <c r="AV451" s="52"/>
      <c r="AW451" s="52"/>
      <c r="AX451" s="52"/>
      <c r="AY451" s="52"/>
      <c r="AZ451" s="54"/>
      <c r="BA451" s="130"/>
      <c r="BB451" s="109"/>
      <c r="BC451" s="109"/>
      <c r="BD451" s="109"/>
      <c r="BE451" s="66"/>
      <c r="BF451" s="46"/>
      <c r="BG451" s="52"/>
      <c r="BH451" s="52"/>
      <c r="BI451" s="52"/>
      <c r="BJ451" s="52"/>
      <c r="BK451" s="52"/>
      <c r="BL451" s="52"/>
      <c r="BM451" s="52"/>
      <c r="BN451" s="52"/>
      <c r="BO451" s="52"/>
      <c r="BP451" s="52"/>
      <c r="BQ451" s="54"/>
      <c r="BR451" s="130"/>
      <c r="BS451" s="109"/>
      <c r="BT451" s="109"/>
      <c r="BU451" s="109"/>
      <c r="BV451" s="66"/>
      <c r="BW451" s="46"/>
      <c r="BX451" s="52"/>
      <c r="BY451" s="52"/>
      <c r="BZ451" s="52"/>
      <c r="CA451" s="52"/>
      <c r="CB451" s="52"/>
      <c r="CC451" s="52"/>
      <c r="CD451" s="52"/>
      <c r="CE451" s="52"/>
      <c r="CF451" s="52"/>
      <c r="CG451" s="52"/>
      <c r="CH451" s="54"/>
      <c r="CI451" s="130"/>
      <c r="CJ451" s="109"/>
      <c r="CK451" s="109"/>
      <c r="CL451" s="109"/>
      <c r="CM451" s="66"/>
      <c r="CN451" s="46"/>
      <c r="CO451" s="52"/>
      <c r="CP451" s="52"/>
      <c r="CQ451" s="52"/>
      <c r="CR451" s="52"/>
      <c r="CS451" s="52"/>
      <c r="CT451" s="52"/>
      <c r="CU451" s="52"/>
      <c r="CV451" s="52"/>
      <c r="CW451" s="52"/>
      <c r="CX451" s="52"/>
      <c r="CY451" s="54"/>
      <c r="CZ451" s="130"/>
      <c r="DA451" s="109"/>
      <c r="DB451" s="109"/>
      <c r="DC451" s="109"/>
      <c r="DD451" s="66"/>
      <c r="DE451" s="46"/>
      <c r="DF451" s="52"/>
      <c r="DG451" s="52"/>
      <c r="DH451" s="52"/>
      <c r="DI451" s="52"/>
      <c r="DJ451" s="52"/>
      <c r="DK451" s="52"/>
      <c r="DL451" s="52"/>
      <c r="DM451" s="52"/>
      <c r="DN451" s="52"/>
      <c r="DO451" s="52"/>
      <c r="DP451" s="54"/>
      <c r="DQ451" s="130"/>
      <c r="DR451" s="109"/>
      <c r="DS451" s="109"/>
      <c r="DT451" s="109"/>
      <c r="DU451" s="66"/>
      <c r="DV451" s="46"/>
      <c r="DW451" s="52"/>
      <c r="DX451" s="52"/>
      <c r="DY451" s="52"/>
      <c r="DZ451" s="52"/>
      <c r="EA451" s="52"/>
      <c r="EB451" s="52"/>
      <c r="EC451" s="52"/>
      <c r="ED451" s="52"/>
      <c r="EE451" s="52"/>
      <c r="EF451" s="52"/>
      <c r="EG451" s="54"/>
      <c r="EH451" s="130"/>
      <c r="EI451" s="109"/>
      <c r="EJ451" s="109"/>
      <c r="EK451" s="109"/>
      <c r="EL451" s="66"/>
      <c r="EM451" s="46"/>
      <c r="EN451" s="52"/>
      <c r="EO451" s="52"/>
      <c r="EP451" s="52"/>
      <c r="EQ451" s="52"/>
      <c r="ER451" s="52"/>
      <c r="ES451" s="52"/>
      <c r="ET451" s="52"/>
      <c r="EU451" s="52"/>
      <c r="EV451" s="52"/>
      <c r="EW451" s="52"/>
      <c r="EX451" s="54"/>
      <c r="EY451" s="130"/>
      <c r="EZ451" s="109"/>
      <c r="FA451" s="109"/>
      <c r="FB451" s="109"/>
      <c r="FC451" s="66"/>
      <c r="FD451" s="46"/>
      <c r="FE451" s="52"/>
      <c r="FF451" s="52"/>
      <c r="FG451" s="52"/>
      <c r="FH451" s="52"/>
      <c r="FI451" s="52"/>
      <c r="FJ451" s="52"/>
      <c r="FK451" s="52"/>
      <c r="FL451" s="52"/>
      <c r="FM451" s="52"/>
      <c r="FN451" s="52"/>
      <c r="FO451" s="54"/>
      <c r="FP451" s="130"/>
      <c r="FQ451" s="109"/>
      <c r="FR451" s="109"/>
      <c r="FS451" s="109"/>
      <c r="FT451" s="66"/>
      <c r="FU451" s="46"/>
      <c r="FV451" s="52"/>
      <c r="FW451" s="52"/>
      <c r="FX451" s="52"/>
      <c r="FY451" s="52"/>
      <c r="FZ451" s="52"/>
      <c r="GA451" s="52"/>
      <c r="GB451" s="52"/>
      <c r="GC451" s="52"/>
      <c r="GD451" s="52"/>
      <c r="GE451" s="52"/>
      <c r="GF451" s="54"/>
      <c r="GG451" s="130"/>
      <c r="GH451" s="109"/>
      <c r="GI451" s="109"/>
      <c r="GJ451" s="109"/>
      <c r="GK451" s="66"/>
      <c r="GL451" s="46"/>
      <c r="GM451" s="52"/>
      <c r="GN451" s="52"/>
      <c r="GO451" s="52"/>
      <c r="GP451" s="52"/>
      <c r="GQ451" s="52"/>
      <c r="GR451" s="52"/>
      <c r="GS451" s="52"/>
      <c r="GT451" s="52"/>
      <c r="GU451" s="52"/>
      <c r="GV451" s="52"/>
      <c r="GW451" s="54"/>
      <c r="GX451" s="130"/>
      <c r="GY451" s="109"/>
      <c r="GZ451" s="109"/>
      <c r="HA451" s="109"/>
      <c r="HB451" s="66"/>
      <c r="HC451" s="46"/>
      <c r="HD451" s="52"/>
      <c r="HE451" s="52"/>
      <c r="HF451" s="52"/>
      <c r="HG451" s="52"/>
      <c r="HH451" s="52"/>
      <c r="HI451" s="52"/>
      <c r="HJ451" s="52"/>
      <c r="HK451" s="52"/>
      <c r="HL451" s="52"/>
      <c r="HM451" s="52"/>
      <c r="HN451" s="54"/>
      <c r="HO451" s="130"/>
      <c r="HP451" s="109"/>
      <c r="HQ451" s="109"/>
      <c r="HR451" s="109"/>
      <c r="HS451" s="66"/>
      <c r="HT451" s="46"/>
      <c r="HU451" s="52"/>
      <c r="HV451" s="52"/>
      <c r="HW451" s="52"/>
      <c r="HX451" s="52"/>
      <c r="HY451" s="52"/>
      <c r="HZ451" s="52"/>
      <c r="IA451" s="52"/>
      <c r="IB451" s="52"/>
      <c r="IC451" s="52"/>
      <c r="ID451" s="52"/>
      <c r="IE451" s="54"/>
      <c r="IF451" s="130"/>
      <c r="IG451" s="109"/>
      <c r="IH451" s="109"/>
      <c r="II451" s="109"/>
      <c r="IJ451" s="66"/>
      <c r="IK451" s="46"/>
      <c r="IL451" s="52"/>
      <c r="IM451" s="52"/>
      <c r="IN451" s="52"/>
      <c r="IO451" s="52"/>
      <c r="IP451" s="52"/>
      <c r="IQ451" s="52"/>
      <c r="IR451" s="52"/>
      <c r="IS451" s="52"/>
      <c r="IT451" s="52"/>
      <c r="IU451" s="52"/>
      <c r="IV451" s="54"/>
    </row>
    <row r="452" spans="1:257" ht="30.75" customHeight="1">
      <c r="A452" s="111"/>
      <c r="B452" s="108"/>
      <c r="C452" s="109"/>
      <c r="D452" s="110"/>
      <c r="E452" s="19"/>
      <c r="F452" s="19"/>
      <c r="G452" s="19"/>
      <c r="H452" s="19">
        <v>2022</v>
      </c>
      <c r="I452" s="25">
        <f>K452+M452+O452+Q452</f>
        <v>0</v>
      </c>
      <c r="J452" s="25">
        <f t="shared" si="126"/>
        <v>0</v>
      </c>
      <c r="K452" s="25">
        <v>0</v>
      </c>
      <c r="L452" s="25">
        <v>0</v>
      </c>
      <c r="M452" s="25">
        <v>0</v>
      </c>
      <c r="N452" s="25">
        <v>0</v>
      </c>
      <c r="O452" s="25">
        <v>0</v>
      </c>
      <c r="P452" s="25">
        <v>0</v>
      </c>
      <c r="Q452" s="25">
        <v>0</v>
      </c>
      <c r="R452" s="25">
        <v>0</v>
      </c>
      <c r="S452" s="22"/>
      <c r="T452" s="131"/>
      <c r="U452" s="109"/>
      <c r="V452" s="109"/>
      <c r="W452" s="66"/>
      <c r="X452" s="66"/>
      <c r="Y452" s="51"/>
      <c r="Z452" s="51"/>
      <c r="AA452" s="51"/>
      <c r="AB452" s="51"/>
      <c r="AC452" s="51"/>
      <c r="AD452" s="51"/>
      <c r="AE452" s="51"/>
      <c r="AF452" s="51"/>
      <c r="AG452" s="51"/>
      <c r="AH452" s="51"/>
      <c r="AI452" s="54"/>
      <c r="AJ452" s="130"/>
      <c r="AK452" s="109"/>
      <c r="AL452" s="109"/>
      <c r="AM452" s="109"/>
      <c r="AN452" s="66"/>
      <c r="AO452" s="66"/>
      <c r="AP452" s="51"/>
      <c r="AQ452" s="51"/>
      <c r="AR452" s="51"/>
      <c r="AS452" s="51"/>
      <c r="AT452" s="51"/>
      <c r="AU452" s="51"/>
      <c r="AV452" s="51"/>
      <c r="AW452" s="51"/>
      <c r="AX452" s="51"/>
      <c r="AY452" s="51"/>
      <c r="AZ452" s="54"/>
      <c r="BA452" s="130"/>
      <c r="BB452" s="109"/>
      <c r="BC452" s="109"/>
      <c r="BD452" s="109"/>
      <c r="BE452" s="66"/>
      <c r="BF452" s="66"/>
      <c r="BG452" s="51"/>
      <c r="BH452" s="51"/>
      <c r="BI452" s="51"/>
      <c r="BJ452" s="51"/>
      <c r="BK452" s="51"/>
      <c r="BL452" s="51"/>
      <c r="BM452" s="51"/>
      <c r="BN452" s="51"/>
      <c r="BO452" s="51"/>
      <c r="BP452" s="51"/>
      <c r="BQ452" s="54"/>
      <c r="BR452" s="130"/>
      <c r="BS452" s="109"/>
      <c r="BT452" s="109"/>
      <c r="BU452" s="109"/>
      <c r="BV452" s="66"/>
      <c r="BW452" s="66"/>
      <c r="BX452" s="51"/>
      <c r="BY452" s="51"/>
      <c r="BZ452" s="51"/>
      <c r="CA452" s="51"/>
      <c r="CB452" s="51"/>
      <c r="CC452" s="51"/>
      <c r="CD452" s="51"/>
      <c r="CE452" s="51"/>
      <c r="CF452" s="51"/>
      <c r="CG452" s="51"/>
      <c r="CH452" s="54"/>
      <c r="CI452" s="130"/>
      <c r="CJ452" s="109"/>
      <c r="CK452" s="109"/>
      <c r="CL452" s="109"/>
      <c r="CM452" s="66"/>
      <c r="CN452" s="66"/>
      <c r="CO452" s="51"/>
      <c r="CP452" s="51"/>
      <c r="CQ452" s="51"/>
      <c r="CR452" s="51"/>
      <c r="CS452" s="51"/>
      <c r="CT452" s="51"/>
      <c r="CU452" s="51"/>
      <c r="CV452" s="51"/>
      <c r="CW452" s="51"/>
      <c r="CX452" s="51"/>
      <c r="CY452" s="54"/>
      <c r="CZ452" s="130"/>
      <c r="DA452" s="109"/>
      <c r="DB452" s="109"/>
      <c r="DC452" s="109"/>
      <c r="DD452" s="66"/>
      <c r="DE452" s="66"/>
      <c r="DF452" s="51"/>
      <c r="DG452" s="51"/>
      <c r="DH452" s="51"/>
      <c r="DI452" s="51"/>
      <c r="DJ452" s="51"/>
      <c r="DK452" s="51"/>
      <c r="DL452" s="51"/>
      <c r="DM452" s="51"/>
      <c r="DN452" s="51"/>
      <c r="DO452" s="51"/>
      <c r="DP452" s="54"/>
      <c r="DQ452" s="130"/>
      <c r="DR452" s="109"/>
      <c r="DS452" s="109"/>
      <c r="DT452" s="109"/>
      <c r="DU452" s="66"/>
      <c r="DV452" s="66"/>
      <c r="DW452" s="51"/>
      <c r="DX452" s="51"/>
      <c r="DY452" s="51"/>
      <c r="DZ452" s="51"/>
      <c r="EA452" s="51"/>
      <c r="EB452" s="51"/>
      <c r="EC452" s="51"/>
      <c r="ED452" s="51"/>
      <c r="EE452" s="51"/>
      <c r="EF452" s="51"/>
      <c r="EG452" s="54"/>
      <c r="EH452" s="130"/>
      <c r="EI452" s="109"/>
      <c r="EJ452" s="109"/>
      <c r="EK452" s="109"/>
      <c r="EL452" s="66"/>
      <c r="EM452" s="66"/>
      <c r="EN452" s="51"/>
      <c r="EO452" s="51"/>
      <c r="EP452" s="51"/>
      <c r="EQ452" s="51"/>
      <c r="ER452" s="51"/>
      <c r="ES452" s="51"/>
      <c r="ET452" s="51"/>
      <c r="EU452" s="51"/>
      <c r="EV452" s="51"/>
      <c r="EW452" s="51"/>
      <c r="EX452" s="54"/>
      <c r="EY452" s="130"/>
      <c r="EZ452" s="109"/>
      <c r="FA452" s="109"/>
      <c r="FB452" s="109"/>
      <c r="FC452" s="66"/>
      <c r="FD452" s="66"/>
      <c r="FE452" s="51"/>
      <c r="FF452" s="51"/>
      <c r="FG452" s="51"/>
      <c r="FH452" s="51"/>
      <c r="FI452" s="51"/>
      <c r="FJ452" s="51"/>
      <c r="FK452" s="51"/>
      <c r="FL452" s="51"/>
      <c r="FM452" s="51"/>
      <c r="FN452" s="51"/>
      <c r="FO452" s="54"/>
      <c r="FP452" s="130"/>
      <c r="FQ452" s="109"/>
      <c r="FR452" s="109"/>
      <c r="FS452" s="109"/>
      <c r="FT452" s="66"/>
      <c r="FU452" s="66"/>
      <c r="FV452" s="51"/>
      <c r="FW452" s="51"/>
      <c r="FX452" s="51"/>
      <c r="FY452" s="51"/>
      <c r="FZ452" s="51"/>
      <c r="GA452" s="51"/>
      <c r="GB452" s="51"/>
      <c r="GC452" s="51"/>
      <c r="GD452" s="51"/>
      <c r="GE452" s="51"/>
      <c r="GF452" s="54"/>
      <c r="GG452" s="130"/>
      <c r="GH452" s="109"/>
      <c r="GI452" s="109"/>
      <c r="GJ452" s="109"/>
      <c r="GK452" s="66"/>
      <c r="GL452" s="66"/>
      <c r="GM452" s="51"/>
      <c r="GN452" s="51"/>
      <c r="GO452" s="51"/>
      <c r="GP452" s="51"/>
      <c r="GQ452" s="51"/>
      <c r="GR452" s="51"/>
      <c r="GS452" s="51"/>
      <c r="GT452" s="51"/>
      <c r="GU452" s="51"/>
      <c r="GV452" s="51"/>
      <c r="GW452" s="54"/>
      <c r="GX452" s="130"/>
      <c r="GY452" s="109"/>
      <c r="GZ452" s="109"/>
      <c r="HA452" s="109"/>
      <c r="HB452" s="66"/>
      <c r="HC452" s="66"/>
      <c r="HD452" s="51"/>
      <c r="HE452" s="51"/>
      <c r="HF452" s="51"/>
      <c r="HG452" s="51"/>
      <c r="HH452" s="51"/>
      <c r="HI452" s="51"/>
      <c r="HJ452" s="51"/>
      <c r="HK452" s="51"/>
      <c r="HL452" s="51"/>
      <c r="HM452" s="51"/>
      <c r="HN452" s="54"/>
      <c r="HO452" s="130"/>
      <c r="HP452" s="109"/>
      <c r="HQ452" s="109"/>
      <c r="HR452" s="109"/>
      <c r="HS452" s="66"/>
      <c r="HT452" s="66"/>
      <c r="HU452" s="51"/>
      <c r="HV452" s="51"/>
      <c r="HW452" s="51"/>
      <c r="HX452" s="51"/>
      <c r="HY452" s="51"/>
      <c r="HZ452" s="51"/>
      <c r="IA452" s="51"/>
      <c r="IB452" s="51"/>
      <c r="IC452" s="51"/>
      <c r="ID452" s="51"/>
      <c r="IE452" s="54"/>
      <c r="IF452" s="130"/>
      <c r="IG452" s="109"/>
      <c r="IH452" s="109"/>
      <c r="II452" s="109"/>
      <c r="IJ452" s="66"/>
      <c r="IK452" s="66"/>
      <c r="IL452" s="51"/>
      <c r="IM452" s="51"/>
      <c r="IN452" s="51"/>
      <c r="IO452" s="51"/>
      <c r="IP452" s="51"/>
      <c r="IQ452" s="51"/>
      <c r="IR452" s="51"/>
      <c r="IS452" s="51"/>
      <c r="IT452" s="51"/>
      <c r="IU452" s="51"/>
      <c r="IV452" s="54"/>
    </row>
    <row r="453" spans="1:257" ht="30.75" customHeight="1">
      <c r="A453" s="111"/>
      <c r="B453" s="108"/>
      <c r="C453" s="109"/>
      <c r="D453" s="110"/>
      <c r="E453" s="19"/>
      <c r="F453" s="19"/>
      <c r="G453" s="19"/>
      <c r="H453" s="19">
        <v>2023</v>
      </c>
      <c r="I453" s="25">
        <f t="shared" ref="I453:I460" si="131">K453+M453+O453+Q453</f>
        <v>0</v>
      </c>
      <c r="J453" s="25">
        <f t="shared" si="126"/>
        <v>0</v>
      </c>
      <c r="K453" s="25">
        <v>0</v>
      </c>
      <c r="L453" s="25">
        <v>0</v>
      </c>
      <c r="M453" s="25">
        <v>0</v>
      </c>
      <c r="N453" s="25">
        <v>0</v>
      </c>
      <c r="O453" s="25">
        <v>0</v>
      </c>
      <c r="P453" s="25">
        <v>0</v>
      </c>
      <c r="Q453" s="25">
        <f t="shared" ref="Q453:R459" si="132">Q314+Q114+Q390</f>
        <v>0</v>
      </c>
      <c r="R453" s="25">
        <f t="shared" si="132"/>
        <v>0</v>
      </c>
      <c r="S453" s="22"/>
      <c r="T453" s="131"/>
      <c r="U453" s="109"/>
      <c r="V453" s="109"/>
      <c r="W453" s="66"/>
      <c r="X453" s="66"/>
      <c r="Y453" s="51"/>
      <c r="Z453" s="51"/>
      <c r="AA453" s="51"/>
      <c r="AB453" s="51"/>
      <c r="AC453" s="51"/>
      <c r="AD453" s="51"/>
      <c r="AE453" s="51"/>
      <c r="AF453" s="51"/>
      <c r="AG453" s="51"/>
      <c r="AH453" s="51"/>
      <c r="AI453" s="54"/>
      <c r="AJ453" s="130"/>
      <c r="AK453" s="109"/>
      <c r="AL453" s="109"/>
      <c r="AM453" s="109"/>
      <c r="AN453" s="66"/>
      <c r="AO453" s="66"/>
      <c r="AP453" s="51"/>
      <c r="AQ453" s="51"/>
      <c r="AR453" s="51"/>
      <c r="AS453" s="51"/>
      <c r="AT453" s="51"/>
      <c r="AU453" s="51"/>
      <c r="AV453" s="51"/>
      <c r="AW453" s="51"/>
      <c r="AX453" s="51"/>
      <c r="AY453" s="51"/>
      <c r="AZ453" s="54"/>
      <c r="BA453" s="130"/>
      <c r="BB453" s="109"/>
      <c r="BC453" s="109"/>
      <c r="BD453" s="109"/>
      <c r="BE453" s="66"/>
      <c r="BF453" s="66"/>
      <c r="BG453" s="51"/>
      <c r="BH453" s="51"/>
      <c r="BI453" s="51"/>
      <c r="BJ453" s="51"/>
      <c r="BK453" s="51"/>
      <c r="BL453" s="51"/>
      <c r="BM453" s="51"/>
      <c r="BN453" s="51"/>
      <c r="BO453" s="51"/>
      <c r="BP453" s="51"/>
      <c r="BQ453" s="54"/>
      <c r="BR453" s="130"/>
      <c r="BS453" s="109"/>
      <c r="BT453" s="109"/>
      <c r="BU453" s="109"/>
      <c r="BV453" s="66"/>
      <c r="BW453" s="66"/>
      <c r="BX453" s="51"/>
      <c r="BY453" s="51"/>
      <c r="BZ453" s="51"/>
      <c r="CA453" s="51"/>
      <c r="CB453" s="51"/>
      <c r="CC453" s="51"/>
      <c r="CD453" s="51"/>
      <c r="CE453" s="51"/>
      <c r="CF453" s="51"/>
      <c r="CG453" s="51"/>
      <c r="CH453" s="54"/>
      <c r="CI453" s="130"/>
      <c r="CJ453" s="109"/>
      <c r="CK453" s="109"/>
      <c r="CL453" s="109"/>
      <c r="CM453" s="66"/>
      <c r="CN453" s="66"/>
      <c r="CO453" s="51"/>
      <c r="CP453" s="51"/>
      <c r="CQ453" s="51"/>
      <c r="CR453" s="51"/>
      <c r="CS453" s="51"/>
      <c r="CT453" s="51"/>
      <c r="CU453" s="51"/>
      <c r="CV453" s="51"/>
      <c r="CW453" s="51"/>
      <c r="CX453" s="51"/>
      <c r="CY453" s="54"/>
      <c r="CZ453" s="130"/>
      <c r="DA453" s="109"/>
      <c r="DB453" s="109"/>
      <c r="DC453" s="109"/>
      <c r="DD453" s="66"/>
      <c r="DE453" s="66"/>
      <c r="DF453" s="51"/>
      <c r="DG453" s="51"/>
      <c r="DH453" s="51"/>
      <c r="DI453" s="51"/>
      <c r="DJ453" s="51"/>
      <c r="DK453" s="51"/>
      <c r="DL453" s="51"/>
      <c r="DM453" s="51"/>
      <c r="DN453" s="51"/>
      <c r="DO453" s="51"/>
      <c r="DP453" s="54"/>
      <c r="DQ453" s="130"/>
      <c r="DR453" s="109"/>
      <c r="DS453" s="109"/>
      <c r="DT453" s="109"/>
      <c r="DU453" s="66"/>
      <c r="DV453" s="66"/>
      <c r="DW453" s="51"/>
      <c r="DX453" s="51"/>
      <c r="DY453" s="51"/>
      <c r="DZ453" s="51"/>
      <c r="EA453" s="51"/>
      <c r="EB453" s="51"/>
      <c r="EC453" s="51"/>
      <c r="ED453" s="51"/>
      <c r="EE453" s="51"/>
      <c r="EF453" s="51"/>
      <c r="EG453" s="54"/>
      <c r="EH453" s="130"/>
      <c r="EI453" s="109"/>
      <c r="EJ453" s="109"/>
      <c r="EK453" s="109"/>
      <c r="EL453" s="66"/>
      <c r="EM453" s="66"/>
      <c r="EN453" s="51"/>
      <c r="EO453" s="51"/>
      <c r="EP453" s="51"/>
      <c r="EQ453" s="51"/>
      <c r="ER453" s="51"/>
      <c r="ES453" s="51"/>
      <c r="ET453" s="51"/>
      <c r="EU453" s="51"/>
      <c r="EV453" s="51"/>
      <c r="EW453" s="51"/>
      <c r="EX453" s="54"/>
      <c r="EY453" s="130"/>
      <c r="EZ453" s="109"/>
      <c r="FA453" s="109"/>
      <c r="FB453" s="109"/>
      <c r="FC453" s="66"/>
      <c r="FD453" s="66"/>
      <c r="FE453" s="51"/>
      <c r="FF453" s="51"/>
      <c r="FG453" s="51"/>
      <c r="FH453" s="51"/>
      <c r="FI453" s="51"/>
      <c r="FJ453" s="51"/>
      <c r="FK453" s="51"/>
      <c r="FL453" s="51"/>
      <c r="FM453" s="51"/>
      <c r="FN453" s="51"/>
      <c r="FO453" s="54"/>
      <c r="FP453" s="130"/>
      <c r="FQ453" s="109"/>
      <c r="FR453" s="109"/>
      <c r="FS453" s="109"/>
      <c r="FT453" s="66"/>
      <c r="FU453" s="66"/>
      <c r="FV453" s="51"/>
      <c r="FW453" s="51"/>
      <c r="FX453" s="51"/>
      <c r="FY453" s="51"/>
      <c r="FZ453" s="51"/>
      <c r="GA453" s="51"/>
      <c r="GB453" s="51"/>
      <c r="GC453" s="51"/>
      <c r="GD453" s="51"/>
      <c r="GE453" s="51"/>
      <c r="GF453" s="54"/>
      <c r="GG453" s="130"/>
      <c r="GH453" s="109"/>
      <c r="GI453" s="109"/>
      <c r="GJ453" s="109"/>
      <c r="GK453" s="66"/>
      <c r="GL453" s="66"/>
      <c r="GM453" s="51"/>
      <c r="GN453" s="51"/>
      <c r="GO453" s="51"/>
      <c r="GP453" s="51"/>
      <c r="GQ453" s="51"/>
      <c r="GR453" s="51"/>
      <c r="GS453" s="51"/>
      <c r="GT453" s="51"/>
      <c r="GU453" s="51"/>
      <c r="GV453" s="51"/>
      <c r="GW453" s="54"/>
      <c r="GX453" s="130"/>
      <c r="GY453" s="109"/>
      <c r="GZ453" s="109"/>
      <c r="HA453" s="109"/>
      <c r="HB453" s="66"/>
      <c r="HC453" s="66"/>
      <c r="HD453" s="51"/>
      <c r="HE453" s="51"/>
      <c r="HF453" s="51"/>
      <c r="HG453" s="51"/>
      <c r="HH453" s="51"/>
      <c r="HI453" s="51"/>
      <c r="HJ453" s="51"/>
      <c r="HK453" s="51"/>
      <c r="HL453" s="51"/>
      <c r="HM453" s="51"/>
      <c r="HN453" s="54"/>
      <c r="HO453" s="130"/>
      <c r="HP453" s="109"/>
      <c r="HQ453" s="109"/>
      <c r="HR453" s="109"/>
      <c r="HS453" s="66"/>
      <c r="HT453" s="66"/>
      <c r="HU453" s="51"/>
      <c r="HV453" s="51"/>
      <c r="HW453" s="51"/>
      <c r="HX453" s="51"/>
      <c r="HY453" s="51"/>
      <c r="HZ453" s="51"/>
      <c r="IA453" s="51"/>
      <c r="IB453" s="51"/>
      <c r="IC453" s="51"/>
      <c r="ID453" s="51"/>
      <c r="IE453" s="54"/>
      <c r="IF453" s="130"/>
      <c r="IG453" s="109"/>
      <c r="IH453" s="109"/>
      <c r="II453" s="109"/>
      <c r="IJ453" s="66"/>
      <c r="IK453" s="66"/>
      <c r="IL453" s="51"/>
      <c r="IM453" s="51"/>
      <c r="IN453" s="51"/>
      <c r="IO453" s="51"/>
      <c r="IP453" s="51"/>
      <c r="IQ453" s="51"/>
      <c r="IR453" s="51"/>
      <c r="IS453" s="51"/>
      <c r="IT453" s="51"/>
      <c r="IU453" s="51"/>
      <c r="IV453" s="54"/>
    </row>
    <row r="454" spans="1:257" ht="30.75" customHeight="1">
      <c r="A454" s="111"/>
      <c r="B454" s="108"/>
      <c r="C454" s="109"/>
      <c r="D454" s="110"/>
      <c r="E454" s="19"/>
      <c r="F454" s="19"/>
      <c r="G454" s="19"/>
      <c r="H454" s="19">
        <v>2024</v>
      </c>
      <c r="I454" s="25">
        <f t="shared" si="131"/>
        <v>0</v>
      </c>
      <c r="J454" s="25">
        <f t="shared" si="126"/>
        <v>0</v>
      </c>
      <c r="K454" s="25">
        <v>0</v>
      </c>
      <c r="L454" s="25">
        <v>0</v>
      </c>
      <c r="M454" s="25">
        <v>0</v>
      </c>
      <c r="N454" s="25">
        <v>0</v>
      </c>
      <c r="O454" s="25">
        <v>0</v>
      </c>
      <c r="P454" s="25">
        <v>0</v>
      </c>
      <c r="Q454" s="25">
        <f t="shared" si="132"/>
        <v>0</v>
      </c>
      <c r="R454" s="25">
        <f t="shared" si="132"/>
        <v>0</v>
      </c>
      <c r="S454" s="22"/>
      <c r="T454" s="131"/>
      <c r="U454" s="109"/>
      <c r="V454" s="109"/>
      <c r="W454" s="66"/>
      <c r="X454" s="66"/>
      <c r="Y454" s="51"/>
      <c r="Z454" s="51"/>
      <c r="AA454" s="51"/>
      <c r="AB454" s="51"/>
      <c r="AC454" s="51"/>
      <c r="AD454" s="51"/>
      <c r="AE454" s="51"/>
      <c r="AF454" s="51"/>
      <c r="AG454" s="51"/>
      <c r="AH454" s="51"/>
      <c r="AI454" s="54"/>
      <c r="AJ454" s="130"/>
      <c r="AK454" s="109"/>
      <c r="AL454" s="109"/>
      <c r="AM454" s="109"/>
      <c r="AN454" s="66"/>
      <c r="AO454" s="66"/>
      <c r="AP454" s="51"/>
      <c r="AQ454" s="51"/>
      <c r="AR454" s="51"/>
      <c r="AS454" s="51"/>
      <c r="AT454" s="51"/>
      <c r="AU454" s="51"/>
      <c r="AV454" s="51"/>
      <c r="AW454" s="51"/>
      <c r="AX454" s="51"/>
      <c r="AY454" s="51"/>
      <c r="AZ454" s="54"/>
      <c r="BA454" s="130"/>
      <c r="BB454" s="109"/>
      <c r="BC454" s="109"/>
      <c r="BD454" s="109"/>
      <c r="BE454" s="66"/>
      <c r="BF454" s="66"/>
      <c r="BG454" s="51"/>
      <c r="BH454" s="51"/>
      <c r="BI454" s="51"/>
      <c r="BJ454" s="51"/>
      <c r="BK454" s="51"/>
      <c r="BL454" s="51"/>
      <c r="BM454" s="51"/>
      <c r="BN454" s="51"/>
      <c r="BO454" s="51"/>
      <c r="BP454" s="51"/>
      <c r="BQ454" s="54"/>
      <c r="BR454" s="130"/>
      <c r="BS454" s="109"/>
      <c r="BT454" s="109"/>
      <c r="BU454" s="109"/>
      <c r="BV454" s="66"/>
      <c r="BW454" s="66"/>
      <c r="BX454" s="51"/>
      <c r="BY454" s="51"/>
      <c r="BZ454" s="51"/>
      <c r="CA454" s="51"/>
      <c r="CB454" s="51"/>
      <c r="CC454" s="51"/>
      <c r="CD454" s="51"/>
      <c r="CE454" s="51"/>
      <c r="CF454" s="51"/>
      <c r="CG454" s="51"/>
      <c r="CH454" s="54"/>
      <c r="CI454" s="130"/>
      <c r="CJ454" s="109"/>
      <c r="CK454" s="109"/>
      <c r="CL454" s="109"/>
      <c r="CM454" s="66"/>
      <c r="CN454" s="66"/>
      <c r="CO454" s="51"/>
      <c r="CP454" s="51"/>
      <c r="CQ454" s="51"/>
      <c r="CR454" s="51"/>
      <c r="CS454" s="51"/>
      <c r="CT454" s="51"/>
      <c r="CU454" s="51"/>
      <c r="CV454" s="51"/>
      <c r="CW454" s="51"/>
      <c r="CX454" s="51"/>
      <c r="CY454" s="54"/>
      <c r="CZ454" s="130"/>
      <c r="DA454" s="109"/>
      <c r="DB454" s="109"/>
      <c r="DC454" s="109"/>
      <c r="DD454" s="66"/>
      <c r="DE454" s="66"/>
      <c r="DF454" s="51"/>
      <c r="DG454" s="51"/>
      <c r="DH454" s="51"/>
      <c r="DI454" s="51"/>
      <c r="DJ454" s="51"/>
      <c r="DK454" s="51"/>
      <c r="DL454" s="51"/>
      <c r="DM454" s="51"/>
      <c r="DN454" s="51"/>
      <c r="DO454" s="51"/>
      <c r="DP454" s="54"/>
      <c r="DQ454" s="130"/>
      <c r="DR454" s="109"/>
      <c r="DS454" s="109"/>
      <c r="DT454" s="109"/>
      <c r="DU454" s="66"/>
      <c r="DV454" s="66"/>
      <c r="DW454" s="51"/>
      <c r="DX454" s="51"/>
      <c r="DY454" s="51"/>
      <c r="DZ454" s="51"/>
      <c r="EA454" s="51"/>
      <c r="EB454" s="51"/>
      <c r="EC454" s="51"/>
      <c r="ED454" s="51"/>
      <c r="EE454" s="51"/>
      <c r="EF454" s="51"/>
      <c r="EG454" s="54"/>
      <c r="EH454" s="130"/>
      <c r="EI454" s="109"/>
      <c r="EJ454" s="109"/>
      <c r="EK454" s="109"/>
      <c r="EL454" s="66"/>
      <c r="EM454" s="66"/>
      <c r="EN454" s="51"/>
      <c r="EO454" s="51"/>
      <c r="EP454" s="51"/>
      <c r="EQ454" s="51"/>
      <c r="ER454" s="51"/>
      <c r="ES454" s="51"/>
      <c r="ET454" s="51"/>
      <c r="EU454" s="51"/>
      <c r="EV454" s="51"/>
      <c r="EW454" s="51"/>
      <c r="EX454" s="54"/>
      <c r="EY454" s="130"/>
      <c r="EZ454" s="109"/>
      <c r="FA454" s="109"/>
      <c r="FB454" s="109"/>
      <c r="FC454" s="66"/>
      <c r="FD454" s="66"/>
      <c r="FE454" s="51"/>
      <c r="FF454" s="51"/>
      <c r="FG454" s="51"/>
      <c r="FH454" s="51"/>
      <c r="FI454" s="51"/>
      <c r="FJ454" s="51"/>
      <c r="FK454" s="51"/>
      <c r="FL454" s="51"/>
      <c r="FM454" s="51"/>
      <c r="FN454" s="51"/>
      <c r="FO454" s="54"/>
      <c r="FP454" s="130"/>
      <c r="FQ454" s="109"/>
      <c r="FR454" s="109"/>
      <c r="FS454" s="109"/>
      <c r="FT454" s="66"/>
      <c r="FU454" s="66"/>
      <c r="FV454" s="51"/>
      <c r="FW454" s="51"/>
      <c r="FX454" s="51"/>
      <c r="FY454" s="51"/>
      <c r="FZ454" s="51"/>
      <c r="GA454" s="51"/>
      <c r="GB454" s="51"/>
      <c r="GC454" s="51"/>
      <c r="GD454" s="51"/>
      <c r="GE454" s="51"/>
      <c r="GF454" s="54"/>
      <c r="GG454" s="130"/>
      <c r="GH454" s="109"/>
      <c r="GI454" s="109"/>
      <c r="GJ454" s="109"/>
      <c r="GK454" s="66"/>
      <c r="GL454" s="66"/>
      <c r="GM454" s="51"/>
      <c r="GN454" s="51"/>
      <c r="GO454" s="51"/>
      <c r="GP454" s="51"/>
      <c r="GQ454" s="51"/>
      <c r="GR454" s="51"/>
      <c r="GS454" s="51"/>
      <c r="GT454" s="51"/>
      <c r="GU454" s="51"/>
      <c r="GV454" s="51"/>
      <c r="GW454" s="54"/>
      <c r="GX454" s="130"/>
      <c r="GY454" s="109"/>
      <c r="GZ454" s="109"/>
      <c r="HA454" s="109"/>
      <c r="HB454" s="66"/>
      <c r="HC454" s="66"/>
      <c r="HD454" s="51"/>
      <c r="HE454" s="51"/>
      <c r="HF454" s="51"/>
      <c r="HG454" s="51"/>
      <c r="HH454" s="51"/>
      <c r="HI454" s="51"/>
      <c r="HJ454" s="51"/>
      <c r="HK454" s="51"/>
      <c r="HL454" s="51"/>
      <c r="HM454" s="51"/>
      <c r="HN454" s="54"/>
      <c r="HO454" s="130"/>
      <c r="HP454" s="109"/>
      <c r="HQ454" s="109"/>
      <c r="HR454" s="109"/>
      <c r="HS454" s="66"/>
      <c r="HT454" s="66"/>
      <c r="HU454" s="51"/>
      <c r="HV454" s="51"/>
      <c r="HW454" s="51"/>
      <c r="HX454" s="51"/>
      <c r="HY454" s="51"/>
      <c r="HZ454" s="51"/>
      <c r="IA454" s="51"/>
      <c r="IB454" s="51"/>
      <c r="IC454" s="51"/>
      <c r="ID454" s="51"/>
      <c r="IE454" s="54"/>
      <c r="IF454" s="130"/>
      <c r="IG454" s="109"/>
      <c r="IH454" s="109"/>
      <c r="II454" s="109"/>
      <c r="IJ454" s="66"/>
      <c r="IK454" s="66"/>
      <c r="IL454" s="51"/>
      <c r="IM454" s="51"/>
      <c r="IN454" s="51"/>
      <c r="IO454" s="51"/>
      <c r="IP454" s="51"/>
      <c r="IQ454" s="51"/>
      <c r="IR454" s="51"/>
      <c r="IS454" s="51"/>
      <c r="IT454" s="51"/>
      <c r="IU454" s="51"/>
      <c r="IV454" s="54"/>
    </row>
    <row r="455" spans="1:257" ht="30.75" customHeight="1">
      <c r="A455" s="111"/>
      <c r="B455" s="108"/>
      <c r="C455" s="109"/>
      <c r="D455" s="110"/>
      <c r="E455" s="19"/>
      <c r="F455" s="19"/>
      <c r="G455" s="19"/>
      <c r="H455" s="19">
        <v>2025</v>
      </c>
      <c r="I455" s="25">
        <f t="shared" si="131"/>
        <v>0</v>
      </c>
      <c r="J455" s="25">
        <f t="shared" si="126"/>
        <v>0</v>
      </c>
      <c r="K455" s="25">
        <v>0</v>
      </c>
      <c r="L455" s="25">
        <v>0</v>
      </c>
      <c r="M455" s="25">
        <v>0</v>
      </c>
      <c r="N455" s="25">
        <v>0</v>
      </c>
      <c r="O455" s="25">
        <v>0</v>
      </c>
      <c r="P455" s="25">
        <v>0</v>
      </c>
      <c r="Q455" s="25">
        <f t="shared" si="132"/>
        <v>0</v>
      </c>
      <c r="R455" s="25">
        <f t="shared" si="132"/>
        <v>0</v>
      </c>
      <c r="S455" s="22"/>
      <c r="T455" s="131"/>
      <c r="U455" s="109"/>
      <c r="V455" s="109"/>
      <c r="W455" s="66"/>
      <c r="X455" s="66"/>
      <c r="Y455" s="51"/>
      <c r="Z455" s="51"/>
      <c r="AA455" s="51"/>
      <c r="AB455" s="51"/>
      <c r="AC455" s="51"/>
      <c r="AD455" s="51"/>
      <c r="AE455" s="51"/>
      <c r="AF455" s="51"/>
      <c r="AG455" s="51"/>
      <c r="AH455" s="51"/>
      <c r="AI455" s="54"/>
      <c r="AJ455" s="130"/>
      <c r="AK455" s="109"/>
      <c r="AL455" s="109"/>
      <c r="AM455" s="109"/>
      <c r="AN455" s="66"/>
      <c r="AO455" s="66"/>
      <c r="AP455" s="51"/>
      <c r="AQ455" s="51"/>
      <c r="AR455" s="51"/>
      <c r="AS455" s="51"/>
      <c r="AT455" s="51"/>
      <c r="AU455" s="51"/>
      <c r="AV455" s="51"/>
      <c r="AW455" s="51"/>
      <c r="AX455" s="51"/>
      <c r="AY455" s="51"/>
      <c r="AZ455" s="54"/>
      <c r="BA455" s="130"/>
      <c r="BB455" s="109"/>
      <c r="BC455" s="109"/>
      <c r="BD455" s="109"/>
      <c r="BE455" s="66"/>
      <c r="BF455" s="66"/>
      <c r="BG455" s="51"/>
      <c r="BH455" s="51"/>
      <c r="BI455" s="51"/>
      <c r="BJ455" s="51"/>
      <c r="BK455" s="51"/>
      <c r="BL455" s="51"/>
      <c r="BM455" s="51"/>
      <c r="BN455" s="51"/>
      <c r="BO455" s="51"/>
      <c r="BP455" s="51"/>
      <c r="BQ455" s="54"/>
      <c r="BR455" s="130"/>
      <c r="BS455" s="109"/>
      <c r="BT455" s="109"/>
      <c r="BU455" s="109"/>
      <c r="BV455" s="66"/>
      <c r="BW455" s="66"/>
      <c r="BX455" s="51"/>
      <c r="BY455" s="51"/>
      <c r="BZ455" s="51"/>
      <c r="CA455" s="51"/>
      <c r="CB455" s="51"/>
      <c r="CC455" s="51"/>
      <c r="CD455" s="51"/>
      <c r="CE455" s="51"/>
      <c r="CF455" s="51"/>
      <c r="CG455" s="51"/>
      <c r="CH455" s="54"/>
      <c r="CI455" s="130"/>
      <c r="CJ455" s="109"/>
      <c r="CK455" s="109"/>
      <c r="CL455" s="109"/>
      <c r="CM455" s="66"/>
      <c r="CN455" s="66"/>
      <c r="CO455" s="51"/>
      <c r="CP455" s="51"/>
      <c r="CQ455" s="51"/>
      <c r="CR455" s="51"/>
      <c r="CS455" s="51"/>
      <c r="CT455" s="51"/>
      <c r="CU455" s="51"/>
      <c r="CV455" s="51"/>
      <c r="CW455" s="51"/>
      <c r="CX455" s="51"/>
      <c r="CY455" s="54"/>
      <c r="CZ455" s="130"/>
      <c r="DA455" s="109"/>
      <c r="DB455" s="109"/>
      <c r="DC455" s="109"/>
      <c r="DD455" s="66"/>
      <c r="DE455" s="66"/>
      <c r="DF455" s="51"/>
      <c r="DG455" s="51"/>
      <c r="DH455" s="51"/>
      <c r="DI455" s="51"/>
      <c r="DJ455" s="51"/>
      <c r="DK455" s="51"/>
      <c r="DL455" s="51"/>
      <c r="DM455" s="51"/>
      <c r="DN455" s="51"/>
      <c r="DO455" s="51"/>
      <c r="DP455" s="54"/>
      <c r="DQ455" s="130"/>
      <c r="DR455" s="109"/>
      <c r="DS455" s="109"/>
      <c r="DT455" s="109"/>
      <c r="DU455" s="66"/>
      <c r="DV455" s="66"/>
      <c r="DW455" s="51"/>
      <c r="DX455" s="51"/>
      <c r="DY455" s="51"/>
      <c r="DZ455" s="51"/>
      <c r="EA455" s="51"/>
      <c r="EB455" s="51"/>
      <c r="EC455" s="51"/>
      <c r="ED455" s="51"/>
      <c r="EE455" s="51"/>
      <c r="EF455" s="51"/>
      <c r="EG455" s="54"/>
      <c r="EH455" s="130"/>
      <c r="EI455" s="109"/>
      <c r="EJ455" s="109"/>
      <c r="EK455" s="109"/>
      <c r="EL455" s="66"/>
      <c r="EM455" s="66"/>
      <c r="EN455" s="51"/>
      <c r="EO455" s="51"/>
      <c r="EP455" s="51"/>
      <c r="EQ455" s="51"/>
      <c r="ER455" s="51"/>
      <c r="ES455" s="51"/>
      <c r="ET455" s="51"/>
      <c r="EU455" s="51"/>
      <c r="EV455" s="51"/>
      <c r="EW455" s="51"/>
      <c r="EX455" s="54"/>
      <c r="EY455" s="130"/>
      <c r="EZ455" s="109"/>
      <c r="FA455" s="109"/>
      <c r="FB455" s="109"/>
      <c r="FC455" s="66"/>
      <c r="FD455" s="66"/>
      <c r="FE455" s="51"/>
      <c r="FF455" s="51"/>
      <c r="FG455" s="51"/>
      <c r="FH455" s="51"/>
      <c r="FI455" s="51"/>
      <c r="FJ455" s="51"/>
      <c r="FK455" s="51"/>
      <c r="FL455" s="51"/>
      <c r="FM455" s="51"/>
      <c r="FN455" s="51"/>
      <c r="FO455" s="54"/>
      <c r="FP455" s="130"/>
      <c r="FQ455" s="109"/>
      <c r="FR455" s="109"/>
      <c r="FS455" s="109"/>
      <c r="FT455" s="66"/>
      <c r="FU455" s="66"/>
      <c r="FV455" s="51"/>
      <c r="FW455" s="51"/>
      <c r="FX455" s="51"/>
      <c r="FY455" s="51"/>
      <c r="FZ455" s="51"/>
      <c r="GA455" s="51"/>
      <c r="GB455" s="51"/>
      <c r="GC455" s="51"/>
      <c r="GD455" s="51"/>
      <c r="GE455" s="51"/>
      <c r="GF455" s="54"/>
      <c r="GG455" s="130"/>
      <c r="GH455" s="109"/>
      <c r="GI455" s="109"/>
      <c r="GJ455" s="109"/>
      <c r="GK455" s="66"/>
      <c r="GL455" s="66"/>
      <c r="GM455" s="51"/>
      <c r="GN455" s="51"/>
      <c r="GO455" s="51"/>
      <c r="GP455" s="51"/>
      <c r="GQ455" s="51"/>
      <c r="GR455" s="51"/>
      <c r="GS455" s="51"/>
      <c r="GT455" s="51"/>
      <c r="GU455" s="51"/>
      <c r="GV455" s="51"/>
      <c r="GW455" s="54"/>
      <c r="GX455" s="130"/>
      <c r="GY455" s="109"/>
      <c r="GZ455" s="109"/>
      <c r="HA455" s="109"/>
      <c r="HB455" s="66"/>
      <c r="HC455" s="66"/>
      <c r="HD455" s="51"/>
      <c r="HE455" s="51"/>
      <c r="HF455" s="51"/>
      <c r="HG455" s="51"/>
      <c r="HH455" s="51"/>
      <c r="HI455" s="51"/>
      <c r="HJ455" s="51"/>
      <c r="HK455" s="51"/>
      <c r="HL455" s="51"/>
      <c r="HM455" s="51"/>
      <c r="HN455" s="54"/>
      <c r="HO455" s="130"/>
      <c r="HP455" s="109"/>
      <c r="HQ455" s="109"/>
      <c r="HR455" s="109"/>
      <c r="HS455" s="66"/>
      <c r="HT455" s="66"/>
      <c r="HU455" s="51"/>
      <c r="HV455" s="51"/>
      <c r="HW455" s="51"/>
      <c r="HX455" s="51"/>
      <c r="HY455" s="51"/>
      <c r="HZ455" s="51"/>
      <c r="IA455" s="51"/>
      <c r="IB455" s="51"/>
      <c r="IC455" s="51"/>
      <c r="ID455" s="51"/>
      <c r="IE455" s="54"/>
      <c r="IF455" s="130"/>
      <c r="IG455" s="109"/>
      <c r="IH455" s="109"/>
      <c r="II455" s="109"/>
      <c r="IJ455" s="66"/>
      <c r="IK455" s="66"/>
      <c r="IL455" s="51"/>
      <c r="IM455" s="51"/>
      <c r="IN455" s="51"/>
      <c r="IO455" s="51"/>
      <c r="IP455" s="51"/>
      <c r="IQ455" s="51"/>
      <c r="IR455" s="51"/>
      <c r="IS455" s="51"/>
      <c r="IT455" s="51"/>
      <c r="IU455" s="51"/>
      <c r="IV455" s="54"/>
    </row>
    <row r="456" spans="1:257" ht="30.75" customHeight="1">
      <c r="A456" s="111"/>
      <c r="B456" s="108"/>
      <c r="C456" s="109"/>
      <c r="D456" s="110"/>
      <c r="E456" s="19"/>
      <c r="F456" s="19"/>
      <c r="G456" s="19"/>
      <c r="H456" s="19">
        <v>2026</v>
      </c>
      <c r="I456" s="25">
        <f t="shared" si="131"/>
        <v>0</v>
      </c>
      <c r="J456" s="25">
        <f t="shared" si="126"/>
        <v>0</v>
      </c>
      <c r="K456" s="25">
        <v>0</v>
      </c>
      <c r="L456" s="25">
        <v>0</v>
      </c>
      <c r="M456" s="25">
        <v>0</v>
      </c>
      <c r="N456" s="25">
        <v>0</v>
      </c>
      <c r="O456" s="25">
        <v>0</v>
      </c>
      <c r="P456" s="25">
        <v>0</v>
      </c>
      <c r="Q456" s="25">
        <f t="shared" si="132"/>
        <v>0</v>
      </c>
      <c r="R456" s="25">
        <f t="shared" si="132"/>
        <v>0</v>
      </c>
      <c r="S456" s="22"/>
      <c r="T456" s="131"/>
      <c r="U456" s="109"/>
      <c r="V456" s="109"/>
      <c r="W456" s="66"/>
      <c r="X456" s="66"/>
      <c r="Y456" s="51"/>
      <c r="Z456" s="51"/>
      <c r="AA456" s="51"/>
      <c r="AB456" s="51"/>
      <c r="AC456" s="51"/>
      <c r="AD456" s="51"/>
      <c r="AE456" s="51"/>
      <c r="AF456" s="51"/>
      <c r="AG456" s="51"/>
      <c r="AH456" s="51"/>
      <c r="AI456" s="54"/>
      <c r="AJ456" s="130"/>
      <c r="AK456" s="109"/>
      <c r="AL456" s="109"/>
      <c r="AM456" s="109"/>
      <c r="AN456" s="66"/>
      <c r="AO456" s="66"/>
      <c r="AP456" s="51"/>
      <c r="AQ456" s="51"/>
      <c r="AR456" s="51"/>
      <c r="AS456" s="51"/>
      <c r="AT456" s="51"/>
      <c r="AU456" s="51"/>
      <c r="AV456" s="51"/>
      <c r="AW456" s="51"/>
      <c r="AX456" s="51"/>
      <c r="AY456" s="51"/>
      <c r="AZ456" s="54"/>
      <c r="BA456" s="130"/>
      <c r="BB456" s="109"/>
      <c r="BC456" s="109"/>
      <c r="BD456" s="109"/>
      <c r="BE456" s="66"/>
      <c r="BF456" s="66"/>
      <c r="BG456" s="51"/>
      <c r="BH456" s="51"/>
      <c r="BI456" s="51"/>
      <c r="BJ456" s="51"/>
      <c r="BK456" s="51"/>
      <c r="BL456" s="51"/>
      <c r="BM456" s="51"/>
      <c r="BN456" s="51"/>
      <c r="BO456" s="51"/>
      <c r="BP456" s="51"/>
      <c r="BQ456" s="54"/>
      <c r="BR456" s="130"/>
      <c r="BS456" s="109"/>
      <c r="BT456" s="109"/>
      <c r="BU456" s="109"/>
      <c r="BV456" s="66"/>
      <c r="BW456" s="66"/>
      <c r="BX456" s="51"/>
      <c r="BY456" s="51"/>
      <c r="BZ456" s="51"/>
      <c r="CA456" s="51"/>
      <c r="CB456" s="51"/>
      <c r="CC456" s="51"/>
      <c r="CD456" s="51"/>
      <c r="CE456" s="51"/>
      <c r="CF456" s="51"/>
      <c r="CG456" s="51"/>
      <c r="CH456" s="54"/>
      <c r="CI456" s="130"/>
      <c r="CJ456" s="109"/>
      <c r="CK456" s="109"/>
      <c r="CL456" s="109"/>
      <c r="CM456" s="66"/>
      <c r="CN456" s="66"/>
      <c r="CO456" s="51"/>
      <c r="CP456" s="51"/>
      <c r="CQ456" s="51"/>
      <c r="CR456" s="51"/>
      <c r="CS456" s="51"/>
      <c r="CT456" s="51"/>
      <c r="CU456" s="51"/>
      <c r="CV456" s="51"/>
      <c r="CW456" s="51"/>
      <c r="CX456" s="51"/>
      <c r="CY456" s="54"/>
      <c r="CZ456" s="130"/>
      <c r="DA456" s="109"/>
      <c r="DB456" s="109"/>
      <c r="DC456" s="109"/>
      <c r="DD456" s="66"/>
      <c r="DE456" s="66"/>
      <c r="DF456" s="51"/>
      <c r="DG456" s="51"/>
      <c r="DH456" s="51"/>
      <c r="DI456" s="51"/>
      <c r="DJ456" s="51"/>
      <c r="DK456" s="51"/>
      <c r="DL456" s="51"/>
      <c r="DM456" s="51"/>
      <c r="DN456" s="51"/>
      <c r="DO456" s="51"/>
      <c r="DP456" s="54"/>
      <c r="DQ456" s="130"/>
      <c r="DR456" s="109"/>
      <c r="DS456" s="109"/>
      <c r="DT456" s="109"/>
      <c r="DU456" s="66"/>
      <c r="DV456" s="66"/>
      <c r="DW456" s="51"/>
      <c r="DX456" s="51"/>
      <c r="DY456" s="51"/>
      <c r="DZ456" s="51"/>
      <c r="EA456" s="51"/>
      <c r="EB456" s="51"/>
      <c r="EC456" s="51"/>
      <c r="ED456" s="51"/>
      <c r="EE456" s="51"/>
      <c r="EF456" s="51"/>
      <c r="EG456" s="54"/>
      <c r="EH456" s="130"/>
      <c r="EI456" s="109"/>
      <c r="EJ456" s="109"/>
      <c r="EK456" s="109"/>
      <c r="EL456" s="66"/>
      <c r="EM456" s="66"/>
      <c r="EN456" s="51"/>
      <c r="EO456" s="51"/>
      <c r="EP456" s="51"/>
      <c r="EQ456" s="51"/>
      <c r="ER456" s="51"/>
      <c r="ES456" s="51"/>
      <c r="ET456" s="51"/>
      <c r="EU456" s="51"/>
      <c r="EV456" s="51"/>
      <c r="EW456" s="51"/>
      <c r="EX456" s="54"/>
      <c r="EY456" s="130"/>
      <c r="EZ456" s="109"/>
      <c r="FA456" s="109"/>
      <c r="FB456" s="109"/>
      <c r="FC456" s="66"/>
      <c r="FD456" s="66"/>
      <c r="FE456" s="51"/>
      <c r="FF456" s="51"/>
      <c r="FG456" s="51"/>
      <c r="FH456" s="51"/>
      <c r="FI456" s="51"/>
      <c r="FJ456" s="51"/>
      <c r="FK456" s="51"/>
      <c r="FL456" s="51"/>
      <c r="FM456" s="51"/>
      <c r="FN456" s="51"/>
      <c r="FO456" s="54"/>
      <c r="FP456" s="130"/>
      <c r="FQ456" s="109"/>
      <c r="FR456" s="109"/>
      <c r="FS456" s="109"/>
      <c r="FT456" s="66"/>
      <c r="FU456" s="66"/>
      <c r="FV456" s="51"/>
      <c r="FW456" s="51"/>
      <c r="FX456" s="51"/>
      <c r="FY456" s="51"/>
      <c r="FZ456" s="51"/>
      <c r="GA456" s="51"/>
      <c r="GB456" s="51"/>
      <c r="GC456" s="51"/>
      <c r="GD456" s="51"/>
      <c r="GE456" s="51"/>
      <c r="GF456" s="54"/>
      <c r="GG456" s="130"/>
      <c r="GH456" s="109"/>
      <c r="GI456" s="109"/>
      <c r="GJ456" s="109"/>
      <c r="GK456" s="66"/>
      <c r="GL456" s="66"/>
      <c r="GM456" s="51"/>
      <c r="GN456" s="51"/>
      <c r="GO456" s="51"/>
      <c r="GP456" s="51"/>
      <c r="GQ456" s="51"/>
      <c r="GR456" s="51"/>
      <c r="GS456" s="51"/>
      <c r="GT456" s="51"/>
      <c r="GU456" s="51"/>
      <c r="GV456" s="51"/>
      <c r="GW456" s="54"/>
      <c r="GX456" s="130"/>
      <c r="GY456" s="109"/>
      <c r="GZ456" s="109"/>
      <c r="HA456" s="109"/>
      <c r="HB456" s="66"/>
      <c r="HC456" s="66"/>
      <c r="HD456" s="51"/>
      <c r="HE456" s="51"/>
      <c r="HF456" s="51"/>
      <c r="HG456" s="51"/>
      <c r="HH456" s="51"/>
      <c r="HI456" s="51"/>
      <c r="HJ456" s="51"/>
      <c r="HK456" s="51"/>
      <c r="HL456" s="51"/>
      <c r="HM456" s="51"/>
      <c r="HN456" s="54"/>
      <c r="HO456" s="130"/>
      <c r="HP456" s="109"/>
      <c r="HQ456" s="109"/>
      <c r="HR456" s="109"/>
      <c r="HS456" s="66"/>
      <c r="HT456" s="66"/>
      <c r="HU456" s="51"/>
      <c r="HV456" s="51"/>
      <c r="HW456" s="51"/>
      <c r="HX456" s="51"/>
      <c r="HY456" s="51"/>
      <c r="HZ456" s="51"/>
      <c r="IA456" s="51"/>
      <c r="IB456" s="51"/>
      <c r="IC456" s="51"/>
      <c r="ID456" s="51"/>
      <c r="IE456" s="54"/>
      <c r="IF456" s="130"/>
      <c r="IG456" s="109"/>
      <c r="IH456" s="109"/>
      <c r="II456" s="109"/>
      <c r="IJ456" s="66"/>
      <c r="IK456" s="66"/>
      <c r="IL456" s="51"/>
      <c r="IM456" s="51"/>
      <c r="IN456" s="51"/>
      <c r="IO456" s="51"/>
      <c r="IP456" s="51"/>
      <c r="IQ456" s="51"/>
      <c r="IR456" s="51"/>
      <c r="IS456" s="51"/>
      <c r="IT456" s="51"/>
      <c r="IU456" s="51"/>
      <c r="IV456" s="54"/>
    </row>
    <row r="457" spans="1:257" ht="30.75" customHeight="1">
      <c r="A457" s="111"/>
      <c r="B457" s="108"/>
      <c r="C457" s="109"/>
      <c r="D457" s="110"/>
      <c r="E457" s="19"/>
      <c r="F457" s="19"/>
      <c r="G457" s="19"/>
      <c r="H457" s="19">
        <v>2027</v>
      </c>
      <c r="I457" s="25">
        <f t="shared" si="131"/>
        <v>0</v>
      </c>
      <c r="J457" s="25">
        <f t="shared" si="126"/>
        <v>0</v>
      </c>
      <c r="K457" s="25">
        <v>0</v>
      </c>
      <c r="L457" s="25">
        <v>0</v>
      </c>
      <c r="M457" s="25">
        <v>0</v>
      </c>
      <c r="N457" s="25">
        <v>0</v>
      </c>
      <c r="O457" s="25">
        <v>0</v>
      </c>
      <c r="P457" s="25">
        <v>0</v>
      </c>
      <c r="Q457" s="25">
        <f t="shared" si="132"/>
        <v>0</v>
      </c>
      <c r="R457" s="25">
        <f t="shared" si="132"/>
        <v>0</v>
      </c>
      <c r="S457" s="22"/>
      <c r="T457" s="131"/>
      <c r="U457" s="109"/>
      <c r="V457" s="109"/>
      <c r="W457" s="66"/>
      <c r="X457" s="66"/>
      <c r="Y457" s="51"/>
      <c r="Z457" s="51"/>
      <c r="AA457" s="51"/>
      <c r="AB457" s="51"/>
      <c r="AC457" s="51"/>
      <c r="AD457" s="51"/>
      <c r="AE457" s="51"/>
      <c r="AF457" s="51"/>
      <c r="AG457" s="51"/>
      <c r="AH457" s="51"/>
      <c r="AI457" s="54"/>
      <c r="AJ457" s="130"/>
      <c r="AK457" s="109"/>
      <c r="AL457" s="109"/>
      <c r="AM457" s="109"/>
      <c r="AN457" s="66"/>
      <c r="AO457" s="66"/>
      <c r="AP457" s="51"/>
      <c r="AQ457" s="51"/>
      <c r="AR457" s="51"/>
      <c r="AS457" s="51"/>
      <c r="AT457" s="51"/>
      <c r="AU457" s="51"/>
      <c r="AV457" s="51"/>
      <c r="AW457" s="51"/>
      <c r="AX457" s="51"/>
      <c r="AY457" s="51"/>
      <c r="AZ457" s="54"/>
      <c r="BA457" s="130"/>
      <c r="BB457" s="109"/>
      <c r="BC457" s="109"/>
      <c r="BD457" s="109"/>
      <c r="BE457" s="66"/>
      <c r="BF457" s="66"/>
      <c r="BG457" s="51"/>
      <c r="BH457" s="51"/>
      <c r="BI457" s="51"/>
      <c r="BJ457" s="51"/>
      <c r="BK457" s="51"/>
      <c r="BL457" s="51"/>
      <c r="BM457" s="51"/>
      <c r="BN457" s="51"/>
      <c r="BO457" s="51"/>
      <c r="BP457" s="51"/>
      <c r="BQ457" s="54"/>
      <c r="BR457" s="130"/>
      <c r="BS457" s="109"/>
      <c r="BT457" s="109"/>
      <c r="BU457" s="109"/>
      <c r="BV457" s="66"/>
      <c r="BW457" s="66"/>
      <c r="BX457" s="51"/>
      <c r="BY457" s="51"/>
      <c r="BZ457" s="51"/>
      <c r="CA457" s="51"/>
      <c r="CB457" s="51"/>
      <c r="CC457" s="51"/>
      <c r="CD457" s="51"/>
      <c r="CE457" s="51"/>
      <c r="CF457" s="51"/>
      <c r="CG457" s="51"/>
      <c r="CH457" s="54"/>
      <c r="CI457" s="130"/>
      <c r="CJ457" s="109"/>
      <c r="CK457" s="109"/>
      <c r="CL457" s="109"/>
      <c r="CM457" s="66"/>
      <c r="CN457" s="66"/>
      <c r="CO457" s="51"/>
      <c r="CP457" s="51"/>
      <c r="CQ457" s="51"/>
      <c r="CR457" s="51"/>
      <c r="CS457" s="51"/>
      <c r="CT457" s="51"/>
      <c r="CU457" s="51"/>
      <c r="CV457" s="51"/>
      <c r="CW457" s="51"/>
      <c r="CX457" s="51"/>
      <c r="CY457" s="54"/>
      <c r="CZ457" s="130"/>
      <c r="DA457" s="109"/>
      <c r="DB457" s="109"/>
      <c r="DC457" s="109"/>
      <c r="DD457" s="66"/>
      <c r="DE457" s="66"/>
      <c r="DF457" s="51"/>
      <c r="DG457" s="51"/>
      <c r="DH457" s="51"/>
      <c r="DI457" s="51"/>
      <c r="DJ457" s="51"/>
      <c r="DK457" s="51"/>
      <c r="DL457" s="51"/>
      <c r="DM457" s="51"/>
      <c r="DN457" s="51"/>
      <c r="DO457" s="51"/>
      <c r="DP457" s="54"/>
      <c r="DQ457" s="130"/>
      <c r="DR457" s="109"/>
      <c r="DS457" s="109"/>
      <c r="DT457" s="109"/>
      <c r="DU457" s="66"/>
      <c r="DV457" s="66"/>
      <c r="DW457" s="51"/>
      <c r="DX457" s="51"/>
      <c r="DY457" s="51"/>
      <c r="DZ457" s="51"/>
      <c r="EA457" s="51"/>
      <c r="EB457" s="51"/>
      <c r="EC457" s="51"/>
      <c r="ED457" s="51"/>
      <c r="EE457" s="51"/>
      <c r="EF457" s="51"/>
      <c r="EG457" s="54"/>
      <c r="EH457" s="130"/>
      <c r="EI457" s="109"/>
      <c r="EJ457" s="109"/>
      <c r="EK457" s="109"/>
      <c r="EL457" s="66"/>
      <c r="EM457" s="66"/>
      <c r="EN457" s="51"/>
      <c r="EO457" s="51"/>
      <c r="EP457" s="51"/>
      <c r="EQ457" s="51"/>
      <c r="ER457" s="51"/>
      <c r="ES457" s="51"/>
      <c r="ET457" s="51"/>
      <c r="EU457" s="51"/>
      <c r="EV457" s="51"/>
      <c r="EW457" s="51"/>
      <c r="EX457" s="54"/>
      <c r="EY457" s="130"/>
      <c r="EZ457" s="109"/>
      <c r="FA457" s="109"/>
      <c r="FB457" s="109"/>
      <c r="FC457" s="66"/>
      <c r="FD457" s="66"/>
      <c r="FE457" s="51"/>
      <c r="FF457" s="51"/>
      <c r="FG457" s="51"/>
      <c r="FH457" s="51"/>
      <c r="FI457" s="51"/>
      <c r="FJ457" s="51"/>
      <c r="FK457" s="51"/>
      <c r="FL457" s="51"/>
      <c r="FM457" s="51"/>
      <c r="FN457" s="51"/>
      <c r="FO457" s="54"/>
      <c r="FP457" s="130"/>
      <c r="FQ457" s="109"/>
      <c r="FR457" s="109"/>
      <c r="FS457" s="109"/>
      <c r="FT457" s="66"/>
      <c r="FU457" s="66"/>
      <c r="FV457" s="51"/>
      <c r="FW457" s="51"/>
      <c r="FX457" s="51"/>
      <c r="FY457" s="51"/>
      <c r="FZ457" s="51"/>
      <c r="GA457" s="51"/>
      <c r="GB457" s="51"/>
      <c r="GC457" s="51"/>
      <c r="GD457" s="51"/>
      <c r="GE457" s="51"/>
      <c r="GF457" s="54"/>
      <c r="GG457" s="130"/>
      <c r="GH457" s="109"/>
      <c r="GI457" s="109"/>
      <c r="GJ457" s="109"/>
      <c r="GK457" s="66"/>
      <c r="GL457" s="66"/>
      <c r="GM457" s="51"/>
      <c r="GN457" s="51"/>
      <c r="GO457" s="51"/>
      <c r="GP457" s="51"/>
      <c r="GQ457" s="51"/>
      <c r="GR457" s="51"/>
      <c r="GS457" s="51"/>
      <c r="GT457" s="51"/>
      <c r="GU457" s="51"/>
      <c r="GV457" s="51"/>
      <c r="GW457" s="54"/>
      <c r="GX457" s="130"/>
      <c r="GY457" s="109"/>
      <c r="GZ457" s="109"/>
      <c r="HA457" s="109"/>
      <c r="HB457" s="66"/>
      <c r="HC457" s="66"/>
      <c r="HD457" s="51"/>
      <c r="HE457" s="51"/>
      <c r="HF457" s="51"/>
      <c r="HG457" s="51"/>
      <c r="HH457" s="51"/>
      <c r="HI457" s="51"/>
      <c r="HJ457" s="51"/>
      <c r="HK457" s="51"/>
      <c r="HL457" s="51"/>
      <c r="HM457" s="51"/>
      <c r="HN457" s="54"/>
      <c r="HO457" s="130"/>
      <c r="HP457" s="109"/>
      <c r="HQ457" s="109"/>
      <c r="HR457" s="109"/>
      <c r="HS457" s="66"/>
      <c r="HT457" s="66"/>
      <c r="HU457" s="51"/>
      <c r="HV457" s="51"/>
      <c r="HW457" s="51"/>
      <c r="HX457" s="51"/>
      <c r="HY457" s="51"/>
      <c r="HZ457" s="51"/>
      <c r="IA457" s="51"/>
      <c r="IB457" s="51"/>
      <c r="IC457" s="51"/>
      <c r="ID457" s="51"/>
      <c r="IE457" s="54"/>
      <c r="IF457" s="130"/>
      <c r="IG457" s="109"/>
      <c r="IH457" s="109"/>
      <c r="II457" s="109"/>
      <c r="IJ457" s="66"/>
      <c r="IK457" s="66"/>
      <c r="IL457" s="51"/>
      <c r="IM457" s="51"/>
      <c r="IN457" s="51"/>
      <c r="IO457" s="51"/>
      <c r="IP457" s="51"/>
      <c r="IQ457" s="51"/>
      <c r="IR457" s="51"/>
      <c r="IS457" s="51"/>
      <c r="IT457" s="51"/>
      <c r="IU457" s="51"/>
      <c r="IV457" s="54"/>
    </row>
    <row r="458" spans="1:257" ht="30.75" customHeight="1">
      <c r="A458" s="111"/>
      <c r="B458" s="108"/>
      <c r="C458" s="109"/>
      <c r="D458" s="110"/>
      <c r="E458" s="19"/>
      <c r="F458" s="19"/>
      <c r="G458" s="19"/>
      <c r="H458" s="19">
        <v>2028</v>
      </c>
      <c r="I458" s="25">
        <f t="shared" si="131"/>
        <v>0</v>
      </c>
      <c r="J458" s="25">
        <f t="shared" si="126"/>
        <v>0</v>
      </c>
      <c r="K458" s="25">
        <v>0</v>
      </c>
      <c r="L458" s="25">
        <v>0</v>
      </c>
      <c r="M458" s="25">
        <v>0</v>
      </c>
      <c r="N458" s="25">
        <v>0</v>
      </c>
      <c r="O458" s="25">
        <v>0</v>
      </c>
      <c r="P458" s="25">
        <v>0</v>
      </c>
      <c r="Q458" s="25">
        <f t="shared" si="132"/>
        <v>0</v>
      </c>
      <c r="R458" s="25">
        <f t="shared" si="132"/>
        <v>0</v>
      </c>
      <c r="S458" s="22"/>
      <c r="T458" s="26"/>
      <c r="AI458" s="66"/>
      <c r="AY458" s="66"/>
      <c r="BO458" s="66"/>
      <c r="CE458" s="66"/>
      <c r="CU458" s="66"/>
      <c r="DK458" s="66"/>
      <c r="EA458" s="66"/>
      <c r="EQ458" s="66"/>
      <c r="FG458" s="66"/>
      <c r="FW458" s="66"/>
      <c r="GM458" s="66"/>
      <c r="HC458" s="66"/>
      <c r="HS458" s="66"/>
      <c r="II458" s="66"/>
    </row>
    <row r="459" spans="1:257" ht="30.75" customHeight="1">
      <c r="A459" s="111"/>
      <c r="B459" s="108"/>
      <c r="C459" s="109"/>
      <c r="D459" s="110"/>
      <c r="E459" s="19"/>
      <c r="F459" s="19"/>
      <c r="G459" s="19"/>
      <c r="H459" s="19">
        <v>2029</v>
      </c>
      <c r="I459" s="25">
        <f t="shared" si="131"/>
        <v>0</v>
      </c>
      <c r="J459" s="25">
        <f t="shared" si="126"/>
        <v>0</v>
      </c>
      <c r="K459" s="25">
        <v>0</v>
      </c>
      <c r="L459" s="25">
        <v>0</v>
      </c>
      <c r="M459" s="25">
        <v>0</v>
      </c>
      <c r="N459" s="25">
        <v>0</v>
      </c>
      <c r="O459" s="25">
        <v>0</v>
      </c>
      <c r="P459" s="25">
        <v>0</v>
      </c>
      <c r="Q459" s="25">
        <f t="shared" si="132"/>
        <v>0</v>
      </c>
      <c r="R459" s="25">
        <f t="shared" si="132"/>
        <v>0</v>
      </c>
      <c r="S459" s="22"/>
      <c r="T459" s="26"/>
      <c r="AI459" s="66"/>
      <c r="AY459" s="66"/>
      <c r="BO459" s="66"/>
      <c r="CE459" s="66"/>
      <c r="CU459" s="66"/>
      <c r="DK459" s="66"/>
      <c r="EA459" s="66"/>
      <c r="EQ459" s="66"/>
      <c r="FG459" s="66"/>
      <c r="FW459" s="66"/>
      <c r="GM459" s="66"/>
      <c r="HC459" s="66"/>
      <c r="HS459" s="66"/>
      <c r="II459" s="66"/>
    </row>
    <row r="460" spans="1:257" ht="30.75" customHeight="1">
      <c r="A460" s="111"/>
      <c r="B460" s="108"/>
      <c r="C460" s="109"/>
      <c r="D460" s="110"/>
      <c r="E460" s="19"/>
      <c r="F460" s="19"/>
      <c r="G460" s="19"/>
      <c r="H460" s="19">
        <v>2030</v>
      </c>
      <c r="I460" s="25">
        <f t="shared" si="131"/>
        <v>0</v>
      </c>
      <c r="J460" s="25">
        <f t="shared" si="126"/>
        <v>0</v>
      </c>
      <c r="K460" s="25">
        <v>0</v>
      </c>
      <c r="L460" s="25">
        <v>0</v>
      </c>
      <c r="M460" s="25">
        <v>0</v>
      </c>
      <c r="N460" s="25">
        <v>0</v>
      </c>
      <c r="O460" s="25">
        <v>0</v>
      </c>
      <c r="P460" s="25">
        <v>0</v>
      </c>
      <c r="Q460" s="25">
        <f>Q341+Q121+Q397</f>
        <v>0</v>
      </c>
      <c r="R460" s="25">
        <f>R341+R121+R397</f>
        <v>0</v>
      </c>
      <c r="S460" s="22"/>
      <c r="T460" s="26"/>
      <c r="AI460" s="66"/>
      <c r="AY460" s="66"/>
      <c r="BO460" s="66"/>
      <c r="CE460" s="66"/>
      <c r="CU460" s="66"/>
      <c r="DK460" s="66"/>
      <c r="EA460" s="66"/>
      <c r="EQ460" s="66"/>
      <c r="FG460" s="66"/>
      <c r="FW460" s="66"/>
      <c r="GM460" s="66"/>
      <c r="HC460" s="66"/>
      <c r="HS460" s="66"/>
      <c r="II460" s="66"/>
    </row>
    <row r="461" spans="1:257" s="18" customFormat="1" ht="30.75" customHeight="1">
      <c r="A461" s="96"/>
      <c r="B461" s="105" t="s">
        <v>334</v>
      </c>
      <c r="C461" s="106"/>
      <c r="D461" s="107"/>
      <c r="E461" s="19"/>
      <c r="F461" s="19"/>
      <c r="G461" s="19"/>
      <c r="H461" s="87" t="s">
        <v>23</v>
      </c>
      <c r="I461" s="88">
        <f>(I471+I481+I501+I491)</f>
        <v>5110597.6276351288</v>
      </c>
      <c r="J461" s="88">
        <f>J471+J481+J501+J491</f>
        <v>1277492.8983500001</v>
      </c>
      <c r="K461" s="88">
        <f>K471+K481+K501+K491</f>
        <v>2289278.4276351291</v>
      </c>
      <c r="L461" s="88">
        <f t="shared" ref="L461:R462" si="133">L471+L481+L501+L491</f>
        <v>82520.59835</v>
      </c>
      <c r="M461" s="24">
        <f t="shared" si="133"/>
        <v>767926.6</v>
      </c>
      <c r="N461" s="24">
        <f t="shared" si="133"/>
        <v>767926.6</v>
      </c>
      <c r="O461" s="24">
        <f t="shared" si="133"/>
        <v>2053392.6</v>
      </c>
      <c r="P461" s="24">
        <f t="shared" si="133"/>
        <v>427045.7</v>
      </c>
      <c r="Q461" s="24">
        <f t="shared" si="133"/>
        <v>0</v>
      </c>
      <c r="R461" s="24">
        <f t="shared" si="133"/>
        <v>0</v>
      </c>
      <c r="S461" s="22"/>
      <c r="T461" s="131"/>
      <c r="U461" s="109"/>
      <c r="V461" s="109"/>
      <c r="W461" s="66"/>
      <c r="X461" s="46"/>
      <c r="Y461" s="52"/>
      <c r="Z461" s="52"/>
      <c r="AA461" s="52"/>
      <c r="AB461" s="52"/>
      <c r="AC461" s="52"/>
      <c r="AD461" s="52"/>
      <c r="AE461" s="52"/>
      <c r="AF461" s="52"/>
      <c r="AG461" s="52"/>
      <c r="AH461" s="52"/>
      <c r="AI461" s="54"/>
      <c r="AJ461" s="130"/>
      <c r="AK461" s="109"/>
      <c r="AL461" s="109"/>
      <c r="AM461" s="109"/>
      <c r="AN461" s="66"/>
      <c r="AO461" s="46"/>
      <c r="AP461" s="52"/>
      <c r="AQ461" s="52"/>
      <c r="AR461" s="52"/>
      <c r="AS461" s="52"/>
      <c r="AT461" s="52"/>
      <c r="AU461" s="52"/>
      <c r="AV461" s="52"/>
      <c r="AW461" s="52"/>
      <c r="AX461" s="52"/>
      <c r="AY461" s="52"/>
      <c r="AZ461" s="54"/>
      <c r="BA461" s="130"/>
      <c r="BB461" s="109"/>
      <c r="BC461" s="109"/>
      <c r="BD461" s="109"/>
      <c r="BE461" s="66"/>
      <c r="BF461" s="46"/>
      <c r="BG461" s="52"/>
      <c r="BH461" s="52"/>
      <c r="BI461" s="52"/>
      <c r="BJ461" s="52"/>
      <c r="BK461" s="52"/>
      <c r="BL461" s="52"/>
      <c r="BM461" s="52"/>
      <c r="BN461" s="52"/>
      <c r="BO461" s="52"/>
      <c r="BP461" s="52"/>
      <c r="BQ461" s="54"/>
      <c r="BR461" s="130"/>
      <c r="BS461" s="109"/>
      <c r="BT461" s="109"/>
      <c r="BU461" s="109"/>
      <c r="BV461" s="66"/>
      <c r="BW461" s="46"/>
      <c r="BX461" s="52"/>
      <c r="BY461" s="52"/>
      <c r="BZ461" s="52"/>
      <c r="CA461" s="52"/>
      <c r="CB461" s="52"/>
      <c r="CC461" s="52"/>
      <c r="CD461" s="52"/>
      <c r="CE461" s="52"/>
      <c r="CF461" s="52"/>
      <c r="CG461" s="52"/>
      <c r="CH461" s="54"/>
      <c r="CI461" s="130"/>
      <c r="CJ461" s="109"/>
      <c r="CK461" s="109"/>
      <c r="CL461" s="109"/>
      <c r="CM461" s="66"/>
      <c r="CN461" s="46"/>
      <c r="CO461" s="52"/>
      <c r="CP461" s="52"/>
      <c r="CQ461" s="52"/>
      <c r="CR461" s="52"/>
      <c r="CS461" s="52"/>
      <c r="CT461" s="52"/>
      <c r="CU461" s="52"/>
      <c r="CV461" s="52"/>
      <c r="CW461" s="52"/>
      <c r="CX461" s="52"/>
      <c r="CY461" s="54"/>
      <c r="CZ461" s="130"/>
      <c r="DA461" s="109"/>
      <c r="DB461" s="109"/>
      <c r="DC461" s="109"/>
      <c r="DD461" s="66"/>
      <c r="DE461" s="46"/>
      <c r="DF461" s="52"/>
      <c r="DG461" s="52"/>
      <c r="DH461" s="52"/>
      <c r="DI461" s="52"/>
      <c r="DJ461" s="52"/>
      <c r="DK461" s="52"/>
      <c r="DL461" s="52"/>
      <c r="DM461" s="52"/>
      <c r="DN461" s="52"/>
      <c r="DO461" s="52"/>
      <c r="DP461" s="54"/>
      <c r="DQ461" s="130"/>
      <c r="DR461" s="109"/>
      <c r="DS461" s="109"/>
      <c r="DT461" s="109"/>
      <c r="DU461" s="66"/>
      <c r="DV461" s="46"/>
      <c r="DW461" s="52"/>
      <c r="DX461" s="52"/>
      <c r="DY461" s="52"/>
      <c r="DZ461" s="52"/>
      <c r="EA461" s="52"/>
      <c r="EB461" s="52"/>
      <c r="EC461" s="52"/>
      <c r="ED461" s="52"/>
      <c r="EE461" s="52"/>
      <c r="EF461" s="52"/>
      <c r="EG461" s="54"/>
      <c r="EH461" s="130"/>
      <c r="EI461" s="109"/>
      <c r="EJ461" s="109"/>
      <c r="EK461" s="109"/>
      <c r="EL461" s="66"/>
      <c r="EM461" s="46"/>
      <c r="EN461" s="52"/>
      <c r="EO461" s="52"/>
      <c r="EP461" s="52"/>
      <c r="EQ461" s="52"/>
      <c r="ER461" s="52"/>
      <c r="ES461" s="52"/>
      <c r="ET461" s="52"/>
      <c r="EU461" s="52"/>
      <c r="EV461" s="52"/>
      <c r="EW461" s="52"/>
      <c r="EX461" s="54"/>
      <c r="EY461" s="130"/>
      <c r="EZ461" s="109"/>
      <c r="FA461" s="109"/>
      <c r="FB461" s="109"/>
      <c r="FC461" s="66"/>
      <c r="FD461" s="46"/>
      <c r="FE461" s="52"/>
      <c r="FF461" s="52"/>
      <c r="FG461" s="52"/>
      <c r="FH461" s="52"/>
      <c r="FI461" s="52"/>
      <c r="FJ461" s="52"/>
      <c r="FK461" s="52"/>
      <c r="FL461" s="52"/>
      <c r="FM461" s="52"/>
      <c r="FN461" s="52"/>
      <c r="FO461" s="54"/>
      <c r="FP461" s="130"/>
      <c r="FQ461" s="109"/>
      <c r="FR461" s="109"/>
      <c r="FS461" s="109"/>
      <c r="FT461" s="66"/>
      <c r="FU461" s="46"/>
      <c r="FV461" s="52"/>
      <c r="FW461" s="52"/>
      <c r="FX461" s="52"/>
      <c r="FY461" s="52"/>
      <c r="FZ461" s="52"/>
      <c r="GA461" s="52"/>
      <c r="GB461" s="52"/>
      <c r="GC461" s="52"/>
      <c r="GD461" s="52"/>
      <c r="GE461" s="52"/>
      <c r="GF461" s="54"/>
      <c r="GG461" s="130"/>
      <c r="GH461" s="109"/>
      <c r="GI461" s="109"/>
      <c r="GJ461" s="109"/>
      <c r="GK461" s="66"/>
      <c r="GL461" s="46"/>
      <c r="GM461" s="52"/>
      <c r="GN461" s="52"/>
      <c r="GO461" s="52"/>
      <c r="GP461" s="52"/>
      <c r="GQ461" s="52"/>
      <c r="GR461" s="52"/>
      <c r="GS461" s="52"/>
      <c r="GT461" s="52"/>
      <c r="GU461" s="52"/>
      <c r="GV461" s="52"/>
      <c r="GW461" s="54"/>
      <c r="GX461" s="130"/>
      <c r="GY461" s="109"/>
      <c r="GZ461" s="109"/>
      <c r="HA461" s="109"/>
      <c r="HB461" s="66"/>
      <c r="HC461" s="46"/>
      <c r="HD461" s="52"/>
      <c r="HE461" s="52"/>
      <c r="HF461" s="52"/>
      <c r="HG461" s="52"/>
      <c r="HH461" s="52"/>
      <c r="HI461" s="52"/>
      <c r="HJ461" s="52"/>
      <c r="HK461" s="52"/>
      <c r="HL461" s="52"/>
      <c r="HM461" s="52"/>
      <c r="HN461" s="54"/>
      <c r="HO461" s="130"/>
      <c r="HP461" s="109"/>
      <c r="HQ461" s="109"/>
      <c r="HR461" s="109"/>
      <c r="HS461" s="66"/>
      <c r="HT461" s="46"/>
      <c r="HU461" s="52"/>
      <c r="HV461" s="52"/>
      <c r="HW461" s="52"/>
      <c r="HX461" s="52"/>
      <c r="HY461" s="52"/>
      <c r="HZ461" s="52"/>
      <c r="IA461" s="52"/>
      <c r="IB461" s="52"/>
      <c r="IC461" s="52"/>
      <c r="ID461" s="52"/>
      <c r="IE461" s="54"/>
      <c r="IF461" s="130"/>
      <c r="IG461" s="109"/>
      <c r="IH461" s="109"/>
      <c r="II461" s="109"/>
      <c r="IJ461" s="66"/>
      <c r="IK461" s="46"/>
      <c r="IL461" s="52"/>
      <c r="IM461" s="52"/>
      <c r="IN461" s="52"/>
      <c r="IO461" s="52"/>
      <c r="IP461" s="52"/>
      <c r="IQ461" s="52"/>
      <c r="IR461" s="52"/>
      <c r="IS461" s="52"/>
      <c r="IT461" s="52"/>
      <c r="IU461" s="52"/>
      <c r="IV461" s="54"/>
      <c r="IW461" s="44"/>
    </row>
    <row r="462" spans="1:257" ht="30.75" customHeight="1">
      <c r="A462" s="111"/>
      <c r="B462" s="108"/>
      <c r="C462" s="109"/>
      <c r="D462" s="110"/>
      <c r="E462" s="19"/>
      <c r="F462" s="19"/>
      <c r="G462" s="19"/>
      <c r="H462" s="19">
        <v>2022</v>
      </c>
      <c r="I462" s="25">
        <f t="shared" ref="I462:R470" si="134">I472+I482+I502+I492</f>
        <v>412994.3</v>
      </c>
      <c r="J462" s="25">
        <f>J472+J482+J502+J492</f>
        <v>412994.3</v>
      </c>
      <c r="K462" s="25">
        <f>K472+K482+K502+K492</f>
        <v>6756.0999999999995</v>
      </c>
      <c r="L462" s="25">
        <f t="shared" si="133"/>
        <v>6756.0999999999995</v>
      </c>
      <c r="M462" s="25">
        <f t="shared" si="133"/>
        <v>394051.1</v>
      </c>
      <c r="N462" s="25">
        <f t="shared" si="133"/>
        <v>394051.1</v>
      </c>
      <c r="O462" s="25">
        <f t="shared" si="133"/>
        <v>12187.099999999999</v>
      </c>
      <c r="P462" s="25">
        <f t="shared" si="133"/>
        <v>12187.099999999999</v>
      </c>
      <c r="Q462" s="25">
        <f t="shared" si="133"/>
        <v>0</v>
      </c>
      <c r="R462" s="25">
        <f t="shared" si="133"/>
        <v>0</v>
      </c>
      <c r="S462" s="22"/>
      <c r="T462" s="131"/>
      <c r="U462" s="109"/>
      <c r="V462" s="109"/>
      <c r="W462" s="66"/>
      <c r="X462" s="66"/>
      <c r="Y462" s="51"/>
      <c r="Z462" s="51"/>
      <c r="AA462" s="51"/>
      <c r="AB462" s="51"/>
      <c r="AC462" s="51"/>
      <c r="AD462" s="51"/>
      <c r="AE462" s="51"/>
      <c r="AF462" s="51"/>
      <c r="AG462" s="51"/>
      <c r="AH462" s="51"/>
      <c r="AI462" s="54"/>
      <c r="AJ462" s="130"/>
      <c r="AK462" s="109"/>
      <c r="AL462" s="109"/>
      <c r="AM462" s="109"/>
      <c r="AN462" s="66"/>
      <c r="AO462" s="66"/>
      <c r="AP462" s="51"/>
      <c r="AQ462" s="51"/>
      <c r="AR462" s="51"/>
      <c r="AS462" s="51"/>
      <c r="AT462" s="51"/>
      <c r="AU462" s="51"/>
      <c r="AV462" s="51"/>
      <c r="AW462" s="51"/>
      <c r="AX462" s="51"/>
      <c r="AY462" s="51"/>
      <c r="AZ462" s="54"/>
      <c r="BA462" s="130"/>
      <c r="BB462" s="109"/>
      <c r="BC462" s="109"/>
      <c r="BD462" s="109"/>
      <c r="BE462" s="66"/>
      <c r="BF462" s="66"/>
      <c r="BG462" s="51"/>
      <c r="BH462" s="51"/>
      <c r="BI462" s="51"/>
      <c r="BJ462" s="51"/>
      <c r="BK462" s="51"/>
      <c r="BL462" s="51"/>
      <c r="BM462" s="51"/>
      <c r="BN462" s="51"/>
      <c r="BO462" s="51"/>
      <c r="BP462" s="51"/>
      <c r="BQ462" s="54"/>
      <c r="BR462" s="130"/>
      <c r="BS462" s="109"/>
      <c r="BT462" s="109"/>
      <c r="BU462" s="109"/>
      <c r="BV462" s="66"/>
      <c r="BW462" s="66"/>
      <c r="BX462" s="51"/>
      <c r="BY462" s="51"/>
      <c r="BZ462" s="51"/>
      <c r="CA462" s="51"/>
      <c r="CB462" s="51"/>
      <c r="CC462" s="51"/>
      <c r="CD462" s="51"/>
      <c r="CE462" s="51"/>
      <c r="CF462" s="51"/>
      <c r="CG462" s="51"/>
      <c r="CH462" s="54"/>
      <c r="CI462" s="130"/>
      <c r="CJ462" s="109"/>
      <c r="CK462" s="109"/>
      <c r="CL462" s="109"/>
      <c r="CM462" s="66"/>
      <c r="CN462" s="66"/>
      <c r="CO462" s="51"/>
      <c r="CP462" s="51"/>
      <c r="CQ462" s="51"/>
      <c r="CR462" s="51"/>
      <c r="CS462" s="51"/>
      <c r="CT462" s="51"/>
      <c r="CU462" s="51"/>
      <c r="CV462" s="51"/>
      <c r="CW462" s="51"/>
      <c r="CX462" s="51"/>
      <c r="CY462" s="54"/>
      <c r="CZ462" s="130"/>
      <c r="DA462" s="109"/>
      <c r="DB462" s="109"/>
      <c r="DC462" s="109"/>
      <c r="DD462" s="66"/>
      <c r="DE462" s="66"/>
      <c r="DF462" s="51"/>
      <c r="DG462" s="51"/>
      <c r="DH462" s="51"/>
      <c r="DI462" s="51"/>
      <c r="DJ462" s="51"/>
      <c r="DK462" s="51"/>
      <c r="DL462" s="51"/>
      <c r="DM462" s="51"/>
      <c r="DN462" s="51"/>
      <c r="DO462" s="51"/>
      <c r="DP462" s="54"/>
      <c r="DQ462" s="130"/>
      <c r="DR462" s="109"/>
      <c r="DS462" s="109"/>
      <c r="DT462" s="109"/>
      <c r="DU462" s="66"/>
      <c r="DV462" s="66"/>
      <c r="DW462" s="51"/>
      <c r="DX462" s="51"/>
      <c r="DY462" s="51"/>
      <c r="DZ462" s="51"/>
      <c r="EA462" s="51"/>
      <c r="EB462" s="51"/>
      <c r="EC462" s="51"/>
      <c r="ED462" s="51"/>
      <c r="EE462" s="51"/>
      <c r="EF462" s="51"/>
      <c r="EG462" s="54"/>
      <c r="EH462" s="130"/>
      <c r="EI462" s="109"/>
      <c r="EJ462" s="109"/>
      <c r="EK462" s="109"/>
      <c r="EL462" s="66"/>
      <c r="EM462" s="66"/>
      <c r="EN462" s="51"/>
      <c r="EO462" s="51"/>
      <c r="EP462" s="51"/>
      <c r="EQ462" s="51"/>
      <c r="ER462" s="51"/>
      <c r="ES462" s="51"/>
      <c r="ET462" s="51"/>
      <c r="EU462" s="51"/>
      <c r="EV462" s="51"/>
      <c r="EW462" s="51"/>
      <c r="EX462" s="54"/>
      <c r="EY462" s="130"/>
      <c r="EZ462" s="109"/>
      <c r="FA462" s="109"/>
      <c r="FB462" s="109"/>
      <c r="FC462" s="66"/>
      <c r="FD462" s="66"/>
      <c r="FE462" s="51"/>
      <c r="FF462" s="51"/>
      <c r="FG462" s="51"/>
      <c r="FH462" s="51"/>
      <c r="FI462" s="51"/>
      <c r="FJ462" s="51"/>
      <c r="FK462" s="51"/>
      <c r="FL462" s="51"/>
      <c r="FM462" s="51"/>
      <c r="FN462" s="51"/>
      <c r="FO462" s="54"/>
      <c r="FP462" s="130"/>
      <c r="FQ462" s="109"/>
      <c r="FR462" s="109"/>
      <c r="FS462" s="109"/>
      <c r="FT462" s="66"/>
      <c r="FU462" s="66"/>
      <c r="FV462" s="51"/>
      <c r="FW462" s="51"/>
      <c r="FX462" s="51"/>
      <c r="FY462" s="51"/>
      <c r="FZ462" s="51"/>
      <c r="GA462" s="51"/>
      <c r="GB462" s="51"/>
      <c r="GC462" s="51"/>
      <c r="GD462" s="51"/>
      <c r="GE462" s="51"/>
      <c r="GF462" s="54"/>
      <c r="GG462" s="130"/>
      <c r="GH462" s="109"/>
      <c r="GI462" s="109"/>
      <c r="GJ462" s="109"/>
      <c r="GK462" s="66"/>
      <c r="GL462" s="66"/>
      <c r="GM462" s="51"/>
      <c r="GN462" s="51"/>
      <c r="GO462" s="51"/>
      <c r="GP462" s="51"/>
      <c r="GQ462" s="51"/>
      <c r="GR462" s="51"/>
      <c r="GS462" s="51"/>
      <c r="GT462" s="51"/>
      <c r="GU462" s="51"/>
      <c r="GV462" s="51"/>
      <c r="GW462" s="54"/>
      <c r="GX462" s="130"/>
      <c r="GY462" s="109"/>
      <c r="GZ462" s="109"/>
      <c r="HA462" s="109"/>
      <c r="HB462" s="66"/>
      <c r="HC462" s="66"/>
      <c r="HD462" s="51"/>
      <c r="HE462" s="51"/>
      <c r="HF462" s="51"/>
      <c r="HG462" s="51"/>
      <c r="HH462" s="51"/>
      <c r="HI462" s="51"/>
      <c r="HJ462" s="51"/>
      <c r="HK462" s="51"/>
      <c r="HL462" s="51"/>
      <c r="HM462" s="51"/>
      <c r="HN462" s="54"/>
      <c r="HO462" s="130"/>
      <c r="HP462" s="109"/>
      <c r="HQ462" s="109"/>
      <c r="HR462" s="109"/>
      <c r="HS462" s="66"/>
      <c r="HT462" s="66"/>
      <c r="HU462" s="51"/>
      <c r="HV462" s="51"/>
      <c r="HW462" s="51"/>
      <c r="HX462" s="51"/>
      <c r="HY462" s="51"/>
      <c r="HZ462" s="51"/>
      <c r="IA462" s="51"/>
      <c r="IB462" s="51"/>
      <c r="IC462" s="51"/>
      <c r="ID462" s="51"/>
      <c r="IE462" s="54"/>
      <c r="IF462" s="130"/>
      <c r="IG462" s="109"/>
      <c r="IH462" s="109"/>
      <c r="II462" s="109"/>
      <c r="IJ462" s="66"/>
      <c r="IK462" s="66"/>
      <c r="IL462" s="51"/>
      <c r="IM462" s="51"/>
      <c r="IN462" s="51"/>
      <c r="IO462" s="51"/>
      <c r="IP462" s="51"/>
      <c r="IQ462" s="51"/>
      <c r="IR462" s="51"/>
      <c r="IS462" s="51"/>
      <c r="IT462" s="51"/>
      <c r="IU462" s="51"/>
      <c r="IV462" s="54"/>
    </row>
    <row r="463" spans="1:257" s="18" customFormat="1" ht="30.75" customHeight="1">
      <c r="A463" s="111"/>
      <c r="B463" s="108"/>
      <c r="C463" s="109"/>
      <c r="D463" s="110"/>
      <c r="E463" s="19"/>
      <c r="F463" s="19"/>
      <c r="G463" s="19"/>
      <c r="H463" s="19">
        <v>2023</v>
      </c>
      <c r="I463" s="25">
        <f t="shared" si="134"/>
        <v>625898.69999999995</v>
      </c>
      <c r="J463" s="25">
        <f>J473+J483+J503+J493</f>
        <v>625898.69999999995</v>
      </c>
      <c r="K463" s="25">
        <f t="shared" si="134"/>
        <v>22766.299999999996</v>
      </c>
      <c r="L463" s="25">
        <f t="shared" si="134"/>
        <v>22766.299999999996</v>
      </c>
      <c r="M463" s="25">
        <f>M473+M483+M503+M493</f>
        <v>373875.5</v>
      </c>
      <c r="N463" s="25">
        <f t="shared" si="134"/>
        <v>373875.5</v>
      </c>
      <c r="O463" s="25">
        <f t="shared" si="134"/>
        <v>229256.9</v>
      </c>
      <c r="P463" s="25">
        <f t="shared" si="134"/>
        <v>229256.9</v>
      </c>
      <c r="Q463" s="25">
        <f t="shared" si="134"/>
        <v>0</v>
      </c>
      <c r="R463" s="25">
        <f t="shared" si="134"/>
        <v>0</v>
      </c>
      <c r="S463" s="22"/>
      <c r="T463" s="131"/>
      <c r="U463" s="109"/>
      <c r="V463" s="109"/>
      <c r="W463" s="66"/>
      <c r="X463" s="66"/>
      <c r="Y463" s="51"/>
      <c r="Z463" s="51"/>
      <c r="AA463" s="51"/>
      <c r="AB463" s="51"/>
      <c r="AC463" s="51"/>
      <c r="AD463" s="51"/>
      <c r="AE463" s="51"/>
      <c r="AF463" s="51"/>
      <c r="AG463" s="51"/>
      <c r="AH463" s="51"/>
      <c r="AI463" s="54"/>
      <c r="AJ463" s="130"/>
      <c r="AK463" s="109"/>
      <c r="AL463" s="109"/>
      <c r="AM463" s="109"/>
      <c r="AN463" s="66"/>
      <c r="AO463" s="66"/>
      <c r="AP463" s="51"/>
      <c r="AQ463" s="51"/>
      <c r="AR463" s="51"/>
      <c r="AS463" s="51"/>
      <c r="AT463" s="51"/>
      <c r="AU463" s="51"/>
      <c r="AV463" s="51"/>
      <c r="AW463" s="51"/>
      <c r="AX463" s="51"/>
      <c r="AY463" s="51"/>
      <c r="AZ463" s="54"/>
      <c r="BA463" s="130"/>
      <c r="BB463" s="109"/>
      <c r="BC463" s="109"/>
      <c r="BD463" s="109"/>
      <c r="BE463" s="66"/>
      <c r="BF463" s="66"/>
      <c r="BG463" s="51"/>
      <c r="BH463" s="51"/>
      <c r="BI463" s="51"/>
      <c r="BJ463" s="51"/>
      <c r="BK463" s="51"/>
      <c r="BL463" s="51"/>
      <c r="BM463" s="51"/>
      <c r="BN463" s="51"/>
      <c r="BO463" s="51"/>
      <c r="BP463" s="51"/>
      <c r="BQ463" s="54"/>
      <c r="BR463" s="130"/>
      <c r="BS463" s="109"/>
      <c r="BT463" s="109"/>
      <c r="BU463" s="109"/>
      <c r="BV463" s="66"/>
      <c r="BW463" s="66"/>
      <c r="BX463" s="51"/>
      <c r="BY463" s="51"/>
      <c r="BZ463" s="51"/>
      <c r="CA463" s="51"/>
      <c r="CB463" s="51"/>
      <c r="CC463" s="51"/>
      <c r="CD463" s="51"/>
      <c r="CE463" s="51"/>
      <c r="CF463" s="51"/>
      <c r="CG463" s="51"/>
      <c r="CH463" s="54"/>
      <c r="CI463" s="130"/>
      <c r="CJ463" s="109"/>
      <c r="CK463" s="109"/>
      <c r="CL463" s="109"/>
      <c r="CM463" s="66"/>
      <c r="CN463" s="66"/>
      <c r="CO463" s="51"/>
      <c r="CP463" s="51"/>
      <c r="CQ463" s="51"/>
      <c r="CR463" s="51"/>
      <c r="CS463" s="51"/>
      <c r="CT463" s="51"/>
      <c r="CU463" s="51"/>
      <c r="CV463" s="51"/>
      <c r="CW463" s="51"/>
      <c r="CX463" s="51"/>
      <c r="CY463" s="54"/>
      <c r="CZ463" s="130"/>
      <c r="DA463" s="109"/>
      <c r="DB463" s="109"/>
      <c r="DC463" s="109"/>
      <c r="DD463" s="66"/>
      <c r="DE463" s="66"/>
      <c r="DF463" s="51"/>
      <c r="DG463" s="51"/>
      <c r="DH463" s="51"/>
      <c r="DI463" s="51"/>
      <c r="DJ463" s="51"/>
      <c r="DK463" s="51"/>
      <c r="DL463" s="51"/>
      <c r="DM463" s="51"/>
      <c r="DN463" s="51"/>
      <c r="DO463" s="51"/>
      <c r="DP463" s="54"/>
      <c r="DQ463" s="130"/>
      <c r="DR463" s="109"/>
      <c r="DS463" s="109"/>
      <c r="DT463" s="109"/>
      <c r="DU463" s="66"/>
      <c r="DV463" s="66"/>
      <c r="DW463" s="51"/>
      <c r="DX463" s="51"/>
      <c r="DY463" s="51"/>
      <c r="DZ463" s="51"/>
      <c r="EA463" s="51"/>
      <c r="EB463" s="51"/>
      <c r="EC463" s="51"/>
      <c r="ED463" s="51"/>
      <c r="EE463" s="51"/>
      <c r="EF463" s="51"/>
      <c r="EG463" s="54"/>
      <c r="EH463" s="130"/>
      <c r="EI463" s="109"/>
      <c r="EJ463" s="109"/>
      <c r="EK463" s="109"/>
      <c r="EL463" s="66"/>
      <c r="EM463" s="66"/>
      <c r="EN463" s="51"/>
      <c r="EO463" s="51"/>
      <c r="EP463" s="51"/>
      <c r="EQ463" s="51"/>
      <c r="ER463" s="51"/>
      <c r="ES463" s="51"/>
      <c r="ET463" s="51"/>
      <c r="EU463" s="51"/>
      <c r="EV463" s="51"/>
      <c r="EW463" s="51"/>
      <c r="EX463" s="54"/>
      <c r="EY463" s="130"/>
      <c r="EZ463" s="109"/>
      <c r="FA463" s="109"/>
      <c r="FB463" s="109"/>
      <c r="FC463" s="66"/>
      <c r="FD463" s="66"/>
      <c r="FE463" s="51"/>
      <c r="FF463" s="51"/>
      <c r="FG463" s="51"/>
      <c r="FH463" s="51"/>
      <c r="FI463" s="51"/>
      <c r="FJ463" s="51"/>
      <c r="FK463" s="51"/>
      <c r="FL463" s="51"/>
      <c r="FM463" s="51"/>
      <c r="FN463" s="51"/>
      <c r="FO463" s="54"/>
      <c r="FP463" s="130"/>
      <c r="FQ463" s="109"/>
      <c r="FR463" s="109"/>
      <c r="FS463" s="109"/>
      <c r="FT463" s="66"/>
      <c r="FU463" s="66"/>
      <c r="FV463" s="51"/>
      <c r="FW463" s="51"/>
      <c r="FX463" s="51"/>
      <c r="FY463" s="51"/>
      <c r="FZ463" s="51"/>
      <c r="GA463" s="51"/>
      <c r="GB463" s="51"/>
      <c r="GC463" s="51"/>
      <c r="GD463" s="51"/>
      <c r="GE463" s="51"/>
      <c r="GF463" s="54"/>
      <c r="GG463" s="130"/>
      <c r="GH463" s="109"/>
      <c r="GI463" s="109"/>
      <c r="GJ463" s="109"/>
      <c r="GK463" s="66"/>
      <c r="GL463" s="66"/>
      <c r="GM463" s="51"/>
      <c r="GN463" s="51"/>
      <c r="GO463" s="51"/>
      <c r="GP463" s="51"/>
      <c r="GQ463" s="51"/>
      <c r="GR463" s="51"/>
      <c r="GS463" s="51"/>
      <c r="GT463" s="51"/>
      <c r="GU463" s="51"/>
      <c r="GV463" s="51"/>
      <c r="GW463" s="54"/>
      <c r="GX463" s="130"/>
      <c r="GY463" s="109"/>
      <c r="GZ463" s="109"/>
      <c r="HA463" s="109"/>
      <c r="HB463" s="66"/>
      <c r="HC463" s="66"/>
      <c r="HD463" s="51"/>
      <c r="HE463" s="51"/>
      <c r="HF463" s="51"/>
      <c r="HG463" s="51"/>
      <c r="HH463" s="51"/>
      <c r="HI463" s="51"/>
      <c r="HJ463" s="51"/>
      <c r="HK463" s="51"/>
      <c r="HL463" s="51"/>
      <c r="HM463" s="51"/>
      <c r="HN463" s="54"/>
      <c r="HO463" s="130"/>
      <c r="HP463" s="109"/>
      <c r="HQ463" s="109"/>
      <c r="HR463" s="109"/>
      <c r="HS463" s="66"/>
      <c r="HT463" s="66"/>
      <c r="HU463" s="51"/>
      <c r="HV463" s="51"/>
      <c r="HW463" s="51"/>
      <c r="HX463" s="51"/>
      <c r="HY463" s="51"/>
      <c r="HZ463" s="51"/>
      <c r="IA463" s="51"/>
      <c r="IB463" s="51"/>
      <c r="IC463" s="51"/>
      <c r="ID463" s="51"/>
      <c r="IE463" s="54"/>
      <c r="IF463" s="130"/>
      <c r="IG463" s="109"/>
      <c r="IH463" s="109"/>
      <c r="II463" s="109"/>
      <c r="IJ463" s="66"/>
      <c r="IK463" s="66"/>
      <c r="IL463" s="51"/>
      <c r="IM463" s="51"/>
      <c r="IN463" s="51"/>
      <c r="IO463" s="51"/>
      <c r="IP463" s="51"/>
      <c r="IQ463" s="51"/>
      <c r="IR463" s="51"/>
      <c r="IS463" s="51"/>
      <c r="IT463" s="51"/>
      <c r="IU463" s="51"/>
      <c r="IV463" s="54"/>
      <c r="IW463" s="44"/>
    </row>
    <row r="464" spans="1:257" s="18" customFormat="1" ht="30.75" customHeight="1">
      <c r="A464" s="111"/>
      <c r="B464" s="108"/>
      <c r="C464" s="109"/>
      <c r="D464" s="110"/>
      <c r="E464" s="19"/>
      <c r="F464" s="19"/>
      <c r="G464" s="19"/>
      <c r="H464" s="84">
        <v>2024</v>
      </c>
      <c r="I464" s="85">
        <f t="shared" si="134"/>
        <v>999135.7</v>
      </c>
      <c r="J464" s="86">
        <f t="shared" si="134"/>
        <v>238599.89835</v>
      </c>
      <c r="K464" s="85">
        <f>K474+K484+K504+K494</f>
        <v>357372.30000000005</v>
      </c>
      <c r="L464" s="85">
        <f t="shared" si="134"/>
        <v>52998.198349999999</v>
      </c>
      <c r="M464" s="85">
        <f t="shared" si="134"/>
        <v>0</v>
      </c>
      <c r="N464" s="85">
        <f t="shared" si="134"/>
        <v>0</v>
      </c>
      <c r="O464" s="85">
        <f t="shared" si="134"/>
        <v>641763.39999999991</v>
      </c>
      <c r="P464" s="86">
        <f t="shared" si="134"/>
        <v>185601.7</v>
      </c>
      <c r="Q464" s="85">
        <f t="shared" si="134"/>
        <v>0</v>
      </c>
      <c r="R464" s="85">
        <f t="shared" si="134"/>
        <v>0</v>
      </c>
      <c r="S464" s="22"/>
      <c r="T464" s="131"/>
      <c r="U464" s="109"/>
      <c r="V464" s="109"/>
      <c r="W464" s="66"/>
      <c r="X464" s="66"/>
      <c r="Y464" s="51"/>
      <c r="Z464" s="51"/>
      <c r="AA464" s="51"/>
      <c r="AB464" s="51"/>
      <c r="AC464" s="51"/>
      <c r="AD464" s="51"/>
      <c r="AE464" s="51"/>
      <c r="AF464" s="51"/>
      <c r="AG464" s="51"/>
      <c r="AH464" s="51"/>
      <c r="AI464" s="54"/>
      <c r="AJ464" s="130"/>
      <c r="AK464" s="109"/>
      <c r="AL464" s="109"/>
      <c r="AM464" s="109"/>
      <c r="AN464" s="66"/>
      <c r="AO464" s="66"/>
      <c r="AP464" s="51"/>
      <c r="AQ464" s="51"/>
      <c r="AR464" s="51"/>
      <c r="AS464" s="51"/>
      <c r="AT464" s="51"/>
      <c r="AU464" s="51"/>
      <c r="AV464" s="51"/>
      <c r="AW464" s="51"/>
      <c r="AX464" s="51"/>
      <c r="AY464" s="51"/>
      <c r="AZ464" s="54"/>
      <c r="BA464" s="130"/>
      <c r="BB464" s="109"/>
      <c r="BC464" s="109"/>
      <c r="BD464" s="109"/>
      <c r="BE464" s="66"/>
      <c r="BF464" s="66"/>
      <c r="BG464" s="51"/>
      <c r="BH464" s="51"/>
      <c r="BI464" s="51"/>
      <c r="BJ464" s="51"/>
      <c r="BK464" s="51"/>
      <c r="BL464" s="51"/>
      <c r="BM464" s="51"/>
      <c r="BN464" s="51"/>
      <c r="BO464" s="51"/>
      <c r="BP464" s="51"/>
      <c r="BQ464" s="54"/>
      <c r="BR464" s="130"/>
      <c r="BS464" s="109"/>
      <c r="BT464" s="109"/>
      <c r="BU464" s="109"/>
      <c r="BV464" s="66"/>
      <c r="BW464" s="66"/>
      <c r="BX464" s="51"/>
      <c r="BY464" s="51"/>
      <c r="BZ464" s="51"/>
      <c r="CA464" s="51"/>
      <c r="CB464" s="51"/>
      <c r="CC464" s="51"/>
      <c r="CD464" s="51"/>
      <c r="CE464" s="51"/>
      <c r="CF464" s="51"/>
      <c r="CG464" s="51"/>
      <c r="CH464" s="54"/>
      <c r="CI464" s="130"/>
      <c r="CJ464" s="109"/>
      <c r="CK464" s="109"/>
      <c r="CL464" s="109"/>
      <c r="CM464" s="66"/>
      <c r="CN464" s="66"/>
      <c r="CO464" s="51"/>
      <c r="CP464" s="51"/>
      <c r="CQ464" s="51"/>
      <c r="CR464" s="51"/>
      <c r="CS464" s="51"/>
      <c r="CT464" s="51"/>
      <c r="CU464" s="51"/>
      <c r="CV464" s="51"/>
      <c r="CW464" s="51"/>
      <c r="CX464" s="51"/>
      <c r="CY464" s="54"/>
      <c r="CZ464" s="130"/>
      <c r="DA464" s="109"/>
      <c r="DB464" s="109"/>
      <c r="DC464" s="109"/>
      <c r="DD464" s="66"/>
      <c r="DE464" s="66"/>
      <c r="DF464" s="51"/>
      <c r="DG464" s="51"/>
      <c r="DH464" s="51"/>
      <c r="DI464" s="51"/>
      <c r="DJ464" s="51"/>
      <c r="DK464" s="51"/>
      <c r="DL464" s="51"/>
      <c r="DM464" s="51"/>
      <c r="DN464" s="51"/>
      <c r="DO464" s="51"/>
      <c r="DP464" s="54"/>
      <c r="DQ464" s="130"/>
      <c r="DR464" s="109"/>
      <c r="DS464" s="109"/>
      <c r="DT464" s="109"/>
      <c r="DU464" s="66"/>
      <c r="DV464" s="66"/>
      <c r="DW464" s="51"/>
      <c r="DX464" s="51"/>
      <c r="DY464" s="51"/>
      <c r="DZ464" s="51"/>
      <c r="EA464" s="51"/>
      <c r="EB464" s="51"/>
      <c r="EC464" s="51"/>
      <c r="ED464" s="51"/>
      <c r="EE464" s="51"/>
      <c r="EF464" s="51"/>
      <c r="EG464" s="54"/>
      <c r="EH464" s="130"/>
      <c r="EI464" s="109"/>
      <c r="EJ464" s="109"/>
      <c r="EK464" s="109"/>
      <c r="EL464" s="66"/>
      <c r="EM464" s="66"/>
      <c r="EN464" s="51"/>
      <c r="EO464" s="51"/>
      <c r="EP464" s="51"/>
      <c r="EQ464" s="51"/>
      <c r="ER464" s="51"/>
      <c r="ES464" s="51"/>
      <c r="ET464" s="51"/>
      <c r="EU464" s="51"/>
      <c r="EV464" s="51"/>
      <c r="EW464" s="51"/>
      <c r="EX464" s="54"/>
      <c r="EY464" s="130"/>
      <c r="EZ464" s="109"/>
      <c r="FA464" s="109"/>
      <c r="FB464" s="109"/>
      <c r="FC464" s="66"/>
      <c r="FD464" s="66"/>
      <c r="FE464" s="51"/>
      <c r="FF464" s="51"/>
      <c r="FG464" s="51"/>
      <c r="FH464" s="51"/>
      <c r="FI464" s="51"/>
      <c r="FJ464" s="51"/>
      <c r="FK464" s="51"/>
      <c r="FL464" s="51"/>
      <c r="FM464" s="51"/>
      <c r="FN464" s="51"/>
      <c r="FO464" s="54"/>
      <c r="FP464" s="130"/>
      <c r="FQ464" s="109"/>
      <c r="FR464" s="109"/>
      <c r="FS464" s="109"/>
      <c r="FT464" s="66"/>
      <c r="FU464" s="66"/>
      <c r="FV464" s="51"/>
      <c r="FW464" s="51"/>
      <c r="FX464" s="51"/>
      <c r="FY464" s="51"/>
      <c r="FZ464" s="51"/>
      <c r="GA464" s="51"/>
      <c r="GB464" s="51"/>
      <c r="GC464" s="51"/>
      <c r="GD464" s="51"/>
      <c r="GE464" s="51"/>
      <c r="GF464" s="54"/>
      <c r="GG464" s="130"/>
      <c r="GH464" s="109"/>
      <c r="GI464" s="109"/>
      <c r="GJ464" s="109"/>
      <c r="GK464" s="66"/>
      <c r="GL464" s="66"/>
      <c r="GM464" s="51"/>
      <c r="GN464" s="51"/>
      <c r="GO464" s="51"/>
      <c r="GP464" s="51"/>
      <c r="GQ464" s="51"/>
      <c r="GR464" s="51"/>
      <c r="GS464" s="51"/>
      <c r="GT464" s="51"/>
      <c r="GU464" s="51"/>
      <c r="GV464" s="51"/>
      <c r="GW464" s="54"/>
      <c r="GX464" s="130"/>
      <c r="GY464" s="109"/>
      <c r="GZ464" s="109"/>
      <c r="HA464" s="109"/>
      <c r="HB464" s="66"/>
      <c r="HC464" s="66"/>
      <c r="HD464" s="51"/>
      <c r="HE464" s="51"/>
      <c r="HF464" s="51"/>
      <c r="HG464" s="51"/>
      <c r="HH464" s="51"/>
      <c r="HI464" s="51"/>
      <c r="HJ464" s="51"/>
      <c r="HK464" s="51"/>
      <c r="HL464" s="51"/>
      <c r="HM464" s="51"/>
      <c r="HN464" s="54"/>
      <c r="HO464" s="130"/>
      <c r="HP464" s="109"/>
      <c r="HQ464" s="109"/>
      <c r="HR464" s="109"/>
      <c r="HS464" s="66"/>
      <c r="HT464" s="66"/>
      <c r="HU464" s="51"/>
      <c r="HV464" s="51"/>
      <c r="HW464" s="51"/>
      <c r="HX464" s="51"/>
      <c r="HY464" s="51"/>
      <c r="HZ464" s="51"/>
      <c r="IA464" s="51"/>
      <c r="IB464" s="51"/>
      <c r="IC464" s="51"/>
      <c r="ID464" s="51"/>
      <c r="IE464" s="54"/>
      <c r="IF464" s="130"/>
      <c r="IG464" s="109"/>
      <c r="IH464" s="109"/>
      <c r="II464" s="109"/>
      <c r="IJ464" s="66"/>
      <c r="IK464" s="66"/>
      <c r="IL464" s="51"/>
      <c r="IM464" s="51"/>
      <c r="IN464" s="51"/>
      <c r="IO464" s="51"/>
      <c r="IP464" s="51"/>
      <c r="IQ464" s="51"/>
      <c r="IR464" s="51"/>
      <c r="IS464" s="51"/>
      <c r="IT464" s="51"/>
      <c r="IU464" s="51"/>
      <c r="IV464" s="54"/>
      <c r="IW464" s="44"/>
    </row>
    <row r="465" spans="1:256" ht="30.75" customHeight="1">
      <c r="A465" s="111"/>
      <c r="B465" s="108"/>
      <c r="C465" s="109"/>
      <c r="D465" s="110"/>
      <c r="E465" s="19"/>
      <c r="F465" s="19"/>
      <c r="G465" s="19"/>
      <c r="H465" s="19">
        <v>2025</v>
      </c>
      <c r="I465" s="25">
        <f t="shared" si="134"/>
        <v>915142.9</v>
      </c>
      <c r="J465" s="25">
        <f t="shared" si="134"/>
        <v>0</v>
      </c>
      <c r="K465" s="25">
        <f t="shared" si="134"/>
        <v>318002.2</v>
      </c>
      <c r="L465" s="25">
        <f t="shared" si="134"/>
        <v>0</v>
      </c>
      <c r="M465" s="25">
        <f t="shared" si="134"/>
        <v>0</v>
      </c>
      <c r="N465" s="25">
        <f t="shared" si="134"/>
        <v>0</v>
      </c>
      <c r="O465" s="25">
        <f t="shared" si="134"/>
        <v>597140.69999999995</v>
      </c>
      <c r="P465" s="25">
        <f t="shared" si="134"/>
        <v>0</v>
      </c>
      <c r="Q465" s="25">
        <f t="shared" si="134"/>
        <v>0</v>
      </c>
      <c r="R465" s="25">
        <f t="shared" si="134"/>
        <v>0</v>
      </c>
      <c r="S465" s="22"/>
      <c r="T465" s="131"/>
      <c r="U465" s="109"/>
      <c r="V465" s="109"/>
      <c r="W465" s="66"/>
      <c r="X465" s="66"/>
      <c r="Y465" s="51"/>
      <c r="Z465" s="51"/>
      <c r="AA465" s="51"/>
      <c r="AB465" s="51"/>
      <c r="AC465" s="51"/>
      <c r="AD465" s="51"/>
      <c r="AE465" s="51"/>
      <c r="AF465" s="51"/>
      <c r="AG465" s="51"/>
      <c r="AH465" s="51"/>
      <c r="AI465" s="54"/>
      <c r="AJ465" s="130"/>
      <c r="AK465" s="109"/>
      <c r="AL465" s="109"/>
      <c r="AM465" s="109"/>
      <c r="AN465" s="66"/>
      <c r="AO465" s="66"/>
      <c r="AP465" s="51"/>
      <c r="AQ465" s="51"/>
      <c r="AR465" s="51"/>
      <c r="AS465" s="51"/>
      <c r="AT465" s="51"/>
      <c r="AU465" s="51"/>
      <c r="AV465" s="51"/>
      <c r="AW465" s="51"/>
      <c r="AX465" s="51"/>
      <c r="AY465" s="51"/>
      <c r="AZ465" s="54"/>
      <c r="BA465" s="130"/>
      <c r="BB465" s="109"/>
      <c r="BC465" s="109"/>
      <c r="BD465" s="109"/>
      <c r="BE465" s="66"/>
      <c r="BF465" s="66"/>
      <c r="BG465" s="51"/>
      <c r="BH465" s="51"/>
      <c r="BI465" s="51"/>
      <c r="BJ465" s="51"/>
      <c r="BK465" s="51"/>
      <c r="BL465" s="51"/>
      <c r="BM465" s="51"/>
      <c r="BN465" s="51"/>
      <c r="BO465" s="51"/>
      <c r="BP465" s="51"/>
      <c r="BQ465" s="54"/>
      <c r="BR465" s="130"/>
      <c r="BS465" s="109"/>
      <c r="BT465" s="109"/>
      <c r="BU465" s="109"/>
      <c r="BV465" s="66"/>
      <c r="BW465" s="66"/>
      <c r="BX465" s="51"/>
      <c r="BY465" s="51"/>
      <c r="BZ465" s="51"/>
      <c r="CA465" s="51"/>
      <c r="CB465" s="51"/>
      <c r="CC465" s="51"/>
      <c r="CD465" s="51"/>
      <c r="CE465" s="51"/>
      <c r="CF465" s="51"/>
      <c r="CG465" s="51"/>
      <c r="CH465" s="54"/>
      <c r="CI465" s="130"/>
      <c r="CJ465" s="109"/>
      <c r="CK465" s="109"/>
      <c r="CL465" s="109"/>
      <c r="CM465" s="66"/>
      <c r="CN465" s="66"/>
      <c r="CO465" s="51"/>
      <c r="CP465" s="51"/>
      <c r="CQ465" s="51"/>
      <c r="CR465" s="51"/>
      <c r="CS465" s="51"/>
      <c r="CT465" s="51"/>
      <c r="CU465" s="51"/>
      <c r="CV465" s="51"/>
      <c r="CW465" s="51"/>
      <c r="CX465" s="51"/>
      <c r="CY465" s="54"/>
      <c r="CZ465" s="130"/>
      <c r="DA465" s="109"/>
      <c r="DB465" s="109"/>
      <c r="DC465" s="109"/>
      <c r="DD465" s="66"/>
      <c r="DE465" s="66"/>
      <c r="DF465" s="51"/>
      <c r="DG465" s="51"/>
      <c r="DH465" s="51"/>
      <c r="DI465" s="51"/>
      <c r="DJ465" s="51"/>
      <c r="DK465" s="51"/>
      <c r="DL465" s="51"/>
      <c r="DM465" s="51"/>
      <c r="DN465" s="51"/>
      <c r="DO465" s="51"/>
      <c r="DP465" s="54"/>
      <c r="DQ465" s="130"/>
      <c r="DR465" s="109"/>
      <c r="DS465" s="109"/>
      <c r="DT465" s="109"/>
      <c r="DU465" s="66"/>
      <c r="DV465" s="66"/>
      <c r="DW465" s="51"/>
      <c r="DX465" s="51"/>
      <c r="DY465" s="51"/>
      <c r="DZ465" s="51"/>
      <c r="EA465" s="51"/>
      <c r="EB465" s="51"/>
      <c r="EC465" s="51"/>
      <c r="ED465" s="51"/>
      <c r="EE465" s="51"/>
      <c r="EF465" s="51"/>
      <c r="EG465" s="54"/>
      <c r="EH465" s="130"/>
      <c r="EI465" s="109"/>
      <c r="EJ465" s="109"/>
      <c r="EK465" s="109"/>
      <c r="EL465" s="66"/>
      <c r="EM465" s="66"/>
      <c r="EN465" s="51"/>
      <c r="EO465" s="51"/>
      <c r="EP465" s="51"/>
      <c r="EQ465" s="51"/>
      <c r="ER465" s="51"/>
      <c r="ES465" s="51"/>
      <c r="ET465" s="51"/>
      <c r="EU465" s="51"/>
      <c r="EV465" s="51"/>
      <c r="EW465" s="51"/>
      <c r="EX465" s="54"/>
      <c r="EY465" s="130"/>
      <c r="EZ465" s="109"/>
      <c r="FA465" s="109"/>
      <c r="FB465" s="109"/>
      <c r="FC465" s="66"/>
      <c r="FD465" s="66"/>
      <c r="FE465" s="51"/>
      <c r="FF465" s="51"/>
      <c r="FG465" s="51"/>
      <c r="FH465" s="51"/>
      <c r="FI465" s="51"/>
      <c r="FJ465" s="51"/>
      <c r="FK465" s="51"/>
      <c r="FL465" s="51"/>
      <c r="FM465" s="51"/>
      <c r="FN465" s="51"/>
      <c r="FO465" s="54"/>
      <c r="FP465" s="130"/>
      <c r="FQ465" s="109"/>
      <c r="FR465" s="109"/>
      <c r="FS465" s="109"/>
      <c r="FT465" s="66"/>
      <c r="FU465" s="66"/>
      <c r="FV465" s="51"/>
      <c r="FW465" s="51"/>
      <c r="FX465" s="51"/>
      <c r="FY465" s="51"/>
      <c r="FZ465" s="51"/>
      <c r="GA465" s="51"/>
      <c r="GB465" s="51"/>
      <c r="GC465" s="51"/>
      <c r="GD465" s="51"/>
      <c r="GE465" s="51"/>
      <c r="GF465" s="54"/>
      <c r="GG465" s="130"/>
      <c r="GH465" s="109"/>
      <c r="GI465" s="109"/>
      <c r="GJ465" s="109"/>
      <c r="GK465" s="66"/>
      <c r="GL465" s="66"/>
      <c r="GM465" s="51"/>
      <c r="GN465" s="51"/>
      <c r="GO465" s="51"/>
      <c r="GP465" s="51"/>
      <c r="GQ465" s="51"/>
      <c r="GR465" s="51"/>
      <c r="GS465" s="51"/>
      <c r="GT465" s="51"/>
      <c r="GU465" s="51"/>
      <c r="GV465" s="51"/>
      <c r="GW465" s="54"/>
      <c r="GX465" s="130"/>
      <c r="GY465" s="109"/>
      <c r="GZ465" s="109"/>
      <c r="HA465" s="109"/>
      <c r="HB465" s="66"/>
      <c r="HC465" s="66"/>
      <c r="HD465" s="51"/>
      <c r="HE465" s="51"/>
      <c r="HF465" s="51"/>
      <c r="HG465" s="51"/>
      <c r="HH465" s="51"/>
      <c r="HI465" s="51"/>
      <c r="HJ465" s="51"/>
      <c r="HK465" s="51"/>
      <c r="HL465" s="51"/>
      <c r="HM465" s="51"/>
      <c r="HN465" s="54"/>
      <c r="HO465" s="130"/>
      <c r="HP465" s="109"/>
      <c r="HQ465" s="109"/>
      <c r="HR465" s="109"/>
      <c r="HS465" s="66"/>
      <c r="HT465" s="66"/>
      <c r="HU465" s="51"/>
      <c r="HV465" s="51"/>
      <c r="HW465" s="51"/>
      <c r="HX465" s="51"/>
      <c r="HY465" s="51"/>
      <c r="HZ465" s="51"/>
      <c r="IA465" s="51"/>
      <c r="IB465" s="51"/>
      <c r="IC465" s="51"/>
      <c r="ID465" s="51"/>
      <c r="IE465" s="54"/>
      <c r="IF465" s="130"/>
      <c r="IG465" s="109"/>
      <c r="IH465" s="109"/>
      <c r="II465" s="109"/>
      <c r="IJ465" s="66"/>
      <c r="IK465" s="66"/>
      <c r="IL465" s="51"/>
      <c r="IM465" s="51"/>
      <c r="IN465" s="51"/>
      <c r="IO465" s="51"/>
      <c r="IP465" s="51"/>
      <c r="IQ465" s="51"/>
      <c r="IR465" s="51"/>
      <c r="IS465" s="51"/>
      <c r="IT465" s="51"/>
      <c r="IU465" s="51"/>
      <c r="IV465" s="54"/>
    </row>
    <row r="466" spans="1:256" ht="30.75" customHeight="1">
      <c r="A466" s="111"/>
      <c r="B466" s="108"/>
      <c r="C466" s="109"/>
      <c r="D466" s="110"/>
      <c r="E466" s="19"/>
      <c r="F466" s="19"/>
      <c r="G466" s="19"/>
      <c r="H466" s="19">
        <v>2026</v>
      </c>
      <c r="I466" s="25">
        <f t="shared" si="134"/>
        <v>775376.6</v>
      </c>
      <c r="J466" s="25">
        <f t="shared" si="134"/>
        <v>0</v>
      </c>
      <c r="K466" s="25">
        <f t="shared" si="134"/>
        <v>202332.09999999998</v>
      </c>
      <c r="L466" s="25">
        <f t="shared" si="134"/>
        <v>0</v>
      </c>
      <c r="M466" s="25">
        <f t="shared" si="134"/>
        <v>0</v>
      </c>
      <c r="N466" s="25">
        <f t="shared" si="134"/>
        <v>0</v>
      </c>
      <c r="O466" s="25">
        <f t="shared" si="134"/>
        <v>573044.5</v>
      </c>
      <c r="P466" s="25">
        <f t="shared" si="134"/>
        <v>0</v>
      </c>
      <c r="Q466" s="25">
        <f t="shared" si="134"/>
        <v>0</v>
      </c>
      <c r="R466" s="25">
        <f t="shared" si="134"/>
        <v>0</v>
      </c>
      <c r="S466" s="22"/>
      <c r="T466" s="131"/>
      <c r="U466" s="109"/>
      <c r="V466" s="109"/>
      <c r="W466" s="66"/>
      <c r="X466" s="66"/>
      <c r="Y466" s="51"/>
      <c r="Z466" s="51"/>
      <c r="AA466" s="51"/>
      <c r="AB466" s="51"/>
      <c r="AC466" s="51"/>
      <c r="AD466" s="51"/>
      <c r="AE466" s="51"/>
      <c r="AF466" s="51"/>
      <c r="AG466" s="51"/>
      <c r="AH466" s="51"/>
      <c r="AI466" s="54"/>
      <c r="AJ466" s="130"/>
      <c r="AK466" s="109"/>
      <c r="AL466" s="109"/>
      <c r="AM466" s="109"/>
      <c r="AN466" s="66"/>
      <c r="AO466" s="66"/>
      <c r="AP466" s="51"/>
      <c r="AQ466" s="51"/>
      <c r="AR466" s="51"/>
      <c r="AS466" s="51"/>
      <c r="AT466" s="51"/>
      <c r="AU466" s="51"/>
      <c r="AV466" s="51"/>
      <c r="AW466" s="51"/>
      <c r="AX466" s="51"/>
      <c r="AY466" s="51"/>
      <c r="AZ466" s="54"/>
      <c r="BA466" s="130"/>
      <c r="BB466" s="109"/>
      <c r="BC466" s="109"/>
      <c r="BD466" s="109"/>
      <c r="BE466" s="66"/>
      <c r="BF466" s="66"/>
      <c r="BG466" s="51"/>
      <c r="BH466" s="51"/>
      <c r="BI466" s="51"/>
      <c r="BJ466" s="51"/>
      <c r="BK466" s="51"/>
      <c r="BL466" s="51"/>
      <c r="BM466" s="51"/>
      <c r="BN466" s="51"/>
      <c r="BO466" s="51"/>
      <c r="BP466" s="51"/>
      <c r="BQ466" s="54"/>
      <c r="BR466" s="130"/>
      <c r="BS466" s="109"/>
      <c r="BT466" s="109"/>
      <c r="BU466" s="109"/>
      <c r="BV466" s="66"/>
      <c r="BW466" s="66"/>
      <c r="BX466" s="51"/>
      <c r="BY466" s="51"/>
      <c r="BZ466" s="51"/>
      <c r="CA466" s="51"/>
      <c r="CB466" s="51"/>
      <c r="CC466" s="51"/>
      <c r="CD466" s="51"/>
      <c r="CE466" s="51"/>
      <c r="CF466" s="51"/>
      <c r="CG466" s="51"/>
      <c r="CH466" s="54"/>
      <c r="CI466" s="130"/>
      <c r="CJ466" s="109"/>
      <c r="CK466" s="109"/>
      <c r="CL466" s="109"/>
      <c r="CM466" s="66"/>
      <c r="CN466" s="66"/>
      <c r="CO466" s="51"/>
      <c r="CP466" s="51"/>
      <c r="CQ466" s="51"/>
      <c r="CR466" s="51"/>
      <c r="CS466" s="51"/>
      <c r="CT466" s="51"/>
      <c r="CU466" s="51"/>
      <c r="CV466" s="51"/>
      <c r="CW466" s="51"/>
      <c r="CX466" s="51"/>
      <c r="CY466" s="54"/>
      <c r="CZ466" s="130"/>
      <c r="DA466" s="109"/>
      <c r="DB466" s="109"/>
      <c r="DC466" s="109"/>
      <c r="DD466" s="66"/>
      <c r="DE466" s="66"/>
      <c r="DF466" s="51"/>
      <c r="DG466" s="51"/>
      <c r="DH466" s="51"/>
      <c r="DI466" s="51"/>
      <c r="DJ466" s="51"/>
      <c r="DK466" s="51"/>
      <c r="DL466" s="51"/>
      <c r="DM466" s="51"/>
      <c r="DN466" s="51"/>
      <c r="DO466" s="51"/>
      <c r="DP466" s="54"/>
      <c r="DQ466" s="130"/>
      <c r="DR466" s="109"/>
      <c r="DS466" s="109"/>
      <c r="DT466" s="109"/>
      <c r="DU466" s="66"/>
      <c r="DV466" s="66"/>
      <c r="DW466" s="51"/>
      <c r="DX466" s="51"/>
      <c r="DY466" s="51"/>
      <c r="DZ466" s="51"/>
      <c r="EA466" s="51"/>
      <c r="EB466" s="51"/>
      <c r="EC466" s="51"/>
      <c r="ED466" s="51"/>
      <c r="EE466" s="51"/>
      <c r="EF466" s="51"/>
      <c r="EG466" s="54"/>
      <c r="EH466" s="130"/>
      <c r="EI466" s="109"/>
      <c r="EJ466" s="109"/>
      <c r="EK466" s="109"/>
      <c r="EL466" s="66"/>
      <c r="EM466" s="66"/>
      <c r="EN466" s="51"/>
      <c r="EO466" s="51"/>
      <c r="EP466" s="51"/>
      <c r="EQ466" s="51"/>
      <c r="ER466" s="51"/>
      <c r="ES466" s="51"/>
      <c r="ET466" s="51"/>
      <c r="EU466" s="51"/>
      <c r="EV466" s="51"/>
      <c r="EW466" s="51"/>
      <c r="EX466" s="54"/>
      <c r="EY466" s="130"/>
      <c r="EZ466" s="109"/>
      <c r="FA466" s="109"/>
      <c r="FB466" s="109"/>
      <c r="FC466" s="66"/>
      <c r="FD466" s="66"/>
      <c r="FE466" s="51"/>
      <c r="FF466" s="51"/>
      <c r="FG466" s="51"/>
      <c r="FH466" s="51"/>
      <c r="FI466" s="51"/>
      <c r="FJ466" s="51"/>
      <c r="FK466" s="51"/>
      <c r="FL466" s="51"/>
      <c r="FM466" s="51"/>
      <c r="FN466" s="51"/>
      <c r="FO466" s="54"/>
      <c r="FP466" s="130"/>
      <c r="FQ466" s="109"/>
      <c r="FR466" s="109"/>
      <c r="FS466" s="109"/>
      <c r="FT466" s="66"/>
      <c r="FU466" s="66"/>
      <c r="FV466" s="51"/>
      <c r="FW466" s="51"/>
      <c r="FX466" s="51"/>
      <c r="FY466" s="51"/>
      <c r="FZ466" s="51"/>
      <c r="GA466" s="51"/>
      <c r="GB466" s="51"/>
      <c r="GC466" s="51"/>
      <c r="GD466" s="51"/>
      <c r="GE466" s="51"/>
      <c r="GF466" s="54"/>
      <c r="GG466" s="130"/>
      <c r="GH466" s="109"/>
      <c r="GI466" s="109"/>
      <c r="GJ466" s="109"/>
      <c r="GK466" s="66"/>
      <c r="GL466" s="66"/>
      <c r="GM466" s="51"/>
      <c r="GN466" s="51"/>
      <c r="GO466" s="51"/>
      <c r="GP466" s="51"/>
      <c r="GQ466" s="51"/>
      <c r="GR466" s="51"/>
      <c r="GS466" s="51"/>
      <c r="GT466" s="51"/>
      <c r="GU466" s="51"/>
      <c r="GV466" s="51"/>
      <c r="GW466" s="54"/>
      <c r="GX466" s="130"/>
      <c r="GY466" s="109"/>
      <c r="GZ466" s="109"/>
      <c r="HA466" s="109"/>
      <c r="HB466" s="66"/>
      <c r="HC466" s="66"/>
      <c r="HD466" s="51"/>
      <c r="HE466" s="51"/>
      <c r="HF466" s="51"/>
      <c r="HG466" s="51"/>
      <c r="HH466" s="51"/>
      <c r="HI466" s="51"/>
      <c r="HJ466" s="51"/>
      <c r="HK466" s="51"/>
      <c r="HL466" s="51"/>
      <c r="HM466" s="51"/>
      <c r="HN466" s="54"/>
      <c r="HO466" s="130"/>
      <c r="HP466" s="109"/>
      <c r="HQ466" s="109"/>
      <c r="HR466" s="109"/>
      <c r="HS466" s="66"/>
      <c r="HT466" s="66"/>
      <c r="HU466" s="51"/>
      <c r="HV466" s="51"/>
      <c r="HW466" s="51"/>
      <c r="HX466" s="51"/>
      <c r="HY466" s="51"/>
      <c r="HZ466" s="51"/>
      <c r="IA466" s="51"/>
      <c r="IB466" s="51"/>
      <c r="IC466" s="51"/>
      <c r="ID466" s="51"/>
      <c r="IE466" s="54"/>
      <c r="IF466" s="130"/>
      <c r="IG466" s="109"/>
      <c r="IH466" s="109"/>
      <c r="II466" s="109"/>
      <c r="IJ466" s="66"/>
      <c r="IK466" s="66"/>
      <c r="IL466" s="51"/>
      <c r="IM466" s="51"/>
      <c r="IN466" s="51"/>
      <c r="IO466" s="51"/>
      <c r="IP466" s="51"/>
      <c r="IQ466" s="51"/>
      <c r="IR466" s="51"/>
      <c r="IS466" s="51"/>
      <c r="IT466" s="51"/>
      <c r="IU466" s="51"/>
      <c r="IV466" s="54"/>
    </row>
    <row r="467" spans="1:256" ht="30.75" customHeight="1">
      <c r="A467" s="111"/>
      <c r="B467" s="108"/>
      <c r="C467" s="109"/>
      <c r="D467" s="110"/>
      <c r="E467" s="19"/>
      <c r="F467" s="19"/>
      <c r="G467" s="19"/>
      <c r="H467" s="19">
        <v>2027</v>
      </c>
      <c r="I467" s="25">
        <f t="shared" si="134"/>
        <v>611224.81997905544</v>
      </c>
      <c r="J467" s="25">
        <f t="shared" si="134"/>
        <v>0</v>
      </c>
      <c r="K467" s="25">
        <f t="shared" si="134"/>
        <v>611224.81997905544</v>
      </c>
      <c r="L467" s="25">
        <f t="shared" si="134"/>
        <v>0</v>
      </c>
      <c r="M467" s="25">
        <f t="shared" si="134"/>
        <v>0</v>
      </c>
      <c r="N467" s="25">
        <f t="shared" si="134"/>
        <v>0</v>
      </c>
      <c r="O467" s="25">
        <f t="shared" si="134"/>
        <v>0</v>
      </c>
      <c r="P467" s="25">
        <f t="shared" si="134"/>
        <v>0</v>
      </c>
      <c r="Q467" s="25">
        <f t="shared" si="134"/>
        <v>0</v>
      </c>
      <c r="R467" s="25">
        <f t="shared" si="134"/>
        <v>0</v>
      </c>
      <c r="S467" s="22"/>
      <c r="T467" s="131"/>
      <c r="U467" s="109"/>
      <c r="V467" s="109"/>
      <c r="W467" s="66"/>
      <c r="X467" s="66"/>
      <c r="Y467" s="51"/>
      <c r="Z467" s="51"/>
      <c r="AA467" s="51"/>
      <c r="AB467" s="51"/>
      <c r="AC467" s="51"/>
      <c r="AD467" s="51"/>
      <c r="AE467" s="51"/>
      <c r="AF467" s="51"/>
      <c r="AG467" s="51"/>
      <c r="AH467" s="51"/>
      <c r="AI467" s="54"/>
      <c r="AJ467" s="130"/>
      <c r="AK467" s="109"/>
      <c r="AL467" s="109"/>
      <c r="AM467" s="109"/>
      <c r="AN467" s="66"/>
      <c r="AO467" s="66"/>
      <c r="AP467" s="51"/>
      <c r="AQ467" s="51"/>
      <c r="AR467" s="51"/>
      <c r="AS467" s="51"/>
      <c r="AT467" s="51"/>
      <c r="AU467" s="51"/>
      <c r="AV467" s="51"/>
      <c r="AW467" s="51"/>
      <c r="AX467" s="51"/>
      <c r="AY467" s="51"/>
      <c r="AZ467" s="54"/>
      <c r="BA467" s="130"/>
      <c r="BB467" s="109"/>
      <c r="BC467" s="109"/>
      <c r="BD467" s="109"/>
      <c r="BE467" s="66"/>
      <c r="BF467" s="66"/>
      <c r="BG467" s="51"/>
      <c r="BH467" s="51"/>
      <c r="BI467" s="51"/>
      <c r="BJ467" s="51"/>
      <c r="BK467" s="51"/>
      <c r="BL467" s="51"/>
      <c r="BM467" s="51"/>
      <c r="BN467" s="51"/>
      <c r="BO467" s="51"/>
      <c r="BP467" s="51"/>
      <c r="BQ467" s="54"/>
      <c r="BR467" s="130"/>
      <c r="BS467" s="109"/>
      <c r="BT467" s="109"/>
      <c r="BU467" s="109"/>
      <c r="BV467" s="66"/>
      <c r="BW467" s="66"/>
      <c r="BX467" s="51"/>
      <c r="BY467" s="51"/>
      <c r="BZ467" s="51"/>
      <c r="CA467" s="51"/>
      <c r="CB467" s="51"/>
      <c r="CC467" s="51"/>
      <c r="CD467" s="51"/>
      <c r="CE467" s="51"/>
      <c r="CF467" s="51"/>
      <c r="CG467" s="51"/>
      <c r="CH467" s="54"/>
      <c r="CI467" s="130"/>
      <c r="CJ467" s="109"/>
      <c r="CK467" s="109"/>
      <c r="CL467" s="109"/>
      <c r="CM467" s="66"/>
      <c r="CN467" s="66"/>
      <c r="CO467" s="51"/>
      <c r="CP467" s="51"/>
      <c r="CQ467" s="51"/>
      <c r="CR467" s="51"/>
      <c r="CS467" s="51"/>
      <c r="CT467" s="51"/>
      <c r="CU467" s="51"/>
      <c r="CV467" s="51"/>
      <c r="CW467" s="51"/>
      <c r="CX467" s="51"/>
      <c r="CY467" s="54"/>
      <c r="CZ467" s="130"/>
      <c r="DA467" s="109"/>
      <c r="DB467" s="109"/>
      <c r="DC467" s="109"/>
      <c r="DD467" s="66"/>
      <c r="DE467" s="66"/>
      <c r="DF467" s="51"/>
      <c r="DG467" s="51"/>
      <c r="DH467" s="51"/>
      <c r="DI467" s="51"/>
      <c r="DJ467" s="51"/>
      <c r="DK467" s="51"/>
      <c r="DL467" s="51"/>
      <c r="DM467" s="51"/>
      <c r="DN467" s="51"/>
      <c r="DO467" s="51"/>
      <c r="DP467" s="54"/>
      <c r="DQ467" s="130"/>
      <c r="DR467" s="109"/>
      <c r="DS467" s="109"/>
      <c r="DT467" s="109"/>
      <c r="DU467" s="66"/>
      <c r="DV467" s="66"/>
      <c r="DW467" s="51"/>
      <c r="DX467" s="51"/>
      <c r="DY467" s="51"/>
      <c r="DZ467" s="51"/>
      <c r="EA467" s="51"/>
      <c r="EB467" s="51"/>
      <c r="EC467" s="51"/>
      <c r="ED467" s="51"/>
      <c r="EE467" s="51"/>
      <c r="EF467" s="51"/>
      <c r="EG467" s="54"/>
      <c r="EH467" s="130"/>
      <c r="EI467" s="109"/>
      <c r="EJ467" s="109"/>
      <c r="EK467" s="109"/>
      <c r="EL467" s="66"/>
      <c r="EM467" s="66"/>
      <c r="EN467" s="51"/>
      <c r="EO467" s="51"/>
      <c r="EP467" s="51"/>
      <c r="EQ467" s="51"/>
      <c r="ER467" s="51"/>
      <c r="ES467" s="51"/>
      <c r="ET467" s="51"/>
      <c r="EU467" s="51"/>
      <c r="EV467" s="51"/>
      <c r="EW467" s="51"/>
      <c r="EX467" s="54"/>
      <c r="EY467" s="130"/>
      <c r="EZ467" s="109"/>
      <c r="FA467" s="109"/>
      <c r="FB467" s="109"/>
      <c r="FC467" s="66"/>
      <c r="FD467" s="66"/>
      <c r="FE467" s="51"/>
      <c r="FF467" s="51"/>
      <c r="FG467" s="51"/>
      <c r="FH467" s="51"/>
      <c r="FI467" s="51"/>
      <c r="FJ467" s="51"/>
      <c r="FK467" s="51"/>
      <c r="FL467" s="51"/>
      <c r="FM467" s="51"/>
      <c r="FN467" s="51"/>
      <c r="FO467" s="54"/>
      <c r="FP467" s="130"/>
      <c r="FQ467" s="109"/>
      <c r="FR467" s="109"/>
      <c r="FS467" s="109"/>
      <c r="FT467" s="66"/>
      <c r="FU467" s="66"/>
      <c r="FV467" s="51"/>
      <c r="FW467" s="51"/>
      <c r="FX467" s="51"/>
      <c r="FY467" s="51"/>
      <c r="FZ467" s="51"/>
      <c r="GA467" s="51"/>
      <c r="GB467" s="51"/>
      <c r="GC467" s="51"/>
      <c r="GD467" s="51"/>
      <c r="GE467" s="51"/>
      <c r="GF467" s="54"/>
      <c r="GG467" s="130"/>
      <c r="GH467" s="109"/>
      <c r="GI467" s="109"/>
      <c r="GJ467" s="109"/>
      <c r="GK467" s="66"/>
      <c r="GL467" s="66"/>
      <c r="GM467" s="51"/>
      <c r="GN467" s="51"/>
      <c r="GO467" s="51"/>
      <c r="GP467" s="51"/>
      <c r="GQ467" s="51"/>
      <c r="GR467" s="51"/>
      <c r="GS467" s="51"/>
      <c r="GT467" s="51"/>
      <c r="GU467" s="51"/>
      <c r="GV467" s="51"/>
      <c r="GW467" s="54"/>
      <c r="GX467" s="130"/>
      <c r="GY467" s="109"/>
      <c r="GZ467" s="109"/>
      <c r="HA467" s="109"/>
      <c r="HB467" s="66"/>
      <c r="HC467" s="66"/>
      <c r="HD467" s="51"/>
      <c r="HE467" s="51"/>
      <c r="HF467" s="51"/>
      <c r="HG467" s="51"/>
      <c r="HH467" s="51"/>
      <c r="HI467" s="51"/>
      <c r="HJ467" s="51"/>
      <c r="HK467" s="51"/>
      <c r="HL467" s="51"/>
      <c r="HM467" s="51"/>
      <c r="HN467" s="54"/>
      <c r="HO467" s="130"/>
      <c r="HP467" s="109"/>
      <c r="HQ467" s="109"/>
      <c r="HR467" s="109"/>
      <c r="HS467" s="66"/>
      <c r="HT467" s="66"/>
      <c r="HU467" s="51"/>
      <c r="HV467" s="51"/>
      <c r="HW467" s="51"/>
      <c r="HX467" s="51"/>
      <c r="HY467" s="51"/>
      <c r="HZ467" s="51"/>
      <c r="IA467" s="51"/>
      <c r="IB467" s="51"/>
      <c r="IC467" s="51"/>
      <c r="ID467" s="51"/>
      <c r="IE467" s="54"/>
      <c r="IF467" s="130"/>
      <c r="IG467" s="109"/>
      <c r="IH467" s="109"/>
      <c r="II467" s="109"/>
      <c r="IJ467" s="66"/>
      <c r="IK467" s="66"/>
      <c r="IL467" s="51"/>
      <c r="IM467" s="51"/>
      <c r="IN467" s="51"/>
      <c r="IO467" s="51"/>
      <c r="IP467" s="51"/>
      <c r="IQ467" s="51"/>
      <c r="IR467" s="51"/>
      <c r="IS467" s="51"/>
      <c r="IT467" s="51"/>
      <c r="IU467" s="51"/>
      <c r="IV467" s="54"/>
    </row>
    <row r="468" spans="1:256" ht="30.75" customHeight="1">
      <c r="A468" s="111"/>
      <c r="B468" s="108"/>
      <c r="C468" s="109"/>
      <c r="D468" s="110"/>
      <c r="E468" s="19"/>
      <c r="F468" s="19"/>
      <c r="G468" s="19"/>
      <c r="H468" s="19">
        <v>2028</v>
      </c>
      <c r="I468" s="25">
        <f t="shared" si="134"/>
        <v>199612.64730293211</v>
      </c>
      <c r="J468" s="25">
        <f t="shared" si="134"/>
        <v>0</v>
      </c>
      <c r="K468" s="25">
        <f t="shared" si="134"/>
        <v>199612.64730293211</v>
      </c>
      <c r="L468" s="25">
        <f t="shared" si="134"/>
        <v>0</v>
      </c>
      <c r="M468" s="25">
        <f t="shared" si="134"/>
        <v>0</v>
      </c>
      <c r="N468" s="25">
        <f t="shared" si="134"/>
        <v>0</v>
      </c>
      <c r="O468" s="25">
        <f t="shared" si="134"/>
        <v>0</v>
      </c>
      <c r="P468" s="25">
        <f t="shared" si="134"/>
        <v>0</v>
      </c>
      <c r="Q468" s="25">
        <f t="shared" si="134"/>
        <v>0</v>
      </c>
      <c r="R468" s="25">
        <f t="shared" si="134"/>
        <v>0</v>
      </c>
      <c r="S468" s="22"/>
      <c r="T468" s="26"/>
      <c r="AI468" s="66"/>
      <c r="AY468" s="66"/>
      <c r="BO468" s="66"/>
      <c r="CE468" s="66"/>
      <c r="CU468" s="66"/>
      <c r="DK468" s="66"/>
      <c r="EA468" s="66"/>
      <c r="EQ468" s="66"/>
      <c r="FG468" s="66"/>
      <c r="FW468" s="66"/>
      <c r="GM468" s="66"/>
      <c r="HC468" s="66"/>
      <c r="HS468" s="66"/>
      <c r="II468" s="66"/>
    </row>
    <row r="469" spans="1:256" ht="30.75" customHeight="1">
      <c r="A469" s="111"/>
      <c r="B469" s="108"/>
      <c r="C469" s="109"/>
      <c r="D469" s="110"/>
      <c r="E469" s="19"/>
      <c r="F469" s="19"/>
      <c r="G469" s="19"/>
      <c r="H469" s="19">
        <v>2029</v>
      </c>
      <c r="I469" s="25">
        <f t="shared" si="134"/>
        <v>294698.30822480901</v>
      </c>
      <c r="J469" s="25">
        <f t="shared" si="134"/>
        <v>0</v>
      </c>
      <c r="K469" s="25">
        <f t="shared" si="134"/>
        <v>294698.30822480901</v>
      </c>
      <c r="L469" s="25">
        <f t="shared" si="134"/>
        <v>0</v>
      </c>
      <c r="M469" s="25">
        <f t="shared" si="134"/>
        <v>0</v>
      </c>
      <c r="N469" s="25">
        <f t="shared" si="134"/>
        <v>0</v>
      </c>
      <c r="O469" s="25">
        <f t="shared" si="134"/>
        <v>0</v>
      </c>
      <c r="P469" s="25">
        <f t="shared" si="134"/>
        <v>0</v>
      </c>
      <c r="Q469" s="25">
        <f t="shared" si="134"/>
        <v>0</v>
      </c>
      <c r="R469" s="25">
        <f t="shared" si="134"/>
        <v>0</v>
      </c>
      <c r="S469" s="22"/>
      <c r="T469" s="26"/>
      <c r="AI469" s="66"/>
      <c r="AY469" s="66"/>
      <c r="BO469" s="66"/>
      <c r="CE469" s="66"/>
      <c r="CU469" s="66"/>
      <c r="DK469" s="66"/>
      <c r="EA469" s="66"/>
      <c r="EQ469" s="66"/>
      <c r="FG469" s="66"/>
      <c r="FW469" s="66"/>
      <c r="GM469" s="66"/>
      <c r="HC469" s="66"/>
      <c r="HS469" s="66"/>
      <c r="II469" s="66"/>
    </row>
    <row r="470" spans="1:256" ht="30.75" customHeight="1">
      <c r="A470" s="111"/>
      <c r="B470" s="108"/>
      <c r="C470" s="109"/>
      <c r="D470" s="110"/>
      <c r="E470" s="19"/>
      <c r="F470" s="19"/>
      <c r="G470" s="19"/>
      <c r="H470" s="19">
        <v>2030</v>
      </c>
      <c r="I470" s="25">
        <f t="shared" si="134"/>
        <v>276513.72396815527</v>
      </c>
      <c r="J470" s="25">
        <f t="shared" si="134"/>
        <v>0</v>
      </c>
      <c r="K470" s="25">
        <f t="shared" si="134"/>
        <v>276513.72396815527</v>
      </c>
      <c r="L470" s="25">
        <f t="shared" si="134"/>
        <v>0</v>
      </c>
      <c r="M470" s="25">
        <f t="shared" si="134"/>
        <v>0</v>
      </c>
      <c r="N470" s="25">
        <f t="shared" si="134"/>
        <v>0</v>
      </c>
      <c r="O470" s="25">
        <f t="shared" si="134"/>
        <v>0</v>
      </c>
      <c r="P470" s="25">
        <f t="shared" si="134"/>
        <v>0</v>
      </c>
      <c r="Q470" s="25">
        <f t="shared" si="134"/>
        <v>0</v>
      </c>
      <c r="R470" s="25">
        <f t="shared" si="134"/>
        <v>0</v>
      </c>
      <c r="S470" s="22"/>
      <c r="T470" s="26"/>
      <c r="AI470" s="66"/>
      <c r="AY470" s="66"/>
      <c r="BO470" s="66"/>
      <c r="CE470" s="66"/>
      <c r="CU470" s="66"/>
      <c r="DK470" s="66"/>
      <c r="EA470" s="66"/>
      <c r="EQ470" s="66"/>
      <c r="FG470" s="66"/>
      <c r="FW470" s="66"/>
      <c r="GM470" s="66"/>
      <c r="HC470" s="66"/>
      <c r="HS470" s="66"/>
      <c r="II470" s="66"/>
    </row>
    <row r="471" spans="1:256" ht="30.75" customHeight="1">
      <c r="A471" s="96"/>
      <c r="B471" s="105" t="s">
        <v>28</v>
      </c>
      <c r="C471" s="106"/>
      <c r="D471" s="107"/>
      <c r="E471" s="19"/>
      <c r="F471" s="19"/>
      <c r="G471" s="19"/>
      <c r="H471" s="23" t="s">
        <v>23</v>
      </c>
      <c r="I471" s="24">
        <f>K471+M471+O471+Q471</f>
        <v>2778245.7</v>
      </c>
      <c r="J471" s="24">
        <f t="shared" ref="J471:J480" si="135">L471+N471+P471+R471</f>
        <v>195682.5</v>
      </c>
      <c r="K471" s="24">
        <f>ROUNDDOWN(SUM(K472:K480),1)</f>
        <v>1714984.2</v>
      </c>
      <c r="L471" s="24">
        <f t="shared" ref="L471:R471" si="136">SUM(L472:L480)</f>
        <v>10080.799999999999</v>
      </c>
      <c r="M471" s="24">
        <f t="shared" si="136"/>
        <v>0</v>
      </c>
      <c r="N471" s="24">
        <f t="shared" si="136"/>
        <v>0</v>
      </c>
      <c r="O471" s="24">
        <f t="shared" si="136"/>
        <v>1063261.5</v>
      </c>
      <c r="P471" s="24">
        <f t="shared" si="136"/>
        <v>185601.7</v>
      </c>
      <c r="Q471" s="24">
        <f t="shared" si="136"/>
        <v>0</v>
      </c>
      <c r="R471" s="24">
        <f t="shared" si="136"/>
        <v>0</v>
      </c>
      <c r="S471" s="22"/>
      <c r="T471" s="131"/>
      <c r="U471" s="109"/>
      <c r="V471" s="109"/>
      <c r="W471" s="66"/>
      <c r="X471" s="46"/>
      <c r="Y471" s="52"/>
      <c r="Z471" s="52"/>
      <c r="AA471" s="52"/>
      <c r="AB471" s="52"/>
      <c r="AC471" s="52"/>
      <c r="AD471" s="52"/>
      <c r="AE471" s="52"/>
      <c r="AF471" s="52"/>
      <c r="AG471" s="52"/>
      <c r="AH471" s="52"/>
      <c r="AI471" s="54"/>
      <c r="AJ471" s="130"/>
      <c r="AK471" s="109"/>
      <c r="AL471" s="109"/>
      <c r="AM471" s="109"/>
      <c r="AN471" s="66"/>
      <c r="AO471" s="46"/>
      <c r="AP471" s="52"/>
      <c r="AQ471" s="52"/>
      <c r="AR471" s="52"/>
      <c r="AS471" s="52"/>
      <c r="AT471" s="52"/>
      <c r="AU471" s="52"/>
      <c r="AV471" s="52"/>
      <c r="AW471" s="52"/>
      <c r="AX471" s="52"/>
      <c r="AY471" s="52"/>
      <c r="AZ471" s="54"/>
      <c r="BA471" s="130"/>
      <c r="BB471" s="109"/>
      <c r="BC471" s="109"/>
      <c r="BD471" s="109"/>
      <c r="BE471" s="66"/>
      <c r="BF471" s="46"/>
      <c r="BG471" s="52"/>
      <c r="BH471" s="52"/>
      <c r="BI471" s="52"/>
      <c r="BJ471" s="52"/>
      <c r="BK471" s="52"/>
      <c r="BL471" s="52"/>
      <c r="BM471" s="52"/>
      <c r="BN471" s="52"/>
      <c r="BO471" s="52"/>
      <c r="BP471" s="52"/>
      <c r="BQ471" s="54"/>
      <c r="BR471" s="130"/>
      <c r="BS471" s="109"/>
      <c r="BT471" s="109"/>
      <c r="BU471" s="109"/>
      <c r="BV471" s="66"/>
      <c r="BW471" s="46"/>
      <c r="BX471" s="52"/>
      <c r="BY471" s="52"/>
      <c r="BZ471" s="52"/>
      <c r="CA471" s="52"/>
      <c r="CB471" s="52"/>
      <c r="CC471" s="52"/>
      <c r="CD471" s="52"/>
      <c r="CE471" s="52"/>
      <c r="CF471" s="52"/>
      <c r="CG471" s="52"/>
      <c r="CH471" s="54"/>
      <c r="CI471" s="130"/>
      <c r="CJ471" s="109"/>
      <c r="CK471" s="109"/>
      <c r="CL471" s="109"/>
      <c r="CM471" s="66"/>
      <c r="CN471" s="46"/>
      <c r="CO471" s="52"/>
      <c r="CP471" s="52"/>
      <c r="CQ471" s="52"/>
      <c r="CR471" s="52"/>
      <c r="CS471" s="52"/>
      <c r="CT471" s="52"/>
      <c r="CU471" s="52"/>
      <c r="CV471" s="52"/>
      <c r="CW471" s="52"/>
      <c r="CX471" s="52"/>
      <c r="CY471" s="54"/>
      <c r="CZ471" s="130"/>
      <c r="DA471" s="109"/>
      <c r="DB471" s="109"/>
      <c r="DC471" s="109"/>
      <c r="DD471" s="66"/>
      <c r="DE471" s="46"/>
      <c r="DF471" s="52"/>
      <c r="DG471" s="52"/>
      <c r="DH471" s="52"/>
      <c r="DI471" s="52"/>
      <c r="DJ471" s="52"/>
      <c r="DK471" s="52"/>
      <c r="DL471" s="52"/>
      <c r="DM471" s="52"/>
      <c r="DN471" s="52"/>
      <c r="DO471" s="52"/>
      <c r="DP471" s="54"/>
      <c r="DQ471" s="130"/>
      <c r="DR471" s="109"/>
      <c r="DS471" s="109"/>
      <c r="DT471" s="109"/>
      <c r="DU471" s="66"/>
      <c r="DV471" s="46"/>
      <c r="DW471" s="52"/>
      <c r="DX471" s="52"/>
      <c r="DY471" s="52"/>
      <c r="DZ471" s="52"/>
      <c r="EA471" s="52"/>
      <c r="EB471" s="52"/>
      <c r="EC471" s="52"/>
      <c r="ED471" s="52"/>
      <c r="EE471" s="52"/>
      <c r="EF471" s="52"/>
      <c r="EG471" s="54"/>
      <c r="EH471" s="130"/>
      <c r="EI471" s="109"/>
      <c r="EJ471" s="109"/>
      <c r="EK471" s="109"/>
      <c r="EL471" s="66"/>
      <c r="EM471" s="46"/>
      <c r="EN471" s="52"/>
      <c r="EO471" s="52"/>
      <c r="EP471" s="52"/>
      <c r="EQ471" s="52"/>
      <c r="ER471" s="52"/>
      <c r="ES471" s="52"/>
      <c r="ET471" s="52"/>
      <c r="EU471" s="52"/>
      <c r="EV471" s="52"/>
      <c r="EW471" s="52"/>
      <c r="EX471" s="54"/>
      <c r="EY471" s="130"/>
      <c r="EZ471" s="109"/>
      <c r="FA471" s="109"/>
      <c r="FB471" s="109"/>
      <c r="FC471" s="66"/>
      <c r="FD471" s="46"/>
      <c r="FE471" s="52"/>
      <c r="FF471" s="52"/>
      <c r="FG471" s="52"/>
      <c r="FH471" s="52"/>
      <c r="FI471" s="52"/>
      <c r="FJ471" s="52"/>
      <c r="FK471" s="52"/>
      <c r="FL471" s="52"/>
      <c r="FM471" s="52"/>
      <c r="FN471" s="52"/>
      <c r="FO471" s="54"/>
      <c r="FP471" s="130"/>
      <c r="FQ471" s="109"/>
      <c r="FR471" s="109"/>
      <c r="FS471" s="109"/>
      <c r="FT471" s="66"/>
      <c r="FU471" s="46"/>
      <c r="FV471" s="52"/>
      <c r="FW471" s="52"/>
      <c r="FX471" s="52"/>
      <c r="FY471" s="52"/>
      <c r="FZ471" s="52"/>
      <c r="GA471" s="52"/>
      <c r="GB471" s="52"/>
      <c r="GC471" s="52"/>
      <c r="GD471" s="52"/>
      <c r="GE471" s="52"/>
      <c r="GF471" s="54"/>
      <c r="GG471" s="130"/>
      <c r="GH471" s="109"/>
      <c r="GI471" s="109"/>
      <c r="GJ471" s="109"/>
      <c r="GK471" s="66"/>
      <c r="GL471" s="46"/>
      <c r="GM471" s="52"/>
      <c r="GN471" s="52"/>
      <c r="GO471" s="52"/>
      <c r="GP471" s="52"/>
      <c r="GQ471" s="52"/>
      <c r="GR471" s="52"/>
      <c r="GS471" s="52"/>
      <c r="GT471" s="52"/>
      <c r="GU471" s="52"/>
      <c r="GV471" s="52"/>
      <c r="GW471" s="54"/>
      <c r="GX471" s="130"/>
      <c r="GY471" s="109"/>
      <c r="GZ471" s="109"/>
      <c r="HA471" s="109"/>
      <c r="HB471" s="66"/>
      <c r="HC471" s="46"/>
      <c r="HD471" s="52"/>
      <c r="HE471" s="52"/>
      <c r="HF471" s="52"/>
      <c r="HG471" s="52"/>
      <c r="HH471" s="52"/>
      <c r="HI471" s="52"/>
      <c r="HJ471" s="52"/>
      <c r="HK471" s="52"/>
      <c r="HL471" s="52"/>
      <c r="HM471" s="52"/>
      <c r="HN471" s="54"/>
      <c r="HO471" s="130"/>
      <c r="HP471" s="109"/>
      <c r="HQ471" s="109"/>
      <c r="HR471" s="109"/>
      <c r="HS471" s="66"/>
      <c r="HT471" s="46"/>
      <c r="HU471" s="52"/>
      <c r="HV471" s="52"/>
      <c r="HW471" s="52"/>
      <c r="HX471" s="52"/>
      <c r="HY471" s="52"/>
      <c r="HZ471" s="52"/>
      <c r="IA471" s="52"/>
      <c r="IB471" s="52"/>
      <c r="IC471" s="52"/>
      <c r="ID471" s="52"/>
      <c r="IE471" s="54"/>
      <c r="IF471" s="130"/>
      <c r="IG471" s="109"/>
      <c r="IH471" s="109"/>
      <c r="II471" s="109"/>
      <c r="IJ471" s="66"/>
      <c r="IK471" s="46"/>
      <c r="IL471" s="52"/>
      <c r="IM471" s="52"/>
      <c r="IN471" s="52"/>
      <c r="IO471" s="52"/>
      <c r="IP471" s="52"/>
      <c r="IQ471" s="52"/>
      <c r="IR471" s="52"/>
      <c r="IS471" s="52"/>
      <c r="IT471" s="52"/>
      <c r="IU471" s="52"/>
      <c r="IV471" s="54"/>
    </row>
    <row r="472" spans="1:256" ht="30.75" customHeight="1">
      <c r="A472" s="111"/>
      <c r="B472" s="108"/>
      <c r="C472" s="109"/>
      <c r="D472" s="110"/>
      <c r="E472" s="19"/>
      <c r="F472" s="19"/>
      <c r="G472" s="19"/>
      <c r="H472" s="19">
        <v>2022</v>
      </c>
      <c r="I472" s="25">
        <f>K472+M472+O472+Q472</f>
        <v>44.699999999999996</v>
      </c>
      <c r="J472" s="25">
        <f t="shared" si="135"/>
        <v>44.699999999999996</v>
      </c>
      <c r="K472" s="25">
        <f t="shared" ref="K472:R480" si="137">K358+K133+K409</f>
        <v>44.699999999999996</v>
      </c>
      <c r="L472" s="25">
        <f t="shared" si="137"/>
        <v>44.699999999999996</v>
      </c>
      <c r="M472" s="25">
        <f t="shared" si="137"/>
        <v>0</v>
      </c>
      <c r="N472" s="25">
        <f t="shared" si="137"/>
        <v>0</v>
      </c>
      <c r="O472" s="25">
        <f t="shared" si="137"/>
        <v>0</v>
      </c>
      <c r="P472" s="25">
        <f t="shared" si="137"/>
        <v>0</v>
      </c>
      <c r="Q472" s="25">
        <f t="shared" si="137"/>
        <v>0</v>
      </c>
      <c r="R472" s="25">
        <f t="shared" si="137"/>
        <v>0</v>
      </c>
      <c r="S472" s="22"/>
      <c r="T472" s="131"/>
      <c r="U472" s="109"/>
      <c r="V472" s="109"/>
      <c r="W472" s="66"/>
      <c r="X472" s="66"/>
      <c r="Y472" s="51"/>
      <c r="Z472" s="51"/>
      <c r="AA472" s="51"/>
      <c r="AB472" s="51"/>
      <c r="AC472" s="51"/>
      <c r="AD472" s="51"/>
      <c r="AE472" s="51"/>
      <c r="AF472" s="51"/>
      <c r="AG472" s="51"/>
      <c r="AH472" s="51"/>
      <c r="AI472" s="54"/>
      <c r="AJ472" s="130"/>
      <c r="AK472" s="109"/>
      <c r="AL472" s="109"/>
      <c r="AM472" s="109"/>
      <c r="AN472" s="66"/>
      <c r="AO472" s="66"/>
      <c r="AP472" s="51"/>
      <c r="AQ472" s="51"/>
      <c r="AR472" s="51"/>
      <c r="AS472" s="51"/>
      <c r="AT472" s="51"/>
      <c r="AU472" s="51"/>
      <c r="AV472" s="51"/>
      <c r="AW472" s="51"/>
      <c r="AX472" s="51"/>
      <c r="AY472" s="51"/>
      <c r="AZ472" s="54"/>
      <c r="BA472" s="130"/>
      <c r="BB472" s="109"/>
      <c r="BC472" s="109"/>
      <c r="BD472" s="109"/>
      <c r="BE472" s="66"/>
      <c r="BF472" s="66"/>
      <c r="BG472" s="51"/>
      <c r="BH472" s="51"/>
      <c r="BI472" s="51"/>
      <c r="BJ472" s="51"/>
      <c r="BK472" s="51"/>
      <c r="BL472" s="51"/>
      <c r="BM472" s="51"/>
      <c r="BN472" s="51"/>
      <c r="BO472" s="51"/>
      <c r="BP472" s="51"/>
      <c r="BQ472" s="54"/>
      <c r="BR472" s="130"/>
      <c r="BS472" s="109"/>
      <c r="BT472" s="109"/>
      <c r="BU472" s="109"/>
      <c r="BV472" s="66"/>
      <c r="BW472" s="66"/>
      <c r="BX472" s="51"/>
      <c r="BY472" s="51"/>
      <c r="BZ472" s="51"/>
      <c r="CA472" s="51"/>
      <c r="CB472" s="51"/>
      <c r="CC472" s="51"/>
      <c r="CD472" s="51"/>
      <c r="CE472" s="51"/>
      <c r="CF472" s="51"/>
      <c r="CG472" s="51"/>
      <c r="CH472" s="54"/>
      <c r="CI472" s="130"/>
      <c r="CJ472" s="109"/>
      <c r="CK472" s="109"/>
      <c r="CL472" s="109"/>
      <c r="CM472" s="66"/>
      <c r="CN472" s="66"/>
      <c r="CO472" s="51"/>
      <c r="CP472" s="51"/>
      <c r="CQ472" s="51"/>
      <c r="CR472" s="51"/>
      <c r="CS472" s="51"/>
      <c r="CT472" s="51"/>
      <c r="CU472" s="51"/>
      <c r="CV472" s="51"/>
      <c r="CW472" s="51"/>
      <c r="CX472" s="51"/>
      <c r="CY472" s="54"/>
      <c r="CZ472" s="130"/>
      <c r="DA472" s="109"/>
      <c r="DB472" s="109"/>
      <c r="DC472" s="109"/>
      <c r="DD472" s="66"/>
      <c r="DE472" s="66"/>
      <c r="DF472" s="51"/>
      <c r="DG472" s="51"/>
      <c r="DH472" s="51"/>
      <c r="DI472" s="51"/>
      <c r="DJ472" s="51"/>
      <c r="DK472" s="51"/>
      <c r="DL472" s="51"/>
      <c r="DM472" s="51"/>
      <c r="DN472" s="51"/>
      <c r="DO472" s="51"/>
      <c r="DP472" s="54"/>
      <c r="DQ472" s="130"/>
      <c r="DR472" s="109"/>
      <c r="DS472" s="109"/>
      <c r="DT472" s="109"/>
      <c r="DU472" s="66"/>
      <c r="DV472" s="66"/>
      <c r="DW472" s="51"/>
      <c r="DX472" s="51"/>
      <c r="DY472" s="51"/>
      <c r="DZ472" s="51"/>
      <c r="EA472" s="51"/>
      <c r="EB472" s="51"/>
      <c r="EC472" s="51"/>
      <c r="ED472" s="51"/>
      <c r="EE472" s="51"/>
      <c r="EF472" s="51"/>
      <c r="EG472" s="54"/>
      <c r="EH472" s="130"/>
      <c r="EI472" s="109"/>
      <c r="EJ472" s="109"/>
      <c r="EK472" s="109"/>
      <c r="EL472" s="66"/>
      <c r="EM472" s="66"/>
      <c r="EN472" s="51"/>
      <c r="EO472" s="51"/>
      <c r="EP472" s="51"/>
      <c r="EQ472" s="51"/>
      <c r="ER472" s="51"/>
      <c r="ES472" s="51"/>
      <c r="ET472" s="51"/>
      <c r="EU472" s="51"/>
      <c r="EV472" s="51"/>
      <c r="EW472" s="51"/>
      <c r="EX472" s="54"/>
      <c r="EY472" s="130"/>
      <c r="EZ472" s="109"/>
      <c r="FA472" s="109"/>
      <c r="FB472" s="109"/>
      <c r="FC472" s="66"/>
      <c r="FD472" s="66"/>
      <c r="FE472" s="51"/>
      <c r="FF472" s="51"/>
      <c r="FG472" s="51"/>
      <c r="FH472" s="51"/>
      <c r="FI472" s="51"/>
      <c r="FJ472" s="51"/>
      <c r="FK472" s="51"/>
      <c r="FL472" s="51"/>
      <c r="FM472" s="51"/>
      <c r="FN472" s="51"/>
      <c r="FO472" s="54"/>
      <c r="FP472" s="130"/>
      <c r="FQ472" s="109"/>
      <c r="FR472" s="109"/>
      <c r="FS472" s="109"/>
      <c r="FT472" s="66"/>
      <c r="FU472" s="66"/>
      <c r="FV472" s="51"/>
      <c r="FW472" s="51"/>
      <c r="FX472" s="51"/>
      <c r="FY472" s="51"/>
      <c r="FZ472" s="51"/>
      <c r="GA472" s="51"/>
      <c r="GB472" s="51"/>
      <c r="GC472" s="51"/>
      <c r="GD472" s="51"/>
      <c r="GE472" s="51"/>
      <c r="GF472" s="54"/>
      <c r="GG472" s="130"/>
      <c r="GH472" s="109"/>
      <c r="GI472" s="109"/>
      <c r="GJ472" s="109"/>
      <c r="GK472" s="66"/>
      <c r="GL472" s="66"/>
      <c r="GM472" s="51"/>
      <c r="GN472" s="51"/>
      <c r="GO472" s="51"/>
      <c r="GP472" s="51"/>
      <c r="GQ472" s="51"/>
      <c r="GR472" s="51"/>
      <c r="GS472" s="51"/>
      <c r="GT472" s="51"/>
      <c r="GU472" s="51"/>
      <c r="GV472" s="51"/>
      <c r="GW472" s="54"/>
      <c r="GX472" s="130"/>
      <c r="GY472" s="109"/>
      <c r="GZ472" s="109"/>
      <c r="HA472" s="109"/>
      <c r="HB472" s="66"/>
      <c r="HC472" s="66"/>
      <c r="HD472" s="51"/>
      <c r="HE472" s="51"/>
      <c r="HF472" s="51"/>
      <c r="HG472" s="51"/>
      <c r="HH472" s="51"/>
      <c r="HI472" s="51"/>
      <c r="HJ472" s="51"/>
      <c r="HK472" s="51"/>
      <c r="HL472" s="51"/>
      <c r="HM472" s="51"/>
      <c r="HN472" s="54"/>
      <c r="HO472" s="130"/>
      <c r="HP472" s="109"/>
      <c r="HQ472" s="109"/>
      <c r="HR472" s="109"/>
      <c r="HS472" s="66"/>
      <c r="HT472" s="66"/>
      <c r="HU472" s="51"/>
      <c r="HV472" s="51"/>
      <c r="HW472" s="51"/>
      <c r="HX472" s="51"/>
      <c r="HY472" s="51"/>
      <c r="HZ472" s="51"/>
      <c r="IA472" s="51"/>
      <c r="IB472" s="51"/>
      <c r="IC472" s="51"/>
      <c r="ID472" s="51"/>
      <c r="IE472" s="54"/>
      <c r="IF472" s="130"/>
      <c r="IG472" s="109"/>
      <c r="IH472" s="109"/>
      <c r="II472" s="109"/>
      <c r="IJ472" s="66"/>
      <c r="IK472" s="66"/>
      <c r="IL472" s="51"/>
      <c r="IM472" s="51"/>
      <c r="IN472" s="51"/>
      <c r="IO472" s="51"/>
      <c r="IP472" s="51"/>
      <c r="IQ472" s="51"/>
      <c r="IR472" s="51"/>
      <c r="IS472" s="51"/>
      <c r="IT472" s="51"/>
      <c r="IU472" s="51"/>
      <c r="IV472" s="54"/>
    </row>
    <row r="473" spans="1:256" ht="30.75" customHeight="1">
      <c r="A473" s="111"/>
      <c r="B473" s="108"/>
      <c r="C473" s="109"/>
      <c r="D473" s="110"/>
      <c r="E473" s="19"/>
      <c r="F473" s="19"/>
      <c r="G473" s="19"/>
      <c r="H473" s="19">
        <v>2023</v>
      </c>
      <c r="I473" s="25">
        <f t="shared" ref="I473:I480" si="138">K473+M473+O473+Q473</f>
        <v>2075.1999999999998</v>
      </c>
      <c r="J473" s="25">
        <f t="shared" si="135"/>
        <v>2075.1999999999998</v>
      </c>
      <c r="K473" s="25">
        <f t="shared" si="137"/>
        <v>2075.1999999999998</v>
      </c>
      <c r="L473" s="25">
        <f t="shared" si="137"/>
        <v>2075.1999999999998</v>
      </c>
      <c r="M473" s="25">
        <f t="shared" si="137"/>
        <v>0</v>
      </c>
      <c r="N473" s="25">
        <f t="shared" si="137"/>
        <v>0</v>
      </c>
      <c r="O473" s="25">
        <f t="shared" si="137"/>
        <v>0</v>
      </c>
      <c r="P473" s="25">
        <f t="shared" si="137"/>
        <v>0</v>
      </c>
      <c r="Q473" s="25">
        <f t="shared" si="137"/>
        <v>0</v>
      </c>
      <c r="R473" s="25">
        <f t="shared" si="137"/>
        <v>0</v>
      </c>
      <c r="S473" s="22"/>
      <c r="T473" s="131"/>
      <c r="U473" s="109"/>
      <c r="V473" s="109"/>
      <c r="W473" s="66"/>
      <c r="X473" s="66"/>
      <c r="Y473" s="51"/>
      <c r="Z473" s="51"/>
      <c r="AA473" s="51"/>
      <c r="AB473" s="51"/>
      <c r="AC473" s="51"/>
      <c r="AD473" s="51"/>
      <c r="AE473" s="51"/>
      <c r="AF473" s="51"/>
      <c r="AG473" s="51"/>
      <c r="AH473" s="51"/>
      <c r="AI473" s="54"/>
      <c r="AJ473" s="130"/>
      <c r="AK473" s="109"/>
      <c r="AL473" s="109"/>
      <c r="AM473" s="109"/>
      <c r="AN473" s="66"/>
      <c r="AO473" s="66"/>
      <c r="AP473" s="51"/>
      <c r="AQ473" s="51"/>
      <c r="AR473" s="51"/>
      <c r="AS473" s="51"/>
      <c r="AT473" s="51"/>
      <c r="AU473" s="51"/>
      <c r="AV473" s="51"/>
      <c r="AW473" s="51"/>
      <c r="AX473" s="51"/>
      <c r="AY473" s="51"/>
      <c r="AZ473" s="54"/>
      <c r="BA473" s="130"/>
      <c r="BB473" s="109"/>
      <c r="BC473" s="109"/>
      <c r="BD473" s="109"/>
      <c r="BE473" s="66"/>
      <c r="BF473" s="66"/>
      <c r="BG473" s="51"/>
      <c r="BH473" s="51"/>
      <c r="BI473" s="51"/>
      <c r="BJ473" s="51"/>
      <c r="BK473" s="51"/>
      <c r="BL473" s="51"/>
      <c r="BM473" s="51"/>
      <c r="BN473" s="51"/>
      <c r="BO473" s="51"/>
      <c r="BP473" s="51"/>
      <c r="BQ473" s="54"/>
      <c r="BR473" s="130"/>
      <c r="BS473" s="109"/>
      <c r="BT473" s="109"/>
      <c r="BU473" s="109"/>
      <c r="BV473" s="66"/>
      <c r="BW473" s="66"/>
      <c r="BX473" s="51"/>
      <c r="BY473" s="51"/>
      <c r="BZ473" s="51"/>
      <c r="CA473" s="51"/>
      <c r="CB473" s="51"/>
      <c r="CC473" s="51"/>
      <c r="CD473" s="51"/>
      <c r="CE473" s="51"/>
      <c r="CF473" s="51"/>
      <c r="CG473" s="51"/>
      <c r="CH473" s="54"/>
      <c r="CI473" s="130"/>
      <c r="CJ473" s="109"/>
      <c r="CK473" s="109"/>
      <c r="CL473" s="109"/>
      <c r="CM473" s="66"/>
      <c r="CN473" s="66"/>
      <c r="CO473" s="51"/>
      <c r="CP473" s="51"/>
      <c r="CQ473" s="51"/>
      <c r="CR473" s="51"/>
      <c r="CS473" s="51"/>
      <c r="CT473" s="51"/>
      <c r="CU473" s="51"/>
      <c r="CV473" s="51"/>
      <c r="CW473" s="51"/>
      <c r="CX473" s="51"/>
      <c r="CY473" s="54"/>
      <c r="CZ473" s="130"/>
      <c r="DA473" s="109"/>
      <c r="DB473" s="109"/>
      <c r="DC473" s="109"/>
      <c r="DD473" s="66"/>
      <c r="DE473" s="66"/>
      <c r="DF473" s="51"/>
      <c r="DG473" s="51"/>
      <c r="DH473" s="51"/>
      <c r="DI473" s="51"/>
      <c r="DJ473" s="51"/>
      <c r="DK473" s="51"/>
      <c r="DL473" s="51"/>
      <c r="DM473" s="51"/>
      <c r="DN473" s="51"/>
      <c r="DO473" s="51"/>
      <c r="DP473" s="54"/>
      <c r="DQ473" s="130"/>
      <c r="DR473" s="109"/>
      <c r="DS473" s="109"/>
      <c r="DT473" s="109"/>
      <c r="DU473" s="66"/>
      <c r="DV473" s="66"/>
      <c r="DW473" s="51"/>
      <c r="DX473" s="51"/>
      <c r="DY473" s="51"/>
      <c r="DZ473" s="51"/>
      <c r="EA473" s="51"/>
      <c r="EB473" s="51"/>
      <c r="EC473" s="51"/>
      <c r="ED473" s="51"/>
      <c r="EE473" s="51"/>
      <c r="EF473" s="51"/>
      <c r="EG473" s="54"/>
      <c r="EH473" s="130"/>
      <c r="EI473" s="109"/>
      <c r="EJ473" s="109"/>
      <c r="EK473" s="109"/>
      <c r="EL473" s="66"/>
      <c r="EM473" s="66"/>
      <c r="EN473" s="51"/>
      <c r="EO473" s="51"/>
      <c r="EP473" s="51"/>
      <c r="EQ473" s="51"/>
      <c r="ER473" s="51"/>
      <c r="ES473" s="51"/>
      <c r="ET473" s="51"/>
      <c r="EU473" s="51"/>
      <c r="EV473" s="51"/>
      <c r="EW473" s="51"/>
      <c r="EX473" s="54"/>
      <c r="EY473" s="130"/>
      <c r="EZ473" s="109"/>
      <c r="FA473" s="109"/>
      <c r="FB473" s="109"/>
      <c r="FC473" s="66"/>
      <c r="FD473" s="66"/>
      <c r="FE473" s="51"/>
      <c r="FF473" s="51"/>
      <c r="FG473" s="51"/>
      <c r="FH473" s="51"/>
      <c r="FI473" s="51"/>
      <c r="FJ473" s="51"/>
      <c r="FK473" s="51"/>
      <c r="FL473" s="51"/>
      <c r="FM473" s="51"/>
      <c r="FN473" s="51"/>
      <c r="FO473" s="54"/>
      <c r="FP473" s="130"/>
      <c r="FQ473" s="109"/>
      <c r="FR473" s="109"/>
      <c r="FS473" s="109"/>
      <c r="FT473" s="66"/>
      <c r="FU473" s="66"/>
      <c r="FV473" s="51"/>
      <c r="FW473" s="51"/>
      <c r="FX473" s="51"/>
      <c r="FY473" s="51"/>
      <c r="FZ473" s="51"/>
      <c r="GA473" s="51"/>
      <c r="GB473" s="51"/>
      <c r="GC473" s="51"/>
      <c r="GD473" s="51"/>
      <c r="GE473" s="51"/>
      <c r="GF473" s="54"/>
      <c r="GG473" s="130"/>
      <c r="GH473" s="109"/>
      <c r="GI473" s="109"/>
      <c r="GJ473" s="109"/>
      <c r="GK473" s="66"/>
      <c r="GL473" s="66"/>
      <c r="GM473" s="51"/>
      <c r="GN473" s="51"/>
      <c r="GO473" s="51"/>
      <c r="GP473" s="51"/>
      <c r="GQ473" s="51"/>
      <c r="GR473" s="51"/>
      <c r="GS473" s="51"/>
      <c r="GT473" s="51"/>
      <c r="GU473" s="51"/>
      <c r="GV473" s="51"/>
      <c r="GW473" s="54"/>
      <c r="GX473" s="130"/>
      <c r="GY473" s="109"/>
      <c r="GZ473" s="109"/>
      <c r="HA473" s="109"/>
      <c r="HB473" s="66"/>
      <c r="HC473" s="66"/>
      <c r="HD473" s="51"/>
      <c r="HE473" s="51"/>
      <c r="HF473" s="51"/>
      <c r="HG473" s="51"/>
      <c r="HH473" s="51"/>
      <c r="HI473" s="51"/>
      <c r="HJ473" s="51"/>
      <c r="HK473" s="51"/>
      <c r="HL473" s="51"/>
      <c r="HM473" s="51"/>
      <c r="HN473" s="54"/>
      <c r="HO473" s="130"/>
      <c r="HP473" s="109"/>
      <c r="HQ473" s="109"/>
      <c r="HR473" s="109"/>
      <c r="HS473" s="66"/>
      <c r="HT473" s="66"/>
      <c r="HU473" s="51"/>
      <c r="HV473" s="51"/>
      <c r="HW473" s="51"/>
      <c r="HX473" s="51"/>
      <c r="HY473" s="51"/>
      <c r="HZ473" s="51"/>
      <c r="IA473" s="51"/>
      <c r="IB473" s="51"/>
      <c r="IC473" s="51"/>
      <c r="ID473" s="51"/>
      <c r="IE473" s="54"/>
      <c r="IF473" s="130"/>
      <c r="IG473" s="109"/>
      <c r="IH473" s="109"/>
      <c r="II473" s="109"/>
      <c r="IJ473" s="66"/>
      <c r="IK473" s="66"/>
      <c r="IL473" s="51"/>
      <c r="IM473" s="51"/>
      <c r="IN473" s="51"/>
      <c r="IO473" s="51"/>
      <c r="IP473" s="51"/>
      <c r="IQ473" s="51"/>
      <c r="IR473" s="51"/>
      <c r="IS473" s="51"/>
      <c r="IT473" s="51"/>
      <c r="IU473" s="51"/>
      <c r="IV473" s="54"/>
    </row>
    <row r="474" spans="1:256" ht="30.75" customHeight="1">
      <c r="A474" s="111"/>
      <c r="B474" s="108"/>
      <c r="C474" s="109"/>
      <c r="D474" s="110"/>
      <c r="E474" s="19"/>
      <c r="F474" s="19"/>
      <c r="G474" s="19"/>
      <c r="H474" s="19">
        <v>2024</v>
      </c>
      <c r="I474" s="25">
        <f t="shared" si="138"/>
        <v>468799.8</v>
      </c>
      <c r="J474" s="25">
        <f t="shared" si="135"/>
        <v>193562.6</v>
      </c>
      <c r="K474" s="25">
        <f t="shared" si="137"/>
        <v>160687.70000000001</v>
      </c>
      <c r="L474" s="25">
        <f t="shared" si="137"/>
        <v>7960.9</v>
      </c>
      <c r="M474" s="25">
        <f t="shared" si="137"/>
        <v>0</v>
      </c>
      <c r="N474" s="25">
        <f t="shared" si="137"/>
        <v>0</v>
      </c>
      <c r="O474" s="25">
        <f t="shared" si="137"/>
        <v>308112.09999999998</v>
      </c>
      <c r="P474" s="25">
        <f t="shared" si="137"/>
        <v>185601.7</v>
      </c>
      <c r="Q474" s="25">
        <f t="shared" si="137"/>
        <v>0</v>
      </c>
      <c r="R474" s="25">
        <f t="shared" si="137"/>
        <v>0</v>
      </c>
      <c r="S474" s="22"/>
      <c r="T474" s="131"/>
      <c r="U474" s="109"/>
      <c r="V474" s="109"/>
      <c r="W474" s="66"/>
      <c r="X474" s="66"/>
      <c r="Y474" s="51"/>
      <c r="Z474" s="51"/>
      <c r="AA474" s="51"/>
      <c r="AB474" s="51"/>
      <c r="AC474" s="51"/>
      <c r="AD474" s="51"/>
      <c r="AE474" s="51"/>
      <c r="AF474" s="51"/>
      <c r="AG474" s="51"/>
      <c r="AH474" s="51"/>
      <c r="AI474" s="54"/>
      <c r="AJ474" s="130"/>
      <c r="AK474" s="109"/>
      <c r="AL474" s="109"/>
      <c r="AM474" s="109"/>
      <c r="AN474" s="66"/>
      <c r="AO474" s="66"/>
      <c r="AP474" s="51"/>
      <c r="AQ474" s="51"/>
      <c r="AR474" s="51"/>
      <c r="AS474" s="51"/>
      <c r="AT474" s="51"/>
      <c r="AU474" s="51"/>
      <c r="AV474" s="51"/>
      <c r="AW474" s="51"/>
      <c r="AX474" s="51"/>
      <c r="AY474" s="51"/>
      <c r="AZ474" s="54"/>
      <c r="BA474" s="130"/>
      <c r="BB474" s="109"/>
      <c r="BC474" s="109"/>
      <c r="BD474" s="109"/>
      <c r="BE474" s="66"/>
      <c r="BF474" s="66"/>
      <c r="BG474" s="51"/>
      <c r="BH474" s="51"/>
      <c r="BI474" s="51"/>
      <c r="BJ474" s="51"/>
      <c r="BK474" s="51"/>
      <c r="BL474" s="51"/>
      <c r="BM474" s="51"/>
      <c r="BN474" s="51"/>
      <c r="BO474" s="51"/>
      <c r="BP474" s="51"/>
      <c r="BQ474" s="54"/>
      <c r="BR474" s="130"/>
      <c r="BS474" s="109"/>
      <c r="BT474" s="109"/>
      <c r="BU474" s="109"/>
      <c r="BV474" s="66"/>
      <c r="BW474" s="66"/>
      <c r="BX474" s="51"/>
      <c r="BY474" s="51"/>
      <c r="BZ474" s="51"/>
      <c r="CA474" s="51"/>
      <c r="CB474" s="51"/>
      <c r="CC474" s="51"/>
      <c r="CD474" s="51"/>
      <c r="CE474" s="51"/>
      <c r="CF474" s="51"/>
      <c r="CG474" s="51"/>
      <c r="CH474" s="54"/>
      <c r="CI474" s="130"/>
      <c r="CJ474" s="109"/>
      <c r="CK474" s="109"/>
      <c r="CL474" s="109"/>
      <c r="CM474" s="66"/>
      <c r="CN474" s="66"/>
      <c r="CO474" s="51"/>
      <c r="CP474" s="51"/>
      <c r="CQ474" s="51"/>
      <c r="CR474" s="51"/>
      <c r="CS474" s="51"/>
      <c r="CT474" s="51"/>
      <c r="CU474" s="51"/>
      <c r="CV474" s="51"/>
      <c r="CW474" s="51"/>
      <c r="CX474" s="51"/>
      <c r="CY474" s="54"/>
      <c r="CZ474" s="130"/>
      <c r="DA474" s="109"/>
      <c r="DB474" s="109"/>
      <c r="DC474" s="109"/>
      <c r="DD474" s="66"/>
      <c r="DE474" s="66"/>
      <c r="DF474" s="51"/>
      <c r="DG474" s="51"/>
      <c r="DH474" s="51"/>
      <c r="DI474" s="51"/>
      <c r="DJ474" s="51"/>
      <c r="DK474" s="51"/>
      <c r="DL474" s="51"/>
      <c r="DM474" s="51"/>
      <c r="DN474" s="51"/>
      <c r="DO474" s="51"/>
      <c r="DP474" s="54"/>
      <c r="DQ474" s="130"/>
      <c r="DR474" s="109"/>
      <c r="DS474" s="109"/>
      <c r="DT474" s="109"/>
      <c r="DU474" s="66"/>
      <c r="DV474" s="66"/>
      <c r="DW474" s="51"/>
      <c r="DX474" s="51"/>
      <c r="DY474" s="51"/>
      <c r="DZ474" s="51"/>
      <c r="EA474" s="51"/>
      <c r="EB474" s="51"/>
      <c r="EC474" s="51"/>
      <c r="ED474" s="51"/>
      <c r="EE474" s="51"/>
      <c r="EF474" s="51"/>
      <c r="EG474" s="54"/>
      <c r="EH474" s="130"/>
      <c r="EI474" s="109"/>
      <c r="EJ474" s="109"/>
      <c r="EK474" s="109"/>
      <c r="EL474" s="66"/>
      <c r="EM474" s="66"/>
      <c r="EN474" s="51"/>
      <c r="EO474" s="51"/>
      <c r="EP474" s="51"/>
      <c r="EQ474" s="51"/>
      <c r="ER474" s="51"/>
      <c r="ES474" s="51"/>
      <c r="ET474" s="51"/>
      <c r="EU474" s="51"/>
      <c r="EV474" s="51"/>
      <c r="EW474" s="51"/>
      <c r="EX474" s="54"/>
      <c r="EY474" s="130"/>
      <c r="EZ474" s="109"/>
      <c r="FA474" s="109"/>
      <c r="FB474" s="109"/>
      <c r="FC474" s="66"/>
      <c r="FD474" s="66"/>
      <c r="FE474" s="51"/>
      <c r="FF474" s="51"/>
      <c r="FG474" s="51"/>
      <c r="FH474" s="51"/>
      <c r="FI474" s="51"/>
      <c r="FJ474" s="51"/>
      <c r="FK474" s="51"/>
      <c r="FL474" s="51"/>
      <c r="FM474" s="51"/>
      <c r="FN474" s="51"/>
      <c r="FO474" s="54"/>
      <c r="FP474" s="130"/>
      <c r="FQ474" s="109"/>
      <c r="FR474" s="109"/>
      <c r="FS474" s="109"/>
      <c r="FT474" s="66"/>
      <c r="FU474" s="66"/>
      <c r="FV474" s="51"/>
      <c r="FW474" s="51"/>
      <c r="FX474" s="51"/>
      <c r="FY474" s="51"/>
      <c r="FZ474" s="51"/>
      <c r="GA474" s="51"/>
      <c r="GB474" s="51"/>
      <c r="GC474" s="51"/>
      <c r="GD474" s="51"/>
      <c r="GE474" s="51"/>
      <c r="GF474" s="54"/>
      <c r="GG474" s="130"/>
      <c r="GH474" s="109"/>
      <c r="GI474" s="109"/>
      <c r="GJ474" s="109"/>
      <c r="GK474" s="66"/>
      <c r="GL474" s="66"/>
      <c r="GM474" s="51"/>
      <c r="GN474" s="51"/>
      <c r="GO474" s="51"/>
      <c r="GP474" s="51"/>
      <c r="GQ474" s="51"/>
      <c r="GR474" s="51"/>
      <c r="GS474" s="51"/>
      <c r="GT474" s="51"/>
      <c r="GU474" s="51"/>
      <c r="GV474" s="51"/>
      <c r="GW474" s="54"/>
      <c r="GX474" s="130"/>
      <c r="GY474" s="109"/>
      <c r="GZ474" s="109"/>
      <c r="HA474" s="109"/>
      <c r="HB474" s="66"/>
      <c r="HC474" s="66"/>
      <c r="HD474" s="51"/>
      <c r="HE474" s="51"/>
      <c r="HF474" s="51"/>
      <c r="HG474" s="51"/>
      <c r="HH474" s="51"/>
      <c r="HI474" s="51"/>
      <c r="HJ474" s="51"/>
      <c r="HK474" s="51"/>
      <c r="HL474" s="51"/>
      <c r="HM474" s="51"/>
      <c r="HN474" s="54"/>
      <c r="HO474" s="130"/>
      <c r="HP474" s="109"/>
      <c r="HQ474" s="109"/>
      <c r="HR474" s="109"/>
      <c r="HS474" s="66"/>
      <c r="HT474" s="66"/>
      <c r="HU474" s="51"/>
      <c r="HV474" s="51"/>
      <c r="HW474" s="51"/>
      <c r="HX474" s="51"/>
      <c r="HY474" s="51"/>
      <c r="HZ474" s="51"/>
      <c r="IA474" s="51"/>
      <c r="IB474" s="51"/>
      <c r="IC474" s="51"/>
      <c r="ID474" s="51"/>
      <c r="IE474" s="54"/>
      <c r="IF474" s="130"/>
      <c r="IG474" s="109"/>
      <c r="IH474" s="109"/>
      <c r="II474" s="109"/>
      <c r="IJ474" s="66"/>
      <c r="IK474" s="66"/>
      <c r="IL474" s="51"/>
      <c r="IM474" s="51"/>
      <c r="IN474" s="51"/>
      <c r="IO474" s="51"/>
      <c r="IP474" s="51"/>
      <c r="IQ474" s="51"/>
      <c r="IR474" s="51"/>
      <c r="IS474" s="51"/>
      <c r="IT474" s="51"/>
      <c r="IU474" s="51"/>
      <c r="IV474" s="54"/>
    </row>
    <row r="475" spans="1:256" ht="30.75" customHeight="1">
      <c r="A475" s="111"/>
      <c r="B475" s="108"/>
      <c r="C475" s="109"/>
      <c r="D475" s="110"/>
      <c r="E475" s="19"/>
      <c r="F475" s="19"/>
      <c r="G475" s="19"/>
      <c r="H475" s="19">
        <v>2025</v>
      </c>
      <c r="I475" s="25">
        <f t="shared" si="138"/>
        <v>361761.9</v>
      </c>
      <c r="J475" s="25">
        <f t="shared" si="135"/>
        <v>0</v>
      </c>
      <c r="K475" s="25">
        <f t="shared" si="137"/>
        <v>179657</v>
      </c>
      <c r="L475" s="25">
        <f t="shared" si="137"/>
        <v>0</v>
      </c>
      <c r="M475" s="25">
        <f t="shared" si="137"/>
        <v>0</v>
      </c>
      <c r="N475" s="25">
        <f t="shared" si="137"/>
        <v>0</v>
      </c>
      <c r="O475" s="25">
        <f t="shared" si="137"/>
        <v>182104.9</v>
      </c>
      <c r="P475" s="25">
        <f t="shared" si="137"/>
        <v>0</v>
      </c>
      <c r="Q475" s="25">
        <f t="shared" si="137"/>
        <v>0</v>
      </c>
      <c r="R475" s="25">
        <f t="shared" si="137"/>
        <v>0</v>
      </c>
      <c r="S475" s="22"/>
      <c r="T475" s="131"/>
      <c r="U475" s="109"/>
      <c r="V475" s="109"/>
      <c r="W475" s="66"/>
      <c r="X475" s="66"/>
      <c r="Y475" s="51"/>
      <c r="Z475" s="51"/>
      <c r="AA475" s="51"/>
      <c r="AB475" s="51"/>
      <c r="AC475" s="51"/>
      <c r="AD475" s="51"/>
      <c r="AE475" s="51"/>
      <c r="AF475" s="51"/>
      <c r="AG475" s="51"/>
      <c r="AH475" s="51"/>
      <c r="AI475" s="54"/>
      <c r="AJ475" s="130"/>
      <c r="AK475" s="109"/>
      <c r="AL475" s="109"/>
      <c r="AM475" s="109"/>
      <c r="AN475" s="66"/>
      <c r="AO475" s="66"/>
      <c r="AP475" s="51"/>
      <c r="AQ475" s="51"/>
      <c r="AR475" s="51"/>
      <c r="AS475" s="51"/>
      <c r="AT475" s="51"/>
      <c r="AU475" s="51"/>
      <c r="AV475" s="51"/>
      <c r="AW475" s="51"/>
      <c r="AX475" s="51"/>
      <c r="AY475" s="51"/>
      <c r="AZ475" s="54"/>
      <c r="BA475" s="130"/>
      <c r="BB475" s="109"/>
      <c r="BC475" s="109"/>
      <c r="BD475" s="109"/>
      <c r="BE475" s="66"/>
      <c r="BF475" s="66"/>
      <c r="BG475" s="51"/>
      <c r="BH475" s="51"/>
      <c r="BI475" s="51"/>
      <c r="BJ475" s="51"/>
      <c r="BK475" s="51"/>
      <c r="BL475" s="51"/>
      <c r="BM475" s="51"/>
      <c r="BN475" s="51"/>
      <c r="BO475" s="51"/>
      <c r="BP475" s="51"/>
      <c r="BQ475" s="54"/>
      <c r="BR475" s="130"/>
      <c r="BS475" s="109"/>
      <c r="BT475" s="109"/>
      <c r="BU475" s="109"/>
      <c r="BV475" s="66"/>
      <c r="BW475" s="66"/>
      <c r="BX475" s="51"/>
      <c r="BY475" s="51"/>
      <c r="BZ475" s="51"/>
      <c r="CA475" s="51"/>
      <c r="CB475" s="51"/>
      <c r="CC475" s="51"/>
      <c r="CD475" s="51"/>
      <c r="CE475" s="51"/>
      <c r="CF475" s="51"/>
      <c r="CG475" s="51"/>
      <c r="CH475" s="54"/>
      <c r="CI475" s="130"/>
      <c r="CJ475" s="109"/>
      <c r="CK475" s="109"/>
      <c r="CL475" s="109"/>
      <c r="CM475" s="66"/>
      <c r="CN475" s="66"/>
      <c r="CO475" s="51"/>
      <c r="CP475" s="51"/>
      <c r="CQ475" s="51"/>
      <c r="CR475" s="51"/>
      <c r="CS475" s="51"/>
      <c r="CT475" s="51"/>
      <c r="CU475" s="51"/>
      <c r="CV475" s="51"/>
      <c r="CW475" s="51"/>
      <c r="CX475" s="51"/>
      <c r="CY475" s="54"/>
      <c r="CZ475" s="130"/>
      <c r="DA475" s="109"/>
      <c r="DB475" s="109"/>
      <c r="DC475" s="109"/>
      <c r="DD475" s="66"/>
      <c r="DE475" s="66"/>
      <c r="DF475" s="51"/>
      <c r="DG475" s="51"/>
      <c r="DH475" s="51"/>
      <c r="DI475" s="51"/>
      <c r="DJ475" s="51"/>
      <c r="DK475" s="51"/>
      <c r="DL475" s="51"/>
      <c r="DM475" s="51"/>
      <c r="DN475" s="51"/>
      <c r="DO475" s="51"/>
      <c r="DP475" s="54"/>
      <c r="DQ475" s="130"/>
      <c r="DR475" s="109"/>
      <c r="DS475" s="109"/>
      <c r="DT475" s="109"/>
      <c r="DU475" s="66"/>
      <c r="DV475" s="66"/>
      <c r="DW475" s="51"/>
      <c r="DX475" s="51"/>
      <c r="DY475" s="51"/>
      <c r="DZ475" s="51"/>
      <c r="EA475" s="51"/>
      <c r="EB475" s="51"/>
      <c r="EC475" s="51"/>
      <c r="ED475" s="51"/>
      <c r="EE475" s="51"/>
      <c r="EF475" s="51"/>
      <c r="EG475" s="54"/>
      <c r="EH475" s="130"/>
      <c r="EI475" s="109"/>
      <c r="EJ475" s="109"/>
      <c r="EK475" s="109"/>
      <c r="EL475" s="66"/>
      <c r="EM475" s="66"/>
      <c r="EN475" s="51"/>
      <c r="EO475" s="51"/>
      <c r="EP475" s="51"/>
      <c r="EQ475" s="51"/>
      <c r="ER475" s="51"/>
      <c r="ES475" s="51"/>
      <c r="ET475" s="51"/>
      <c r="EU475" s="51"/>
      <c r="EV475" s="51"/>
      <c r="EW475" s="51"/>
      <c r="EX475" s="54"/>
      <c r="EY475" s="130"/>
      <c r="EZ475" s="109"/>
      <c r="FA475" s="109"/>
      <c r="FB475" s="109"/>
      <c r="FC475" s="66"/>
      <c r="FD475" s="66"/>
      <c r="FE475" s="51"/>
      <c r="FF475" s="51"/>
      <c r="FG475" s="51"/>
      <c r="FH475" s="51"/>
      <c r="FI475" s="51"/>
      <c r="FJ475" s="51"/>
      <c r="FK475" s="51"/>
      <c r="FL475" s="51"/>
      <c r="FM475" s="51"/>
      <c r="FN475" s="51"/>
      <c r="FO475" s="54"/>
      <c r="FP475" s="130"/>
      <c r="FQ475" s="109"/>
      <c r="FR475" s="109"/>
      <c r="FS475" s="109"/>
      <c r="FT475" s="66"/>
      <c r="FU475" s="66"/>
      <c r="FV475" s="51"/>
      <c r="FW475" s="51"/>
      <c r="FX475" s="51"/>
      <c r="FY475" s="51"/>
      <c r="FZ475" s="51"/>
      <c r="GA475" s="51"/>
      <c r="GB475" s="51"/>
      <c r="GC475" s="51"/>
      <c r="GD475" s="51"/>
      <c r="GE475" s="51"/>
      <c r="GF475" s="54"/>
      <c r="GG475" s="130"/>
      <c r="GH475" s="109"/>
      <c r="GI475" s="109"/>
      <c r="GJ475" s="109"/>
      <c r="GK475" s="66"/>
      <c r="GL475" s="66"/>
      <c r="GM475" s="51"/>
      <c r="GN475" s="51"/>
      <c r="GO475" s="51"/>
      <c r="GP475" s="51"/>
      <c r="GQ475" s="51"/>
      <c r="GR475" s="51"/>
      <c r="GS475" s="51"/>
      <c r="GT475" s="51"/>
      <c r="GU475" s="51"/>
      <c r="GV475" s="51"/>
      <c r="GW475" s="54"/>
      <c r="GX475" s="130"/>
      <c r="GY475" s="109"/>
      <c r="GZ475" s="109"/>
      <c r="HA475" s="109"/>
      <c r="HB475" s="66"/>
      <c r="HC475" s="66"/>
      <c r="HD475" s="51"/>
      <c r="HE475" s="51"/>
      <c r="HF475" s="51"/>
      <c r="HG475" s="51"/>
      <c r="HH475" s="51"/>
      <c r="HI475" s="51"/>
      <c r="HJ475" s="51"/>
      <c r="HK475" s="51"/>
      <c r="HL475" s="51"/>
      <c r="HM475" s="51"/>
      <c r="HN475" s="54"/>
      <c r="HO475" s="130"/>
      <c r="HP475" s="109"/>
      <c r="HQ475" s="109"/>
      <c r="HR475" s="109"/>
      <c r="HS475" s="66"/>
      <c r="HT475" s="66"/>
      <c r="HU475" s="51"/>
      <c r="HV475" s="51"/>
      <c r="HW475" s="51"/>
      <c r="HX475" s="51"/>
      <c r="HY475" s="51"/>
      <c r="HZ475" s="51"/>
      <c r="IA475" s="51"/>
      <c r="IB475" s="51"/>
      <c r="IC475" s="51"/>
      <c r="ID475" s="51"/>
      <c r="IE475" s="54"/>
      <c r="IF475" s="130"/>
      <c r="IG475" s="109"/>
      <c r="IH475" s="109"/>
      <c r="II475" s="109"/>
      <c r="IJ475" s="66"/>
      <c r="IK475" s="66"/>
      <c r="IL475" s="51"/>
      <c r="IM475" s="51"/>
      <c r="IN475" s="51"/>
      <c r="IO475" s="51"/>
      <c r="IP475" s="51"/>
      <c r="IQ475" s="51"/>
      <c r="IR475" s="51"/>
      <c r="IS475" s="51"/>
      <c r="IT475" s="51"/>
      <c r="IU475" s="51"/>
      <c r="IV475" s="54"/>
    </row>
    <row r="476" spans="1:256" ht="30.75" customHeight="1">
      <c r="A476" s="111"/>
      <c r="B476" s="108"/>
      <c r="C476" s="109"/>
      <c r="D476" s="110"/>
      <c r="E476" s="19"/>
      <c r="F476" s="19"/>
      <c r="G476" s="19"/>
      <c r="H476" s="19">
        <v>2026</v>
      </c>
      <c r="I476" s="25">
        <f t="shared" si="138"/>
        <v>775376.6</v>
      </c>
      <c r="J476" s="25">
        <f t="shared" si="135"/>
        <v>0</v>
      </c>
      <c r="K476" s="25">
        <f t="shared" si="137"/>
        <v>202332.09999999998</v>
      </c>
      <c r="L476" s="25">
        <f t="shared" si="137"/>
        <v>0</v>
      </c>
      <c r="M476" s="25">
        <f t="shared" si="137"/>
        <v>0</v>
      </c>
      <c r="N476" s="25">
        <f t="shared" si="137"/>
        <v>0</v>
      </c>
      <c r="O476" s="25">
        <f t="shared" si="137"/>
        <v>573044.5</v>
      </c>
      <c r="P476" s="25">
        <f t="shared" si="137"/>
        <v>0</v>
      </c>
      <c r="Q476" s="25">
        <f t="shared" si="137"/>
        <v>0</v>
      </c>
      <c r="R476" s="25">
        <f t="shared" si="137"/>
        <v>0</v>
      </c>
      <c r="S476" s="22"/>
      <c r="T476" s="131"/>
      <c r="U476" s="109"/>
      <c r="V476" s="109"/>
      <c r="W476" s="66"/>
      <c r="X476" s="66"/>
      <c r="Y476" s="51"/>
      <c r="Z476" s="51"/>
      <c r="AA476" s="51"/>
      <c r="AB476" s="51"/>
      <c r="AC476" s="51"/>
      <c r="AD476" s="51"/>
      <c r="AE476" s="51"/>
      <c r="AF476" s="51"/>
      <c r="AG476" s="51"/>
      <c r="AH476" s="51"/>
      <c r="AI476" s="54"/>
      <c r="AJ476" s="130"/>
      <c r="AK476" s="109"/>
      <c r="AL476" s="109"/>
      <c r="AM476" s="109"/>
      <c r="AN476" s="66"/>
      <c r="AO476" s="66"/>
      <c r="AP476" s="51"/>
      <c r="AQ476" s="51"/>
      <c r="AR476" s="51"/>
      <c r="AS476" s="51"/>
      <c r="AT476" s="51"/>
      <c r="AU476" s="51"/>
      <c r="AV476" s="51"/>
      <c r="AW476" s="51"/>
      <c r="AX476" s="51"/>
      <c r="AY476" s="51"/>
      <c r="AZ476" s="54"/>
      <c r="BA476" s="130"/>
      <c r="BB476" s="109"/>
      <c r="BC476" s="109"/>
      <c r="BD476" s="109"/>
      <c r="BE476" s="66"/>
      <c r="BF476" s="66"/>
      <c r="BG476" s="51"/>
      <c r="BH476" s="51"/>
      <c r="BI476" s="51"/>
      <c r="BJ476" s="51"/>
      <c r="BK476" s="51"/>
      <c r="BL476" s="51"/>
      <c r="BM476" s="51"/>
      <c r="BN476" s="51"/>
      <c r="BO476" s="51"/>
      <c r="BP476" s="51"/>
      <c r="BQ476" s="54"/>
      <c r="BR476" s="130"/>
      <c r="BS476" s="109"/>
      <c r="BT476" s="109"/>
      <c r="BU476" s="109"/>
      <c r="BV476" s="66"/>
      <c r="BW476" s="66"/>
      <c r="BX476" s="51"/>
      <c r="BY476" s="51"/>
      <c r="BZ476" s="51"/>
      <c r="CA476" s="51"/>
      <c r="CB476" s="51"/>
      <c r="CC476" s="51"/>
      <c r="CD476" s="51"/>
      <c r="CE476" s="51"/>
      <c r="CF476" s="51"/>
      <c r="CG476" s="51"/>
      <c r="CH476" s="54"/>
      <c r="CI476" s="130"/>
      <c r="CJ476" s="109"/>
      <c r="CK476" s="109"/>
      <c r="CL476" s="109"/>
      <c r="CM476" s="66"/>
      <c r="CN476" s="66"/>
      <c r="CO476" s="51"/>
      <c r="CP476" s="51"/>
      <c r="CQ476" s="51"/>
      <c r="CR476" s="51"/>
      <c r="CS476" s="51"/>
      <c r="CT476" s="51"/>
      <c r="CU476" s="51"/>
      <c r="CV476" s="51"/>
      <c r="CW476" s="51"/>
      <c r="CX476" s="51"/>
      <c r="CY476" s="54"/>
      <c r="CZ476" s="130"/>
      <c r="DA476" s="109"/>
      <c r="DB476" s="109"/>
      <c r="DC476" s="109"/>
      <c r="DD476" s="66"/>
      <c r="DE476" s="66"/>
      <c r="DF476" s="51"/>
      <c r="DG476" s="51"/>
      <c r="DH476" s="51"/>
      <c r="DI476" s="51"/>
      <c r="DJ476" s="51"/>
      <c r="DK476" s="51"/>
      <c r="DL476" s="51"/>
      <c r="DM476" s="51"/>
      <c r="DN476" s="51"/>
      <c r="DO476" s="51"/>
      <c r="DP476" s="54"/>
      <c r="DQ476" s="130"/>
      <c r="DR476" s="109"/>
      <c r="DS476" s="109"/>
      <c r="DT476" s="109"/>
      <c r="DU476" s="66"/>
      <c r="DV476" s="66"/>
      <c r="DW476" s="51"/>
      <c r="DX476" s="51"/>
      <c r="DY476" s="51"/>
      <c r="DZ476" s="51"/>
      <c r="EA476" s="51"/>
      <c r="EB476" s="51"/>
      <c r="EC476" s="51"/>
      <c r="ED476" s="51"/>
      <c r="EE476" s="51"/>
      <c r="EF476" s="51"/>
      <c r="EG476" s="54"/>
      <c r="EH476" s="130"/>
      <c r="EI476" s="109"/>
      <c r="EJ476" s="109"/>
      <c r="EK476" s="109"/>
      <c r="EL476" s="66"/>
      <c r="EM476" s="66"/>
      <c r="EN476" s="51"/>
      <c r="EO476" s="51"/>
      <c r="EP476" s="51"/>
      <c r="EQ476" s="51"/>
      <c r="ER476" s="51"/>
      <c r="ES476" s="51"/>
      <c r="ET476" s="51"/>
      <c r="EU476" s="51"/>
      <c r="EV476" s="51"/>
      <c r="EW476" s="51"/>
      <c r="EX476" s="54"/>
      <c r="EY476" s="130"/>
      <c r="EZ476" s="109"/>
      <c r="FA476" s="109"/>
      <c r="FB476" s="109"/>
      <c r="FC476" s="66"/>
      <c r="FD476" s="66"/>
      <c r="FE476" s="51"/>
      <c r="FF476" s="51"/>
      <c r="FG476" s="51"/>
      <c r="FH476" s="51"/>
      <c r="FI476" s="51"/>
      <c r="FJ476" s="51"/>
      <c r="FK476" s="51"/>
      <c r="FL476" s="51"/>
      <c r="FM476" s="51"/>
      <c r="FN476" s="51"/>
      <c r="FO476" s="54"/>
      <c r="FP476" s="130"/>
      <c r="FQ476" s="109"/>
      <c r="FR476" s="109"/>
      <c r="FS476" s="109"/>
      <c r="FT476" s="66"/>
      <c r="FU476" s="66"/>
      <c r="FV476" s="51"/>
      <c r="FW476" s="51"/>
      <c r="FX476" s="51"/>
      <c r="FY476" s="51"/>
      <c r="FZ476" s="51"/>
      <c r="GA476" s="51"/>
      <c r="GB476" s="51"/>
      <c r="GC476" s="51"/>
      <c r="GD476" s="51"/>
      <c r="GE476" s="51"/>
      <c r="GF476" s="54"/>
      <c r="GG476" s="130"/>
      <c r="GH476" s="109"/>
      <c r="GI476" s="109"/>
      <c r="GJ476" s="109"/>
      <c r="GK476" s="66"/>
      <c r="GL476" s="66"/>
      <c r="GM476" s="51"/>
      <c r="GN476" s="51"/>
      <c r="GO476" s="51"/>
      <c r="GP476" s="51"/>
      <c r="GQ476" s="51"/>
      <c r="GR476" s="51"/>
      <c r="GS476" s="51"/>
      <c r="GT476" s="51"/>
      <c r="GU476" s="51"/>
      <c r="GV476" s="51"/>
      <c r="GW476" s="54"/>
      <c r="GX476" s="130"/>
      <c r="GY476" s="109"/>
      <c r="GZ476" s="109"/>
      <c r="HA476" s="109"/>
      <c r="HB476" s="66"/>
      <c r="HC476" s="66"/>
      <c r="HD476" s="51"/>
      <c r="HE476" s="51"/>
      <c r="HF476" s="51"/>
      <c r="HG476" s="51"/>
      <c r="HH476" s="51"/>
      <c r="HI476" s="51"/>
      <c r="HJ476" s="51"/>
      <c r="HK476" s="51"/>
      <c r="HL476" s="51"/>
      <c r="HM476" s="51"/>
      <c r="HN476" s="54"/>
      <c r="HO476" s="130"/>
      <c r="HP476" s="109"/>
      <c r="HQ476" s="109"/>
      <c r="HR476" s="109"/>
      <c r="HS476" s="66"/>
      <c r="HT476" s="66"/>
      <c r="HU476" s="51"/>
      <c r="HV476" s="51"/>
      <c r="HW476" s="51"/>
      <c r="HX476" s="51"/>
      <c r="HY476" s="51"/>
      <c r="HZ476" s="51"/>
      <c r="IA476" s="51"/>
      <c r="IB476" s="51"/>
      <c r="IC476" s="51"/>
      <c r="ID476" s="51"/>
      <c r="IE476" s="54"/>
      <c r="IF476" s="130"/>
      <c r="IG476" s="109"/>
      <c r="IH476" s="109"/>
      <c r="II476" s="109"/>
      <c r="IJ476" s="66"/>
      <c r="IK476" s="66"/>
      <c r="IL476" s="51"/>
      <c r="IM476" s="51"/>
      <c r="IN476" s="51"/>
      <c r="IO476" s="51"/>
      <c r="IP476" s="51"/>
      <c r="IQ476" s="51"/>
      <c r="IR476" s="51"/>
      <c r="IS476" s="51"/>
      <c r="IT476" s="51"/>
      <c r="IU476" s="51"/>
      <c r="IV476" s="54"/>
    </row>
    <row r="477" spans="1:256" ht="30.75" customHeight="1">
      <c r="A477" s="111"/>
      <c r="B477" s="108"/>
      <c r="C477" s="109"/>
      <c r="D477" s="110"/>
      <c r="E477" s="19"/>
      <c r="F477" s="19"/>
      <c r="G477" s="19"/>
      <c r="H477" s="19">
        <v>2027</v>
      </c>
      <c r="I477" s="25">
        <f t="shared" si="138"/>
        <v>399362.89234392659</v>
      </c>
      <c r="J477" s="25">
        <f t="shared" si="135"/>
        <v>0</v>
      </c>
      <c r="K477" s="25">
        <f t="shared" si="137"/>
        <v>399362.89234392659</v>
      </c>
      <c r="L477" s="25">
        <f t="shared" si="137"/>
        <v>0</v>
      </c>
      <c r="M477" s="25">
        <f t="shared" si="137"/>
        <v>0</v>
      </c>
      <c r="N477" s="25">
        <f t="shared" si="137"/>
        <v>0</v>
      </c>
      <c r="O477" s="25">
        <f t="shared" si="137"/>
        <v>0</v>
      </c>
      <c r="P477" s="25">
        <f t="shared" si="137"/>
        <v>0</v>
      </c>
      <c r="Q477" s="25">
        <f t="shared" si="137"/>
        <v>0</v>
      </c>
      <c r="R477" s="25">
        <f t="shared" si="137"/>
        <v>0</v>
      </c>
      <c r="S477" s="22"/>
      <c r="T477" s="131"/>
      <c r="U477" s="109"/>
      <c r="V477" s="109"/>
      <c r="W477" s="66"/>
      <c r="X477" s="66"/>
      <c r="Y477" s="51"/>
      <c r="Z477" s="51"/>
      <c r="AA477" s="51"/>
      <c r="AB477" s="51"/>
      <c r="AC477" s="51"/>
      <c r="AD477" s="51"/>
      <c r="AE477" s="51"/>
      <c r="AF477" s="51"/>
      <c r="AG477" s="51"/>
      <c r="AH477" s="51"/>
      <c r="AI477" s="54"/>
      <c r="AJ477" s="130"/>
      <c r="AK477" s="109"/>
      <c r="AL477" s="109"/>
      <c r="AM477" s="109"/>
      <c r="AN477" s="66"/>
      <c r="AO477" s="66"/>
      <c r="AP477" s="51"/>
      <c r="AQ477" s="51"/>
      <c r="AR477" s="51"/>
      <c r="AS477" s="51"/>
      <c r="AT477" s="51"/>
      <c r="AU477" s="51"/>
      <c r="AV477" s="51"/>
      <c r="AW477" s="51"/>
      <c r="AX477" s="51"/>
      <c r="AY477" s="51"/>
      <c r="AZ477" s="54"/>
      <c r="BA477" s="130"/>
      <c r="BB477" s="109"/>
      <c r="BC477" s="109"/>
      <c r="BD477" s="109"/>
      <c r="BE477" s="66"/>
      <c r="BF477" s="66"/>
      <c r="BG477" s="51"/>
      <c r="BH477" s="51"/>
      <c r="BI477" s="51"/>
      <c r="BJ477" s="51"/>
      <c r="BK477" s="51"/>
      <c r="BL477" s="51"/>
      <c r="BM477" s="51"/>
      <c r="BN477" s="51"/>
      <c r="BO477" s="51"/>
      <c r="BP477" s="51"/>
      <c r="BQ477" s="54"/>
      <c r="BR477" s="130"/>
      <c r="BS477" s="109"/>
      <c r="BT477" s="109"/>
      <c r="BU477" s="109"/>
      <c r="BV477" s="66"/>
      <c r="BW477" s="66"/>
      <c r="BX477" s="51"/>
      <c r="BY477" s="51"/>
      <c r="BZ477" s="51"/>
      <c r="CA477" s="51"/>
      <c r="CB477" s="51"/>
      <c r="CC477" s="51"/>
      <c r="CD477" s="51"/>
      <c r="CE477" s="51"/>
      <c r="CF477" s="51"/>
      <c r="CG477" s="51"/>
      <c r="CH477" s="54"/>
      <c r="CI477" s="130"/>
      <c r="CJ477" s="109"/>
      <c r="CK477" s="109"/>
      <c r="CL477" s="109"/>
      <c r="CM477" s="66"/>
      <c r="CN477" s="66"/>
      <c r="CO477" s="51"/>
      <c r="CP477" s="51"/>
      <c r="CQ477" s="51"/>
      <c r="CR477" s="51"/>
      <c r="CS477" s="51"/>
      <c r="CT477" s="51"/>
      <c r="CU477" s="51"/>
      <c r="CV477" s="51"/>
      <c r="CW477" s="51"/>
      <c r="CX477" s="51"/>
      <c r="CY477" s="54"/>
      <c r="CZ477" s="130"/>
      <c r="DA477" s="109"/>
      <c r="DB477" s="109"/>
      <c r="DC477" s="109"/>
      <c r="DD477" s="66"/>
      <c r="DE477" s="66"/>
      <c r="DF477" s="51"/>
      <c r="DG477" s="51"/>
      <c r="DH477" s="51"/>
      <c r="DI477" s="51"/>
      <c r="DJ477" s="51"/>
      <c r="DK477" s="51"/>
      <c r="DL477" s="51"/>
      <c r="DM477" s="51"/>
      <c r="DN477" s="51"/>
      <c r="DO477" s="51"/>
      <c r="DP477" s="54"/>
      <c r="DQ477" s="130"/>
      <c r="DR477" s="109"/>
      <c r="DS477" s="109"/>
      <c r="DT477" s="109"/>
      <c r="DU477" s="66"/>
      <c r="DV477" s="66"/>
      <c r="DW477" s="51"/>
      <c r="DX477" s="51"/>
      <c r="DY477" s="51"/>
      <c r="DZ477" s="51"/>
      <c r="EA477" s="51"/>
      <c r="EB477" s="51"/>
      <c r="EC477" s="51"/>
      <c r="ED477" s="51"/>
      <c r="EE477" s="51"/>
      <c r="EF477" s="51"/>
      <c r="EG477" s="54"/>
      <c r="EH477" s="130"/>
      <c r="EI477" s="109"/>
      <c r="EJ477" s="109"/>
      <c r="EK477" s="109"/>
      <c r="EL477" s="66"/>
      <c r="EM477" s="66"/>
      <c r="EN477" s="51"/>
      <c r="EO477" s="51"/>
      <c r="EP477" s="51"/>
      <c r="EQ477" s="51"/>
      <c r="ER477" s="51"/>
      <c r="ES477" s="51"/>
      <c r="ET477" s="51"/>
      <c r="EU477" s="51"/>
      <c r="EV477" s="51"/>
      <c r="EW477" s="51"/>
      <c r="EX477" s="54"/>
      <c r="EY477" s="130"/>
      <c r="EZ477" s="109"/>
      <c r="FA477" s="109"/>
      <c r="FB477" s="109"/>
      <c r="FC477" s="66"/>
      <c r="FD477" s="66"/>
      <c r="FE477" s="51"/>
      <c r="FF477" s="51"/>
      <c r="FG477" s="51"/>
      <c r="FH477" s="51"/>
      <c r="FI477" s="51"/>
      <c r="FJ477" s="51"/>
      <c r="FK477" s="51"/>
      <c r="FL477" s="51"/>
      <c r="FM477" s="51"/>
      <c r="FN477" s="51"/>
      <c r="FO477" s="54"/>
      <c r="FP477" s="130"/>
      <c r="FQ477" s="109"/>
      <c r="FR477" s="109"/>
      <c r="FS477" s="109"/>
      <c r="FT477" s="66"/>
      <c r="FU477" s="66"/>
      <c r="FV477" s="51"/>
      <c r="FW477" s="51"/>
      <c r="FX477" s="51"/>
      <c r="FY477" s="51"/>
      <c r="FZ477" s="51"/>
      <c r="GA477" s="51"/>
      <c r="GB477" s="51"/>
      <c r="GC477" s="51"/>
      <c r="GD477" s="51"/>
      <c r="GE477" s="51"/>
      <c r="GF477" s="54"/>
      <c r="GG477" s="130"/>
      <c r="GH477" s="109"/>
      <c r="GI477" s="109"/>
      <c r="GJ477" s="109"/>
      <c r="GK477" s="66"/>
      <c r="GL477" s="66"/>
      <c r="GM477" s="51"/>
      <c r="GN477" s="51"/>
      <c r="GO477" s="51"/>
      <c r="GP477" s="51"/>
      <c r="GQ477" s="51"/>
      <c r="GR477" s="51"/>
      <c r="GS477" s="51"/>
      <c r="GT477" s="51"/>
      <c r="GU477" s="51"/>
      <c r="GV477" s="51"/>
      <c r="GW477" s="54"/>
      <c r="GX477" s="130"/>
      <c r="GY477" s="109"/>
      <c r="GZ477" s="109"/>
      <c r="HA477" s="109"/>
      <c r="HB477" s="66"/>
      <c r="HC477" s="66"/>
      <c r="HD477" s="51"/>
      <c r="HE477" s="51"/>
      <c r="HF477" s="51"/>
      <c r="HG477" s="51"/>
      <c r="HH477" s="51"/>
      <c r="HI477" s="51"/>
      <c r="HJ477" s="51"/>
      <c r="HK477" s="51"/>
      <c r="HL477" s="51"/>
      <c r="HM477" s="51"/>
      <c r="HN477" s="54"/>
      <c r="HO477" s="130"/>
      <c r="HP477" s="109"/>
      <c r="HQ477" s="109"/>
      <c r="HR477" s="109"/>
      <c r="HS477" s="66"/>
      <c r="HT477" s="66"/>
      <c r="HU477" s="51"/>
      <c r="HV477" s="51"/>
      <c r="HW477" s="51"/>
      <c r="HX477" s="51"/>
      <c r="HY477" s="51"/>
      <c r="HZ477" s="51"/>
      <c r="IA477" s="51"/>
      <c r="IB477" s="51"/>
      <c r="IC477" s="51"/>
      <c r="ID477" s="51"/>
      <c r="IE477" s="54"/>
      <c r="IF477" s="130"/>
      <c r="IG477" s="109"/>
      <c r="IH477" s="109"/>
      <c r="II477" s="109"/>
      <c r="IJ477" s="66"/>
      <c r="IK477" s="66"/>
      <c r="IL477" s="51"/>
      <c r="IM477" s="51"/>
      <c r="IN477" s="51"/>
      <c r="IO477" s="51"/>
      <c r="IP477" s="51"/>
      <c r="IQ477" s="51"/>
      <c r="IR477" s="51"/>
      <c r="IS477" s="51"/>
      <c r="IT477" s="51"/>
      <c r="IU477" s="51"/>
      <c r="IV477" s="54"/>
    </row>
    <row r="478" spans="1:256" ht="30.75" customHeight="1">
      <c r="A478" s="111"/>
      <c r="B478" s="108"/>
      <c r="C478" s="109"/>
      <c r="D478" s="110"/>
      <c r="E478" s="19"/>
      <c r="F478" s="19"/>
      <c r="G478" s="19"/>
      <c r="H478" s="19">
        <v>2028</v>
      </c>
      <c r="I478" s="25">
        <f t="shared" si="138"/>
        <v>199612.64730293211</v>
      </c>
      <c r="J478" s="25">
        <f t="shared" si="135"/>
        <v>0</v>
      </c>
      <c r="K478" s="25">
        <f t="shared" si="137"/>
        <v>199612.64730293211</v>
      </c>
      <c r="L478" s="25">
        <f t="shared" si="137"/>
        <v>0</v>
      </c>
      <c r="M478" s="25">
        <f t="shared" si="137"/>
        <v>0</v>
      </c>
      <c r="N478" s="25">
        <f t="shared" si="137"/>
        <v>0</v>
      </c>
      <c r="O478" s="25">
        <f t="shared" si="137"/>
        <v>0</v>
      </c>
      <c r="P478" s="25">
        <f t="shared" si="137"/>
        <v>0</v>
      </c>
      <c r="Q478" s="25">
        <f t="shared" si="137"/>
        <v>0</v>
      </c>
      <c r="R478" s="25">
        <f t="shared" si="137"/>
        <v>0</v>
      </c>
      <c r="S478" s="22"/>
      <c r="T478" s="26"/>
      <c r="AI478" s="66"/>
      <c r="AY478" s="66"/>
      <c r="BO478" s="66"/>
      <c r="CE478" s="66"/>
      <c r="CU478" s="66"/>
      <c r="DK478" s="66"/>
      <c r="EA478" s="66"/>
      <c r="EQ478" s="66"/>
      <c r="FG478" s="66"/>
      <c r="FW478" s="66"/>
      <c r="GM478" s="66"/>
      <c r="HC478" s="66"/>
      <c r="HS478" s="66"/>
      <c r="II478" s="66"/>
    </row>
    <row r="479" spans="1:256" ht="30.75" customHeight="1">
      <c r="A479" s="111"/>
      <c r="B479" s="108"/>
      <c r="C479" s="109"/>
      <c r="D479" s="110"/>
      <c r="E479" s="19"/>
      <c r="F479" s="19"/>
      <c r="G479" s="19"/>
      <c r="H479" s="19">
        <v>2029</v>
      </c>
      <c r="I479" s="25">
        <f t="shared" si="138"/>
        <v>294698.30822480901</v>
      </c>
      <c r="J479" s="25">
        <f t="shared" si="135"/>
        <v>0</v>
      </c>
      <c r="K479" s="25">
        <f t="shared" si="137"/>
        <v>294698.30822480901</v>
      </c>
      <c r="L479" s="25">
        <f t="shared" si="137"/>
        <v>0</v>
      </c>
      <c r="M479" s="25">
        <f t="shared" si="137"/>
        <v>0</v>
      </c>
      <c r="N479" s="25">
        <f t="shared" si="137"/>
        <v>0</v>
      </c>
      <c r="O479" s="25">
        <f t="shared" si="137"/>
        <v>0</v>
      </c>
      <c r="P479" s="25">
        <f t="shared" si="137"/>
        <v>0</v>
      </c>
      <c r="Q479" s="25">
        <f t="shared" si="137"/>
        <v>0</v>
      </c>
      <c r="R479" s="25">
        <f t="shared" si="137"/>
        <v>0</v>
      </c>
      <c r="S479" s="22"/>
      <c r="T479" s="26"/>
      <c r="AI479" s="66"/>
      <c r="AY479" s="66"/>
      <c r="BO479" s="66"/>
      <c r="CE479" s="66"/>
      <c r="CU479" s="66"/>
      <c r="DK479" s="66"/>
      <c r="EA479" s="66"/>
      <c r="EQ479" s="66"/>
      <c r="FG479" s="66"/>
      <c r="FW479" s="66"/>
      <c r="GM479" s="66"/>
      <c r="HC479" s="66"/>
      <c r="HS479" s="66"/>
      <c r="II479" s="66"/>
    </row>
    <row r="480" spans="1:256" ht="30.75" customHeight="1">
      <c r="A480" s="111"/>
      <c r="B480" s="108"/>
      <c r="C480" s="109"/>
      <c r="D480" s="110"/>
      <c r="E480" s="19"/>
      <c r="F480" s="19"/>
      <c r="G480" s="19"/>
      <c r="H480" s="19">
        <v>2030</v>
      </c>
      <c r="I480" s="25">
        <f t="shared" si="138"/>
        <v>276513.72396815527</v>
      </c>
      <c r="J480" s="25">
        <f t="shared" si="135"/>
        <v>0</v>
      </c>
      <c r="K480" s="25">
        <f t="shared" si="137"/>
        <v>276513.72396815527</v>
      </c>
      <c r="L480" s="25">
        <f t="shared" si="137"/>
        <v>0</v>
      </c>
      <c r="M480" s="25">
        <f t="shared" si="137"/>
        <v>0</v>
      </c>
      <c r="N480" s="25">
        <f t="shared" si="137"/>
        <v>0</v>
      </c>
      <c r="O480" s="25">
        <f t="shared" si="137"/>
        <v>0</v>
      </c>
      <c r="P480" s="25">
        <f t="shared" si="137"/>
        <v>0</v>
      </c>
      <c r="Q480" s="25">
        <f t="shared" si="137"/>
        <v>0</v>
      </c>
      <c r="R480" s="25">
        <f t="shared" si="137"/>
        <v>0</v>
      </c>
      <c r="S480" s="22"/>
      <c r="T480" s="26"/>
      <c r="AI480" s="66"/>
      <c r="AY480" s="66"/>
      <c r="BO480" s="66"/>
      <c r="CE480" s="66"/>
      <c r="CU480" s="66"/>
      <c r="DK480" s="66"/>
      <c r="EA480" s="66"/>
      <c r="EQ480" s="66"/>
      <c r="FG480" s="66"/>
      <c r="FW480" s="66"/>
      <c r="GM480" s="66"/>
      <c r="HC480" s="66"/>
      <c r="HS480" s="66"/>
      <c r="II480" s="66"/>
    </row>
    <row r="481" spans="1:257" s="13" customFormat="1" ht="30.75" customHeight="1">
      <c r="A481" s="96"/>
      <c r="B481" s="105" t="s">
        <v>29</v>
      </c>
      <c r="C481" s="106"/>
      <c r="D481" s="107"/>
      <c r="E481" s="19"/>
      <c r="F481" s="19"/>
      <c r="G481" s="19"/>
      <c r="H481" s="23" t="s">
        <v>23</v>
      </c>
      <c r="I481" s="24">
        <f>SUM(I482:I490)</f>
        <v>2299250.857235129</v>
      </c>
      <c r="J481" s="24">
        <f>L481+N481+P481+R481</f>
        <v>1068631.5983500001</v>
      </c>
      <c r="K481" s="24">
        <f t="shared" ref="K481:R481" si="139">SUM(K482:K490)</f>
        <v>541193.15723512881</v>
      </c>
      <c r="L481" s="24">
        <f t="shared" si="139"/>
        <v>59260.998349999994</v>
      </c>
      <c r="M481" s="24">
        <f t="shared" si="139"/>
        <v>767926.6</v>
      </c>
      <c r="N481" s="24">
        <f t="shared" si="139"/>
        <v>767926.6</v>
      </c>
      <c r="O481" s="24">
        <f t="shared" si="139"/>
        <v>990131.10000000009</v>
      </c>
      <c r="P481" s="24">
        <f t="shared" si="139"/>
        <v>241444</v>
      </c>
      <c r="Q481" s="24">
        <f t="shared" si="139"/>
        <v>0</v>
      </c>
      <c r="R481" s="24">
        <f t="shared" si="139"/>
        <v>0</v>
      </c>
      <c r="S481" s="22"/>
      <c r="T481" s="131"/>
      <c r="U481" s="109"/>
      <c r="V481" s="109"/>
      <c r="W481" s="66"/>
      <c r="X481" s="46"/>
      <c r="Y481" s="52"/>
      <c r="Z481" s="52"/>
      <c r="AA481" s="52"/>
      <c r="AB481" s="52"/>
      <c r="AC481" s="52"/>
      <c r="AD481" s="52"/>
      <c r="AE481" s="52"/>
      <c r="AF481" s="52"/>
      <c r="AG481" s="52"/>
      <c r="AH481" s="52"/>
      <c r="AI481" s="54"/>
      <c r="AJ481" s="130"/>
      <c r="AK481" s="109"/>
      <c r="AL481" s="109"/>
      <c r="AM481" s="109"/>
      <c r="AN481" s="66"/>
      <c r="AO481" s="46"/>
      <c r="AP481" s="52"/>
      <c r="AQ481" s="52"/>
      <c r="AR481" s="52"/>
      <c r="AS481" s="52"/>
      <c r="AT481" s="52"/>
      <c r="AU481" s="52"/>
      <c r="AV481" s="52"/>
      <c r="AW481" s="52"/>
      <c r="AX481" s="52"/>
      <c r="AY481" s="52"/>
      <c r="AZ481" s="54"/>
      <c r="BA481" s="130"/>
      <c r="BB481" s="109"/>
      <c r="BC481" s="109"/>
      <c r="BD481" s="109"/>
      <c r="BE481" s="66"/>
      <c r="BF481" s="46"/>
      <c r="BG481" s="52"/>
      <c r="BH481" s="52"/>
      <c r="BI481" s="52"/>
      <c r="BJ481" s="52"/>
      <c r="BK481" s="52"/>
      <c r="BL481" s="52"/>
      <c r="BM481" s="52"/>
      <c r="BN481" s="52"/>
      <c r="BO481" s="52"/>
      <c r="BP481" s="52"/>
      <c r="BQ481" s="54"/>
      <c r="BR481" s="130"/>
      <c r="BS481" s="109"/>
      <c r="BT481" s="109"/>
      <c r="BU481" s="109"/>
      <c r="BV481" s="66"/>
      <c r="BW481" s="46"/>
      <c r="BX481" s="52"/>
      <c r="BY481" s="52"/>
      <c r="BZ481" s="52"/>
      <c r="CA481" s="52"/>
      <c r="CB481" s="52"/>
      <c r="CC481" s="52"/>
      <c r="CD481" s="52"/>
      <c r="CE481" s="52"/>
      <c r="CF481" s="52"/>
      <c r="CG481" s="52"/>
      <c r="CH481" s="54"/>
      <c r="CI481" s="130"/>
      <c r="CJ481" s="109"/>
      <c r="CK481" s="109"/>
      <c r="CL481" s="109"/>
      <c r="CM481" s="66"/>
      <c r="CN481" s="46"/>
      <c r="CO481" s="52"/>
      <c r="CP481" s="52"/>
      <c r="CQ481" s="52"/>
      <c r="CR481" s="52"/>
      <c r="CS481" s="52"/>
      <c r="CT481" s="52"/>
      <c r="CU481" s="52"/>
      <c r="CV481" s="52"/>
      <c r="CW481" s="52"/>
      <c r="CX481" s="52"/>
      <c r="CY481" s="54"/>
      <c r="CZ481" s="130"/>
      <c r="DA481" s="109"/>
      <c r="DB481" s="109"/>
      <c r="DC481" s="109"/>
      <c r="DD481" s="66"/>
      <c r="DE481" s="46"/>
      <c r="DF481" s="52"/>
      <c r="DG481" s="52"/>
      <c r="DH481" s="52"/>
      <c r="DI481" s="52"/>
      <c r="DJ481" s="52"/>
      <c r="DK481" s="52"/>
      <c r="DL481" s="52"/>
      <c r="DM481" s="52"/>
      <c r="DN481" s="52"/>
      <c r="DO481" s="52"/>
      <c r="DP481" s="54"/>
      <c r="DQ481" s="130"/>
      <c r="DR481" s="109"/>
      <c r="DS481" s="109"/>
      <c r="DT481" s="109"/>
      <c r="DU481" s="66"/>
      <c r="DV481" s="46"/>
      <c r="DW481" s="52"/>
      <c r="DX481" s="52"/>
      <c r="DY481" s="52"/>
      <c r="DZ481" s="52"/>
      <c r="EA481" s="52"/>
      <c r="EB481" s="52"/>
      <c r="EC481" s="52"/>
      <c r="ED481" s="52"/>
      <c r="EE481" s="52"/>
      <c r="EF481" s="52"/>
      <c r="EG481" s="54"/>
      <c r="EH481" s="130"/>
      <c r="EI481" s="109"/>
      <c r="EJ481" s="109"/>
      <c r="EK481" s="109"/>
      <c r="EL481" s="66"/>
      <c r="EM481" s="46"/>
      <c r="EN481" s="52"/>
      <c r="EO481" s="52"/>
      <c r="EP481" s="52"/>
      <c r="EQ481" s="52"/>
      <c r="ER481" s="52"/>
      <c r="ES481" s="52"/>
      <c r="ET481" s="52"/>
      <c r="EU481" s="52"/>
      <c r="EV481" s="52"/>
      <c r="EW481" s="52"/>
      <c r="EX481" s="54"/>
      <c r="EY481" s="130"/>
      <c r="EZ481" s="109"/>
      <c r="FA481" s="109"/>
      <c r="FB481" s="109"/>
      <c r="FC481" s="66"/>
      <c r="FD481" s="46"/>
      <c r="FE481" s="52"/>
      <c r="FF481" s="52"/>
      <c r="FG481" s="52"/>
      <c r="FH481" s="52"/>
      <c r="FI481" s="52"/>
      <c r="FJ481" s="52"/>
      <c r="FK481" s="52"/>
      <c r="FL481" s="52"/>
      <c r="FM481" s="52"/>
      <c r="FN481" s="52"/>
      <c r="FO481" s="54"/>
      <c r="FP481" s="130"/>
      <c r="FQ481" s="109"/>
      <c r="FR481" s="109"/>
      <c r="FS481" s="109"/>
      <c r="FT481" s="66"/>
      <c r="FU481" s="46"/>
      <c r="FV481" s="52"/>
      <c r="FW481" s="52"/>
      <c r="FX481" s="52"/>
      <c r="FY481" s="52"/>
      <c r="FZ481" s="52"/>
      <c r="GA481" s="52"/>
      <c r="GB481" s="52"/>
      <c r="GC481" s="52"/>
      <c r="GD481" s="52"/>
      <c r="GE481" s="52"/>
      <c r="GF481" s="54"/>
      <c r="GG481" s="130"/>
      <c r="GH481" s="109"/>
      <c r="GI481" s="109"/>
      <c r="GJ481" s="109"/>
      <c r="GK481" s="66"/>
      <c r="GL481" s="46"/>
      <c r="GM481" s="52"/>
      <c r="GN481" s="52"/>
      <c r="GO481" s="52"/>
      <c r="GP481" s="52"/>
      <c r="GQ481" s="52"/>
      <c r="GR481" s="52"/>
      <c r="GS481" s="52"/>
      <c r="GT481" s="52"/>
      <c r="GU481" s="52"/>
      <c r="GV481" s="52"/>
      <c r="GW481" s="54"/>
      <c r="GX481" s="130"/>
      <c r="GY481" s="109"/>
      <c r="GZ481" s="109"/>
      <c r="HA481" s="109"/>
      <c r="HB481" s="66"/>
      <c r="HC481" s="46"/>
      <c r="HD481" s="52"/>
      <c r="HE481" s="52"/>
      <c r="HF481" s="52"/>
      <c r="HG481" s="52"/>
      <c r="HH481" s="52"/>
      <c r="HI481" s="52"/>
      <c r="HJ481" s="52"/>
      <c r="HK481" s="52"/>
      <c r="HL481" s="52"/>
      <c r="HM481" s="52"/>
      <c r="HN481" s="54"/>
      <c r="HO481" s="130"/>
      <c r="HP481" s="109"/>
      <c r="HQ481" s="109"/>
      <c r="HR481" s="109"/>
      <c r="HS481" s="66"/>
      <c r="HT481" s="46"/>
      <c r="HU481" s="52"/>
      <c r="HV481" s="52"/>
      <c r="HW481" s="52"/>
      <c r="HX481" s="52"/>
      <c r="HY481" s="52"/>
      <c r="HZ481" s="52"/>
      <c r="IA481" s="52"/>
      <c r="IB481" s="52"/>
      <c r="IC481" s="52"/>
      <c r="ID481" s="52"/>
      <c r="IE481" s="54"/>
      <c r="IF481" s="130"/>
      <c r="IG481" s="109"/>
      <c r="IH481" s="109"/>
      <c r="II481" s="109"/>
      <c r="IJ481" s="66"/>
      <c r="IK481" s="46"/>
      <c r="IL481" s="52"/>
      <c r="IM481" s="52"/>
      <c r="IN481" s="52"/>
      <c r="IO481" s="52"/>
      <c r="IP481" s="52"/>
      <c r="IQ481" s="52"/>
      <c r="IR481" s="52"/>
      <c r="IS481" s="52"/>
      <c r="IT481" s="52"/>
      <c r="IU481" s="52"/>
      <c r="IV481" s="54"/>
      <c r="IW481" s="44"/>
    </row>
    <row r="482" spans="1:257" ht="30.75" customHeight="1">
      <c r="A482" s="111"/>
      <c r="B482" s="108"/>
      <c r="C482" s="109"/>
      <c r="D482" s="110"/>
      <c r="E482" s="19"/>
      <c r="F482" s="19"/>
      <c r="G482" s="19"/>
      <c r="H482" s="19">
        <v>2022</v>
      </c>
      <c r="I482" s="25">
        <f>K482+M482+O482+Q482</f>
        <v>406360.19999999995</v>
      </c>
      <c r="J482" s="25">
        <f>L482+N482+P482+R482</f>
        <v>406360.19999999995</v>
      </c>
      <c r="K482" s="25">
        <f t="shared" ref="K482:R490" si="140">K368+K143+K442</f>
        <v>121.99999999999999</v>
      </c>
      <c r="L482" s="25">
        <f t="shared" si="140"/>
        <v>121.99999999999999</v>
      </c>
      <c r="M482" s="25">
        <f t="shared" si="140"/>
        <v>394051.1</v>
      </c>
      <c r="N482" s="25">
        <f t="shared" si="140"/>
        <v>394051.1</v>
      </c>
      <c r="O482" s="25">
        <f t="shared" si="140"/>
        <v>12187.099999999999</v>
      </c>
      <c r="P482" s="25">
        <f t="shared" si="140"/>
        <v>12187.099999999999</v>
      </c>
      <c r="Q482" s="25">
        <f t="shared" si="140"/>
        <v>0</v>
      </c>
      <c r="R482" s="25">
        <f t="shared" si="140"/>
        <v>0</v>
      </c>
      <c r="S482" s="22"/>
      <c r="T482" s="131"/>
      <c r="U482" s="109"/>
      <c r="V482" s="109"/>
      <c r="W482" s="66"/>
      <c r="X482" s="66"/>
      <c r="Y482" s="51"/>
      <c r="Z482" s="51"/>
      <c r="AA482" s="51"/>
      <c r="AB482" s="51"/>
      <c r="AC482" s="51"/>
      <c r="AD482" s="51"/>
      <c r="AE482" s="51"/>
      <c r="AF482" s="51"/>
      <c r="AG482" s="51"/>
      <c r="AH482" s="51"/>
      <c r="AI482" s="54"/>
      <c r="AJ482" s="130"/>
      <c r="AK482" s="109"/>
      <c r="AL482" s="109"/>
      <c r="AM482" s="109"/>
      <c r="AN482" s="66"/>
      <c r="AO482" s="66"/>
      <c r="AP482" s="51"/>
      <c r="AQ482" s="51"/>
      <c r="AR482" s="51"/>
      <c r="AS482" s="51"/>
      <c r="AT482" s="51"/>
      <c r="AU482" s="51"/>
      <c r="AV482" s="51"/>
      <c r="AW482" s="51"/>
      <c r="AX482" s="51"/>
      <c r="AY482" s="51"/>
      <c r="AZ482" s="54"/>
      <c r="BA482" s="130"/>
      <c r="BB482" s="109"/>
      <c r="BC482" s="109"/>
      <c r="BD482" s="109"/>
      <c r="BE482" s="66"/>
      <c r="BF482" s="66"/>
      <c r="BG482" s="51"/>
      <c r="BH482" s="51"/>
      <c r="BI482" s="51"/>
      <c r="BJ482" s="51"/>
      <c r="BK482" s="51"/>
      <c r="BL482" s="51"/>
      <c r="BM482" s="51"/>
      <c r="BN482" s="51"/>
      <c r="BO482" s="51"/>
      <c r="BP482" s="51"/>
      <c r="BQ482" s="54"/>
      <c r="BR482" s="130"/>
      <c r="BS482" s="109"/>
      <c r="BT482" s="109"/>
      <c r="BU482" s="109"/>
      <c r="BV482" s="66"/>
      <c r="BW482" s="66"/>
      <c r="BX482" s="51"/>
      <c r="BY482" s="51"/>
      <c r="BZ482" s="51"/>
      <c r="CA482" s="51"/>
      <c r="CB482" s="51"/>
      <c r="CC482" s="51"/>
      <c r="CD482" s="51"/>
      <c r="CE482" s="51"/>
      <c r="CF482" s="51"/>
      <c r="CG482" s="51"/>
      <c r="CH482" s="54"/>
      <c r="CI482" s="130"/>
      <c r="CJ482" s="109"/>
      <c r="CK482" s="109"/>
      <c r="CL482" s="109"/>
      <c r="CM482" s="66"/>
      <c r="CN482" s="66"/>
      <c r="CO482" s="51"/>
      <c r="CP482" s="51"/>
      <c r="CQ482" s="51"/>
      <c r="CR482" s="51"/>
      <c r="CS482" s="51"/>
      <c r="CT482" s="51"/>
      <c r="CU482" s="51"/>
      <c r="CV482" s="51"/>
      <c r="CW482" s="51"/>
      <c r="CX482" s="51"/>
      <c r="CY482" s="54"/>
      <c r="CZ482" s="130"/>
      <c r="DA482" s="109"/>
      <c r="DB482" s="109"/>
      <c r="DC482" s="109"/>
      <c r="DD482" s="66"/>
      <c r="DE482" s="66"/>
      <c r="DF482" s="51"/>
      <c r="DG482" s="51"/>
      <c r="DH482" s="51"/>
      <c r="DI482" s="51"/>
      <c r="DJ482" s="51"/>
      <c r="DK482" s="51"/>
      <c r="DL482" s="51"/>
      <c r="DM482" s="51"/>
      <c r="DN482" s="51"/>
      <c r="DO482" s="51"/>
      <c r="DP482" s="54"/>
      <c r="DQ482" s="130"/>
      <c r="DR482" s="109"/>
      <c r="DS482" s="109"/>
      <c r="DT482" s="109"/>
      <c r="DU482" s="66"/>
      <c r="DV482" s="66"/>
      <c r="DW482" s="51"/>
      <c r="DX482" s="51"/>
      <c r="DY482" s="51"/>
      <c r="DZ482" s="51"/>
      <c r="EA482" s="51"/>
      <c r="EB482" s="51"/>
      <c r="EC482" s="51"/>
      <c r="ED482" s="51"/>
      <c r="EE482" s="51"/>
      <c r="EF482" s="51"/>
      <c r="EG482" s="54"/>
      <c r="EH482" s="130"/>
      <c r="EI482" s="109"/>
      <c r="EJ482" s="109"/>
      <c r="EK482" s="109"/>
      <c r="EL482" s="66"/>
      <c r="EM482" s="66"/>
      <c r="EN482" s="51"/>
      <c r="EO482" s="51"/>
      <c r="EP482" s="51"/>
      <c r="EQ482" s="51"/>
      <c r="ER482" s="51"/>
      <c r="ES482" s="51"/>
      <c r="ET482" s="51"/>
      <c r="EU482" s="51"/>
      <c r="EV482" s="51"/>
      <c r="EW482" s="51"/>
      <c r="EX482" s="54"/>
      <c r="EY482" s="130"/>
      <c r="EZ482" s="109"/>
      <c r="FA482" s="109"/>
      <c r="FB482" s="109"/>
      <c r="FC482" s="66"/>
      <c r="FD482" s="66"/>
      <c r="FE482" s="51"/>
      <c r="FF482" s="51"/>
      <c r="FG482" s="51"/>
      <c r="FH482" s="51"/>
      <c r="FI482" s="51"/>
      <c r="FJ482" s="51"/>
      <c r="FK482" s="51"/>
      <c r="FL482" s="51"/>
      <c r="FM482" s="51"/>
      <c r="FN482" s="51"/>
      <c r="FO482" s="54"/>
      <c r="FP482" s="130"/>
      <c r="FQ482" s="109"/>
      <c r="FR482" s="109"/>
      <c r="FS482" s="109"/>
      <c r="FT482" s="66"/>
      <c r="FU482" s="66"/>
      <c r="FV482" s="51"/>
      <c r="FW482" s="51"/>
      <c r="FX482" s="51"/>
      <c r="FY482" s="51"/>
      <c r="FZ482" s="51"/>
      <c r="GA482" s="51"/>
      <c r="GB482" s="51"/>
      <c r="GC482" s="51"/>
      <c r="GD482" s="51"/>
      <c r="GE482" s="51"/>
      <c r="GF482" s="54"/>
      <c r="GG482" s="130"/>
      <c r="GH482" s="109"/>
      <c r="GI482" s="109"/>
      <c r="GJ482" s="109"/>
      <c r="GK482" s="66"/>
      <c r="GL482" s="66"/>
      <c r="GM482" s="51"/>
      <c r="GN482" s="51"/>
      <c r="GO482" s="51"/>
      <c r="GP482" s="51"/>
      <c r="GQ482" s="51"/>
      <c r="GR482" s="51"/>
      <c r="GS482" s="51"/>
      <c r="GT482" s="51"/>
      <c r="GU482" s="51"/>
      <c r="GV482" s="51"/>
      <c r="GW482" s="54"/>
      <c r="GX482" s="130"/>
      <c r="GY482" s="109"/>
      <c r="GZ482" s="109"/>
      <c r="HA482" s="109"/>
      <c r="HB482" s="66"/>
      <c r="HC482" s="66"/>
      <c r="HD482" s="51"/>
      <c r="HE482" s="51"/>
      <c r="HF482" s="51"/>
      <c r="HG482" s="51"/>
      <c r="HH482" s="51"/>
      <c r="HI482" s="51"/>
      <c r="HJ482" s="51"/>
      <c r="HK482" s="51"/>
      <c r="HL482" s="51"/>
      <c r="HM482" s="51"/>
      <c r="HN482" s="54"/>
      <c r="HO482" s="130"/>
      <c r="HP482" s="109"/>
      <c r="HQ482" s="109"/>
      <c r="HR482" s="109"/>
      <c r="HS482" s="66"/>
      <c r="HT482" s="66"/>
      <c r="HU482" s="51"/>
      <c r="HV482" s="51"/>
      <c r="HW482" s="51"/>
      <c r="HX482" s="51"/>
      <c r="HY482" s="51"/>
      <c r="HZ482" s="51"/>
      <c r="IA482" s="51"/>
      <c r="IB482" s="51"/>
      <c r="IC482" s="51"/>
      <c r="ID482" s="51"/>
      <c r="IE482" s="54"/>
      <c r="IF482" s="130"/>
      <c r="IG482" s="109"/>
      <c r="IH482" s="109"/>
      <c r="II482" s="109"/>
      <c r="IJ482" s="66"/>
      <c r="IK482" s="66"/>
      <c r="IL482" s="51"/>
      <c r="IM482" s="51"/>
      <c r="IN482" s="51"/>
      <c r="IO482" s="51"/>
      <c r="IP482" s="51"/>
      <c r="IQ482" s="51"/>
      <c r="IR482" s="51"/>
      <c r="IS482" s="51"/>
      <c r="IT482" s="51"/>
      <c r="IU482" s="51"/>
      <c r="IV482" s="54"/>
    </row>
    <row r="483" spans="1:257" s="13" customFormat="1" ht="30.75" customHeight="1">
      <c r="A483" s="111"/>
      <c r="B483" s="108"/>
      <c r="C483" s="109"/>
      <c r="D483" s="110"/>
      <c r="E483" s="19"/>
      <c r="F483" s="19"/>
      <c r="G483" s="19"/>
      <c r="H483" s="19">
        <v>2023</v>
      </c>
      <c r="I483" s="25">
        <f t="shared" ref="I483:J490" si="141">K483+M483+O483+Q483</f>
        <v>617234.1</v>
      </c>
      <c r="J483" s="25">
        <f>L483+N483+P483+R483</f>
        <v>617234.1</v>
      </c>
      <c r="K483" s="25">
        <f t="shared" si="140"/>
        <v>14101.699999999999</v>
      </c>
      <c r="L483" s="25">
        <f t="shared" si="140"/>
        <v>14101.699999999999</v>
      </c>
      <c r="M483" s="25">
        <f t="shared" si="140"/>
        <v>373875.5</v>
      </c>
      <c r="N483" s="25">
        <f t="shared" si="140"/>
        <v>373875.5</v>
      </c>
      <c r="O483" s="25">
        <f t="shared" si="140"/>
        <v>229256.9</v>
      </c>
      <c r="P483" s="25">
        <f t="shared" si="140"/>
        <v>229256.9</v>
      </c>
      <c r="Q483" s="25">
        <f t="shared" si="140"/>
        <v>0</v>
      </c>
      <c r="R483" s="25">
        <f t="shared" si="140"/>
        <v>0</v>
      </c>
      <c r="S483" s="22"/>
      <c r="T483" s="131"/>
      <c r="U483" s="109"/>
      <c r="V483" s="109"/>
      <c r="W483" s="66"/>
      <c r="X483" s="66"/>
      <c r="Y483" s="51"/>
      <c r="Z483" s="51"/>
      <c r="AA483" s="51"/>
      <c r="AB483" s="51"/>
      <c r="AC483" s="51"/>
      <c r="AD483" s="51"/>
      <c r="AE483" s="51"/>
      <c r="AF483" s="51"/>
      <c r="AG483" s="51"/>
      <c r="AH483" s="51"/>
      <c r="AI483" s="54"/>
      <c r="AJ483" s="130"/>
      <c r="AK483" s="109"/>
      <c r="AL483" s="109"/>
      <c r="AM483" s="109"/>
      <c r="AN483" s="66"/>
      <c r="AO483" s="66"/>
      <c r="AP483" s="51"/>
      <c r="AQ483" s="51"/>
      <c r="AR483" s="51"/>
      <c r="AS483" s="51"/>
      <c r="AT483" s="51"/>
      <c r="AU483" s="51"/>
      <c r="AV483" s="51"/>
      <c r="AW483" s="51"/>
      <c r="AX483" s="51"/>
      <c r="AY483" s="51"/>
      <c r="AZ483" s="54"/>
      <c r="BA483" s="130"/>
      <c r="BB483" s="109"/>
      <c r="BC483" s="109"/>
      <c r="BD483" s="109"/>
      <c r="BE483" s="66"/>
      <c r="BF483" s="66"/>
      <c r="BG483" s="51"/>
      <c r="BH483" s="51"/>
      <c r="BI483" s="51"/>
      <c r="BJ483" s="51"/>
      <c r="BK483" s="51"/>
      <c r="BL483" s="51"/>
      <c r="BM483" s="51"/>
      <c r="BN483" s="51"/>
      <c r="BO483" s="51"/>
      <c r="BP483" s="51"/>
      <c r="BQ483" s="54"/>
      <c r="BR483" s="130"/>
      <c r="BS483" s="109"/>
      <c r="BT483" s="109"/>
      <c r="BU483" s="109"/>
      <c r="BV483" s="66"/>
      <c r="BW483" s="66"/>
      <c r="BX483" s="51"/>
      <c r="BY483" s="51"/>
      <c r="BZ483" s="51"/>
      <c r="CA483" s="51"/>
      <c r="CB483" s="51"/>
      <c r="CC483" s="51"/>
      <c r="CD483" s="51"/>
      <c r="CE483" s="51"/>
      <c r="CF483" s="51"/>
      <c r="CG483" s="51"/>
      <c r="CH483" s="54"/>
      <c r="CI483" s="130"/>
      <c r="CJ483" s="109"/>
      <c r="CK483" s="109"/>
      <c r="CL483" s="109"/>
      <c r="CM483" s="66"/>
      <c r="CN483" s="66"/>
      <c r="CO483" s="51"/>
      <c r="CP483" s="51"/>
      <c r="CQ483" s="51"/>
      <c r="CR483" s="51"/>
      <c r="CS483" s="51"/>
      <c r="CT483" s="51"/>
      <c r="CU483" s="51"/>
      <c r="CV483" s="51"/>
      <c r="CW483" s="51"/>
      <c r="CX483" s="51"/>
      <c r="CY483" s="54"/>
      <c r="CZ483" s="130"/>
      <c r="DA483" s="109"/>
      <c r="DB483" s="109"/>
      <c r="DC483" s="109"/>
      <c r="DD483" s="66"/>
      <c r="DE483" s="66"/>
      <c r="DF483" s="51"/>
      <c r="DG483" s="51"/>
      <c r="DH483" s="51"/>
      <c r="DI483" s="51"/>
      <c r="DJ483" s="51"/>
      <c r="DK483" s="51"/>
      <c r="DL483" s="51"/>
      <c r="DM483" s="51"/>
      <c r="DN483" s="51"/>
      <c r="DO483" s="51"/>
      <c r="DP483" s="54"/>
      <c r="DQ483" s="130"/>
      <c r="DR483" s="109"/>
      <c r="DS483" s="109"/>
      <c r="DT483" s="109"/>
      <c r="DU483" s="66"/>
      <c r="DV483" s="66"/>
      <c r="DW483" s="51"/>
      <c r="DX483" s="51"/>
      <c r="DY483" s="51"/>
      <c r="DZ483" s="51"/>
      <c r="EA483" s="51"/>
      <c r="EB483" s="51"/>
      <c r="EC483" s="51"/>
      <c r="ED483" s="51"/>
      <c r="EE483" s="51"/>
      <c r="EF483" s="51"/>
      <c r="EG483" s="54"/>
      <c r="EH483" s="130"/>
      <c r="EI483" s="109"/>
      <c r="EJ483" s="109"/>
      <c r="EK483" s="109"/>
      <c r="EL483" s="66"/>
      <c r="EM483" s="66"/>
      <c r="EN483" s="51"/>
      <c r="EO483" s="51"/>
      <c r="EP483" s="51"/>
      <c r="EQ483" s="51"/>
      <c r="ER483" s="51"/>
      <c r="ES483" s="51"/>
      <c r="ET483" s="51"/>
      <c r="EU483" s="51"/>
      <c r="EV483" s="51"/>
      <c r="EW483" s="51"/>
      <c r="EX483" s="54"/>
      <c r="EY483" s="130"/>
      <c r="EZ483" s="109"/>
      <c r="FA483" s="109"/>
      <c r="FB483" s="109"/>
      <c r="FC483" s="66"/>
      <c r="FD483" s="66"/>
      <c r="FE483" s="51"/>
      <c r="FF483" s="51"/>
      <c r="FG483" s="51"/>
      <c r="FH483" s="51"/>
      <c r="FI483" s="51"/>
      <c r="FJ483" s="51"/>
      <c r="FK483" s="51"/>
      <c r="FL483" s="51"/>
      <c r="FM483" s="51"/>
      <c r="FN483" s="51"/>
      <c r="FO483" s="54"/>
      <c r="FP483" s="130"/>
      <c r="FQ483" s="109"/>
      <c r="FR483" s="109"/>
      <c r="FS483" s="109"/>
      <c r="FT483" s="66"/>
      <c r="FU483" s="66"/>
      <c r="FV483" s="51"/>
      <c r="FW483" s="51"/>
      <c r="FX483" s="51"/>
      <c r="FY483" s="51"/>
      <c r="FZ483" s="51"/>
      <c r="GA483" s="51"/>
      <c r="GB483" s="51"/>
      <c r="GC483" s="51"/>
      <c r="GD483" s="51"/>
      <c r="GE483" s="51"/>
      <c r="GF483" s="54"/>
      <c r="GG483" s="130"/>
      <c r="GH483" s="109"/>
      <c r="GI483" s="109"/>
      <c r="GJ483" s="109"/>
      <c r="GK483" s="66"/>
      <c r="GL483" s="66"/>
      <c r="GM483" s="51"/>
      <c r="GN483" s="51"/>
      <c r="GO483" s="51"/>
      <c r="GP483" s="51"/>
      <c r="GQ483" s="51"/>
      <c r="GR483" s="51"/>
      <c r="GS483" s="51"/>
      <c r="GT483" s="51"/>
      <c r="GU483" s="51"/>
      <c r="GV483" s="51"/>
      <c r="GW483" s="54"/>
      <c r="GX483" s="130"/>
      <c r="GY483" s="109"/>
      <c r="GZ483" s="109"/>
      <c r="HA483" s="109"/>
      <c r="HB483" s="66"/>
      <c r="HC483" s="66"/>
      <c r="HD483" s="51"/>
      <c r="HE483" s="51"/>
      <c r="HF483" s="51"/>
      <c r="HG483" s="51"/>
      <c r="HH483" s="51"/>
      <c r="HI483" s="51"/>
      <c r="HJ483" s="51"/>
      <c r="HK483" s="51"/>
      <c r="HL483" s="51"/>
      <c r="HM483" s="51"/>
      <c r="HN483" s="54"/>
      <c r="HO483" s="130"/>
      <c r="HP483" s="109"/>
      <c r="HQ483" s="109"/>
      <c r="HR483" s="109"/>
      <c r="HS483" s="66"/>
      <c r="HT483" s="66"/>
      <c r="HU483" s="51"/>
      <c r="HV483" s="51"/>
      <c r="HW483" s="51"/>
      <c r="HX483" s="51"/>
      <c r="HY483" s="51"/>
      <c r="HZ483" s="51"/>
      <c r="IA483" s="51"/>
      <c r="IB483" s="51"/>
      <c r="IC483" s="51"/>
      <c r="ID483" s="51"/>
      <c r="IE483" s="54"/>
      <c r="IF483" s="130"/>
      <c r="IG483" s="109"/>
      <c r="IH483" s="109"/>
      <c r="II483" s="109"/>
      <c r="IJ483" s="66"/>
      <c r="IK483" s="66"/>
      <c r="IL483" s="51"/>
      <c r="IM483" s="51"/>
      <c r="IN483" s="51"/>
      <c r="IO483" s="51"/>
      <c r="IP483" s="51"/>
      <c r="IQ483" s="51"/>
      <c r="IR483" s="51"/>
      <c r="IS483" s="51"/>
      <c r="IT483" s="51"/>
      <c r="IU483" s="51"/>
      <c r="IV483" s="54"/>
      <c r="IW483" s="44"/>
    </row>
    <row r="484" spans="1:257" ht="30.75" customHeight="1">
      <c r="A484" s="111"/>
      <c r="B484" s="108"/>
      <c r="C484" s="109"/>
      <c r="D484" s="110"/>
      <c r="E484" s="19"/>
      <c r="F484" s="19"/>
      <c r="G484" s="19"/>
      <c r="H484" s="19">
        <v>2024</v>
      </c>
      <c r="I484" s="25">
        <f t="shared" si="141"/>
        <v>530335.9</v>
      </c>
      <c r="J484" s="25">
        <f t="shared" si="141"/>
        <v>45037.298349999997</v>
      </c>
      <c r="K484" s="25">
        <f t="shared" si="140"/>
        <v>196684.6</v>
      </c>
      <c r="L484" s="25">
        <f t="shared" si="140"/>
        <v>45037.298349999997</v>
      </c>
      <c r="M484" s="25">
        <f t="shared" si="140"/>
        <v>0</v>
      </c>
      <c r="N484" s="25">
        <f t="shared" si="140"/>
        <v>0</v>
      </c>
      <c r="O484" s="25">
        <f t="shared" si="140"/>
        <v>333651.3</v>
      </c>
      <c r="P484" s="25">
        <f t="shared" si="140"/>
        <v>0</v>
      </c>
      <c r="Q484" s="25">
        <f t="shared" si="140"/>
        <v>0</v>
      </c>
      <c r="R484" s="25">
        <f t="shared" si="140"/>
        <v>0</v>
      </c>
      <c r="S484" s="22"/>
      <c r="T484" s="131"/>
      <c r="U484" s="109"/>
      <c r="V484" s="109"/>
      <c r="W484" s="66"/>
      <c r="X484" s="66"/>
      <c r="Y484" s="51"/>
      <c r="Z484" s="51"/>
      <c r="AA484" s="51"/>
      <c r="AB484" s="51"/>
      <c r="AC484" s="51"/>
      <c r="AD484" s="51"/>
      <c r="AE484" s="51"/>
      <c r="AF484" s="51"/>
      <c r="AG484" s="51"/>
      <c r="AH484" s="51"/>
      <c r="AI484" s="54"/>
      <c r="AJ484" s="130"/>
      <c r="AK484" s="109"/>
      <c r="AL484" s="109"/>
      <c r="AM484" s="109"/>
      <c r="AN484" s="66"/>
      <c r="AO484" s="66"/>
      <c r="AP484" s="51"/>
      <c r="AQ484" s="51"/>
      <c r="AR484" s="51"/>
      <c r="AS484" s="51"/>
      <c r="AT484" s="51"/>
      <c r="AU484" s="51"/>
      <c r="AV484" s="51"/>
      <c r="AW484" s="51"/>
      <c r="AX484" s="51"/>
      <c r="AY484" s="51"/>
      <c r="AZ484" s="54"/>
      <c r="BA484" s="130"/>
      <c r="BB484" s="109"/>
      <c r="BC484" s="109"/>
      <c r="BD484" s="109"/>
      <c r="BE484" s="66"/>
      <c r="BF484" s="66"/>
      <c r="BG484" s="51"/>
      <c r="BH484" s="51"/>
      <c r="BI484" s="51"/>
      <c r="BJ484" s="51"/>
      <c r="BK484" s="51"/>
      <c r="BL484" s="51"/>
      <c r="BM484" s="51"/>
      <c r="BN484" s="51"/>
      <c r="BO484" s="51"/>
      <c r="BP484" s="51"/>
      <c r="BQ484" s="54"/>
      <c r="BR484" s="130"/>
      <c r="BS484" s="109"/>
      <c r="BT484" s="109"/>
      <c r="BU484" s="109"/>
      <c r="BV484" s="66"/>
      <c r="BW484" s="66"/>
      <c r="BX484" s="51"/>
      <c r="BY484" s="51"/>
      <c r="BZ484" s="51"/>
      <c r="CA484" s="51"/>
      <c r="CB484" s="51"/>
      <c r="CC484" s="51"/>
      <c r="CD484" s="51"/>
      <c r="CE484" s="51"/>
      <c r="CF484" s="51"/>
      <c r="CG484" s="51"/>
      <c r="CH484" s="54"/>
      <c r="CI484" s="130"/>
      <c r="CJ484" s="109"/>
      <c r="CK484" s="109"/>
      <c r="CL484" s="109"/>
      <c r="CM484" s="66"/>
      <c r="CN484" s="66"/>
      <c r="CO484" s="51"/>
      <c r="CP484" s="51"/>
      <c r="CQ484" s="51"/>
      <c r="CR484" s="51"/>
      <c r="CS484" s="51"/>
      <c r="CT484" s="51"/>
      <c r="CU484" s="51"/>
      <c r="CV484" s="51"/>
      <c r="CW484" s="51"/>
      <c r="CX484" s="51"/>
      <c r="CY484" s="54"/>
      <c r="CZ484" s="130"/>
      <c r="DA484" s="109"/>
      <c r="DB484" s="109"/>
      <c r="DC484" s="109"/>
      <c r="DD484" s="66"/>
      <c r="DE484" s="66"/>
      <c r="DF484" s="51"/>
      <c r="DG484" s="51"/>
      <c r="DH484" s="51"/>
      <c r="DI484" s="51"/>
      <c r="DJ484" s="51"/>
      <c r="DK484" s="51"/>
      <c r="DL484" s="51"/>
      <c r="DM484" s="51"/>
      <c r="DN484" s="51"/>
      <c r="DO484" s="51"/>
      <c r="DP484" s="54"/>
      <c r="DQ484" s="130"/>
      <c r="DR484" s="109"/>
      <c r="DS484" s="109"/>
      <c r="DT484" s="109"/>
      <c r="DU484" s="66"/>
      <c r="DV484" s="66"/>
      <c r="DW484" s="51"/>
      <c r="DX484" s="51"/>
      <c r="DY484" s="51"/>
      <c r="DZ484" s="51"/>
      <c r="EA484" s="51"/>
      <c r="EB484" s="51"/>
      <c r="EC484" s="51"/>
      <c r="ED484" s="51"/>
      <c r="EE484" s="51"/>
      <c r="EF484" s="51"/>
      <c r="EG484" s="54"/>
      <c r="EH484" s="130"/>
      <c r="EI484" s="109"/>
      <c r="EJ484" s="109"/>
      <c r="EK484" s="109"/>
      <c r="EL484" s="66"/>
      <c r="EM484" s="66"/>
      <c r="EN484" s="51"/>
      <c r="EO484" s="51"/>
      <c r="EP484" s="51"/>
      <c r="EQ484" s="51"/>
      <c r="ER484" s="51"/>
      <c r="ES484" s="51"/>
      <c r="ET484" s="51"/>
      <c r="EU484" s="51"/>
      <c r="EV484" s="51"/>
      <c r="EW484" s="51"/>
      <c r="EX484" s="54"/>
      <c r="EY484" s="130"/>
      <c r="EZ484" s="109"/>
      <c r="FA484" s="109"/>
      <c r="FB484" s="109"/>
      <c r="FC484" s="66"/>
      <c r="FD484" s="66"/>
      <c r="FE484" s="51"/>
      <c r="FF484" s="51"/>
      <c r="FG484" s="51"/>
      <c r="FH484" s="51"/>
      <c r="FI484" s="51"/>
      <c r="FJ484" s="51"/>
      <c r="FK484" s="51"/>
      <c r="FL484" s="51"/>
      <c r="FM484" s="51"/>
      <c r="FN484" s="51"/>
      <c r="FO484" s="54"/>
      <c r="FP484" s="130"/>
      <c r="FQ484" s="109"/>
      <c r="FR484" s="109"/>
      <c r="FS484" s="109"/>
      <c r="FT484" s="66"/>
      <c r="FU484" s="66"/>
      <c r="FV484" s="51"/>
      <c r="FW484" s="51"/>
      <c r="FX484" s="51"/>
      <c r="FY484" s="51"/>
      <c r="FZ484" s="51"/>
      <c r="GA484" s="51"/>
      <c r="GB484" s="51"/>
      <c r="GC484" s="51"/>
      <c r="GD484" s="51"/>
      <c r="GE484" s="51"/>
      <c r="GF484" s="54"/>
      <c r="GG484" s="130"/>
      <c r="GH484" s="109"/>
      <c r="GI484" s="109"/>
      <c r="GJ484" s="109"/>
      <c r="GK484" s="66"/>
      <c r="GL484" s="66"/>
      <c r="GM484" s="51"/>
      <c r="GN484" s="51"/>
      <c r="GO484" s="51"/>
      <c r="GP484" s="51"/>
      <c r="GQ484" s="51"/>
      <c r="GR484" s="51"/>
      <c r="GS484" s="51"/>
      <c r="GT484" s="51"/>
      <c r="GU484" s="51"/>
      <c r="GV484" s="51"/>
      <c r="GW484" s="54"/>
      <c r="GX484" s="130"/>
      <c r="GY484" s="109"/>
      <c r="GZ484" s="109"/>
      <c r="HA484" s="109"/>
      <c r="HB484" s="66"/>
      <c r="HC484" s="66"/>
      <c r="HD484" s="51"/>
      <c r="HE484" s="51"/>
      <c r="HF484" s="51"/>
      <c r="HG484" s="51"/>
      <c r="HH484" s="51"/>
      <c r="HI484" s="51"/>
      <c r="HJ484" s="51"/>
      <c r="HK484" s="51"/>
      <c r="HL484" s="51"/>
      <c r="HM484" s="51"/>
      <c r="HN484" s="54"/>
      <c r="HO484" s="130"/>
      <c r="HP484" s="109"/>
      <c r="HQ484" s="109"/>
      <c r="HR484" s="109"/>
      <c r="HS484" s="66"/>
      <c r="HT484" s="66"/>
      <c r="HU484" s="51"/>
      <c r="HV484" s="51"/>
      <c r="HW484" s="51"/>
      <c r="HX484" s="51"/>
      <c r="HY484" s="51"/>
      <c r="HZ484" s="51"/>
      <c r="IA484" s="51"/>
      <c r="IB484" s="51"/>
      <c r="IC484" s="51"/>
      <c r="ID484" s="51"/>
      <c r="IE484" s="54"/>
      <c r="IF484" s="130"/>
      <c r="IG484" s="109"/>
      <c r="IH484" s="109"/>
      <c r="II484" s="109"/>
      <c r="IJ484" s="66"/>
      <c r="IK484" s="66"/>
      <c r="IL484" s="51"/>
      <c r="IM484" s="51"/>
      <c r="IN484" s="51"/>
      <c r="IO484" s="51"/>
      <c r="IP484" s="51"/>
      <c r="IQ484" s="51"/>
      <c r="IR484" s="51"/>
      <c r="IS484" s="51"/>
      <c r="IT484" s="51"/>
      <c r="IU484" s="51"/>
      <c r="IV484" s="54"/>
    </row>
    <row r="485" spans="1:257" ht="30.75" customHeight="1">
      <c r="A485" s="111"/>
      <c r="B485" s="108"/>
      <c r="C485" s="109"/>
      <c r="D485" s="110"/>
      <c r="E485" s="19"/>
      <c r="F485" s="19"/>
      <c r="G485" s="19"/>
      <c r="H485" s="19">
        <v>2025</v>
      </c>
      <c r="I485" s="25">
        <f t="shared" si="141"/>
        <v>553381</v>
      </c>
      <c r="J485" s="25">
        <f t="shared" si="141"/>
        <v>0</v>
      </c>
      <c r="K485" s="25">
        <f t="shared" si="140"/>
        <v>138345.20000000001</v>
      </c>
      <c r="L485" s="25">
        <f t="shared" si="140"/>
        <v>0</v>
      </c>
      <c r="M485" s="25">
        <f t="shared" si="140"/>
        <v>0</v>
      </c>
      <c r="N485" s="25">
        <f t="shared" si="140"/>
        <v>0</v>
      </c>
      <c r="O485" s="25">
        <f t="shared" si="140"/>
        <v>415035.8</v>
      </c>
      <c r="P485" s="25">
        <f t="shared" si="140"/>
        <v>0</v>
      </c>
      <c r="Q485" s="25">
        <f t="shared" si="140"/>
        <v>0</v>
      </c>
      <c r="R485" s="25">
        <f t="shared" si="140"/>
        <v>0</v>
      </c>
      <c r="S485" s="22"/>
      <c r="T485" s="131"/>
      <c r="U485" s="109"/>
      <c r="V485" s="109"/>
      <c r="W485" s="66"/>
      <c r="X485" s="66"/>
      <c r="Y485" s="51"/>
      <c r="Z485" s="51"/>
      <c r="AA485" s="51"/>
      <c r="AB485" s="51"/>
      <c r="AC485" s="51"/>
      <c r="AD485" s="51"/>
      <c r="AE485" s="51"/>
      <c r="AF485" s="51"/>
      <c r="AG485" s="51"/>
      <c r="AH485" s="51"/>
      <c r="AI485" s="54"/>
      <c r="AJ485" s="130"/>
      <c r="AK485" s="109"/>
      <c r="AL485" s="109"/>
      <c r="AM485" s="109"/>
      <c r="AN485" s="66"/>
      <c r="AO485" s="66"/>
      <c r="AP485" s="51"/>
      <c r="AQ485" s="51"/>
      <c r="AR485" s="51"/>
      <c r="AS485" s="51"/>
      <c r="AT485" s="51"/>
      <c r="AU485" s="51"/>
      <c r="AV485" s="51"/>
      <c r="AW485" s="51"/>
      <c r="AX485" s="51"/>
      <c r="AY485" s="51"/>
      <c r="AZ485" s="54"/>
      <c r="BA485" s="130"/>
      <c r="BB485" s="109"/>
      <c r="BC485" s="109"/>
      <c r="BD485" s="109"/>
      <c r="BE485" s="66"/>
      <c r="BF485" s="66"/>
      <c r="BG485" s="51"/>
      <c r="BH485" s="51"/>
      <c r="BI485" s="51"/>
      <c r="BJ485" s="51"/>
      <c r="BK485" s="51"/>
      <c r="BL485" s="51"/>
      <c r="BM485" s="51"/>
      <c r="BN485" s="51"/>
      <c r="BO485" s="51"/>
      <c r="BP485" s="51"/>
      <c r="BQ485" s="54"/>
      <c r="BR485" s="130"/>
      <c r="BS485" s="109"/>
      <c r="BT485" s="109"/>
      <c r="BU485" s="109"/>
      <c r="BV485" s="66"/>
      <c r="BW485" s="66"/>
      <c r="BX485" s="51"/>
      <c r="BY485" s="51"/>
      <c r="BZ485" s="51"/>
      <c r="CA485" s="51"/>
      <c r="CB485" s="51"/>
      <c r="CC485" s="51"/>
      <c r="CD485" s="51"/>
      <c r="CE485" s="51"/>
      <c r="CF485" s="51"/>
      <c r="CG485" s="51"/>
      <c r="CH485" s="54"/>
      <c r="CI485" s="130"/>
      <c r="CJ485" s="109"/>
      <c r="CK485" s="109"/>
      <c r="CL485" s="109"/>
      <c r="CM485" s="66"/>
      <c r="CN485" s="66"/>
      <c r="CO485" s="51"/>
      <c r="CP485" s="51"/>
      <c r="CQ485" s="51"/>
      <c r="CR485" s="51"/>
      <c r="CS485" s="51"/>
      <c r="CT485" s="51"/>
      <c r="CU485" s="51"/>
      <c r="CV485" s="51"/>
      <c r="CW485" s="51"/>
      <c r="CX485" s="51"/>
      <c r="CY485" s="54"/>
      <c r="CZ485" s="130"/>
      <c r="DA485" s="109"/>
      <c r="DB485" s="109"/>
      <c r="DC485" s="109"/>
      <c r="DD485" s="66"/>
      <c r="DE485" s="66"/>
      <c r="DF485" s="51"/>
      <c r="DG485" s="51"/>
      <c r="DH485" s="51"/>
      <c r="DI485" s="51"/>
      <c r="DJ485" s="51"/>
      <c r="DK485" s="51"/>
      <c r="DL485" s="51"/>
      <c r="DM485" s="51"/>
      <c r="DN485" s="51"/>
      <c r="DO485" s="51"/>
      <c r="DP485" s="54"/>
      <c r="DQ485" s="130"/>
      <c r="DR485" s="109"/>
      <c r="DS485" s="109"/>
      <c r="DT485" s="109"/>
      <c r="DU485" s="66"/>
      <c r="DV485" s="66"/>
      <c r="DW485" s="51"/>
      <c r="DX485" s="51"/>
      <c r="DY485" s="51"/>
      <c r="DZ485" s="51"/>
      <c r="EA485" s="51"/>
      <c r="EB485" s="51"/>
      <c r="EC485" s="51"/>
      <c r="ED485" s="51"/>
      <c r="EE485" s="51"/>
      <c r="EF485" s="51"/>
      <c r="EG485" s="54"/>
      <c r="EH485" s="130"/>
      <c r="EI485" s="109"/>
      <c r="EJ485" s="109"/>
      <c r="EK485" s="109"/>
      <c r="EL485" s="66"/>
      <c r="EM485" s="66"/>
      <c r="EN485" s="51"/>
      <c r="EO485" s="51"/>
      <c r="EP485" s="51"/>
      <c r="EQ485" s="51"/>
      <c r="ER485" s="51"/>
      <c r="ES485" s="51"/>
      <c r="ET485" s="51"/>
      <c r="EU485" s="51"/>
      <c r="EV485" s="51"/>
      <c r="EW485" s="51"/>
      <c r="EX485" s="54"/>
      <c r="EY485" s="130"/>
      <c r="EZ485" s="109"/>
      <c r="FA485" s="109"/>
      <c r="FB485" s="109"/>
      <c r="FC485" s="66"/>
      <c r="FD485" s="66"/>
      <c r="FE485" s="51"/>
      <c r="FF485" s="51"/>
      <c r="FG485" s="51"/>
      <c r="FH485" s="51"/>
      <c r="FI485" s="51"/>
      <c r="FJ485" s="51"/>
      <c r="FK485" s="51"/>
      <c r="FL485" s="51"/>
      <c r="FM485" s="51"/>
      <c r="FN485" s="51"/>
      <c r="FO485" s="54"/>
      <c r="FP485" s="130"/>
      <c r="FQ485" s="109"/>
      <c r="FR485" s="109"/>
      <c r="FS485" s="109"/>
      <c r="FT485" s="66"/>
      <c r="FU485" s="66"/>
      <c r="FV485" s="51"/>
      <c r="FW485" s="51"/>
      <c r="FX485" s="51"/>
      <c r="FY485" s="51"/>
      <c r="FZ485" s="51"/>
      <c r="GA485" s="51"/>
      <c r="GB485" s="51"/>
      <c r="GC485" s="51"/>
      <c r="GD485" s="51"/>
      <c r="GE485" s="51"/>
      <c r="GF485" s="54"/>
      <c r="GG485" s="130"/>
      <c r="GH485" s="109"/>
      <c r="GI485" s="109"/>
      <c r="GJ485" s="109"/>
      <c r="GK485" s="66"/>
      <c r="GL485" s="66"/>
      <c r="GM485" s="51"/>
      <c r="GN485" s="51"/>
      <c r="GO485" s="51"/>
      <c r="GP485" s="51"/>
      <c r="GQ485" s="51"/>
      <c r="GR485" s="51"/>
      <c r="GS485" s="51"/>
      <c r="GT485" s="51"/>
      <c r="GU485" s="51"/>
      <c r="GV485" s="51"/>
      <c r="GW485" s="54"/>
      <c r="GX485" s="130"/>
      <c r="GY485" s="109"/>
      <c r="GZ485" s="109"/>
      <c r="HA485" s="109"/>
      <c r="HB485" s="66"/>
      <c r="HC485" s="66"/>
      <c r="HD485" s="51"/>
      <c r="HE485" s="51"/>
      <c r="HF485" s="51"/>
      <c r="HG485" s="51"/>
      <c r="HH485" s="51"/>
      <c r="HI485" s="51"/>
      <c r="HJ485" s="51"/>
      <c r="HK485" s="51"/>
      <c r="HL485" s="51"/>
      <c r="HM485" s="51"/>
      <c r="HN485" s="54"/>
      <c r="HO485" s="130"/>
      <c r="HP485" s="109"/>
      <c r="HQ485" s="109"/>
      <c r="HR485" s="109"/>
      <c r="HS485" s="66"/>
      <c r="HT485" s="66"/>
      <c r="HU485" s="51"/>
      <c r="HV485" s="51"/>
      <c r="HW485" s="51"/>
      <c r="HX485" s="51"/>
      <c r="HY485" s="51"/>
      <c r="HZ485" s="51"/>
      <c r="IA485" s="51"/>
      <c r="IB485" s="51"/>
      <c r="IC485" s="51"/>
      <c r="ID485" s="51"/>
      <c r="IE485" s="54"/>
      <c r="IF485" s="130"/>
      <c r="IG485" s="109"/>
      <c r="IH485" s="109"/>
      <c r="II485" s="109"/>
      <c r="IJ485" s="66"/>
      <c r="IK485" s="66"/>
      <c r="IL485" s="51"/>
      <c r="IM485" s="51"/>
      <c r="IN485" s="51"/>
      <c r="IO485" s="51"/>
      <c r="IP485" s="51"/>
      <c r="IQ485" s="51"/>
      <c r="IR485" s="51"/>
      <c r="IS485" s="51"/>
      <c r="IT485" s="51"/>
      <c r="IU485" s="51"/>
      <c r="IV485" s="54"/>
    </row>
    <row r="486" spans="1:257" ht="30.75" customHeight="1">
      <c r="A486" s="111"/>
      <c r="B486" s="108"/>
      <c r="C486" s="109"/>
      <c r="D486" s="110"/>
      <c r="E486" s="19"/>
      <c r="F486" s="19"/>
      <c r="G486" s="19"/>
      <c r="H486" s="19">
        <v>2026</v>
      </c>
      <c r="I486" s="25">
        <f t="shared" si="141"/>
        <v>0</v>
      </c>
      <c r="J486" s="25">
        <f t="shared" si="141"/>
        <v>0</v>
      </c>
      <c r="K486" s="25">
        <f t="shared" si="140"/>
        <v>0</v>
      </c>
      <c r="L486" s="25">
        <f t="shared" si="140"/>
        <v>0</v>
      </c>
      <c r="M486" s="25">
        <f t="shared" si="140"/>
        <v>0</v>
      </c>
      <c r="N486" s="25">
        <f t="shared" si="140"/>
        <v>0</v>
      </c>
      <c r="O486" s="25">
        <f t="shared" si="140"/>
        <v>0</v>
      </c>
      <c r="P486" s="25">
        <f t="shared" si="140"/>
        <v>0</v>
      </c>
      <c r="Q486" s="25">
        <f t="shared" si="140"/>
        <v>0</v>
      </c>
      <c r="R486" s="25">
        <f t="shared" si="140"/>
        <v>0</v>
      </c>
      <c r="S486" s="22"/>
      <c r="T486" s="131"/>
      <c r="U486" s="109"/>
      <c r="V486" s="109"/>
      <c r="W486" s="66"/>
      <c r="X486" s="66"/>
      <c r="Y486" s="51"/>
      <c r="Z486" s="51"/>
      <c r="AA486" s="51"/>
      <c r="AB486" s="51"/>
      <c r="AC486" s="51"/>
      <c r="AD486" s="51"/>
      <c r="AE486" s="51"/>
      <c r="AF486" s="51"/>
      <c r="AG486" s="51"/>
      <c r="AH486" s="51"/>
      <c r="AI486" s="54"/>
      <c r="AJ486" s="130"/>
      <c r="AK486" s="109"/>
      <c r="AL486" s="109"/>
      <c r="AM486" s="109"/>
      <c r="AN486" s="66"/>
      <c r="AO486" s="66"/>
      <c r="AP486" s="51"/>
      <c r="AQ486" s="51"/>
      <c r="AR486" s="51"/>
      <c r="AS486" s="51"/>
      <c r="AT486" s="51"/>
      <c r="AU486" s="51"/>
      <c r="AV486" s="51"/>
      <c r="AW486" s="51"/>
      <c r="AX486" s="51"/>
      <c r="AY486" s="51"/>
      <c r="AZ486" s="54"/>
      <c r="BA486" s="130"/>
      <c r="BB486" s="109"/>
      <c r="BC486" s="109"/>
      <c r="BD486" s="109"/>
      <c r="BE486" s="66"/>
      <c r="BF486" s="66"/>
      <c r="BG486" s="51"/>
      <c r="BH486" s="51"/>
      <c r="BI486" s="51"/>
      <c r="BJ486" s="51"/>
      <c r="BK486" s="51"/>
      <c r="BL486" s="51"/>
      <c r="BM486" s="51"/>
      <c r="BN486" s="51"/>
      <c r="BO486" s="51"/>
      <c r="BP486" s="51"/>
      <c r="BQ486" s="54"/>
      <c r="BR486" s="130"/>
      <c r="BS486" s="109"/>
      <c r="BT486" s="109"/>
      <c r="BU486" s="109"/>
      <c r="BV486" s="66"/>
      <c r="BW486" s="66"/>
      <c r="BX486" s="51"/>
      <c r="BY486" s="51"/>
      <c r="BZ486" s="51"/>
      <c r="CA486" s="51"/>
      <c r="CB486" s="51"/>
      <c r="CC486" s="51"/>
      <c r="CD486" s="51"/>
      <c r="CE486" s="51"/>
      <c r="CF486" s="51"/>
      <c r="CG486" s="51"/>
      <c r="CH486" s="54"/>
      <c r="CI486" s="130"/>
      <c r="CJ486" s="109"/>
      <c r="CK486" s="109"/>
      <c r="CL486" s="109"/>
      <c r="CM486" s="66"/>
      <c r="CN486" s="66"/>
      <c r="CO486" s="51"/>
      <c r="CP486" s="51"/>
      <c r="CQ486" s="51"/>
      <c r="CR486" s="51"/>
      <c r="CS486" s="51"/>
      <c r="CT486" s="51"/>
      <c r="CU486" s="51"/>
      <c r="CV486" s="51"/>
      <c r="CW486" s="51"/>
      <c r="CX486" s="51"/>
      <c r="CY486" s="54"/>
      <c r="CZ486" s="130"/>
      <c r="DA486" s="109"/>
      <c r="DB486" s="109"/>
      <c r="DC486" s="109"/>
      <c r="DD486" s="66"/>
      <c r="DE486" s="66"/>
      <c r="DF486" s="51"/>
      <c r="DG486" s="51"/>
      <c r="DH486" s="51"/>
      <c r="DI486" s="51"/>
      <c r="DJ486" s="51"/>
      <c r="DK486" s="51"/>
      <c r="DL486" s="51"/>
      <c r="DM486" s="51"/>
      <c r="DN486" s="51"/>
      <c r="DO486" s="51"/>
      <c r="DP486" s="54"/>
      <c r="DQ486" s="130"/>
      <c r="DR486" s="109"/>
      <c r="DS486" s="109"/>
      <c r="DT486" s="109"/>
      <c r="DU486" s="66"/>
      <c r="DV486" s="66"/>
      <c r="DW486" s="51"/>
      <c r="DX486" s="51"/>
      <c r="DY486" s="51"/>
      <c r="DZ486" s="51"/>
      <c r="EA486" s="51"/>
      <c r="EB486" s="51"/>
      <c r="EC486" s="51"/>
      <c r="ED486" s="51"/>
      <c r="EE486" s="51"/>
      <c r="EF486" s="51"/>
      <c r="EG486" s="54"/>
      <c r="EH486" s="130"/>
      <c r="EI486" s="109"/>
      <c r="EJ486" s="109"/>
      <c r="EK486" s="109"/>
      <c r="EL486" s="66"/>
      <c r="EM486" s="66"/>
      <c r="EN486" s="51"/>
      <c r="EO486" s="51"/>
      <c r="EP486" s="51"/>
      <c r="EQ486" s="51"/>
      <c r="ER486" s="51"/>
      <c r="ES486" s="51"/>
      <c r="ET486" s="51"/>
      <c r="EU486" s="51"/>
      <c r="EV486" s="51"/>
      <c r="EW486" s="51"/>
      <c r="EX486" s="54"/>
      <c r="EY486" s="130"/>
      <c r="EZ486" s="109"/>
      <c r="FA486" s="109"/>
      <c r="FB486" s="109"/>
      <c r="FC486" s="66"/>
      <c r="FD486" s="66"/>
      <c r="FE486" s="51"/>
      <c r="FF486" s="51"/>
      <c r="FG486" s="51"/>
      <c r="FH486" s="51"/>
      <c r="FI486" s="51"/>
      <c r="FJ486" s="51"/>
      <c r="FK486" s="51"/>
      <c r="FL486" s="51"/>
      <c r="FM486" s="51"/>
      <c r="FN486" s="51"/>
      <c r="FO486" s="54"/>
      <c r="FP486" s="130"/>
      <c r="FQ486" s="109"/>
      <c r="FR486" s="109"/>
      <c r="FS486" s="109"/>
      <c r="FT486" s="66"/>
      <c r="FU486" s="66"/>
      <c r="FV486" s="51"/>
      <c r="FW486" s="51"/>
      <c r="FX486" s="51"/>
      <c r="FY486" s="51"/>
      <c r="FZ486" s="51"/>
      <c r="GA486" s="51"/>
      <c r="GB486" s="51"/>
      <c r="GC486" s="51"/>
      <c r="GD486" s="51"/>
      <c r="GE486" s="51"/>
      <c r="GF486" s="54"/>
      <c r="GG486" s="130"/>
      <c r="GH486" s="109"/>
      <c r="GI486" s="109"/>
      <c r="GJ486" s="109"/>
      <c r="GK486" s="66"/>
      <c r="GL486" s="66"/>
      <c r="GM486" s="51"/>
      <c r="GN486" s="51"/>
      <c r="GO486" s="51"/>
      <c r="GP486" s="51"/>
      <c r="GQ486" s="51"/>
      <c r="GR486" s="51"/>
      <c r="GS486" s="51"/>
      <c r="GT486" s="51"/>
      <c r="GU486" s="51"/>
      <c r="GV486" s="51"/>
      <c r="GW486" s="54"/>
      <c r="GX486" s="130"/>
      <c r="GY486" s="109"/>
      <c r="GZ486" s="109"/>
      <c r="HA486" s="109"/>
      <c r="HB486" s="66"/>
      <c r="HC486" s="66"/>
      <c r="HD486" s="51"/>
      <c r="HE486" s="51"/>
      <c r="HF486" s="51"/>
      <c r="HG486" s="51"/>
      <c r="HH486" s="51"/>
      <c r="HI486" s="51"/>
      <c r="HJ486" s="51"/>
      <c r="HK486" s="51"/>
      <c r="HL486" s="51"/>
      <c r="HM486" s="51"/>
      <c r="HN486" s="54"/>
      <c r="HO486" s="130"/>
      <c r="HP486" s="109"/>
      <c r="HQ486" s="109"/>
      <c r="HR486" s="109"/>
      <c r="HS486" s="66"/>
      <c r="HT486" s="66"/>
      <c r="HU486" s="51"/>
      <c r="HV486" s="51"/>
      <c r="HW486" s="51"/>
      <c r="HX486" s="51"/>
      <c r="HY486" s="51"/>
      <c r="HZ486" s="51"/>
      <c r="IA486" s="51"/>
      <c r="IB486" s="51"/>
      <c r="IC486" s="51"/>
      <c r="ID486" s="51"/>
      <c r="IE486" s="54"/>
      <c r="IF486" s="130"/>
      <c r="IG486" s="109"/>
      <c r="IH486" s="109"/>
      <c r="II486" s="109"/>
      <c r="IJ486" s="66"/>
      <c r="IK486" s="66"/>
      <c r="IL486" s="51"/>
      <c r="IM486" s="51"/>
      <c r="IN486" s="51"/>
      <c r="IO486" s="51"/>
      <c r="IP486" s="51"/>
      <c r="IQ486" s="51"/>
      <c r="IR486" s="51"/>
      <c r="IS486" s="51"/>
      <c r="IT486" s="51"/>
      <c r="IU486" s="51"/>
      <c r="IV486" s="54"/>
    </row>
    <row r="487" spans="1:257" ht="30.75" customHeight="1">
      <c r="A487" s="111"/>
      <c r="B487" s="108"/>
      <c r="C487" s="109"/>
      <c r="D487" s="110"/>
      <c r="E487" s="19"/>
      <c r="F487" s="19"/>
      <c r="G487" s="19"/>
      <c r="H487" s="19">
        <v>2027</v>
      </c>
      <c r="I487" s="25">
        <f t="shared" si="141"/>
        <v>191939.65723512878</v>
      </c>
      <c r="J487" s="25">
        <f t="shared" si="141"/>
        <v>0</v>
      </c>
      <c r="K487" s="25">
        <f t="shared" si="140"/>
        <v>191939.65723512878</v>
      </c>
      <c r="L487" s="25">
        <f t="shared" si="140"/>
        <v>0</v>
      </c>
      <c r="M487" s="25">
        <f t="shared" si="140"/>
        <v>0</v>
      </c>
      <c r="N487" s="25">
        <f t="shared" si="140"/>
        <v>0</v>
      </c>
      <c r="O487" s="25">
        <f t="shared" si="140"/>
        <v>0</v>
      </c>
      <c r="P487" s="25">
        <f t="shared" si="140"/>
        <v>0</v>
      </c>
      <c r="Q487" s="25">
        <f t="shared" si="140"/>
        <v>0</v>
      </c>
      <c r="R487" s="25">
        <f t="shared" si="140"/>
        <v>0</v>
      </c>
      <c r="S487" s="22"/>
      <c r="T487" s="131"/>
      <c r="U487" s="109"/>
      <c r="V487" s="109"/>
      <c r="W487" s="66"/>
      <c r="X487" s="66"/>
      <c r="Y487" s="51"/>
      <c r="Z487" s="51"/>
      <c r="AA487" s="51"/>
      <c r="AB487" s="51"/>
      <c r="AC487" s="51"/>
      <c r="AD487" s="51"/>
      <c r="AE487" s="51"/>
      <c r="AF487" s="51"/>
      <c r="AG487" s="51"/>
      <c r="AH487" s="51"/>
      <c r="AI487" s="54"/>
      <c r="AJ487" s="130"/>
      <c r="AK487" s="109"/>
      <c r="AL487" s="109"/>
      <c r="AM487" s="109"/>
      <c r="AN487" s="66"/>
      <c r="AO487" s="66"/>
      <c r="AP487" s="51"/>
      <c r="AQ487" s="51"/>
      <c r="AR487" s="51"/>
      <c r="AS487" s="51"/>
      <c r="AT487" s="51"/>
      <c r="AU487" s="51"/>
      <c r="AV487" s="51"/>
      <c r="AW487" s="51"/>
      <c r="AX487" s="51"/>
      <c r="AY487" s="51"/>
      <c r="AZ487" s="54"/>
      <c r="BA487" s="130"/>
      <c r="BB487" s="109"/>
      <c r="BC487" s="109"/>
      <c r="BD487" s="109"/>
      <c r="BE487" s="66"/>
      <c r="BF487" s="66"/>
      <c r="BG487" s="51"/>
      <c r="BH487" s="51"/>
      <c r="BI487" s="51"/>
      <c r="BJ487" s="51"/>
      <c r="BK487" s="51"/>
      <c r="BL487" s="51"/>
      <c r="BM487" s="51"/>
      <c r="BN487" s="51"/>
      <c r="BO487" s="51"/>
      <c r="BP487" s="51"/>
      <c r="BQ487" s="54"/>
      <c r="BR487" s="130"/>
      <c r="BS487" s="109"/>
      <c r="BT487" s="109"/>
      <c r="BU487" s="109"/>
      <c r="BV487" s="66"/>
      <c r="BW487" s="66"/>
      <c r="BX487" s="51"/>
      <c r="BY487" s="51"/>
      <c r="BZ487" s="51"/>
      <c r="CA487" s="51"/>
      <c r="CB487" s="51"/>
      <c r="CC487" s="51"/>
      <c r="CD487" s="51"/>
      <c r="CE487" s="51"/>
      <c r="CF487" s="51"/>
      <c r="CG487" s="51"/>
      <c r="CH487" s="54"/>
      <c r="CI487" s="130"/>
      <c r="CJ487" s="109"/>
      <c r="CK487" s="109"/>
      <c r="CL487" s="109"/>
      <c r="CM487" s="66"/>
      <c r="CN487" s="66"/>
      <c r="CO487" s="51"/>
      <c r="CP487" s="51"/>
      <c r="CQ487" s="51"/>
      <c r="CR487" s="51"/>
      <c r="CS487" s="51"/>
      <c r="CT487" s="51"/>
      <c r="CU487" s="51"/>
      <c r="CV487" s="51"/>
      <c r="CW487" s="51"/>
      <c r="CX487" s="51"/>
      <c r="CY487" s="54"/>
      <c r="CZ487" s="130"/>
      <c r="DA487" s="109"/>
      <c r="DB487" s="109"/>
      <c r="DC487" s="109"/>
      <c r="DD487" s="66"/>
      <c r="DE487" s="66"/>
      <c r="DF487" s="51"/>
      <c r="DG487" s="51"/>
      <c r="DH487" s="51"/>
      <c r="DI487" s="51"/>
      <c r="DJ487" s="51"/>
      <c r="DK487" s="51"/>
      <c r="DL487" s="51"/>
      <c r="DM487" s="51"/>
      <c r="DN487" s="51"/>
      <c r="DO487" s="51"/>
      <c r="DP487" s="54"/>
      <c r="DQ487" s="130"/>
      <c r="DR487" s="109"/>
      <c r="DS487" s="109"/>
      <c r="DT487" s="109"/>
      <c r="DU487" s="66"/>
      <c r="DV487" s="66"/>
      <c r="DW487" s="51"/>
      <c r="DX487" s="51"/>
      <c r="DY487" s="51"/>
      <c r="DZ487" s="51"/>
      <c r="EA487" s="51"/>
      <c r="EB487" s="51"/>
      <c r="EC487" s="51"/>
      <c r="ED487" s="51"/>
      <c r="EE487" s="51"/>
      <c r="EF487" s="51"/>
      <c r="EG487" s="54"/>
      <c r="EH487" s="130"/>
      <c r="EI487" s="109"/>
      <c r="EJ487" s="109"/>
      <c r="EK487" s="109"/>
      <c r="EL487" s="66"/>
      <c r="EM487" s="66"/>
      <c r="EN487" s="51"/>
      <c r="EO487" s="51"/>
      <c r="EP487" s="51"/>
      <c r="EQ487" s="51"/>
      <c r="ER487" s="51"/>
      <c r="ES487" s="51"/>
      <c r="ET487" s="51"/>
      <c r="EU487" s="51"/>
      <c r="EV487" s="51"/>
      <c r="EW487" s="51"/>
      <c r="EX487" s="54"/>
      <c r="EY487" s="130"/>
      <c r="EZ487" s="109"/>
      <c r="FA487" s="109"/>
      <c r="FB487" s="109"/>
      <c r="FC487" s="66"/>
      <c r="FD487" s="66"/>
      <c r="FE487" s="51"/>
      <c r="FF487" s="51"/>
      <c r="FG487" s="51"/>
      <c r="FH487" s="51"/>
      <c r="FI487" s="51"/>
      <c r="FJ487" s="51"/>
      <c r="FK487" s="51"/>
      <c r="FL487" s="51"/>
      <c r="FM487" s="51"/>
      <c r="FN487" s="51"/>
      <c r="FO487" s="54"/>
      <c r="FP487" s="130"/>
      <c r="FQ487" s="109"/>
      <c r="FR487" s="109"/>
      <c r="FS487" s="109"/>
      <c r="FT487" s="66"/>
      <c r="FU487" s="66"/>
      <c r="FV487" s="51"/>
      <c r="FW487" s="51"/>
      <c r="FX487" s="51"/>
      <c r="FY487" s="51"/>
      <c r="FZ487" s="51"/>
      <c r="GA487" s="51"/>
      <c r="GB487" s="51"/>
      <c r="GC487" s="51"/>
      <c r="GD487" s="51"/>
      <c r="GE487" s="51"/>
      <c r="GF487" s="54"/>
      <c r="GG487" s="130"/>
      <c r="GH487" s="109"/>
      <c r="GI487" s="109"/>
      <c r="GJ487" s="109"/>
      <c r="GK487" s="66"/>
      <c r="GL487" s="66"/>
      <c r="GM487" s="51"/>
      <c r="GN487" s="51"/>
      <c r="GO487" s="51"/>
      <c r="GP487" s="51"/>
      <c r="GQ487" s="51"/>
      <c r="GR487" s="51"/>
      <c r="GS487" s="51"/>
      <c r="GT487" s="51"/>
      <c r="GU487" s="51"/>
      <c r="GV487" s="51"/>
      <c r="GW487" s="54"/>
      <c r="GX487" s="130"/>
      <c r="GY487" s="109"/>
      <c r="GZ487" s="109"/>
      <c r="HA487" s="109"/>
      <c r="HB487" s="66"/>
      <c r="HC487" s="66"/>
      <c r="HD487" s="51"/>
      <c r="HE487" s="51"/>
      <c r="HF487" s="51"/>
      <c r="HG487" s="51"/>
      <c r="HH487" s="51"/>
      <c r="HI487" s="51"/>
      <c r="HJ487" s="51"/>
      <c r="HK487" s="51"/>
      <c r="HL487" s="51"/>
      <c r="HM487" s="51"/>
      <c r="HN487" s="54"/>
      <c r="HO487" s="130"/>
      <c r="HP487" s="109"/>
      <c r="HQ487" s="109"/>
      <c r="HR487" s="109"/>
      <c r="HS487" s="66"/>
      <c r="HT487" s="66"/>
      <c r="HU487" s="51"/>
      <c r="HV487" s="51"/>
      <c r="HW487" s="51"/>
      <c r="HX487" s="51"/>
      <c r="HY487" s="51"/>
      <c r="HZ487" s="51"/>
      <c r="IA487" s="51"/>
      <c r="IB487" s="51"/>
      <c r="IC487" s="51"/>
      <c r="ID487" s="51"/>
      <c r="IE487" s="54"/>
      <c r="IF487" s="130"/>
      <c r="IG487" s="109"/>
      <c r="IH487" s="109"/>
      <c r="II487" s="109"/>
      <c r="IJ487" s="66"/>
      <c r="IK487" s="66"/>
      <c r="IL487" s="51"/>
      <c r="IM487" s="51"/>
      <c r="IN487" s="51"/>
      <c r="IO487" s="51"/>
      <c r="IP487" s="51"/>
      <c r="IQ487" s="51"/>
      <c r="IR487" s="51"/>
      <c r="IS487" s="51"/>
      <c r="IT487" s="51"/>
      <c r="IU487" s="51"/>
      <c r="IV487" s="54"/>
    </row>
    <row r="488" spans="1:257" ht="30.75" customHeight="1">
      <c r="A488" s="111"/>
      <c r="B488" s="108"/>
      <c r="C488" s="109"/>
      <c r="D488" s="110"/>
      <c r="E488" s="19"/>
      <c r="F488" s="19"/>
      <c r="G488" s="19"/>
      <c r="H488" s="19">
        <v>2028</v>
      </c>
      <c r="I488" s="25">
        <f t="shared" si="141"/>
        <v>0</v>
      </c>
      <c r="J488" s="25">
        <f t="shared" si="141"/>
        <v>0</v>
      </c>
      <c r="K488" s="25">
        <f t="shared" si="140"/>
        <v>0</v>
      </c>
      <c r="L488" s="25">
        <f t="shared" si="140"/>
        <v>0</v>
      </c>
      <c r="M488" s="25">
        <f t="shared" si="140"/>
        <v>0</v>
      </c>
      <c r="N488" s="25">
        <f t="shared" si="140"/>
        <v>0</v>
      </c>
      <c r="O488" s="25">
        <f t="shared" si="140"/>
        <v>0</v>
      </c>
      <c r="P488" s="25">
        <f t="shared" si="140"/>
        <v>0</v>
      </c>
      <c r="Q488" s="25">
        <f t="shared" si="140"/>
        <v>0</v>
      </c>
      <c r="R488" s="25">
        <f t="shared" si="140"/>
        <v>0</v>
      </c>
      <c r="S488" s="22"/>
      <c r="T488" s="26"/>
      <c r="AI488" s="66"/>
      <c r="AY488" s="66"/>
      <c r="BO488" s="66"/>
      <c r="CE488" s="66"/>
      <c r="CU488" s="66"/>
      <c r="DK488" s="66"/>
      <c r="EA488" s="66"/>
      <c r="EQ488" s="66"/>
      <c r="FG488" s="66"/>
      <c r="FW488" s="66"/>
      <c r="GM488" s="66"/>
      <c r="HC488" s="66"/>
      <c r="HS488" s="66"/>
      <c r="II488" s="66"/>
    </row>
    <row r="489" spans="1:257" ht="30.75" customHeight="1">
      <c r="A489" s="111"/>
      <c r="B489" s="108"/>
      <c r="C489" s="109"/>
      <c r="D489" s="110"/>
      <c r="E489" s="19"/>
      <c r="F489" s="19"/>
      <c r="G489" s="19"/>
      <c r="H489" s="19">
        <v>2029</v>
      </c>
      <c r="I489" s="25">
        <f t="shared" si="141"/>
        <v>0</v>
      </c>
      <c r="J489" s="25">
        <f t="shared" si="141"/>
        <v>0</v>
      </c>
      <c r="K489" s="25">
        <f t="shared" si="140"/>
        <v>0</v>
      </c>
      <c r="L489" s="25">
        <f t="shared" si="140"/>
        <v>0</v>
      </c>
      <c r="M489" s="25">
        <f t="shared" si="140"/>
        <v>0</v>
      </c>
      <c r="N489" s="25">
        <f t="shared" si="140"/>
        <v>0</v>
      </c>
      <c r="O489" s="25">
        <f t="shared" si="140"/>
        <v>0</v>
      </c>
      <c r="P489" s="25">
        <f t="shared" si="140"/>
        <v>0</v>
      </c>
      <c r="Q489" s="25">
        <f t="shared" si="140"/>
        <v>0</v>
      </c>
      <c r="R489" s="25">
        <f t="shared" si="140"/>
        <v>0</v>
      </c>
      <c r="S489" s="22"/>
      <c r="T489" s="26"/>
      <c r="AI489" s="66"/>
      <c r="AY489" s="66"/>
      <c r="BO489" s="66"/>
      <c r="CE489" s="66"/>
      <c r="CU489" s="66"/>
      <c r="DK489" s="66"/>
      <c r="EA489" s="66"/>
      <c r="EQ489" s="66"/>
      <c r="FG489" s="66"/>
      <c r="FW489" s="66"/>
      <c r="GM489" s="66"/>
      <c r="HC489" s="66"/>
      <c r="HS489" s="66"/>
      <c r="II489" s="66"/>
    </row>
    <row r="490" spans="1:257" ht="30.75" customHeight="1">
      <c r="A490" s="111"/>
      <c r="B490" s="108"/>
      <c r="C490" s="109"/>
      <c r="D490" s="110"/>
      <c r="E490" s="19"/>
      <c r="F490" s="19"/>
      <c r="G490" s="19"/>
      <c r="H490" s="19">
        <v>2030</v>
      </c>
      <c r="I490" s="25">
        <f t="shared" si="141"/>
        <v>0</v>
      </c>
      <c r="J490" s="25">
        <f t="shared" si="141"/>
        <v>0</v>
      </c>
      <c r="K490" s="25">
        <f t="shared" si="140"/>
        <v>0</v>
      </c>
      <c r="L490" s="25">
        <f t="shared" si="140"/>
        <v>0</v>
      </c>
      <c r="M490" s="25">
        <f t="shared" si="140"/>
        <v>0</v>
      </c>
      <c r="N490" s="25">
        <f t="shared" si="140"/>
        <v>0</v>
      </c>
      <c r="O490" s="25">
        <f t="shared" si="140"/>
        <v>0</v>
      </c>
      <c r="P490" s="25">
        <f t="shared" si="140"/>
        <v>0</v>
      </c>
      <c r="Q490" s="25">
        <f t="shared" si="140"/>
        <v>0</v>
      </c>
      <c r="R490" s="25">
        <f t="shared" si="140"/>
        <v>0</v>
      </c>
      <c r="S490" s="22"/>
      <c r="T490" s="26"/>
      <c r="AI490" s="66"/>
      <c r="AY490" s="66"/>
      <c r="BO490" s="66"/>
      <c r="CE490" s="66"/>
      <c r="CU490" s="66"/>
      <c r="DK490" s="66"/>
      <c r="EA490" s="66"/>
      <c r="EQ490" s="66"/>
      <c r="FG490" s="66"/>
      <c r="FW490" s="66"/>
      <c r="GM490" s="66"/>
      <c r="HC490" s="66"/>
      <c r="HS490" s="66"/>
      <c r="II490" s="66"/>
    </row>
    <row r="491" spans="1:257" ht="30.75" customHeight="1">
      <c r="A491" s="96"/>
      <c r="B491" s="105" t="s">
        <v>335</v>
      </c>
      <c r="C491" s="106"/>
      <c r="D491" s="107"/>
      <c r="E491" s="19"/>
      <c r="F491" s="19"/>
      <c r="G491" s="19"/>
      <c r="H491" s="23" t="s">
        <v>23</v>
      </c>
      <c r="I491" s="24">
        <f t="shared" ref="I491:R491" si="142">SUM(I492:I500)</f>
        <v>0</v>
      </c>
      <c r="J491" s="24">
        <f t="shared" si="142"/>
        <v>0</v>
      </c>
      <c r="K491" s="24">
        <f t="shared" si="142"/>
        <v>0</v>
      </c>
      <c r="L491" s="24">
        <f t="shared" si="142"/>
        <v>0</v>
      </c>
      <c r="M491" s="24">
        <f t="shared" si="142"/>
        <v>0</v>
      </c>
      <c r="N491" s="24">
        <f t="shared" si="142"/>
        <v>0</v>
      </c>
      <c r="O491" s="24">
        <f t="shared" si="142"/>
        <v>0</v>
      </c>
      <c r="P491" s="24">
        <f t="shared" si="142"/>
        <v>0</v>
      </c>
      <c r="Q491" s="24">
        <f t="shared" si="142"/>
        <v>0</v>
      </c>
      <c r="R491" s="24">
        <f t="shared" si="142"/>
        <v>0</v>
      </c>
      <c r="S491" s="22"/>
      <c r="T491" s="131"/>
      <c r="U491" s="109"/>
      <c r="V491" s="109"/>
      <c r="W491" s="66"/>
      <c r="X491" s="46"/>
      <c r="Y491" s="52"/>
      <c r="Z491" s="52"/>
      <c r="AA491" s="52"/>
      <c r="AB491" s="52"/>
      <c r="AC491" s="52"/>
      <c r="AD491" s="52"/>
      <c r="AE491" s="52"/>
      <c r="AF491" s="52"/>
      <c r="AG491" s="52"/>
      <c r="AH491" s="52"/>
      <c r="AI491" s="54"/>
      <c r="AJ491" s="130"/>
      <c r="AK491" s="109"/>
      <c r="AL491" s="109"/>
      <c r="AM491" s="109"/>
      <c r="AN491" s="66"/>
      <c r="AO491" s="46"/>
      <c r="AP491" s="52"/>
      <c r="AQ491" s="52"/>
      <c r="AR491" s="52"/>
      <c r="AS491" s="52"/>
      <c r="AT491" s="52"/>
      <c r="AU491" s="52"/>
      <c r="AV491" s="52"/>
      <c r="AW491" s="52"/>
      <c r="AX491" s="52"/>
      <c r="AY491" s="52"/>
      <c r="AZ491" s="54"/>
      <c r="BA491" s="130"/>
      <c r="BB491" s="109"/>
      <c r="BC491" s="109"/>
      <c r="BD491" s="109"/>
      <c r="BE491" s="66"/>
      <c r="BF491" s="46"/>
      <c r="BG491" s="52"/>
      <c r="BH491" s="52"/>
      <c r="BI491" s="52"/>
      <c r="BJ491" s="52"/>
      <c r="BK491" s="52"/>
      <c r="BL491" s="52"/>
      <c r="BM491" s="52"/>
      <c r="BN491" s="52"/>
      <c r="BO491" s="52"/>
      <c r="BP491" s="52"/>
      <c r="BQ491" s="54"/>
      <c r="BR491" s="130"/>
      <c r="BS491" s="109"/>
      <c r="BT491" s="109"/>
      <c r="BU491" s="109"/>
      <c r="BV491" s="66"/>
      <c r="BW491" s="46"/>
      <c r="BX491" s="52"/>
      <c r="BY491" s="52"/>
      <c r="BZ491" s="52"/>
      <c r="CA491" s="52"/>
      <c r="CB491" s="52"/>
      <c r="CC491" s="52"/>
      <c r="CD491" s="52"/>
      <c r="CE491" s="52"/>
      <c r="CF491" s="52"/>
      <c r="CG491" s="52"/>
      <c r="CH491" s="54"/>
      <c r="CI491" s="130"/>
      <c r="CJ491" s="109"/>
      <c r="CK491" s="109"/>
      <c r="CL491" s="109"/>
      <c r="CM491" s="66"/>
      <c r="CN491" s="46"/>
      <c r="CO491" s="52"/>
      <c r="CP491" s="52"/>
      <c r="CQ491" s="52"/>
      <c r="CR491" s="52"/>
      <c r="CS491" s="52"/>
      <c r="CT491" s="52"/>
      <c r="CU491" s="52"/>
      <c r="CV491" s="52"/>
      <c r="CW491" s="52"/>
      <c r="CX491" s="52"/>
      <c r="CY491" s="54"/>
      <c r="CZ491" s="130"/>
      <c r="DA491" s="109"/>
      <c r="DB491" s="109"/>
      <c r="DC491" s="109"/>
      <c r="DD491" s="66"/>
      <c r="DE491" s="46"/>
      <c r="DF491" s="52"/>
      <c r="DG491" s="52"/>
      <c r="DH491" s="52"/>
      <c r="DI491" s="52"/>
      <c r="DJ491" s="52"/>
      <c r="DK491" s="52"/>
      <c r="DL491" s="52"/>
      <c r="DM491" s="52"/>
      <c r="DN491" s="52"/>
      <c r="DO491" s="52"/>
      <c r="DP491" s="54"/>
      <c r="DQ491" s="130"/>
      <c r="DR491" s="109"/>
      <c r="DS491" s="109"/>
      <c r="DT491" s="109"/>
      <c r="DU491" s="66"/>
      <c r="DV491" s="46"/>
      <c r="DW491" s="52"/>
      <c r="DX491" s="52"/>
      <c r="DY491" s="52"/>
      <c r="DZ491" s="52"/>
      <c r="EA491" s="52"/>
      <c r="EB491" s="52"/>
      <c r="EC491" s="52"/>
      <c r="ED491" s="52"/>
      <c r="EE491" s="52"/>
      <c r="EF491" s="52"/>
      <c r="EG491" s="54"/>
      <c r="EH491" s="130"/>
      <c r="EI491" s="109"/>
      <c r="EJ491" s="109"/>
      <c r="EK491" s="109"/>
      <c r="EL491" s="66"/>
      <c r="EM491" s="46"/>
      <c r="EN491" s="52"/>
      <c r="EO491" s="52"/>
      <c r="EP491" s="52"/>
      <c r="EQ491" s="52"/>
      <c r="ER491" s="52"/>
      <c r="ES491" s="52"/>
      <c r="ET491" s="52"/>
      <c r="EU491" s="52"/>
      <c r="EV491" s="52"/>
      <c r="EW491" s="52"/>
      <c r="EX491" s="54"/>
      <c r="EY491" s="130"/>
      <c r="EZ491" s="109"/>
      <c r="FA491" s="109"/>
      <c r="FB491" s="109"/>
      <c r="FC491" s="66"/>
      <c r="FD491" s="46"/>
      <c r="FE491" s="52"/>
      <c r="FF491" s="52"/>
      <c r="FG491" s="52"/>
      <c r="FH491" s="52"/>
      <c r="FI491" s="52"/>
      <c r="FJ491" s="52"/>
      <c r="FK491" s="52"/>
      <c r="FL491" s="52"/>
      <c r="FM491" s="52"/>
      <c r="FN491" s="52"/>
      <c r="FO491" s="54"/>
      <c r="FP491" s="130"/>
      <c r="FQ491" s="109"/>
      <c r="FR491" s="109"/>
      <c r="FS491" s="109"/>
      <c r="FT491" s="66"/>
      <c r="FU491" s="46"/>
      <c r="FV491" s="52"/>
      <c r="FW491" s="52"/>
      <c r="FX491" s="52"/>
      <c r="FY491" s="52"/>
      <c r="FZ491" s="52"/>
      <c r="GA491" s="52"/>
      <c r="GB491" s="52"/>
      <c r="GC491" s="52"/>
      <c r="GD491" s="52"/>
      <c r="GE491" s="52"/>
      <c r="GF491" s="54"/>
      <c r="GG491" s="130"/>
      <c r="GH491" s="109"/>
      <c r="GI491" s="109"/>
      <c r="GJ491" s="109"/>
      <c r="GK491" s="66"/>
      <c r="GL491" s="46"/>
      <c r="GM491" s="52"/>
      <c r="GN491" s="52"/>
      <c r="GO491" s="52"/>
      <c r="GP491" s="52"/>
      <c r="GQ491" s="52"/>
      <c r="GR491" s="52"/>
      <c r="GS491" s="52"/>
      <c r="GT491" s="52"/>
      <c r="GU491" s="52"/>
      <c r="GV491" s="52"/>
      <c r="GW491" s="54"/>
      <c r="GX491" s="130"/>
      <c r="GY491" s="109"/>
      <c r="GZ491" s="109"/>
      <c r="HA491" s="109"/>
      <c r="HB491" s="66"/>
      <c r="HC491" s="46"/>
      <c r="HD491" s="52"/>
      <c r="HE491" s="52"/>
      <c r="HF491" s="52"/>
      <c r="HG491" s="52"/>
      <c r="HH491" s="52"/>
      <c r="HI491" s="52"/>
      <c r="HJ491" s="52"/>
      <c r="HK491" s="52"/>
      <c r="HL491" s="52"/>
      <c r="HM491" s="52"/>
      <c r="HN491" s="54"/>
      <c r="HO491" s="130"/>
      <c r="HP491" s="109"/>
      <c r="HQ491" s="109"/>
      <c r="HR491" s="109"/>
      <c r="HS491" s="66"/>
      <c r="HT491" s="46"/>
      <c r="HU491" s="52"/>
      <c r="HV491" s="52"/>
      <c r="HW491" s="52"/>
      <c r="HX491" s="52"/>
      <c r="HY491" s="52"/>
      <c r="HZ491" s="52"/>
      <c r="IA491" s="52"/>
      <c r="IB491" s="52"/>
      <c r="IC491" s="52"/>
      <c r="ID491" s="52"/>
      <c r="IE491" s="54"/>
      <c r="IF491" s="130"/>
      <c r="IG491" s="109"/>
      <c r="IH491" s="109"/>
      <c r="II491" s="109"/>
      <c r="IJ491" s="66"/>
      <c r="IK491" s="46"/>
      <c r="IL491" s="52"/>
      <c r="IM491" s="52"/>
      <c r="IN491" s="52"/>
      <c r="IO491" s="52"/>
      <c r="IP491" s="52"/>
      <c r="IQ491" s="52"/>
      <c r="IR491" s="52"/>
      <c r="IS491" s="52"/>
      <c r="IT491" s="52"/>
      <c r="IU491" s="52"/>
      <c r="IV491" s="54"/>
    </row>
    <row r="492" spans="1:257" ht="30.75" customHeight="1">
      <c r="A492" s="111"/>
      <c r="B492" s="108"/>
      <c r="C492" s="109"/>
      <c r="D492" s="110"/>
      <c r="E492" s="19"/>
      <c r="F492" s="19"/>
      <c r="G492" s="19"/>
      <c r="H492" s="19">
        <v>2022</v>
      </c>
      <c r="I492" s="25">
        <f>I153</f>
        <v>0</v>
      </c>
      <c r="J492" s="25">
        <f t="shared" ref="J492:R492" si="143">J153</f>
        <v>0</v>
      </c>
      <c r="K492" s="25">
        <f t="shared" si="143"/>
        <v>0</v>
      </c>
      <c r="L492" s="25">
        <f t="shared" si="143"/>
        <v>0</v>
      </c>
      <c r="M492" s="25">
        <f t="shared" si="143"/>
        <v>0</v>
      </c>
      <c r="N492" s="25">
        <f t="shared" si="143"/>
        <v>0</v>
      </c>
      <c r="O492" s="25">
        <f t="shared" si="143"/>
        <v>0</v>
      </c>
      <c r="P492" s="25">
        <f t="shared" si="143"/>
        <v>0</v>
      </c>
      <c r="Q492" s="25">
        <f t="shared" si="143"/>
        <v>0</v>
      </c>
      <c r="R492" s="25">
        <f t="shared" si="143"/>
        <v>0</v>
      </c>
      <c r="S492" s="22"/>
      <c r="T492" s="131"/>
      <c r="U492" s="109"/>
      <c r="V492" s="109"/>
      <c r="W492" s="66"/>
      <c r="X492" s="66"/>
      <c r="Y492" s="51"/>
      <c r="Z492" s="51"/>
      <c r="AA492" s="51"/>
      <c r="AB492" s="51"/>
      <c r="AC492" s="51"/>
      <c r="AD492" s="51"/>
      <c r="AE492" s="51"/>
      <c r="AF492" s="51"/>
      <c r="AG492" s="51"/>
      <c r="AH492" s="51"/>
      <c r="AI492" s="54"/>
      <c r="AJ492" s="130"/>
      <c r="AK492" s="109"/>
      <c r="AL492" s="109"/>
      <c r="AM492" s="109"/>
      <c r="AN492" s="66"/>
      <c r="AO492" s="66"/>
      <c r="AP492" s="51"/>
      <c r="AQ492" s="51"/>
      <c r="AR492" s="51"/>
      <c r="AS492" s="51"/>
      <c r="AT492" s="51"/>
      <c r="AU492" s="51"/>
      <c r="AV492" s="51"/>
      <c r="AW492" s="51"/>
      <c r="AX492" s="51"/>
      <c r="AY492" s="51"/>
      <c r="AZ492" s="54"/>
      <c r="BA492" s="130"/>
      <c r="BB492" s="109"/>
      <c r="BC492" s="109"/>
      <c r="BD492" s="109"/>
      <c r="BE492" s="66"/>
      <c r="BF492" s="66"/>
      <c r="BG492" s="51"/>
      <c r="BH492" s="51"/>
      <c r="BI492" s="51"/>
      <c r="BJ492" s="51"/>
      <c r="BK492" s="51"/>
      <c r="BL492" s="51"/>
      <c r="BM492" s="51"/>
      <c r="BN492" s="51"/>
      <c r="BO492" s="51"/>
      <c r="BP492" s="51"/>
      <c r="BQ492" s="54"/>
      <c r="BR492" s="130"/>
      <c r="BS492" s="109"/>
      <c r="BT492" s="109"/>
      <c r="BU492" s="109"/>
      <c r="BV492" s="66"/>
      <c r="BW492" s="66"/>
      <c r="BX492" s="51"/>
      <c r="BY492" s="51"/>
      <c r="BZ492" s="51"/>
      <c r="CA492" s="51"/>
      <c r="CB492" s="51"/>
      <c r="CC492" s="51"/>
      <c r="CD492" s="51"/>
      <c r="CE492" s="51"/>
      <c r="CF492" s="51"/>
      <c r="CG492" s="51"/>
      <c r="CH492" s="54"/>
      <c r="CI492" s="130"/>
      <c r="CJ492" s="109"/>
      <c r="CK492" s="109"/>
      <c r="CL492" s="109"/>
      <c r="CM492" s="66"/>
      <c r="CN492" s="66"/>
      <c r="CO492" s="51"/>
      <c r="CP492" s="51"/>
      <c r="CQ492" s="51"/>
      <c r="CR492" s="51"/>
      <c r="CS492" s="51"/>
      <c r="CT492" s="51"/>
      <c r="CU492" s="51"/>
      <c r="CV492" s="51"/>
      <c r="CW492" s="51"/>
      <c r="CX492" s="51"/>
      <c r="CY492" s="54"/>
      <c r="CZ492" s="130"/>
      <c r="DA492" s="109"/>
      <c r="DB492" s="109"/>
      <c r="DC492" s="109"/>
      <c r="DD492" s="66"/>
      <c r="DE492" s="66"/>
      <c r="DF492" s="51"/>
      <c r="DG492" s="51"/>
      <c r="DH492" s="51"/>
      <c r="DI492" s="51"/>
      <c r="DJ492" s="51"/>
      <c r="DK492" s="51"/>
      <c r="DL492" s="51"/>
      <c r="DM492" s="51"/>
      <c r="DN492" s="51"/>
      <c r="DO492" s="51"/>
      <c r="DP492" s="54"/>
      <c r="DQ492" s="130"/>
      <c r="DR492" s="109"/>
      <c r="DS492" s="109"/>
      <c r="DT492" s="109"/>
      <c r="DU492" s="66"/>
      <c r="DV492" s="66"/>
      <c r="DW492" s="51"/>
      <c r="DX492" s="51"/>
      <c r="DY492" s="51"/>
      <c r="DZ492" s="51"/>
      <c r="EA492" s="51"/>
      <c r="EB492" s="51"/>
      <c r="EC492" s="51"/>
      <c r="ED492" s="51"/>
      <c r="EE492" s="51"/>
      <c r="EF492" s="51"/>
      <c r="EG492" s="54"/>
      <c r="EH492" s="130"/>
      <c r="EI492" s="109"/>
      <c r="EJ492" s="109"/>
      <c r="EK492" s="109"/>
      <c r="EL492" s="66"/>
      <c r="EM492" s="66"/>
      <c r="EN492" s="51"/>
      <c r="EO492" s="51"/>
      <c r="EP492" s="51"/>
      <c r="EQ492" s="51"/>
      <c r="ER492" s="51"/>
      <c r="ES492" s="51"/>
      <c r="ET492" s="51"/>
      <c r="EU492" s="51"/>
      <c r="EV492" s="51"/>
      <c r="EW492" s="51"/>
      <c r="EX492" s="54"/>
      <c r="EY492" s="130"/>
      <c r="EZ492" s="109"/>
      <c r="FA492" s="109"/>
      <c r="FB492" s="109"/>
      <c r="FC492" s="66"/>
      <c r="FD492" s="66"/>
      <c r="FE492" s="51"/>
      <c r="FF492" s="51"/>
      <c r="FG492" s="51"/>
      <c r="FH492" s="51"/>
      <c r="FI492" s="51"/>
      <c r="FJ492" s="51"/>
      <c r="FK492" s="51"/>
      <c r="FL492" s="51"/>
      <c r="FM492" s="51"/>
      <c r="FN492" s="51"/>
      <c r="FO492" s="54"/>
      <c r="FP492" s="130"/>
      <c r="FQ492" s="109"/>
      <c r="FR492" s="109"/>
      <c r="FS492" s="109"/>
      <c r="FT492" s="66"/>
      <c r="FU492" s="66"/>
      <c r="FV492" s="51"/>
      <c r="FW492" s="51"/>
      <c r="FX492" s="51"/>
      <c r="FY492" s="51"/>
      <c r="FZ492" s="51"/>
      <c r="GA492" s="51"/>
      <c r="GB492" s="51"/>
      <c r="GC492" s="51"/>
      <c r="GD492" s="51"/>
      <c r="GE492" s="51"/>
      <c r="GF492" s="54"/>
      <c r="GG492" s="130"/>
      <c r="GH492" s="109"/>
      <c r="GI492" s="109"/>
      <c r="GJ492" s="109"/>
      <c r="GK492" s="66"/>
      <c r="GL492" s="66"/>
      <c r="GM492" s="51"/>
      <c r="GN492" s="51"/>
      <c r="GO492" s="51"/>
      <c r="GP492" s="51"/>
      <c r="GQ492" s="51"/>
      <c r="GR492" s="51"/>
      <c r="GS492" s="51"/>
      <c r="GT492" s="51"/>
      <c r="GU492" s="51"/>
      <c r="GV492" s="51"/>
      <c r="GW492" s="54"/>
      <c r="GX492" s="130"/>
      <c r="GY492" s="109"/>
      <c r="GZ492" s="109"/>
      <c r="HA492" s="109"/>
      <c r="HB492" s="66"/>
      <c r="HC492" s="66"/>
      <c r="HD492" s="51"/>
      <c r="HE492" s="51"/>
      <c r="HF492" s="51"/>
      <c r="HG492" s="51"/>
      <c r="HH492" s="51"/>
      <c r="HI492" s="51"/>
      <c r="HJ492" s="51"/>
      <c r="HK492" s="51"/>
      <c r="HL492" s="51"/>
      <c r="HM492" s="51"/>
      <c r="HN492" s="54"/>
      <c r="HO492" s="130"/>
      <c r="HP492" s="109"/>
      <c r="HQ492" s="109"/>
      <c r="HR492" s="109"/>
      <c r="HS492" s="66"/>
      <c r="HT492" s="66"/>
      <c r="HU492" s="51"/>
      <c r="HV492" s="51"/>
      <c r="HW492" s="51"/>
      <c r="HX492" s="51"/>
      <c r="HY492" s="51"/>
      <c r="HZ492" s="51"/>
      <c r="IA492" s="51"/>
      <c r="IB492" s="51"/>
      <c r="IC492" s="51"/>
      <c r="ID492" s="51"/>
      <c r="IE492" s="54"/>
      <c r="IF492" s="130"/>
      <c r="IG492" s="109"/>
      <c r="IH492" s="109"/>
      <c r="II492" s="109"/>
      <c r="IJ492" s="66"/>
      <c r="IK492" s="66"/>
      <c r="IL492" s="51"/>
      <c r="IM492" s="51"/>
      <c r="IN492" s="51"/>
      <c r="IO492" s="51"/>
      <c r="IP492" s="51"/>
      <c r="IQ492" s="51"/>
      <c r="IR492" s="51"/>
      <c r="IS492" s="51"/>
      <c r="IT492" s="51"/>
      <c r="IU492" s="51"/>
      <c r="IV492" s="54"/>
    </row>
    <row r="493" spans="1:257" ht="30.75" customHeight="1">
      <c r="A493" s="111"/>
      <c r="B493" s="108"/>
      <c r="C493" s="109"/>
      <c r="D493" s="110"/>
      <c r="E493" s="19"/>
      <c r="F493" s="19"/>
      <c r="G493" s="19"/>
      <c r="H493" s="19">
        <v>2023</v>
      </c>
      <c r="I493" s="25">
        <f t="shared" ref="I493:R497" si="144">I154</f>
        <v>0</v>
      </c>
      <c r="J493" s="25">
        <f t="shared" si="144"/>
        <v>0</v>
      </c>
      <c r="K493" s="25">
        <f t="shared" si="144"/>
        <v>0</v>
      </c>
      <c r="L493" s="25">
        <f t="shared" si="144"/>
        <v>0</v>
      </c>
      <c r="M493" s="25">
        <f t="shared" si="144"/>
        <v>0</v>
      </c>
      <c r="N493" s="25">
        <f t="shared" si="144"/>
        <v>0</v>
      </c>
      <c r="O493" s="25">
        <f t="shared" si="144"/>
        <v>0</v>
      </c>
      <c r="P493" s="25">
        <f t="shared" si="144"/>
        <v>0</v>
      </c>
      <c r="Q493" s="25">
        <f t="shared" si="144"/>
        <v>0</v>
      </c>
      <c r="R493" s="25">
        <f t="shared" si="144"/>
        <v>0</v>
      </c>
      <c r="S493" s="22"/>
      <c r="T493" s="131"/>
      <c r="U493" s="109"/>
      <c r="V493" s="109"/>
      <c r="W493" s="66"/>
      <c r="X493" s="66"/>
      <c r="Y493" s="51"/>
      <c r="Z493" s="51"/>
      <c r="AA493" s="51"/>
      <c r="AB493" s="51"/>
      <c r="AC493" s="51"/>
      <c r="AD493" s="51"/>
      <c r="AE493" s="51"/>
      <c r="AF493" s="51"/>
      <c r="AG493" s="51"/>
      <c r="AH493" s="51"/>
      <c r="AI493" s="54"/>
      <c r="AJ493" s="130"/>
      <c r="AK493" s="109"/>
      <c r="AL493" s="109"/>
      <c r="AM493" s="109"/>
      <c r="AN493" s="66"/>
      <c r="AO493" s="66"/>
      <c r="AP493" s="51"/>
      <c r="AQ493" s="51"/>
      <c r="AR493" s="51"/>
      <c r="AS493" s="51"/>
      <c r="AT493" s="51"/>
      <c r="AU493" s="51"/>
      <c r="AV493" s="51"/>
      <c r="AW493" s="51"/>
      <c r="AX493" s="51"/>
      <c r="AY493" s="51"/>
      <c r="AZ493" s="54"/>
      <c r="BA493" s="130"/>
      <c r="BB493" s="109"/>
      <c r="BC493" s="109"/>
      <c r="BD493" s="109"/>
      <c r="BE493" s="66"/>
      <c r="BF493" s="66"/>
      <c r="BG493" s="51"/>
      <c r="BH493" s="51"/>
      <c r="BI493" s="51"/>
      <c r="BJ493" s="51"/>
      <c r="BK493" s="51"/>
      <c r="BL493" s="51"/>
      <c r="BM493" s="51"/>
      <c r="BN493" s="51"/>
      <c r="BO493" s="51"/>
      <c r="BP493" s="51"/>
      <c r="BQ493" s="54"/>
      <c r="BR493" s="130"/>
      <c r="BS493" s="109"/>
      <c r="BT493" s="109"/>
      <c r="BU493" s="109"/>
      <c r="BV493" s="66"/>
      <c r="BW493" s="66"/>
      <c r="BX493" s="51"/>
      <c r="BY493" s="51"/>
      <c r="BZ493" s="51"/>
      <c r="CA493" s="51"/>
      <c r="CB493" s="51"/>
      <c r="CC493" s="51"/>
      <c r="CD493" s="51"/>
      <c r="CE493" s="51"/>
      <c r="CF493" s="51"/>
      <c r="CG493" s="51"/>
      <c r="CH493" s="54"/>
      <c r="CI493" s="130"/>
      <c r="CJ493" s="109"/>
      <c r="CK493" s="109"/>
      <c r="CL493" s="109"/>
      <c r="CM493" s="66"/>
      <c r="CN493" s="66"/>
      <c r="CO493" s="51"/>
      <c r="CP493" s="51"/>
      <c r="CQ493" s="51"/>
      <c r="CR493" s="51"/>
      <c r="CS493" s="51"/>
      <c r="CT493" s="51"/>
      <c r="CU493" s="51"/>
      <c r="CV493" s="51"/>
      <c r="CW493" s="51"/>
      <c r="CX493" s="51"/>
      <c r="CY493" s="54"/>
      <c r="CZ493" s="130"/>
      <c r="DA493" s="109"/>
      <c r="DB493" s="109"/>
      <c r="DC493" s="109"/>
      <c r="DD493" s="66"/>
      <c r="DE493" s="66"/>
      <c r="DF493" s="51"/>
      <c r="DG493" s="51"/>
      <c r="DH493" s="51"/>
      <c r="DI493" s="51"/>
      <c r="DJ493" s="51"/>
      <c r="DK493" s="51"/>
      <c r="DL493" s="51"/>
      <c r="DM493" s="51"/>
      <c r="DN493" s="51"/>
      <c r="DO493" s="51"/>
      <c r="DP493" s="54"/>
      <c r="DQ493" s="130"/>
      <c r="DR493" s="109"/>
      <c r="DS493" s="109"/>
      <c r="DT493" s="109"/>
      <c r="DU493" s="66"/>
      <c r="DV493" s="66"/>
      <c r="DW493" s="51"/>
      <c r="DX493" s="51"/>
      <c r="DY493" s="51"/>
      <c r="DZ493" s="51"/>
      <c r="EA493" s="51"/>
      <c r="EB493" s="51"/>
      <c r="EC493" s="51"/>
      <c r="ED493" s="51"/>
      <c r="EE493" s="51"/>
      <c r="EF493" s="51"/>
      <c r="EG493" s="54"/>
      <c r="EH493" s="130"/>
      <c r="EI493" s="109"/>
      <c r="EJ493" s="109"/>
      <c r="EK493" s="109"/>
      <c r="EL493" s="66"/>
      <c r="EM493" s="66"/>
      <c r="EN493" s="51"/>
      <c r="EO493" s="51"/>
      <c r="EP493" s="51"/>
      <c r="EQ493" s="51"/>
      <c r="ER493" s="51"/>
      <c r="ES493" s="51"/>
      <c r="ET493" s="51"/>
      <c r="EU493" s="51"/>
      <c r="EV493" s="51"/>
      <c r="EW493" s="51"/>
      <c r="EX493" s="54"/>
      <c r="EY493" s="130"/>
      <c r="EZ493" s="109"/>
      <c r="FA493" s="109"/>
      <c r="FB493" s="109"/>
      <c r="FC493" s="66"/>
      <c r="FD493" s="66"/>
      <c r="FE493" s="51"/>
      <c r="FF493" s="51"/>
      <c r="FG493" s="51"/>
      <c r="FH493" s="51"/>
      <c r="FI493" s="51"/>
      <c r="FJ493" s="51"/>
      <c r="FK493" s="51"/>
      <c r="FL493" s="51"/>
      <c r="FM493" s="51"/>
      <c r="FN493" s="51"/>
      <c r="FO493" s="54"/>
      <c r="FP493" s="130"/>
      <c r="FQ493" s="109"/>
      <c r="FR493" s="109"/>
      <c r="FS493" s="109"/>
      <c r="FT493" s="66"/>
      <c r="FU493" s="66"/>
      <c r="FV493" s="51"/>
      <c r="FW493" s="51"/>
      <c r="FX493" s="51"/>
      <c r="FY493" s="51"/>
      <c r="FZ493" s="51"/>
      <c r="GA493" s="51"/>
      <c r="GB493" s="51"/>
      <c r="GC493" s="51"/>
      <c r="GD493" s="51"/>
      <c r="GE493" s="51"/>
      <c r="GF493" s="54"/>
      <c r="GG493" s="130"/>
      <c r="GH493" s="109"/>
      <c r="GI493" s="109"/>
      <c r="GJ493" s="109"/>
      <c r="GK493" s="66"/>
      <c r="GL493" s="66"/>
      <c r="GM493" s="51"/>
      <c r="GN493" s="51"/>
      <c r="GO493" s="51"/>
      <c r="GP493" s="51"/>
      <c r="GQ493" s="51"/>
      <c r="GR493" s="51"/>
      <c r="GS493" s="51"/>
      <c r="GT493" s="51"/>
      <c r="GU493" s="51"/>
      <c r="GV493" s="51"/>
      <c r="GW493" s="54"/>
      <c r="GX493" s="130"/>
      <c r="GY493" s="109"/>
      <c r="GZ493" s="109"/>
      <c r="HA493" s="109"/>
      <c r="HB493" s="66"/>
      <c r="HC493" s="66"/>
      <c r="HD493" s="51"/>
      <c r="HE493" s="51"/>
      <c r="HF493" s="51"/>
      <c r="HG493" s="51"/>
      <c r="HH493" s="51"/>
      <c r="HI493" s="51"/>
      <c r="HJ493" s="51"/>
      <c r="HK493" s="51"/>
      <c r="HL493" s="51"/>
      <c r="HM493" s="51"/>
      <c r="HN493" s="54"/>
      <c r="HO493" s="130"/>
      <c r="HP493" s="109"/>
      <c r="HQ493" s="109"/>
      <c r="HR493" s="109"/>
      <c r="HS493" s="66"/>
      <c r="HT493" s="66"/>
      <c r="HU493" s="51"/>
      <c r="HV493" s="51"/>
      <c r="HW493" s="51"/>
      <c r="HX493" s="51"/>
      <c r="HY493" s="51"/>
      <c r="HZ493" s="51"/>
      <c r="IA493" s="51"/>
      <c r="IB493" s="51"/>
      <c r="IC493" s="51"/>
      <c r="ID493" s="51"/>
      <c r="IE493" s="54"/>
      <c r="IF493" s="130"/>
      <c r="IG493" s="109"/>
      <c r="IH493" s="109"/>
      <c r="II493" s="109"/>
      <c r="IJ493" s="66"/>
      <c r="IK493" s="66"/>
      <c r="IL493" s="51"/>
      <c r="IM493" s="51"/>
      <c r="IN493" s="51"/>
      <c r="IO493" s="51"/>
      <c r="IP493" s="51"/>
      <c r="IQ493" s="51"/>
      <c r="IR493" s="51"/>
      <c r="IS493" s="51"/>
      <c r="IT493" s="51"/>
      <c r="IU493" s="51"/>
      <c r="IV493" s="54"/>
    </row>
    <row r="494" spans="1:257" ht="30.75" customHeight="1">
      <c r="A494" s="111"/>
      <c r="B494" s="108"/>
      <c r="C494" s="109"/>
      <c r="D494" s="110"/>
      <c r="E494" s="19"/>
      <c r="F494" s="19"/>
      <c r="G494" s="19"/>
      <c r="H494" s="19">
        <v>2024</v>
      </c>
      <c r="I494" s="25">
        <f t="shared" si="144"/>
        <v>0</v>
      </c>
      <c r="J494" s="25">
        <f t="shared" si="144"/>
        <v>0</v>
      </c>
      <c r="K494" s="25">
        <f t="shared" si="144"/>
        <v>0</v>
      </c>
      <c r="L494" s="25">
        <f t="shared" si="144"/>
        <v>0</v>
      </c>
      <c r="M494" s="25">
        <f t="shared" si="144"/>
        <v>0</v>
      </c>
      <c r="N494" s="25">
        <f t="shared" si="144"/>
        <v>0</v>
      </c>
      <c r="O494" s="25">
        <f t="shared" si="144"/>
        <v>0</v>
      </c>
      <c r="P494" s="25">
        <f t="shared" si="144"/>
        <v>0</v>
      </c>
      <c r="Q494" s="25">
        <f t="shared" si="144"/>
        <v>0</v>
      </c>
      <c r="R494" s="25">
        <f t="shared" si="144"/>
        <v>0</v>
      </c>
      <c r="S494" s="22"/>
      <c r="T494" s="131"/>
      <c r="U494" s="109"/>
      <c r="V494" s="109"/>
      <c r="W494" s="66"/>
      <c r="X494" s="66"/>
      <c r="Y494" s="51"/>
      <c r="Z494" s="51"/>
      <c r="AA494" s="51"/>
      <c r="AB494" s="51"/>
      <c r="AC494" s="51"/>
      <c r="AD494" s="51"/>
      <c r="AE494" s="51"/>
      <c r="AF494" s="51"/>
      <c r="AG494" s="51"/>
      <c r="AH494" s="51"/>
      <c r="AI494" s="54"/>
      <c r="AJ494" s="130"/>
      <c r="AK494" s="109"/>
      <c r="AL494" s="109"/>
      <c r="AM494" s="109"/>
      <c r="AN494" s="66"/>
      <c r="AO494" s="66"/>
      <c r="AP494" s="51"/>
      <c r="AQ494" s="51"/>
      <c r="AR494" s="51"/>
      <c r="AS494" s="51"/>
      <c r="AT494" s="51"/>
      <c r="AU494" s="51"/>
      <c r="AV494" s="51"/>
      <c r="AW494" s="51"/>
      <c r="AX494" s="51"/>
      <c r="AY494" s="51"/>
      <c r="AZ494" s="54"/>
      <c r="BA494" s="130"/>
      <c r="BB494" s="109"/>
      <c r="BC494" s="109"/>
      <c r="BD494" s="109"/>
      <c r="BE494" s="66"/>
      <c r="BF494" s="66"/>
      <c r="BG494" s="51"/>
      <c r="BH494" s="51"/>
      <c r="BI494" s="51"/>
      <c r="BJ494" s="51"/>
      <c r="BK494" s="51"/>
      <c r="BL494" s="51"/>
      <c r="BM494" s="51"/>
      <c r="BN494" s="51"/>
      <c r="BO494" s="51"/>
      <c r="BP494" s="51"/>
      <c r="BQ494" s="54"/>
      <c r="BR494" s="130"/>
      <c r="BS494" s="109"/>
      <c r="BT494" s="109"/>
      <c r="BU494" s="109"/>
      <c r="BV494" s="66"/>
      <c r="BW494" s="66"/>
      <c r="BX494" s="51"/>
      <c r="BY494" s="51"/>
      <c r="BZ494" s="51"/>
      <c r="CA494" s="51"/>
      <c r="CB494" s="51"/>
      <c r="CC494" s="51"/>
      <c r="CD494" s="51"/>
      <c r="CE494" s="51"/>
      <c r="CF494" s="51"/>
      <c r="CG494" s="51"/>
      <c r="CH494" s="54"/>
      <c r="CI494" s="130"/>
      <c r="CJ494" s="109"/>
      <c r="CK494" s="109"/>
      <c r="CL494" s="109"/>
      <c r="CM494" s="66"/>
      <c r="CN494" s="66"/>
      <c r="CO494" s="51"/>
      <c r="CP494" s="51"/>
      <c r="CQ494" s="51"/>
      <c r="CR494" s="51"/>
      <c r="CS494" s="51"/>
      <c r="CT494" s="51"/>
      <c r="CU494" s="51"/>
      <c r="CV494" s="51"/>
      <c r="CW494" s="51"/>
      <c r="CX494" s="51"/>
      <c r="CY494" s="54"/>
      <c r="CZ494" s="130"/>
      <c r="DA494" s="109"/>
      <c r="DB494" s="109"/>
      <c r="DC494" s="109"/>
      <c r="DD494" s="66"/>
      <c r="DE494" s="66"/>
      <c r="DF494" s="51"/>
      <c r="DG494" s="51"/>
      <c r="DH494" s="51"/>
      <c r="DI494" s="51"/>
      <c r="DJ494" s="51"/>
      <c r="DK494" s="51"/>
      <c r="DL494" s="51"/>
      <c r="DM494" s="51"/>
      <c r="DN494" s="51"/>
      <c r="DO494" s="51"/>
      <c r="DP494" s="54"/>
      <c r="DQ494" s="130"/>
      <c r="DR494" s="109"/>
      <c r="DS494" s="109"/>
      <c r="DT494" s="109"/>
      <c r="DU494" s="66"/>
      <c r="DV494" s="66"/>
      <c r="DW494" s="51"/>
      <c r="DX494" s="51"/>
      <c r="DY494" s="51"/>
      <c r="DZ494" s="51"/>
      <c r="EA494" s="51"/>
      <c r="EB494" s="51"/>
      <c r="EC494" s="51"/>
      <c r="ED494" s="51"/>
      <c r="EE494" s="51"/>
      <c r="EF494" s="51"/>
      <c r="EG494" s="54"/>
      <c r="EH494" s="130"/>
      <c r="EI494" s="109"/>
      <c r="EJ494" s="109"/>
      <c r="EK494" s="109"/>
      <c r="EL494" s="66"/>
      <c r="EM494" s="66"/>
      <c r="EN494" s="51"/>
      <c r="EO494" s="51"/>
      <c r="EP494" s="51"/>
      <c r="EQ494" s="51"/>
      <c r="ER494" s="51"/>
      <c r="ES494" s="51"/>
      <c r="ET494" s="51"/>
      <c r="EU494" s="51"/>
      <c r="EV494" s="51"/>
      <c r="EW494" s="51"/>
      <c r="EX494" s="54"/>
      <c r="EY494" s="130"/>
      <c r="EZ494" s="109"/>
      <c r="FA494" s="109"/>
      <c r="FB494" s="109"/>
      <c r="FC494" s="66"/>
      <c r="FD494" s="66"/>
      <c r="FE494" s="51"/>
      <c r="FF494" s="51"/>
      <c r="FG494" s="51"/>
      <c r="FH494" s="51"/>
      <c r="FI494" s="51"/>
      <c r="FJ494" s="51"/>
      <c r="FK494" s="51"/>
      <c r="FL494" s="51"/>
      <c r="FM494" s="51"/>
      <c r="FN494" s="51"/>
      <c r="FO494" s="54"/>
      <c r="FP494" s="130"/>
      <c r="FQ494" s="109"/>
      <c r="FR494" s="109"/>
      <c r="FS494" s="109"/>
      <c r="FT494" s="66"/>
      <c r="FU494" s="66"/>
      <c r="FV494" s="51"/>
      <c r="FW494" s="51"/>
      <c r="FX494" s="51"/>
      <c r="FY494" s="51"/>
      <c r="FZ494" s="51"/>
      <c r="GA494" s="51"/>
      <c r="GB494" s="51"/>
      <c r="GC494" s="51"/>
      <c r="GD494" s="51"/>
      <c r="GE494" s="51"/>
      <c r="GF494" s="54"/>
      <c r="GG494" s="130"/>
      <c r="GH494" s="109"/>
      <c r="GI494" s="109"/>
      <c r="GJ494" s="109"/>
      <c r="GK494" s="66"/>
      <c r="GL494" s="66"/>
      <c r="GM494" s="51"/>
      <c r="GN494" s="51"/>
      <c r="GO494" s="51"/>
      <c r="GP494" s="51"/>
      <c r="GQ494" s="51"/>
      <c r="GR494" s="51"/>
      <c r="GS494" s="51"/>
      <c r="GT494" s="51"/>
      <c r="GU494" s="51"/>
      <c r="GV494" s="51"/>
      <c r="GW494" s="54"/>
      <c r="GX494" s="130"/>
      <c r="GY494" s="109"/>
      <c r="GZ494" s="109"/>
      <c r="HA494" s="109"/>
      <c r="HB494" s="66"/>
      <c r="HC494" s="66"/>
      <c r="HD494" s="51"/>
      <c r="HE494" s="51"/>
      <c r="HF494" s="51"/>
      <c r="HG494" s="51"/>
      <c r="HH494" s="51"/>
      <c r="HI494" s="51"/>
      <c r="HJ494" s="51"/>
      <c r="HK494" s="51"/>
      <c r="HL494" s="51"/>
      <c r="HM494" s="51"/>
      <c r="HN494" s="54"/>
      <c r="HO494" s="130"/>
      <c r="HP494" s="109"/>
      <c r="HQ494" s="109"/>
      <c r="HR494" s="109"/>
      <c r="HS494" s="66"/>
      <c r="HT494" s="66"/>
      <c r="HU494" s="51"/>
      <c r="HV494" s="51"/>
      <c r="HW494" s="51"/>
      <c r="HX494" s="51"/>
      <c r="HY494" s="51"/>
      <c r="HZ494" s="51"/>
      <c r="IA494" s="51"/>
      <c r="IB494" s="51"/>
      <c r="IC494" s="51"/>
      <c r="ID494" s="51"/>
      <c r="IE494" s="54"/>
      <c r="IF494" s="130"/>
      <c r="IG494" s="109"/>
      <c r="IH494" s="109"/>
      <c r="II494" s="109"/>
      <c r="IJ494" s="66"/>
      <c r="IK494" s="66"/>
      <c r="IL494" s="51"/>
      <c r="IM494" s="51"/>
      <c r="IN494" s="51"/>
      <c r="IO494" s="51"/>
      <c r="IP494" s="51"/>
      <c r="IQ494" s="51"/>
      <c r="IR494" s="51"/>
      <c r="IS494" s="51"/>
      <c r="IT494" s="51"/>
      <c r="IU494" s="51"/>
      <c r="IV494" s="54"/>
    </row>
    <row r="495" spans="1:257" ht="30.75" customHeight="1">
      <c r="A495" s="111"/>
      <c r="B495" s="108"/>
      <c r="C495" s="109"/>
      <c r="D495" s="110"/>
      <c r="E495" s="19"/>
      <c r="F495" s="19"/>
      <c r="G495" s="19"/>
      <c r="H495" s="19">
        <v>2025</v>
      </c>
      <c r="I495" s="25">
        <f t="shared" si="144"/>
        <v>0</v>
      </c>
      <c r="J495" s="25">
        <f t="shared" si="144"/>
        <v>0</v>
      </c>
      <c r="K495" s="25">
        <f t="shared" si="144"/>
        <v>0</v>
      </c>
      <c r="L495" s="25">
        <f t="shared" si="144"/>
        <v>0</v>
      </c>
      <c r="M495" s="25">
        <f t="shared" si="144"/>
        <v>0</v>
      </c>
      <c r="N495" s="25">
        <f t="shared" si="144"/>
        <v>0</v>
      </c>
      <c r="O495" s="25">
        <f t="shared" si="144"/>
        <v>0</v>
      </c>
      <c r="P495" s="25">
        <f t="shared" si="144"/>
        <v>0</v>
      </c>
      <c r="Q495" s="25">
        <f t="shared" si="144"/>
        <v>0</v>
      </c>
      <c r="R495" s="25">
        <f t="shared" si="144"/>
        <v>0</v>
      </c>
      <c r="S495" s="22"/>
      <c r="T495" s="131"/>
      <c r="U495" s="109"/>
      <c r="V495" s="109"/>
      <c r="W495" s="66"/>
      <c r="X495" s="66"/>
      <c r="Y495" s="51"/>
      <c r="Z495" s="51"/>
      <c r="AA495" s="51"/>
      <c r="AB495" s="51"/>
      <c r="AC495" s="51"/>
      <c r="AD495" s="51"/>
      <c r="AE495" s="51"/>
      <c r="AF495" s="51"/>
      <c r="AG495" s="51"/>
      <c r="AH495" s="51"/>
      <c r="AI495" s="54"/>
      <c r="AJ495" s="130"/>
      <c r="AK495" s="109"/>
      <c r="AL495" s="109"/>
      <c r="AM495" s="109"/>
      <c r="AN495" s="66"/>
      <c r="AO495" s="66"/>
      <c r="AP495" s="51"/>
      <c r="AQ495" s="51"/>
      <c r="AR495" s="51"/>
      <c r="AS495" s="51"/>
      <c r="AT495" s="51"/>
      <c r="AU495" s="51"/>
      <c r="AV495" s="51"/>
      <c r="AW495" s="51"/>
      <c r="AX495" s="51"/>
      <c r="AY495" s="51"/>
      <c r="AZ495" s="54"/>
      <c r="BA495" s="130"/>
      <c r="BB495" s="109"/>
      <c r="BC495" s="109"/>
      <c r="BD495" s="109"/>
      <c r="BE495" s="66"/>
      <c r="BF495" s="66"/>
      <c r="BG495" s="51"/>
      <c r="BH495" s="51"/>
      <c r="BI495" s="51"/>
      <c r="BJ495" s="51"/>
      <c r="BK495" s="51"/>
      <c r="BL495" s="51"/>
      <c r="BM495" s="51"/>
      <c r="BN495" s="51"/>
      <c r="BO495" s="51"/>
      <c r="BP495" s="51"/>
      <c r="BQ495" s="54"/>
      <c r="BR495" s="130"/>
      <c r="BS495" s="109"/>
      <c r="BT495" s="109"/>
      <c r="BU495" s="109"/>
      <c r="BV495" s="66"/>
      <c r="BW495" s="66"/>
      <c r="BX495" s="51"/>
      <c r="BY495" s="51"/>
      <c r="BZ495" s="51"/>
      <c r="CA495" s="51"/>
      <c r="CB495" s="51"/>
      <c r="CC495" s="51"/>
      <c r="CD495" s="51"/>
      <c r="CE495" s="51"/>
      <c r="CF495" s="51"/>
      <c r="CG495" s="51"/>
      <c r="CH495" s="54"/>
      <c r="CI495" s="130"/>
      <c r="CJ495" s="109"/>
      <c r="CK495" s="109"/>
      <c r="CL495" s="109"/>
      <c r="CM495" s="66"/>
      <c r="CN495" s="66"/>
      <c r="CO495" s="51"/>
      <c r="CP495" s="51"/>
      <c r="CQ495" s="51"/>
      <c r="CR495" s="51"/>
      <c r="CS495" s="51"/>
      <c r="CT495" s="51"/>
      <c r="CU495" s="51"/>
      <c r="CV495" s="51"/>
      <c r="CW495" s="51"/>
      <c r="CX495" s="51"/>
      <c r="CY495" s="54"/>
      <c r="CZ495" s="130"/>
      <c r="DA495" s="109"/>
      <c r="DB495" s="109"/>
      <c r="DC495" s="109"/>
      <c r="DD495" s="66"/>
      <c r="DE495" s="66"/>
      <c r="DF495" s="51"/>
      <c r="DG495" s="51"/>
      <c r="DH495" s="51"/>
      <c r="DI495" s="51"/>
      <c r="DJ495" s="51"/>
      <c r="DK495" s="51"/>
      <c r="DL495" s="51"/>
      <c r="DM495" s="51"/>
      <c r="DN495" s="51"/>
      <c r="DO495" s="51"/>
      <c r="DP495" s="54"/>
      <c r="DQ495" s="130"/>
      <c r="DR495" s="109"/>
      <c r="DS495" s="109"/>
      <c r="DT495" s="109"/>
      <c r="DU495" s="66"/>
      <c r="DV495" s="66"/>
      <c r="DW495" s="51"/>
      <c r="DX495" s="51"/>
      <c r="DY495" s="51"/>
      <c r="DZ495" s="51"/>
      <c r="EA495" s="51"/>
      <c r="EB495" s="51"/>
      <c r="EC495" s="51"/>
      <c r="ED495" s="51"/>
      <c r="EE495" s="51"/>
      <c r="EF495" s="51"/>
      <c r="EG495" s="54"/>
      <c r="EH495" s="130"/>
      <c r="EI495" s="109"/>
      <c r="EJ495" s="109"/>
      <c r="EK495" s="109"/>
      <c r="EL495" s="66"/>
      <c r="EM495" s="66"/>
      <c r="EN495" s="51"/>
      <c r="EO495" s="51"/>
      <c r="EP495" s="51"/>
      <c r="EQ495" s="51"/>
      <c r="ER495" s="51"/>
      <c r="ES495" s="51"/>
      <c r="ET495" s="51"/>
      <c r="EU495" s="51"/>
      <c r="EV495" s="51"/>
      <c r="EW495" s="51"/>
      <c r="EX495" s="54"/>
      <c r="EY495" s="130"/>
      <c r="EZ495" s="109"/>
      <c r="FA495" s="109"/>
      <c r="FB495" s="109"/>
      <c r="FC495" s="66"/>
      <c r="FD495" s="66"/>
      <c r="FE495" s="51"/>
      <c r="FF495" s="51"/>
      <c r="FG495" s="51"/>
      <c r="FH495" s="51"/>
      <c r="FI495" s="51"/>
      <c r="FJ495" s="51"/>
      <c r="FK495" s="51"/>
      <c r="FL495" s="51"/>
      <c r="FM495" s="51"/>
      <c r="FN495" s="51"/>
      <c r="FO495" s="54"/>
      <c r="FP495" s="130"/>
      <c r="FQ495" s="109"/>
      <c r="FR495" s="109"/>
      <c r="FS495" s="109"/>
      <c r="FT495" s="66"/>
      <c r="FU495" s="66"/>
      <c r="FV495" s="51"/>
      <c r="FW495" s="51"/>
      <c r="FX495" s="51"/>
      <c r="FY495" s="51"/>
      <c r="FZ495" s="51"/>
      <c r="GA495" s="51"/>
      <c r="GB495" s="51"/>
      <c r="GC495" s="51"/>
      <c r="GD495" s="51"/>
      <c r="GE495" s="51"/>
      <c r="GF495" s="54"/>
      <c r="GG495" s="130"/>
      <c r="GH495" s="109"/>
      <c r="GI495" s="109"/>
      <c r="GJ495" s="109"/>
      <c r="GK495" s="66"/>
      <c r="GL495" s="66"/>
      <c r="GM495" s="51"/>
      <c r="GN495" s="51"/>
      <c r="GO495" s="51"/>
      <c r="GP495" s="51"/>
      <c r="GQ495" s="51"/>
      <c r="GR495" s="51"/>
      <c r="GS495" s="51"/>
      <c r="GT495" s="51"/>
      <c r="GU495" s="51"/>
      <c r="GV495" s="51"/>
      <c r="GW495" s="54"/>
      <c r="GX495" s="130"/>
      <c r="GY495" s="109"/>
      <c r="GZ495" s="109"/>
      <c r="HA495" s="109"/>
      <c r="HB495" s="66"/>
      <c r="HC495" s="66"/>
      <c r="HD495" s="51"/>
      <c r="HE495" s="51"/>
      <c r="HF495" s="51"/>
      <c r="HG495" s="51"/>
      <c r="HH495" s="51"/>
      <c r="HI495" s="51"/>
      <c r="HJ495" s="51"/>
      <c r="HK495" s="51"/>
      <c r="HL495" s="51"/>
      <c r="HM495" s="51"/>
      <c r="HN495" s="54"/>
      <c r="HO495" s="130"/>
      <c r="HP495" s="109"/>
      <c r="HQ495" s="109"/>
      <c r="HR495" s="109"/>
      <c r="HS495" s="66"/>
      <c r="HT495" s="66"/>
      <c r="HU495" s="51"/>
      <c r="HV495" s="51"/>
      <c r="HW495" s="51"/>
      <c r="HX495" s="51"/>
      <c r="HY495" s="51"/>
      <c r="HZ495" s="51"/>
      <c r="IA495" s="51"/>
      <c r="IB495" s="51"/>
      <c r="IC495" s="51"/>
      <c r="ID495" s="51"/>
      <c r="IE495" s="54"/>
      <c r="IF495" s="130"/>
      <c r="IG495" s="109"/>
      <c r="IH495" s="109"/>
      <c r="II495" s="109"/>
      <c r="IJ495" s="66"/>
      <c r="IK495" s="66"/>
      <c r="IL495" s="51"/>
      <c r="IM495" s="51"/>
      <c r="IN495" s="51"/>
      <c r="IO495" s="51"/>
      <c r="IP495" s="51"/>
      <c r="IQ495" s="51"/>
      <c r="IR495" s="51"/>
      <c r="IS495" s="51"/>
      <c r="IT495" s="51"/>
      <c r="IU495" s="51"/>
      <c r="IV495" s="54"/>
    </row>
    <row r="496" spans="1:257" ht="30.75" customHeight="1">
      <c r="A496" s="111"/>
      <c r="B496" s="108"/>
      <c r="C496" s="109"/>
      <c r="D496" s="110"/>
      <c r="E496" s="19"/>
      <c r="F496" s="19"/>
      <c r="G496" s="19"/>
      <c r="H496" s="19">
        <v>2026</v>
      </c>
      <c r="I496" s="25">
        <f t="shared" si="144"/>
        <v>0</v>
      </c>
      <c r="J496" s="25">
        <f t="shared" si="144"/>
        <v>0</v>
      </c>
      <c r="K496" s="25">
        <f t="shared" si="144"/>
        <v>0</v>
      </c>
      <c r="L496" s="25">
        <f t="shared" si="144"/>
        <v>0</v>
      </c>
      <c r="M496" s="25">
        <f t="shared" si="144"/>
        <v>0</v>
      </c>
      <c r="N496" s="25">
        <f t="shared" si="144"/>
        <v>0</v>
      </c>
      <c r="O496" s="25">
        <f t="shared" si="144"/>
        <v>0</v>
      </c>
      <c r="P496" s="25">
        <f t="shared" si="144"/>
        <v>0</v>
      </c>
      <c r="Q496" s="25">
        <f t="shared" si="144"/>
        <v>0</v>
      </c>
      <c r="R496" s="25">
        <f t="shared" si="144"/>
        <v>0</v>
      </c>
      <c r="S496" s="22"/>
      <c r="T496" s="131"/>
      <c r="U496" s="109"/>
      <c r="V496" s="109"/>
      <c r="W496" s="66"/>
      <c r="X496" s="66"/>
      <c r="Y496" s="51"/>
      <c r="Z496" s="51"/>
      <c r="AA496" s="51"/>
      <c r="AB496" s="51"/>
      <c r="AC496" s="51"/>
      <c r="AD496" s="51"/>
      <c r="AE496" s="51"/>
      <c r="AF496" s="51"/>
      <c r="AG496" s="51"/>
      <c r="AH496" s="51"/>
      <c r="AI496" s="54"/>
      <c r="AJ496" s="130"/>
      <c r="AK496" s="109"/>
      <c r="AL496" s="109"/>
      <c r="AM496" s="109"/>
      <c r="AN496" s="66"/>
      <c r="AO496" s="66"/>
      <c r="AP496" s="51"/>
      <c r="AQ496" s="51"/>
      <c r="AR496" s="51"/>
      <c r="AS496" s="51"/>
      <c r="AT496" s="51"/>
      <c r="AU496" s="51"/>
      <c r="AV496" s="51"/>
      <c r="AW496" s="51"/>
      <c r="AX496" s="51"/>
      <c r="AY496" s="51"/>
      <c r="AZ496" s="54"/>
      <c r="BA496" s="130"/>
      <c r="BB496" s="109"/>
      <c r="BC496" s="109"/>
      <c r="BD496" s="109"/>
      <c r="BE496" s="66"/>
      <c r="BF496" s="66"/>
      <c r="BG496" s="51"/>
      <c r="BH496" s="51"/>
      <c r="BI496" s="51"/>
      <c r="BJ496" s="51"/>
      <c r="BK496" s="51"/>
      <c r="BL496" s="51"/>
      <c r="BM496" s="51"/>
      <c r="BN496" s="51"/>
      <c r="BO496" s="51"/>
      <c r="BP496" s="51"/>
      <c r="BQ496" s="54"/>
      <c r="BR496" s="130"/>
      <c r="BS496" s="109"/>
      <c r="BT496" s="109"/>
      <c r="BU496" s="109"/>
      <c r="BV496" s="66"/>
      <c r="BW496" s="66"/>
      <c r="BX496" s="51"/>
      <c r="BY496" s="51"/>
      <c r="BZ496" s="51"/>
      <c r="CA496" s="51"/>
      <c r="CB496" s="51"/>
      <c r="CC496" s="51"/>
      <c r="CD496" s="51"/>
      <c r="CE496" s="51"/>
      <c r="CF496" s="51"/>
      <c r="CG496" s="51"/>
      <c r="CH496" s="54"/>
      <c r="CI496" s="130"/>
      <c r="CJ496" s="109"/>
      <c r="CK496" s="109"/>
      <c r="CL496" s="109"/>
      <c r="CM496" s="66"/>
      <c r="CN496" s="66"/>
      <c r="CO496" s="51"/>
      <c r="CP496" s="51"/>
      <c r="CQ496" s="51"/>
      <c r="CR496" s="51"/>
      <c r="CS496" s="51"/>
      <c r="CT496" s="51"/>
      <c r="CU496" s="51"/>
      <c r="CV496" s="51"/>
      <c r="CW496" s="51"/>
      <c r="CX496" s="51"/>
      <c r="CY496" s="54"/>
      <c r="CZ496" s="130"/>
      <c r="DA496" s="109"/>
      <c r="DB496" s="109"/>
      <c r="DC496" s="109"/>
      <c r="DD496" s="66"/>
      <c r="DE496" s="66"/>
      <c r="DF496" s="51"/>
      <c r="DG496" s="51"/>
      <c r="DH496" s="51"/>
      <c r="DI496" s="51"/>
      <c r="DJ496" s="51"/>
      <c r="DK496" s="51"/>
      <c r="DL496" s="51"/>
      <c r="DM496" s="51"/>
      <c r="DN496" s="51"/>
      <c r="DO496" s="51"/>
      <c r="DP496" s="54"/>
      <c r="DQ496" s="130"/>
      <c r="DR496" s="109"/>
      <c r="DS496" s="109"/>
      <c r="DT496" s="109"/>
      <c r="DU496" s="66"/>
      <c r="DV496" s="66"/>
      <c r="DW496" s="51"/>
      <c r="DX496" s="51"/>
      <c r="DY496" s="51"/>
      <c r="DZ496" s="51"/>
      <c r="EA496" s="51"/>
      <c r="EB496" s="51"/>
      <c r="EC496" s="51"/>
      <c r="ED496" s="51"/>
      <c r="EE496" s="51"/>
      <c r="EF496" s="51"/>
      <c r="EG496" s="54"/>
      <c r="EH496" s="130"/>
      <c r="EI496" s="109"/>
      <c r="EJ496" s="109"/>
      <c r="EK496" s="109"/>
      <c r="EL496" s="66"/>
      <c r="EM496" s="66"/>
      <c r="EN496" s="51"/>
      <c r="EO496" s="51"/>
      <c r="EP496" s="51"/>
      <c r="EQ496" s="51"/>
      <c r="ER496" s="51"/>
      <c r="ES496" s="51"/>
      <c r="ET496" s="51"/>
      <c r="EU496" s="51"/>
      <c r="EV496" s="51"/>
      <c r="EW496" s="51"/>
      <c r="EX496" s="54"/>
      <c r="EY496" s="130"/>
      <c r="EZ496" s="109"/>
      <c r="FA496" s="109"/>
      <c r="FB496" s="109"/>
      <c r="FC496" s="66"/>
      <c r="FD496" s="66"/>
      <c r="FE496" s="51"/>
      <c r="FF496" s="51"/>
      <c r="FG496" s="51"/>
      <c r="FH496" s="51"/>
      <c r="FI496" s="51"/>
      <c r="FJ496" s="51"/>
      <c r="FK496" s="51"/>
      <c r="FL496" s="51"/>
      <c r="FM496" s="51"/>
      <c r="FN496" s="51"/>
      <c r="FO496" s="54"/>
      <c r="FP496" s="130"/>
      <c r="FQ496" s="109"/>
      <c r="FR496" s="109"/>
      <c r="FS496" s="109"/>
      <c r="FT496" s="66"/>
      <c r="FU496" s="66"/>
      <c r="FV496" s="51"/>
      <c r="FW496" s="51"/>
      <c r="FX496" s="51"/>
      <c r="FY496" s="51"/>
      <c r="FZ496" s="51"/>
      <c r="GA496" s="51"/>
      <c r="GB496" s="51"/>
      <c r="GC496" s="51"/>
      <c r="GD496" s="51"/>
      <c r="GE496" s="51"/>
      <c r="GF496" s="54"/>
      <c r="GG496" s="130"/>
      <c r="GH496" s="109"/>
      <c r="GI496" s="109"/>
      <c r="GJ496" s="109"/>
      <c r="GK496" s="66"/>
      <c r="GL496" s="66"/>
      <c r="GM496" s="51"/>
      <c r="GN496" s="51"/>
      <c r="GO496" s="51"/>
      <c r="GP496" s="51"/>
      <c r="GQ496" s="51"/>
      <c r="GR496" s="51"/>
      <c r="GS496" s="51"/>
      <c r="GT496" s="51"/>
      <c r="GU496" s="51"/>
      <c r="GV496" s="51"/>
      <c r="GW496" s="54"/>
      <c r="GX496" s="130"/>
      <c r="GY496" s="109"/>
      <c r="GZ496" s="109"/>
      <c r="HA496" s="109"/>
      <c r="HB496" s="66"/>
      <c r="HC496" s="66"/>
      <c r="HD496" s="51"/>
      <c r="HE496" s="51"/>
      <c r="HF496" s="51"/>
      <c r="HG496" s="51"/>
      <c r="HH496" s="51"/>
      <c r="HI496" s="51"/>
      <c r="HJ496" s="51"/>
      <c r="HK496" s="51"/>
      <c r="HL496" s="51"/>
      <c r="HM496" s="51"/>
      <c r="HN496" s="54"/>
      <c r="HO496" s="130"/>
      <c r="HP496" s="109"/>
      <c r="HQ496" s="109"/>
      <c r="HR496" s="109"/>
      <c r="HS496" s="66"/>
      <c r="HT496" s="66"/>
      <c r="HU496" s="51"/>
      <c r="HV496" s="51"/>
      <c r="HW496" s="51"/>
      <c r="HX496" s="51"/>
      <c r="HY496" s="51"/>
      <c r="HZ496" s="51"/>
      <c r="IA496" s="51"/>
      <c r="IB496" s="51"/>
      <c r="IC496" s="51"/>
      <c r="ID496" s="51"/>
      <c r="IE496" s="54"/>
      <c r="IF496" s="130"/>
      <c r="IG496" s="109"/>
      <c r="IH496" s="109"/>
      <c r="II496" s="109"/>
      <c r="IJ496" s="66"/>
      <c r="IK496" s="66"/>
      <c r="IL496" s="51"/>
      <c r="IM496" s="51"/>
      <c r="IN496" s="51"/>
      <c r="IO496" s="51"/>
      <c r="IP496" s="51"/>
      <c r="IQ496" s="51"/>
      <c r="IR496" s="51"/>
      <c r="IS496" s="51"/>
      <c r="IT496" s="51"/>
      <c r="IU496" s="51"/>
      <c r="IV496" s="54"/>
    </row>
    <row r="497" spans="1:256" ht="30.75" customHeight="1">
      <c r="A497" s="111"/>
      <c r="B497" s="108"/>
      <c r="C497" s="109"/>
      <c r="D497" s="110"/>
      <c r="E497" s="19"/>
      <c r="F497" s="19"/>
      <c r="G497" s="19"/>
      <c r="H497" s="19">
        <v>2027</v>
      </c>
      <c r="I497" s="25">
        <f>I158</f>
        <v>0</v>
      </c>
      <c r="J497" s="25">
        <f>J158</f>
        <v>0</v>
      </c>
      <c r="K497" s="25">
        <f>K158</f>
        <v>0</v>
      </c>
      <c r="L497" s="25">
        <f t="shared" si="144"/>
        <v>0</v>
      </c>
      <c r="M497" s="25">
        <f t="shared" si="144"/>
        <v>0</v>
      </c>
      <c r="N497" s="25">
        <f t="shared" si="144"/>
        <v>0</v>
      </c>
      <c r="O497" s="25">
        <f t="shared" si="144"/>
        <v>0</v>
      </c>
      <c r="P497" s="25">
        <f t="shared" si="144"/>
        <v>0</v>
      </c>
      <c r="Q497" s="25">
        <f t="shared" si="144"/>
        <v>0</v>
      </c>
      <c r="R497" s="25">
        <f t="shared" si="144"/>
        <v>0</v>
      </c>
      <c r="S497" s="22"/>
      <c r="T497" s="131"/>
      <c r="U497" s="109"/>
      <c r="V497" s="109"/>
      <c r="W497" s="66"/>
      <c r="X497" s="66"/>
      <c r="Y497" s="51"/>
      <c r="Z497" s="51"/>
      <c r="AA497" s="51"/>
      <c r="AB497" s="51"/>
      <c r="AC497" s="51"/>
      <c r="AD497" s="51"/>
      <c r="AE497" s="51"/>
      <c r="AF497" s="51"/>
      <c r="AG497" s="51"/>
      <c r="AH497" s="51"/>
      <c r="AI497" s="54"/>
      <c r="AJ497" s="130"/>
      <c r="AK497" s="109"/>
      <c r="AL497" s="109"/>
      <c r="AM497" s="109"/>
      <c r="AN497" s="66"/>
      <c r="AO497" s="66"/>
      <c r="AP497" s="51"/>
      <c r="AQ497" s="51"/>
      <c r="AR497" s="51"/>
      <c r="AS497" s="51"/>
      <c r="AT497" s="51"/>
      <c r="AU497" s="51"/>
      <c r="AV497" s="51"/>
      <c r="AW497" s="51"/>
      <c r="AX497" s="51"/>
      <c r="AY497" s="51"/>
      <c r="AZ497" s="54"/>
      <c r="BA497" s="130"/>
      <c r="BB497" s="109"/>
      <c r="BC497" s="109"/>
      <c r="BD497" s="109"/>
      <c r="BE497" s="66"/>
      <c r="BF497" s="66"/>
      <c r="BG497" s="51"/>
      <c r="BH497" s="51"/>
      <c r="BI497" s="51"/>
      <c r="BJ497" s="51"/>
      <c r="BK497" s="51"/>
      <c r="BL497" s="51"/>
      <c r="BM497" s="51"/>
      <c r="BN497" s="51"/>
      <c r="BO497" s="51"/>
      <c r="BP497" s="51"/>
      <c r="BQ497" s="54"/>
      <c r="BR497" s="130"/>
      <c r="BS497" s="109"/>
      <c r="BT497" s="109"/>
      <c r="BU497" s="109"/>
      <c r="BV497" s="66"/>
      <c r="BW497" s="66"/>
      <c r="BX497" s="51"/>
      <c r="BY497" s="51"/>
      <c r="BZ497" s="51"/>
      <c r="CA497" s="51"/>
      <c r="CB497" s="51"/>
      <c r="CC497" s="51"/>
      <c r="CD497" s="51"/>
      <c r="CE497" s="51"/>
      <c r="CF497" s="51"/>
      <c r="CG497" s="51"/>
      <c r="CH497" s="54"/>
      <c r="CI497" s="130"/>
      <c r="CJ497" s="109"/>
      <c r="CK497" s="109"/>
      <c r="CL497" s="109"/>
      <c r="CM497" s="66"/>
      <c r="CN497" s="66"/>
      <c r="CO497" s="51"/>
      <c r="CP497" s="51"/>
      <c r="CQ497" s="51"/>
      <c r="CR497" s="51"/>
      <c r="CS497" s="51"/>
      <c r="CT497" s="51"/>
      <c r="CU497" s="51"/>
      <c r="CV497" s="51"/>
      <c r="CW497" s="51"/>
      <c r="CX497" s="51"/>
      <c r="CY497" s="54"/>
      <c r="CZ497" s="130"/>
      <c r="DA497" s="109"/>
      <c r="DB497" s="109"/>
      <c r="DC497" s="109"/>
      <c r="DD497" s="66"/>
      <c r="DE497" s="66"/>
      <c r="DF497" s="51"/>
      <c r="DG497" s="51"/>
      <c r="DH497" s="51"/>
      <c r="DI497" s="51"/>
      <c r="DJ497" s="51"/>
      <c r="DK497" s="51"/>
      <c r="DL497" s="51"/>
      <c r="DM497" s="51"/>
      <c r="DN497" s="51"/>
      <c r="DO497" s="51"/>
      <c r="DP497" s="54"/>
      <c r="DQ497" s="130"/>
      <c r="DR497" s="109"/>
      <c r="DS497" s="109"/>
      <c r="DT497" s="109"/>
      <c r="DU497" s="66"/>
      <c r="DV497" s="66"/>
      <c r="DW497" s="51"/>
      <c r="DX497" s="51"/>
      <c r="DY497" s="51"/>
      <c r="DZ497" s="51"/>
      <c r="EA497" s="51"/>
      <c r="EB497" s="51"/>
      <c r="EC497" s="51"/>
      <c r="ED497" s="51"/>
      <c r="EE497" s="51"/>
      <c r="EF497" s="51"/>
      <c r="EG497" s="54"/>
      <c r="EH497" s="130"/>
      <c r="EI497" s="109"/>
      <c r="EJ497" s="109"/>
      <c r="EK497" s="109"/>
      <c r="EL497" s="66"/>
      <c r="EM497" s="66"/>
      <c r="EN497" s="51"/>
      <c r="EO497" s="51"/>
      <c r="EP497" s="51"/>
      <c r="EQ497" s="51"/>
      <c r="ER497" s="51"/>
      <c r="ES497" s="51"/>
      <c r="ET497" s="51"/>
      <c r="EU497" s="51"/>
      <c r="EV497" s="51"/>
      <c r="EW497" s="51"/>
      <c r="EX497" s="54"/>
      <c r="EY497" s="130"/>
      <c r="EZ497" s="109"/>
      <c r="FA497" s="109"/>
      <c r="FB497" s="109"/>
      <c r="FC497" s="66"/>
      <c r="FD497" s="66"/>
      <c r="FE497" s="51"/>
      <c r="FF497" s="51"/>
      <c r="FG497" s="51"/>
      <c r="FH497" s="51"/>
      <c r="FI497" s="51"/>
      <c r="FJ497" s="51"/>
      <c r="FK497" s="51"/>
      <c r="FL497" s="51"/>
      <c r="FM497" s="51"/>
      <c r="FN497" s="51"/>
      <c r="FO497" s="54"/>
      <c r="FP497" s="130"/>
      <c r="FQ497" s="109"/>
      <c r="FR497" s="109"/>
      <c r="FS497" s="109"/>
      <c r="FT497" s="66"/>
      <c r="FU497" s="66"/>
      <c r="FV497" s="51"/>
      <c r="FW497" s="51"/>
      <c r="FX497" s="51"/>
      <c r="FY497" s="51"/>
      <c r="FZ497" s="51"/>
      <c r="GA497" s="51"/>
      <c r="GB497" s="51"/>
      <c r="GC497" s="51"/>
      <c r="GD497" s="51"/>
      <c r="GE497" s="51"/>
      <c r="GF497" s="54"/>
      <c r="GG497" s="130"/>
      <c r="GH497" s="109"/>
      <c r="GI497" s="109"/>
      <c r="GJ497" s="109"/>
      <c r="GK497" s="66"/>
      <c r="GL497" s="66"/>
      <c r="GM497" s="51"/>
      <c r="GN497" s="51"/>
      <c r="GO497" s="51"/>
      <c r="GP497" s="51"/>
      <c r="GQ497" s="51"/>
      <c r="GR497" s="51"/>
      <c r="GS497" s="51"/>
      <c r="GT497" s="51"/>
      <c r="GU497" s="51"/>
      <c r="GV497" s="51"/>
      <c r="GW497" s="54"/>
      <c r="GX497" s="130"/>
      <c r="GY497" s="109"/>
      <c r="GZ497" s="109"/>
      <c r="HA497" s="109"/>
      <c r="HB497" s="66"/>
      <c r="HC497" s="66"/>
      <c r="HD497" s="51"/>
      <c r="HE497" s="51"/>
      <c r="HF497" s="51"/>
      <c r="HG497" s="51"/>
      <c r="HH497" s="51"/>
      <c r="HI497" s="51"/>
      <c r="HJ497" s="51"/>
      <c r="HK497" s="51"/>
      <c r="HL497" s="51"/>
      <c r="HM497" s="51"/>
      <c r="HN497" s="54"/>
      <c r="HO497" s="130"/>
      <c r="HP497" s="109"/>
      <c r="HQ497" s="109"/>
      <c r="HR497" s="109"/>
      <c r="HS497" s="66"/>
      <c r="HT497" s="66"/>
      <c r="HU497" s="51"/>
      <c r="HV497" s="51"/>
      <c r="HW497" s="51"/>
      <c r="HX497" s="51"/>
      <c r="HY497" s="51"/>
      <c r="HZ497" s="51"/>
      <c r="IA497" s="51"/>
      <c r="IB497" s="51"/>
      <c r="IC497" s="51"/>
      <c r="ID497" s="51"/>
      <c r="IE497" s="54"/>
      <c r="IF497" s="130"/>
      <c r="IG497" s="109"/>
      <c r="IH497" s="109"/>
      <c r="II497" s="109"/>
      <c r="IJ497" s="66"/>
      <c r="IK497" s="66"/>
      <c r="IL497" s="51"/>
      <c r="IM497" s="51"/>
      <c r="IN497" s="51"/>
      <c r="IO497" s="51"/>
      <c r="IP497" s="51"/>
      <c r="IQ497" s="51"/>
      <c r="IR497" s="51"/>
      <c r="IS497" s="51"/>
      <c r="IT497" s="51"/>
      <c r="IU497" s="51"/>
      <c r="IV497" s="54"/>
    </row>
    <row r="498" spans="1:256" ht="30.75" customHeight="1">
      <c r="A498" s="111"/>
      <c r="B498" s="108"/>
      <c r="C498" s="109"/>
      <c r="D498" s="110"/>
      <c r="E498" s="19"/>
      <c r="F498" s="19"/>
      <c r="G498" s="19"/>
      <c r="H498" s="19">
        <v>2028</v>
      </c>
      <c r="I498" s="25">
        <f t="shared" ref="I498:J500" si="145">K498+M498+O498+Q498</f>
        <v>0</v>
      </c>
      <c r="J498" s="25">
        <f t="shared" si="145"/>
        <v>0</v>
      </c>
      <c r="K498" s="25">
        <f t="shared" ref="K498:R500" si="146">K159</f>
        <v>0</v>
      </c>
      <c r="L498" s="25">
        <f t="shared" si="146"/>
        <v>0</v>
      </c>
      <c r="M498" s="25">
        <f t="shared" si="146"/>
        <v>0</v>
      </c>
      <c r="N498" s="25">
        <f t="shared" si="146"/>
        <v>0</v>
      </c>
      <c r="O498" s="25">
        <f t="shared" si="146"/>
        <v>0</v>
      </c>
      <c r="P498" s="25">
        <f t="shared" si="146"/>
        <v>0</v>
      </c>
      <c r="Q498" s="25">
        <f t="shared" si="146"/>
        <v>0</v>
      </c>
      <c r="R498" s="25">
        <f t="shared" si="146"/>
        <v>0</v>
      </c>
      <c r="S498" s="22"/>
      <c r="T498" s="26"/>
      <c r="AI498" s="66"/>
      <c r="AY498" s="66"/>
      <c r="BO498" s="66"/>
      <c r="CE498" s="66"/>
      <c r="CU498" s="66"/>
      <c r="DK498" s="66"/>
      <c r="EA498" s="66"/>
      <c r="EQ498" s="66"/>
      <c r="FG498" s="66"/>
      <c r="FW498" s="66"/>
      <c r="GM498" s="66"/>
      <c r="HC498" s="66"/>
      <c r="HS498" s="66"/>
      <c r="II498" s="66"/>
    </row>
    <row r="499" spans="1:256" ht="30.75" customHeight="1">
      <c r="A499" s="111"/>
      <c r="B499" s="108"/>
      <c r="C499" s="109"/>
      <c r="D499" s="110"/>
      <c r="E499" s="19"/>
      <c r="F499" s="19"/>
      <c r="G499" s="19"/>
      <c r="H499" s="19">
        <v>2029</v>
      </c>
      <c r="I499" s="25">
        <f t="shared" si="145"/>
        <v>0</v>
      </c>
      <c r="J499" s="25">
        <f t="shared" si="145"/>
        <v>0</v>
      </c>
      <c r="K499" s="25">
        <f t="shared" si="146"/>
        <v>0</v>
      </c>
      <c r="L499" s="25">
        <f t="shared" si="146"/>
        <v>0</v>
      </c>
      <c r="M499" s="25">
        <f t="shared" si="146"/>
        <v>0</v>
      </c>
      <c r="N499" s="25">
        <f t="shared" si="146"/>
        <v>0</v>
      </c>
      <c r="O499" s="25">
        <f t="shared" si="146"/>
        <v>0</v>
      </c>
      <c r="P499" s="25">
        <f t="shared" si="146"/>
        <v>0</v>
      </c>
      <c r="Q499" s="25">
        <f t="shared" si="146"/>
        <v>0</v>
      </c>
      <c r="R499" s="25">
        <f t="shared" si="146"/>
        <v>0</v>
      </c>
      <c r="S499" s="22"/>
      <c r="T499" s="26"/>
      <c r="AI499" s="66"/>
      <c r="AY499" s="66"/>
      <c r="BO499" s="66"/>
      <c r="CE499" s="66"/>
      <c r="CU499" s="66"/>
      <c r="DK499" s="66"/>
      <c r="EA499" s="66"/>
      <c r="EQ499" s="66"/>
      <c r="FG499" s="66"/>
      <c r="FW499" s="66"/>
      <c r="GM499" s="66"/>
      <c r="HC499" s="66"/>
      <c r="HS499" s="66"/>
      <c r="II499" s="66"/>
    </row>
    <row r="500" spans="1:256" ht="30.75" customHeight="1">
      <c r="A500" s="111"/>
      <c r="B500" s="108"/>
      <c r="C500" s="109"/>
      <c r="D500" s="110"/>
      <c r="E500" s="19"/>
      <c r="F500" s="19"/>
      <c r="G500" s="19"/>
      <c r="H500" s="19">
        <v>2030</v>
      </c>
      <c r="I500" s="25">
        <f t="shared" si="145"/>
        <v>0</v>
      </c>
      <c r="J500" s="25">
        <f t="shared" si="145"/>
        <v>0</v>
      </c>
      <c r="K500" s="25">
        <f t="shared" si="146"/>
        <v>0</v>
      </c>
      <c r="L500" s="25">
        <f t="shared" si="146"/>
        <v>0</v>
      </c>
      <c r="M500" s="25">
        <f t="shared" si="146"/>
        <v>0</v>
      </c>
      <c r="N500" s="25">
        <f t="shared" si="146"/>
        <v>0</v>
      </c>
      <c r="O500" s="25">
        <f t="shared" si="146"/>
        <v>0</v>
      </c>
      <c r="P500" s="25">
        <f t="shared" si="146"/>
        <v>0</v>
      </c>
      <c r="Q500" s="25">
        <f t="shared" si="146"/>
        <v>0</v>
      </c>
      <c r="R500" s="25">
        <f t="shared" si="146"/>
        <v>0</v>
      </c>
      <c r="S500" s="22"/>
      <c r="T500" s="26"/>
      <c r="AI500" s="66"/>
      <c r="AY500" s="66"/>
      <c r="BO500" s="66"/>
      <c r="CE500" s="66"/>
      <c r="CU500" s="66"/>
      <c r="DK500" s="66"/>
      <c r="EA500" s="66"/>
      <c r="EQ500" s="66"/>
      <c r="FG500" s="66"/>
      <c r="FW500" s="66"/>
      <c r="GM500" s="66"/>
      <c r="HC500" s="66"/>
      <c r="HS500" s="66"/>
      <c r="II500" s="66"/>
    </row>
    <row r="501" spans="1:256" ht="30.75" customHeight="1">
      <c r="A501" s="96"/>
      <c r="B501" s="105" t="s">
        <v>289</v>
      </c>
      <c r="C501" s="106"/>
      <c r="D501" s="107"/>
      <c r="E501" s="19"/>
      <c r="F501" s="19"/>
      <c r="G501" s="19"/>
      <c r="H501" s="23" t="s">
        <v>23</v>
      </c>
      <c r="I501" s="24">
        <f t="shared" ref="I501:R501" si="147">SUM(I502:I510)</f>
        <v>33101.070400000004</v>
      </c>
      <c r="J501" s="24">
        <f t="shared" si="147"/>
        <v>13178.8</v>
      </c>
      <c r="K501" s="24">
        <f t="shared" si="147"/>
        <v>33101.070400000004</v>
      </c>
      <c r="L501" s="24">
        <f t="shared" si="147"/>
        <v>13178.8</v>
      </c>
      <c r="M501" s="24">
        <f t="shared" si="147"/>
        <v>0</v>
      </c>
      <c r="N501" s="24">
        <f t="shared" si="147"/>
        <v>0</v>
      </c>
      <c r="O501" s="24">
        <f t="shared" si="147"/>
        <v>0</v>
      </c>
      <c r="P501" s="24">
        <f t="shared" si="147"/>
        <v>0</v>
      </c>
      <c r="Q501" s="24">
        <f t="shared" si="147"/>
        <v>0</v>
      </c>
      <c r="R501" s="24">
        <f t="shared" si="147"/>
        <v>0</v>
      </c>
      <c r="S501" s="22"/>
      <c r="T501" s="131"/>
      <c r="U501" s="109"/>
      <c r="V501" s="109"/>
      <c r="W501" s="66"/>
      <c r="X501" s="46"/>
      <c r="Y501" s="52"/>
      <c r="Z501" s="52"/>
      <c r="AA501" s="52"/>
      <c r="AB501" s="52"/>
      <c r="AC501" s="52"/>
      <c r="AD501" s="52"/>
      <c r="AE501" s="52"/>
      <c r="AF501" s="52"/>
      <c r="AG501" s="52"/>
      <c r="AH501" s="52"/>
      <c r="AI501" s="54"/>
      <c r="AJ501" s="130"/>
      <c r="AK501" s="109"/>
      <c r="AL501" s="109"/>
      <c r="AM501" s="109"/>
      <c r="AN501" s="66"/>
      <c r="AO501" s="46"/>
      <c r="AP501" s="52"/>
      <c r="AQ501" s="52"/>
      <c r="AR501" s="52"/>
      <c r="AS501" s="52"/>
      <c r="AT501" s="52"/>
      <c r="AU501" s="52"/>
      <c r="AV501" s="52"/>
      <c r="AW501" s="52"/>
      <c r="AX501" s="52"/>
      <c r="AY501" s="52"/>
      <c r="AZ501" s="54"/>
      <c r="BA501" s="130"/>
      <c r="BB501" s="109"/>
      <c r="BC501" s="109"/>
      <c r="BD501" s="109"/>
      <c r="BE501" s="66"/>
      <c r="BF501" s="46"/>
      <c r="BG501" s="52"/>
      <c r="BH501" s="52"/>
      <c r="BI501" s="52"/>
      <c r="BJ501" s="52"/>
      <c r="BK501" s="52"/>
      <c r="BL501" s="52"/>
      <c r="BM501" s="52"/>
      <c r="BN501" s="52"/>
      <c r="BO501" s="52"/>
      <c r="BP501" s="52"/>
      <c r="BQ501" s="54"/>
      <c r="BR501" s="130"/>
      <c r="BS501" s="109"/>
      <c r="BT501" s="109"/>
      <c r="BU501" s="109"/>
      <c r="BV501" s="66"/>
      <c r="BW501" s="46"/>
      <c r="BX501" s="52"/>
      <c r="BY501" s="52"/>
      <c r="BZ501" s="52"/>
      <c r="CA501" s="52"/>
      <c r="CB501" s="52"/>
      <c r="CC501" s="52"/>
      <c r="CD501" s="52"/>
      <c r="CE501" s="52"/>
      <c r="CF501" s="52"/>
      <c r="CG501" s="52"/>
      <c r="CH501" s="54"/>
      <c r="CI501" s="130"/>
      <c r="CJ501" s="109"/>
      <c r="CK501" s="109"/>
      <c r="CL501" s="109"/>
      <c r="CM501" s="66"/>
      <c r="CN501" s="46"/>
      <c r="CO501" s="52"/>
      <c r="CP501" s="52"/>
      <c r="CQ501" s="52"/>
      <c r="CR501" s="52"/>
      <c r="CS501" s="52"/>
      <c r="CT501" s="52"/>
      <c r="CU501" s="52"/>
      <c r="CV501" s="52"/>
      <c r="CW501" s="52"/>
      <c r="CX501" s="52"/>
      <c r="CY501" s="54"/>
      <c r="CZ501" s="130"/>
      <c r="DA501" s="109"/>
      <c r="DB501" s="109"/>
      <c r="DC501" s="109"/>
      <c r="DD501" s="66"/>
      <c r="DE501" s="46"/>
      <c r="DF501" s="52"/>
      <c r="DG501" s="52"/>
      <c r="DH501" s="52"/>
      <c r="DI501" s="52"/>
      <c r="DJ501" s="52"/>
      <c r="DK501" s="52"/>
      <c r="DL501" s="52"/>
      <c r="DM501" s="52"/>
      <c r="DN501" s="52"/>
      <c r="DO501" s="52"/>
      <c r="DP501" s="54"/>
      <c r="DQ501" s="130"/>
      <c r="DR501" s="109"/>
      <c r="DS501" s="109"/>
      <c r="DT501" s="109"/>
      <c r="DU501" s="66"/>
      <c r="DV501" s="46"/>
      <c r="DW501" s="52"/>
      <c r="DX501" s="52"/>
      <c r="DY501" s="52"/>
      <c r="DZ501" s="52"/>
      <c r="EA501" s="52"/>
      <c r="EB501" s="52"/>
      <c r="EC501" s="52"/>
      <c r="ED501" s="52"/>
      <c r="EE501" s="52"/>
      <c r="EF501" s="52"/>
      <c r="EG501" s="54"/>
      <c r="EH501" s="130"/>
      <c r="EI501" s="109"/>
      <c r="EJ501" s="109"/>
      <c r="EK501" s="109"/>
      <c r="EL501" s="66"/>
      <c r="EM501" s="46"/>
      <c r="EN501" s="52"/>
      <c r="EO501" s="52"/>
      <c r="EP501" s="52"/>
      <c r="EQ501" s="52"/>
      <c r="ER501" s="52"/>
      <c r="ES501" s="52"/>
      <c r="ET501" s="52"/>
      <c r="EU501" s="52"/>
      <c r="EV501" s="52"/>
      <c r="EW501" s="52"/>
      <c r="EX501" s="54"/>
      <c r="EY501" s="130"/>
      <c r="EZ501" s="109"/>
      <c r="FA501" s="109"/>
      <c r="FB501" s="109"/>
      <c r="FC501" s="66"/>
      <c r="FD501" s="46"/>
      <c r="FE501" s="52"/>
      <c r="FF501" s="52"/>
      <c r="FG501" s="52"/>
      <c r="FH501" s="52"/>
      <c r="FI501" s="52"/>
      <c r="FJ501" s="52"/>
      <c r="FK501" s="52"/>
      <c r="FL501" s="52"/>
      <c r="FM501" s="52"/>
      <c r="FN501" s="52"/>
      <c r="FO501" s="54"/>
      <c r="FP501" s="130"/>
      <c r="FQ501" s="109"/>
      <c r="FR501" s="109"/>
      <c r="FS501" s="109"/>
      <c r="FT501" s="66"/>
      <c r="FU501" s="46"/>
      <c r="FV501" s="52"/>
      <c r="FW501" s="52"/>
      <c r="FX501" s="52"/>
      <c r="FY501" s="52"/>
      <c r="FZ501" s="52"/>
      <c r="GA501" s="52"/>
      <c r="GB501" s="52"/>
      <c r="GC501" s="52"/>
      <c r="GD501" s="52"/>
      <c r="GE501" s="52"/>
      <c r="GF501" s="54"/>
      <c r="GG501" s="130"/>
      <c r="GH501" s="109"/>
      <c r="GI501" s="109"/>
      <c r="GJ501" s="109"/>
      <c r="GK501" s="66"/>
      <c r="GL501" s="46"/>
      <c r="GM501" s="52"/>
      <c r="GN501" s="52"/>
      <c r="GO501" s="52"/>
      <c r="GP501" s="52"/>
      <c r="GQ501" s="52"/>
      <c r="GR501" s="52"/>
      <c r="GS501" s="52"/>
      <c r="GT501" s="52"/>
      <c r="GU501" s="52"/>
      <c r="GV501" s="52"/>
      <c r="GW501" s="54"/>
      <c r="GX501" s="130"/>
      <c r="GY501" s="109"/>
      <c r="GZ501" s="109"/>
      <c r="HA501" s="109"/>
      <c r="HB501" s="66"/>
      <c r="HC501" s="46"/>
      <c r="HD501" s="52"/>
      <c r="HE501" s="52"/>
      <c r="HF501" s="52"/>
      <c r="HG501" s="52"/>
      <c r="HH501" s="52"/>
      <c r="HI501" s="52"/>
      <c r="HJ501" s="52"/>
      <c r="HK501" s="52"/>
      <c r="HL501" s="52"/>
      <c r="HM501" s="52"/>
      <c r="HN501" s="54"/>
      <c r="HO501" s="130"/>
      <c r="HP501" s="109"/>
      <c r="HQ501" s="109"/>
      <c r="HR501" s="109"/>
      <c r="HS501" s="66"/>
      <c r="HT501" s="46"/>
      <c r="HU501" s="52"/>
      <c r="HV501" s="52"/>
      <c r="HW501" s="52"/>
      <c r="HX501" s="52"/>
      <c r="HY501" s="52"/>
      <c r="HZ501" s="52"/>
      <c r="IA501" s="52"/>
      <c r="IB501" s="52"/>
      <c r="IC501" s="52"/>
      <c r="ID501" s="52"/>
      <c r="IE501" s="54"/>
      <c r="IF501" s="130"/>
      <c r="IG501" s="109"/>
      <c r="IH501" s="109"/>
      <c r="II501" s="109"/>
      <c r="IJ501" s="66"/>
      <c r="IK501" s="46"/>
      <c r="IL501" s="52"/>
      <c r="IM501" s="52"/>
      <c r="IN501" s="52"/>
      <c r="IO501" s="52"/>
      <c r="IP501" s="52"/>
      <c r="IQ501" s="52"/>
      <c r="IR501" s="52"/>
      <c r="IS501" s="52"/>
      <c r="IT501" s="52"/>
      <c r="IU501" s="52"/>
      <c r="IV501" s="54"/>
    </row>
    <row r="502" spans="1:256" ht="30.75" customHeight="1">
      <c r="A502" s="111"/>
      <c r="B502" s="108"/>
      <c r="C502" s="109"/>
      <c r="D502" s="110"/>
      <c r="E502" s="19"/>
      <c r="F502" s="19"/>
      <c r="G502" s="19"/>
      <c r="H502" s="19">
        <v>2022</v>
      </c>
      <c r="I502" s="25">
        <f>K502+M502+O502+Q502</f>
        <v>6589.4</v>
      </c>
      <c r="J502" s="25">
        <f>L502+N502+P502+R502</f>
        <v>6589.4</v>
      </c>
      <c r="K502" s="25">
        <f t="shared" ref="K502:R510" si="148">K378</f>
        <v>6589.4</v>
      </c>
      <c r="L502" s="25">
        <f t="shared" si="148"/>
        <v>6589.4</v>
      </c>
      <c r="M502" s="25">
        <f t="shared" si="148"/>
        <v>0</v>
      </c>
      <c r="N502" s="25">
        <f t="shared" si="148"/>
        <v>0</v>
      </c>
      <c r="O502" s="25">
        <f t="shared" si="148"/>
        <v>0</v>
      </c>
      <c r="P502" s="25">
        <f t="shared" si="148"/>
        <v>0</v>
      </c>
      <c r="Q502" s="25">
        <f t="shared" si="148"/>
        <v>0</v>
      </c>
      <c r="R502" s="25">
        <f t="shared" si="148"/>
        <v>0</v>
      </c>
      <c r="S502" s="22"/>
      <c r="T502" s="131"/>
      <c r="U502" s="109"/>
      <c r="V502" s="109"/>
      <c r="W502" s="66"/>
      <c r="X502" s="66"/>
      <c r="Y502" s="51"/>
      <c r="Z502" s="51"/>
      <c r="AA502" s="51"/>
      <c r="AB502" s="51"/>
      <c r="AC502" s="51"/>
      <c r="AD502" s="51"/>
      <c r="AE502" s="51"/>
      <c r="AF502" s="51"/>
      <c r="AG502" s="51"/>
      <c r="AH502" s="51"/>
      <c r="AI502" s="54"/>
      <c r="AJ502" s="130"/>
      <c r="AK502" s="109"/>
      <c r="AL502" s="109"/>
      <c r="AM502" s="109"/>
      <c r="AN502" s="66"/>
      <c r="AO502" s="66"/>
      <c r="AP502" s="51"/>
      <c r="AQ502" s="51"/>
      <c r="AR502" s="51"/>
      <c r="AS502" s="51"/>
      <c r="AT502" s="51"/>
      <c r="AU502" s="51"/>
      <c r="AV502" s="51"/>
      <c r="AW502" s="51"/>
      <c r="AX502" s="51"/>
      <c r="AY502" s="51"/>
      <c r="AZ502" s="54"/>
      <c r="BA502" s="130"/>
      <c r="BB502" s="109"/>
      <c r="BC502" s="109"/>
      <c r="BD502" s="109"/>
      <c r="BE502" s="66"/>
      <c r="BF502" s="66"/>
      <c r="BG502" s="51"/>
      <c r="BH502" s="51"/>
      <c r="BI502" s="51"/>
      <c r="BJ502" s="51"/>
      <c r="BK502" s="51"/>
      <c r="BL502" s="51"/>
      <c r="BM502" s="51"/>
      <c r="BN502" s="51"/>
      <c r="BO502" s="51"/>
      <c r="BP502" s="51"/>
      <c r="BQ502" s="54"/>
      <c r="BR502" s="130"/>
      <c r="BS502" s="109"/>
      <c r="BT502" s="109"/>
      <c r="BU502" s="109"/>
      <c r="BV502" s="66"/>
      <c r="BW502" s="66"/>
      <c r="BX502" s="51"/>
      <c r="BY502" s="51"/>
      <c r="BZ502" s="51"/>
      <c r="CA502" s="51"/>
      <c r="CB502" s="51"/>
      <c r="CC502" s="51"/>
      <c r="CD502" s="51"/>
      <c r="CE502" s="51"/>
      <c r="CF502" s="51"/>
      <c r="CG502" s="51"/>
      <c r="CH502" s="54"/>
      <c r="CI502" s="130"/>
      <c r="CJ502" s="109"/>
      <c r="CK502" s="109"/>
      <c r="CL502" s="109"/>
      <c r="CM502" s="66"/>
      <c r="CN502" s="66"/>
      <c r="CO502" s="51"/>
      <c r="CP502" s="51"/>
      <c r="CQ502" s="51"/>
      <c r="CR502" s="51"/>
      <c r="CS502" s="51"/>
      <c r="CT502" s="51"/>
      <c r="CU502" s="51"/>
      <c r="CV502" s="51"/>
      <c r="CW502" s="51"/>
      <c r="CX502" s="51"/>
      <c r="CY502" s="54"/>
      <c r="CZ502" s="130"/>
      <c r="DA502" s="109"/>
      <c r="DB502" s="109"/>
      <c r="DC502" s="109"/>
      <c r="DD502" s="66"/>
      <c r="DE502" s="66"/>
      <c r="DF502" s="51"/>
      <c r="DG502" s="51"/>
      <c r="DH502" s="51"/>
      <c r="DI502" s="51"/>
      <c r="DJ502" s="51"/>
      <c r="DK502" s="51"/>
      <c r="DL502" s="51"/>
      <c r="DM502" s="51"/>
      <c r="DN502" s="51"/>
      <c r="DO502" s="51"/>
      <c r="DP502" s="54"/>
      <c r="DQ502" s="130"/>
      <c r="DR502" s="109"/>
      <c r="DS502" s="109"/>
      <c r="DT502" s="109"/>
      <c r="DU502" s="66"/>
      <c r="DV502" s="66"/>
      <c r="DW502" s="51"/>
      <c r="DX502" s="51"/>
      <c r="DY502" s="51"/>
      <c r="DZ502" s="51"/>
      <c r="EA502" s="51"/>
      <c r="EB502" s="51"/>
      <c r="EC502" s="51"/>
      <c r="ED502" s="51"/>
      <c r="EE502" s="51"/>
      <c r="EF502" s="51"/>
      <c r="EG502" s="54"/>
      <c r="EH502" s="130"/>
      <c r="EI502" s="109"/>
      <c r="EJ502" s="109"/>
      <c r="EK502" s="109"/>
      <c r="EL502" s="66"/>
      <c r="EM502" s="66"/>
      <c r="EN502" s="51"/>
      <c r="EO502" s="51"/>
      <c r="EP502" s="51"/>
      <c r="EQ502" s="51"/>
      <c r="ER502" s="51"/>
      <c r="ES502" s="51"/>
      <c r="ET502" s="51"/>
      <c r="EU502" s="51"/>
      <c r="EV502" s="51"/>
      <c r="EW502" s="51"/>
      <c r="EX502" s="54"/>
      <c r="EY502" s="130"/>
      <c r="EZ502" s="109"/>
      <c r="FA502" s="109"/>
      <c r="FB502" s="109"/>
      <c r="FC502" s="66"/>
      <c r="FD502" s="66"/>
      <c r="FE502" s="51"/>
      <c r="FF502" s="51"/>
      <c r="FG502" s="51"/>
      <c r="FH502" s="51"/>
      <c r="FI502" s="51"/>
      <c r="FJ502" s="51"/>
      <c r="FK502" s="51"/>
      <c r="FL502" s="51"/>
      <c r="FM502" s="51"/>
      <c r="FN502" s="51"/>
      <c r="FO502" s="54"/>
      <c r="FP502" s="130"/>
      <c r="FQ502" s="109"/>
      <c r="FR502" s="109"/>
      <c r="FS502" s="109"/>
      <c r="FT502" s="66"/>
      <c r="FU502" s="66"/>
      <c r="FV502" s="51"/>
      <c r="FW502" s="51"/>
      <c r="FX502" s="51"/>
      <c r="FY502" s="51"/>
      <c r="FZ502" s="51"/>
      <c r="GA502" s="51"/>
      <c r="GB502" s="51"/>
      <c r="GC502" s="51"/>
      <c r="GD502" s="51"/>
      <c r="GE502" s="51"/>
      <c r="GF502" s="54"/>
      <c r="GG502" s="130"/>
      <c r="GH502" s="109"/>
      <c r="GI502" s="109"/>
      <c r="GJ502" s="109"/>
      <c r="GK502" s="66"/>
      <c r="GL502" s="66"/>
      <c r="GM502" s="51"/>
      <c r="GN502" s="51"/>
      <c r="GO502" s="51"/>
      <c r="GP502" s="51"/>
      <c r="GQ502" s="51"/>
      <c r="GR502" s="51"/>
      <c r="GS502" s="51"/>
      <c r="GT502" s="51"/>
      <c r="GU502" s="51"/>
      <c r="GV502" s="51"/>
      <c r="GW502" s="54"/>
      <c r="GX502" s="130"/>
      <c r="GY502" s="109"/>
      <c r="GZ502" s="109"/>
      <c r="HA502" s="109"/>
      <c r="HB502" s="66"/>
      <c r="HC502" s="66"/>
      <c r="HD502" s="51"/>
      <c r="HE502" s="51"/>
      <c r="HF502" s="51"/>
      <c r="HG502" s="51"/>
      <c r="HH502" s="51"/>
      <c r="HI502" s="51"/>
      <c r="HJ502" s="51"/>
      <c r="HK502" s="51"/>
      <c r="HL502" s="51"/>
      <c r="HM502" s="51"/>
      <c r="HN502" s="54"/>
      <c r="HO502" s="130"/>
      <c r="HP502" s="109"/>
      <c r="HQ502" s="109"/>
      <c r="HR502" s="109"/>
      <c r="HS502" s="66"/>
      <c r="HT502" s="66"/>
      <c r="HU502" s="51"/>
      <c r="HV502" s="51"/>
      <c r="HW502" s="51"/>
      <c r="HX502" s="51"/>
      <c r="HY502" s="51"/>
      <c r="HZ502" s="51"/>
      <c r="IA502" s="51"/>
      <c r="IB502" s="51"/>
      <c r="IC502" s="51"/>
      <c r="ID502" s="51"/>
      <c r="IE502" s="54"/>
      <c r="IF502" s="130"/>
      <c r="IG502" s="109"/>
      <c r="IH502" s="109"/>
      <c r="II502" s="109"/>
      <c r="IJ502" s="66"/>
      <c r="IK502" s="66"/>
      <c r="IL502" s="51"/>
      <c r="IM502" s="51"/>
      <c r="IN502" s="51"/>
      <c r="IO502" s="51"/>
      <c r="IP502" s="51"/>
      <c r="IQ502" s="51"/>
      <c r="IR502" s="51"/>
      <c r="IS502" s="51"/>
      <c r="IT502" s="51"/>
      <c r="IU502" s="51"/>
      <c r="IV502" s="54"/>
    </row>
    <row r="503" spans="1:256" ht="30.75" customHeight="1">
      <c r="A503" s="111"/>
      <c r="B503" s="108"/>
      <c r="C503" s="109"/>
      <c r="D503" s="110"/>
      <c r="E503" s="19"/>
      <c r="F503" s="19"/>
      <c r="G503" s="19"/>
      <c r="H503" s="19">
        <v>2023</v>
      </c>
      <c r="I503" s="25">
        <f t="shared" ref="I503:J510" si="149">K503+M503+O503+Q503</f>
        <v>6589.4</v>
      </c>
      <c r="J503" s="25">
        <f t="shared" si="149"/>
        <v>6589.4</v>
      </c>
      <c r="K503" s="25">
        <f t="shared" si="148"/>
        <v>6589.4</v>
      </c>
      <c r="L503" s="25">
        <f t="shared" si="148"/>
        <v>6589.4</v>
      </c>
      <c r="M503" s="25">
        <f t="shared" si="148"/>
        <v>0</v>
      </c>
      <c r="N503" s="25">
        <f t="shared" si="148"/>
        <v>0</v>
      </c>
      <c r="O503" s="25">
        <f t="shared" si="148"/>
        <v>0</v>
      </c>
      <c r="P503" s="25">
        <f t="shared" si="148"/>
        <v>0</v>
      </c>
      <c r="Q503" s="25">
        <f t="shared" si="148"/>
        <v>0</v>
      </c>
      <c r="R503" s="25">
        <f t="shared" si="148"/>
        <v>0</v>
      </c>
      <c r="S503" s="22"/>
      <c r="T503" s="131"/>
      <c r="U503" s="109"/>
      <c r="V503" s="109"/>
      <c r="W503" s="66"/>
      <c r="X503" s="66"/>
      <c r="Y503" s="51"/>
      <c r="Z503" s="51"/>
      <c r="AA503" s="51"/>
      <c r="AB503" s="51"/>
      <c r="AC503" s="51"/>
      <c r="AD503" s="51"/>
      <c r="AE503" s="51"/>
      <c r="AF503" s="51"/>
      <c r="AG503" s="51"/>
      <c r="AH503" s="51"/>
      <c r="AI503" s="54"/>
      <c r="AJ503" s="130"/>
      <c r="AK503" s="109"/>
      <c r="AL503" s="109"/>
      <c r="AM503" s="109"/>
      <c r="AN503" s="66"/>
      <c r="AO503" s="66"/>
      <c r="AP503" s="51"/>
      <c r="AQ503" s="51"/>
      <c r="AR503" s="51"/>
      <c r="AS503" s="51"/>
      <c r="AT503" s="51"/>
      <c r="AU503" s="51"/>
      <c r="AV503" s="51"/>
      <c r="AW503" s="51"/>
      <c r="AX503" s="51"/>
      <c r="AY503" s="51"/>
      <c r="AZ503" s="54"/>
      <c r="BA503" s="130"/>
      <c r="BB503" s="109"/>
      <c r="BC503" s="109"/>
      <c r="BD503" s="109"/>
      <c r="BE503" s="66"/>
      <c r="BF503" s="66"/>
      <c r="BG503" s="51"/>
      <c r="BH503" s="51"/>
      <c r="BI503" s="51"/>
      <c r="BJ503" s="51"/>
      <c r="BK503" s="51"/>
      <c r="BL503" s="51"/>
      <c r="BM503" s="51"/>
      <c r="BN503" s="51"/>
      <c r="BO503" s="51"/>
      <c r="BP503" s="51"/>
      <c r="BQ503" s="54"/>
      <c r="BR503" s="130"/>
      <c r="BS503" s="109"/>
      <c r="BT503" s="109"/>
      <c r="BU503" s="109"/>
      <c r="BV503" s="66"/>
      <c r="BW503" s="66"/>
      <c r="BX503" s="51"/>
      <c r="BY503" s="51"/>
      <c r="BZ503" s="51"/>
      <c r="CA503" s="51"/>
      <c r="CB503" s="51"/>
      <c r="CC503" s="51"/>
      <c r="CD503" s="51"/>
      <c r="CE503" s="51"/>
      <c r="CF503" s="51"/>
      <c r="CG503" s="51"/>
      <c r="CH503" s="54"/>
      <c r="CI503" s="130"/>
      <c r="CJ503" s="109"/>
      <c r="CK503" s="109"/>
      <c r="CL503" s="109"/>
      <c r="CM503" s="66"/>
      <c r="CN503" s="66"/>
      <c r="CO503" s="51"/>
      <c r="CP503" s="51"/>
      <c r="CQ503" s="51"/>
      <c r="CR503" s="51"/>
      <c r="CS503" s="51"/>
      <c r="CT503" s="51"/>
      <c r="CU503" s="51"/>
      <c r="CV503" s="51"/>
      <c r="CW503" s="51"/>
      <c r="CX503" s="51"/>
      <c r="CY503" s="54"/>
      <c r="CZ503" s="130"/>
      <c r="DA503" s="109"/>
      <c r="DB503" s="109"/>
      <c r="DC503" s="109"/>
      <c r="DD503" s="66"/>
      <c r="DE503" s="66"/>
      <c r="DF503" s="51"/>
      <c r="DG503" s="51"/>
      <c r="DH503" s="51"/>
      <c r="DI503" s="51"/>
      <c r="DJ503" s="51"/>
      <c r="DK503" s="51"/>
      <c r="DL503" s="51"/>
      <c r="DM503" s="51"/>
      <c r="DN503" s="51"/>
      <c r="DO503" s="51"/>
      <c r="DP503" s="54"/>
      <c r="DQ503" s="130"/>
      <c r="DR503" s="109"/>
      <c r="DS503" s="109"/>
      <c r="DT503" s="109"/>
      <c r="DU503" s="66"/>
      <c r="DV503" s="66"/>
      <c r="DW503" s="51"/>
      <c r="DX503" s="51"/>
      <c r="DY503" s="51"/>
      <c r="DZ503" s="51"/>
      <c r="EA503" s="51"/>
      <c r="EB503" s="51"/>
      <c r="EC503" s="51"/>
      <c r="ED503" s="51"/>
      <c r="EE503" s="51"/>
      <c r="EF503" s="51"/>
      <c r="EG503" s="54"/>
      <c r="EH503" s="130"/>
      <c r="EI503" s="109"/>
      <c r="EJ503" s="109"/>
      <c r="EK503" s="109"/>
      <c r="EL503" s="66"/>
      <c r="EM503" s="66"/>
      <c r="EN503" s="51"/>
      <c r="EO503" s="51"/>
      <c r="EP503" s="51"/>
      <c r="EQ503" s="51"/>
      <c r="ER503" s="51"/>
      <c r="ES503" s="51"/>
      <c r="ET503" s="51"/>
      <c r="EU503" s="51"/>
      <c r="EV503" s="51"/>
      <c r="EW503" s="51"/>
      <c r="EX503" s="54"/>
      <c r="EY503" s="130"/>
      <c r="EZ503" s="109"/>
      <c r="FA503" s="109"/>
      <c r="FB503" s="109"/>
      <c r="FC503" s="66"/>
      <c r="FD503" s="66"/>
      <c r="FE503" s="51"/>
      <c r="FF503" s="51"/>
      <c r="FG503" s="51"/>
      <c r="FH503" s="51"/>
      <c r="FI503" s="51"/>
      <c r="FJ503" s="51"/>
      <c r="FK503" s="51"/>
      <c r="FL503" s="51"/>
      <c r="FM503" s="51"/>
      <c r="FN503" s="51"/>
      <c r="FO503" s="54"/>
      <c r="FP503" s="130"/>
      <c r="FQ503" s="109"/>
      <c r="FR503" s="109"/>
      <c r="FS503" s="109"/>
      <c r="FT503" s="66"/>
      <c r="FU503" s="66"/>
      <c r="FV503" s="51"/>
      <c r="FW503" s="51"/>
      <c r="FX503" s="51"/>
      <c r="FY503" s="51"/>
      <c r="FZ503" s="51"/>
      <c r="GA503" s="51"/>
      <c r="GB503" s="51"/>
      <c r="GC503" s="51"/>
      <c r="GD503" s="51"/>
      <c r="GE503" s="51"/>
      <c r="GF503" s="54"/>
      <c r="GG503" s="130"/>
      <c r="GH503" s="109"/>
      <c r="GI503" s="109"/>
      <c r="GJ503" s="109"/>
      <c r="GK503" s="66"/>
      <c r="GL503" s="66"/>
      <c r="GM503" s="51"/>
      <c r="GN503" s="51"/>
      <c r="GO503" s="51"/>
      <c r="GP503" s="51"/>
      <c r="GQ503" s="51"/>
      <c r="GR503" s="51"/>
      <c r="GS503" s="51"/>
      <c r="GT503" s="51"/>
      <c r="GU503" s="51"/>
      <c r="GV503" s="51"/>
      <c r="GW503" s="54"/>
      <c r="GX503" s="130"/>
      <c r="GY503" s="109"/>
      <c r="GZ503" s="109"/>
      <c r="HA503" s="109"/>
      <c r="HB503" s="66"/>
      <c r="HC503" s="66"/>
      <c r="HD503" s="51"/>
      <c r="HE503" s="51"/>
      <c r="HF503" s="51"/>
      <c r="HG503" s="51"/>
      <c r="HH503" s="51"/>
      <c r="HI503" s="51"/>
      <c r="HJ503" s="51"/>
      <c r="HK503" s="51"/>
      <c r="HL503" s="51"/>
      <c r="HM503" s="51"/>
      <c r="HN503" s="54"/>
      <c r="HO503" s="130"/>
      <c r="HP503" s="109"/>
      <c r="HQ503" s="109"/>
      <c r="HR503" s="109"/>
      <c r="HS503" s="66"/>
      <c r="HT503" s="66"/>
      <c r="HU503" s="51"/>
      <c r="HV503" s="51"/>
      <c r="HW503" s="51"/>
      <c r="HX503" s="51"/>
      <c r="HY503" s="51"/>
      <c r="HZ503" s="51"/>
      <c r="IA503" s="51"/>
      <c r="IB503" s="51"/>
      <c r="IC503" s="51"/>
      <c r="ID503" s="51"/>
      <c r="IE503" s="54"/>
      <c r="IF503" s="130"/>
      <c r="IG503" s="109"/>
      <c r="IH503" s="109"/>
      <c r="II503" s="109"/>
      <c r="IJ503" s="66"/>
      <c r="IK503" s="66"/>
      <c r="IL503" s="51"/>
      <c r="IM503" s="51"/>
      <c r="IN503" s="51"/>
      <c r="IO503" s="51"/>
      <c r="IP503" s="51"/>
      <c r="IQ503" s="51"/>
      <c r="IR503" s="51"/>
      <c r="IS503" s="51"/>
      <c r="IT503" s="51"/>
      <c r="IU503" s="51"/>
      <c r="IV503" s="54"/>
    </row>
    <row r="504" spans="1:256" ht="30.75" customHeight="1">
      <c r="A504" s="111"/>
      <c r="B504" s="108"/>
      <c r="C504" s="109"/>
      <c r="D504" s="110"/>
      <c r="E504" s="19"/>
      <c r="F504" s="19"/>
      <c r="G504" s="19"/>
      <c r="H504" s="19">
        <v>2024</v>
      </c>
      <c r="I504" s="25">
        <f t="shared" si="149"/>
        <v>0</v>
      </c>
      <c r="J504" s="25">
        <f t="shared" si="149"/>
        <v>0</v>
      </c>
      <c r="K504" s="25">
        <f t="shared" si="148"/>
        <v>0</v>
      </c>
      <c r="L504" s="25">
        <f t="shared" si="148"/>
        <v>0</v>
      </c>
      <c r="M504" s="25">
        <f t="shared" si="148"/>
        <v>0</v>
      </c>
      <c r="N504" s="25">
        <f t="shared" si="148"/>
        <v>0</v>
      </c>
      <c r="O504" s="25">
        <f t="shared" si="148"/>
        <v>0</v>
      </c>
      <c r="P504" s="25">
        <f t="shared" si="148"/>
        <v>0</v>
      </c>
      <c r="Q504" s="25">
        <f t="shared" si="148"/>
        <v>0</v>
      </c>
      <c r="R504" s="25">
        <f t="shared" si="148"/>
        <v>0</v>
      </c>
      <c r="S504" s="22"/>
      <c r="T504" s="131"/>
      <c r="U504" s="109"/>
      <c r="V504" s="109"/>
      <c r="W504" s="66"/>
      <c r="X504" s="66"/>
      <c r="Y504" s="51"/>
      <c r="Z504" s="51"/>
      <c r="AA504" s="51"/>
      <c r="AB504" s="51"/>
      <c r="AC504" s="51"/>
      <c r="AD504" s="51"/>
      <c r="AE504" s="51"/>
      <c r="AF504" s="51"/>
      <c r="AG504" s="51"/>
      <c r="AH504" s="51"/>
      <c r="AI504" s="54"/>
      <c r="AJ504" s="130"/>
      <c r="AK504" s="109"/>
      <c r="AL504" s="109"/>
      <c r="AM504" s="109"/>
      <c r="AN504" s="66"/>
      <c r="AO504" s="66"/>
      <c r="AP504" s="51"/>
      <c r="AQ504" s="51"/>
      <c r="AR504" s="51"/>
      <c r="AS504" s="51"/>
      <c r="AT504" s="51"/>
      <c r="AU504" s="51"/>
      <c r="AV504" s="51"/>
      <c r="AW504" s="51"/>
      <c r="AX504" s="51"/>
      <c r="AY504" s="51"/>
      <c r="AZ504" s="54"/>
      <c r="BA504" s="130"/>
      <c r="BB504" s="109"/>
      <c r="BC504" s="109"/>
      <c r="BD504" s="109"/>
      <c r="BE504" s="66"/>
      <c r="BF504" s="66"/>
      <c r="BG504" s="51"/>
      <c r="BH504" s="51"/>
      <c r="BI504" s="51"/>
      <c r="BJ504" s="51"/>
      <c r="BK504" s="51"/>
      <c r="BL504" s="51"/>
      <c r="BM504" s="51"/>
      <c r="BN504" s="51"/>
      <c r="BO504" s="51"/>
      <c r="BP504" s="51"/>
      <c r="BQ504" s="54"/>
      <c r="BR504" s="130"/>
      <c r="BS504" s="109"/>
      <c r="BT504" s="109"/>
      <c r="BU504" s="109"/>
      <c r="BV504" s="66"/>
      <c r="BW504" s="66"/>
      <c r="BX504" s="51"/>
      <c r="BY504" s="51"/>
      <c r="BZ504" s="51"/>
      <c r="CA504" s="51"/>
      <c r="CB504" s="51"/>
      <c r="CC504" s="51"/>
      <c r="CD504" s="51"/>
      <c r="CE504" s="51"/>
      <c r="CF504" s="51"/>
      <c r="CG504" s="51"/>
      <c r="CH504" s="54"/>
      <c r="CI504" s="130"/>
      <c r="CJ504" s="109"/>
      <c r="CK504" s="109"/>
      <c r="CL504" s="109"/>
      <c r="CM504" s="66"/>
      <c r="CN504" s="66"/>
      <c r="CO504" s="51"/>
      <c r="CP504" s="51"/>
      <c r="CQ504" s="51"/>
      <c r="CR504" s="51"/>
      <c r="CS504" s="51"/>
      <c r="CT504" s="51"/>
      <c r="CU504" s="51"/>
      <c r="CV504" s="51"/>
      <c r="CW504" s="51"/>
      <c r="CX504" s="51"/>
      <c r="CY504" s="54"/>
      <c r="CZ504" s="130"/>
      <c r="DA504" s="109"/>
      <c r="DB504" s="109"/>
      <c r="DC504" s="109"/>
      <c r="DD504" s="66"/>
      <c r="DE504" s="66"/>
      <c r="DF504" s="51"/>
      <c r="DG504" s="51"/>
      <c r="DH504" s="51"/>
      <c r="DI504" s="51"/>
      <c r="DJ504" s="51"/>
      <c r="DK504" s="51"/>
      <c r="DL504" s="51"/>
      <c r="DM504" s="51"/>
      <c r="DN504" s="51"/>
      <c r="DO504" s="51"/>
      <c r="DP504" s="54"/>
      <c r="DQ504" s="130"/>
      <c r="DR504" s="109"/>
      <c r="DS504" s="109"/>
      <c r="DT504" s="109"/>
      <c r="DU504" s="66"/>
      <c r="DV504" s="66"/>
      <c r="DW504" s="51"/>
      <c r="DX504" s="51"/>
      <c r="DY504" s="51"/>
      <c r="DZ504" s="51"/>
      <c r="EA504" s="51"/>
      <c r="EB504" s="51"/>
      <c r="EC504" s="51"/>
      <c r="ED504" s="51"/>
      <c r="EE504" s="51"/>
      <c r="EF504" s="51"/>
      <c r="EG504" s="54"/>
      <c r="EH504" s="130"/>
      <c r="EI504" s="109"/>
      <c r="EJ504" s="109"/>
      <c r="EK504" s="109"/>
      <c r="EL504" s="66"/>
      <c r="EM504" s="66"/>
      <c r="EN504" s="51"/>
      <c r="EO504" s="51"/>
      <c r="EP504" s="51"/>
      <c r="EQ504" s="51"/>
      <c r="ER504" s="51"/>
      <c r="ES504" s="51"/>
      <c r="ET504" s="51"/>
      <c r="EU504" s="51"/>
      <c r="EV504" s="51"/>
      <c r="EW504" s="51"/>
      <c r="EX504" s="54"/>
      <c r="EY504" s="130"/>
      <c r="EZ504" s="109"/>
      <c r="FA504" s="109"/>
      <c r="FB504" s="109"/>
      <c r="FC504" s="66"/>
      <c r="FD504" s="66"/>
      <c r="FE504" s="51"/>
      <c r="FF504" s="51"/>
      <c r="FG504" s="51"/>
      <c r="FH504" s="51"/>
      <c r="FI504" s="51"/>
      <c r="FJ504" s="51"/>
      <c r="FK504" s="51"/>
      <c r="FL504" s="51"/>
      <c r="FM504" s="51"/>
      <c r="FN504" s="51"/>
      <c r="FO504" s="54"/>
      <c r="FP504" s="130"/>
      <c r="FQ504" s="109"/>
      <c r="FR504" s="109"/>
      <c r="FS504" s="109"/>
      <c r="FT504" s="66"/>
      <c r="FU504" s="66"/>
      <c r="FV504" s="51"/>
      <c r="FW504" s="51"/>
      <c r="FX504" s="51"/>
      <c r="FY504" s="51"/>
      <c r="FZ504" s="51"/>
      <c r="GA504" s="51"/>
      <c r="GB504" s="51"/>
      <c r="GC504" s="51"/>
      <c r="GD504" s="51"/>
      <c r="GE504" s="51"/>
      <c r="GF504" s="54"/>
      <c r="GG504" s="130"/>
      <c r="GH504" s="109"/>
      <c r="GI504" s="109"/>
      <c r="GJ504" s="109"/>
      <c r="GK504" s="66"/>
      <c r="GL504" s="66"/>
      <c r="GM504" s="51"/>
      <c r="GN504" s="51"/>
      <c r="GO504" s="51"/>
      <c r="GP504" s="51"/>
      <c r="GQ504" s="51"/>
      <c r="GR504" s="51"/>
      <c r="GS504" s="51"/>
      <c r="GT504" s="51"/>
      <c r="GU504" s="51"/>
      <c r="GV504" s="51"/>
      <c r="GW504" s="54"/>
      <c r="GX504" s="130"/>
      <c r="GY504" s="109"/>
      <c r="GZ504" s="109"/>
      <c r="HA504" s="109"/>
      <c r="HB504" s="66"/>
      <c r="HC504" s="66"/>
      <c r="HD504" s="51"/>
      <c r="HE504" s="51"/>
      <c r="HF504" s="51"/>
      <c r="HG504" s="51"/>
      <c r="HH504" s="51"/>
      <c r="HI504" s="51"/>
      <c r="HJ504" s="51"/>
      <c r="HK504" s="51"/>
      <c r="HL504" s="51"/>
      <c r="HM504" s="51"/>
      <c r="HN504" s="54"/>
      <c r="HO504" s="130"/>
      <c r="HP504" s="109"/>
      <c r="HQ504" s="109"/>
      <c r="HR504" s="109"/>
      <c r="HS504" s="66"/>
      <c r="HT504" s="66"/>
      <c r="HU504" s="51"/>
      <c r="HV504" s="51"/>
      <c r="HW504" s="51"/>
      <c r="HX504" s="51"/>
      <c r="HY504" s="51"/>
      <c r="HZ504" s="51"/>
      <c r="IA504" s="51"/>
      <c r="IB504" s="51"/>
      <c r="IC504" s="51"/>
      <c r="ID504" s="51"/>
      <c r="IE504" s="54"/>
      <c r="IF504" s="130"/>
      <c r="IG504" s="109"/>
      <c r="IH504" s="109"/>
      <c r="II504" s="109"/>
      <c r="IJ504" s="66"/>
      <c r="IK504" s="66"/>
      <c r="IL504" s="51"/>
      <c r="IM504" s="51"/>
      <c r="IN504" s="51"/>
      <c r="IO504" s="51"/>
      <c r="IP504" s="51"/>
      <c r="IQ504" s="51"/>
      <c r="IR504" s="51"/>
      <c r="IS504" s="51"/>
      <c r="IT504" s="51"/>
      <c r="IU504" s="51"/>
      <c r="IV504" s="54"/>
    </row>
    <row r="505" spans="1:256" ht="30.75" customHeight="1">
      <c r="A505" s="111"/>
      <c r="B505" s="108"/>
      <c r="C505" s="109"/>
      <c r="D505" s="110"/>
      <c r="E505" s="19"/>
      <c r="F505" s="19"/>
      <c r="G505" s="19"/>
      <c r="H505" s="19">
        <v>2025</v>
      </c>
      <c r="I505" s="25">
        <f t="shared" si="149"/>
        <v>0</v>
      </c>
      <c r="J505" s="25">
        <f t="shared" si="149"/>
        <v>0</v>
      </c>
      <c r="K505" s="25">
        <f t="shared" si="148"/>
        <v>0</v>
      </c>
      <c r="L505" s="25">
        <f t="shared" si="148"/>
        <v>0</v>
      </c>
      <c r="M505" s="25">
        <f t="shared" si="148"/>
        <v>0</v>
      </c>
      <c r="N505" s="25">
        <f t="shared" si="148"/>
        <v>0</v>
      </c>
      <c r="O505" s="25">
        <f t="shared" si="148"/>
        <v>0</v>
      </c>
      <c r="P505" s="25">
        <f t="shared" si="148"/>
        <v>0</v>
      </c>
      <c r="Q505" s="25">
        <f t="shared" si="148"/>
        <v>0</v>
      </c>
      <c r="R505" s="25">
        <f t="shared" si="148"/>
        <v>0</v>
      </c>
      <c r="S505" s="22"/>
      <c r="T505" s="131"/>
      <c r="U505" s="109"/>
      <c r="V505" s="109"/>
      <c r="W505" s="66"/>
      <c r="X505" s="66"/>
      <c r="Y505" s="51"/>
      <c r="Z505" s="51"/>
      <c r="AA505" s="51"/>
      <c r="AB505" s="51"/>
      <c r="AC505" s="51"/>
      <c r="AD505" s="51"/>
      <c r="AE505" s="51"/>
      <c r="AF505" s="51"/>
      <c r="AG505" s="51"/>
      <c r="AH505" s="51"/>
      <c r="AI505" s="54"/>
      <c r="AJ505" s="130"/>
      <c r="AK505" s="109"/>
      <c r="AL505" s="109"/>
      <c r="AM505" s="109"/>
      <c r="AN505" s="66"/>
      <c r="AO505" s="66"/>
      <c r="AP505" s="51"/>
      <c r="AQ505" s="51"/>
      <c r="AR505" s="51"/>
      <c r="AS505" s="51"/>
      <c r="AT505" s="51"/>
      <c r="AU505" s="51"/>
      <c r="AV505" s="51"/>
      <c r="AW505" s="51"/>
      <c r="AX505" s="51"/>
      <c r="AY505" s="51"/>
      <c r="AZ505" s="54"/>
      <c r="BA505" s="130"/>
      <c r="BB505" s="109"/>
      <c r="BC505" s="109"/>
      <c r="BD505" s="109"/>
      <c r="BE505" s="66"/>
      <c r="BF505" s="66"/>
      <c r="BG505" s="51"/>
      <c r="BH505" s="51"/>
      <c r="BI505" s="51"/>
      <c r="BJ505" s="51"/>
      <c r="BK505" s="51"/>
      <c r="BL505" s="51"/>
      <c r="BM505" s="51"/>
      <c r="BN505" s="51"/>
      <c r="BO505" s="51"/>
      <c r="BP505" s="51"/>
      <c r="BQ505" s="54"/>
      <c r="BR505" s="130"/>
      <c r="BS505" s="109"/>
      <c r="BT505" s="109"/>
      <c r="BU505" s="109"/>
      <c r="BV505" s="66"/>
      <c r="BW505" s="66"/>
      <c r="BX505" s="51"/>
      <c r="BY505" s="51"/>
      <c r="BZ505" s="51"/>
      <c r="CA505" s="51"/>
      <c r="CB505" s="51"/>
      <c r="CC505" s="51"/>
      <c r="CD505" s="51"/>
      <c r="CE505" s="51"/>
      <c r="CF505" s="51"/>
      <c r="CG505" s="51"/>
      <c r="CH505" s="54"/>
      <c r="CI505" s="130"/>
      <c r="CJ505" s="109"/>
      <c r="CK505" s="109"/>
      <c r="CL505" s="109"/>
      <c r="CM505" s="66"/>
      <c r="CN505" s="66"/>
      <c r="CO505" s="51"/>
      <c r="CP505" s="51"/>
      <c r="CQ505" s="51"/>
      <c r="CR505" s="51"/>
      <c r="CS505" s="51"/>
      <c r="CT505" s="51"/>
      <c r="CU505" s="51"/>
      <c r="CV505" s="51"/>
      <c r="CW505" s="51"/>
      <c r="CX505" s="51"/>
      <c r="CY505" s="54"/>
      <c r="CZ505" s="130"/>
      <c r="DA505" s="109"/>
      <c r="DB505" s="109"/>
      <c r="DC505" s="109"/>
      <c r="DD505" s="66"/>
      <c r="DE505" s="66"/>
      <c r="DF505" s="51"/>
      <c r="DG505" s="51"/>
      <c r="DH505" s="51"/>
      <c r="DI505" s="51"/>
      <c r="DJ505" s="51"/>
      <c r="DK505" s="51"/>
      <c r="DL505" s="51"/>
      <c r="DM505" s="51"/>
      <c r="DN505" s="51"/>
      <c r="DO505" s="51"/>
      <c r="DP505" s="54"/>
      <c r="DQ505" s="130"/>
      <c r="DR505" s="109"/>
      <c r="DS505" s="109"/>
      <c r="DT505" s="109"/>
      <c r="DU505" s="66"/>
      <c r="DV505" s="66"/>
      <c r="DW505" s="51"/>
      <c r="DX505" s="51"/>
      <c r="DY505" s="51"/>
      <c r="DZ505" s="51"/>
      <c r="EA505" s="51"/>
      <c r="EB505" s="51"/>
      <c r="EC505" s="51"/>
      <c r="ED505" s="51"/>
      <c r="EE505" s="51"/>
      <c r="EF505" s="51"/>
      <c r="EG505" s="54"/>
      <c r="EH505" s="130"/>
      <c r="EI505" s="109"/>
      <c r="EJ505" s="109"/>
      <c r="EK505" s="109"/>
      <c r="EL505" s="66"/>
      <c r="EM505" s="66"/>
      <c r="EN505" s="51"/>
      <c r="EO505" s="51"/>
      <c r="EP505" s="51"/>
      <c r="EQ505" s="51"/>
      <c r="ER505" s="51"/>
      <c r="ES505" s="51"/>
      <c r="ET505" s="51"/>
      <c r="EU505" s="51"/>
      <c r="EV505" s="51"/>
      <c r="EW505" s="51"/>
      <c r="EX505" s="54"/>
      <c r="EY505" s="130"/>
      <c r="EZ505" s="109"/>
      <c r="FA505" s="109"/>
      <c r="FB505" s="109"/>
      <c r="FC505" s="66"/>
      <c r="FD505" s="66"/>
      <c r="FE505" s="51"/>
      <c r="FF505" s="51"/>
      <c r="FG505" s="51"/>
      <c r="FH505" s="51"/>
      <c r="FI505" s="51"/>
      <c r="FJ505" s="51"/>
      <c r="FK505" s="51"/>
      <c r="FL505" s="51"/>
      <c r="FM505" s="51"/>
      <c r="FN505" s="51"/>
      <c r="FO505" s="54"/>
      <c r="FP505" s="130"/>
      <c r="FQ505" s="109"/>
      <c r="FR505" s="109"/>
      <c r="FS505" s="109"/>
      <c r="FT505" s="66"/>
      <c r="FU505" s="66"/>
      <c r="FV505" s="51"/>
      <c r="FW505" s="51"/>
      <c r="FX505" s="51"/>
      <c r="FY505" s="51"/>
      <c r="FZ505" s="51"/>
      <c r="GA505" s="51"/>
      <c r="GB505" s="51"/>
      <c r="GC505" s="51"/>
      <c r="GD505" s="51"/>
      <c r="GE505" s="51"/>
      <c r="GF505" s="54"/>
      <c r="GG505" s="130"/>
      <c r="GH505" s="109"/>
      <c r="GI505" s="109"/>
      <c r="GJ505" s="109"/>
      <c r="GK505" s="66"/>
      <c r="GL505" s="66"/>
      <c r="GM505" s="51"/>
      <c r="GN505" s="51"/>
      <c r="GO505" s="51"/>
      <c r="GP505" s="51"/>
      <c r="GQ505" s="51"/>
      <c r="GR505" s="51"/>
      <c r="GS505" s="51"/>
      <c r="GT505" s="51"/>
      <c r="GU505" s="51"/>
      <c r="GV505" s="51"/>
      <c r="GW505" s="54"/>
      <c r="GX505" s="130"/>
      <c r="GY505" s="109"/>
      <c r="GZ505" s="109"/>
      <c r="HA505" s="109"/>
      <c r="HB505" s="66"/>
      <c r="HC505" s="66"/>
      <c r="HD505" s="51"/>
      <c r="HE505" s="51"/>
      <c r="HF505" s="51"/>
      <c r="HG505" s="51"/>
      <c r="HH505" s="51"/>
      <c r="HI505" s="51"/>
      <c r="HJ505" s="51"/>
      <c r="HK505" s="51"/>
      <c r="HL505" s="51"/>
      <c r="HM505" s="51"/>
      <c r="HN505" s="54"/>
      <c r="HO505" s="130"/>
      <c r="HP505" s="109"/>
      <c r="HQ505" s="109"/>
      <c r="HR505" s="109"/>
      <c r="HS505" s="66"/>
      <c r="HT505" s="66"/>
      <c r="HU505" s="51"/>
      <c r="HV505" s="51"/>
      <c r="HW505" s="51"/>
      <c r="HX505" s="51"/>
      <c r="HY505" s="51"/>
      <c r="HZ505" s="51"/>
      <c r="IA505" s="51"/>
      <c r="IB505" s="51"/>
      <c r="IC505" s="51"/>
      <c r="ID505" s="51"/>
      <c r="IE505" s="54"/>
      <c r="IF505" s="130"/>
      <c r="IG505" s="109"/>
      <c r="IH505" s="109"/>
      <c r="II505" s="109"/>
      <c r="IJ505" s="66"/>
      <c r="IK505" s="66"/>
      <c r="IL505" s="51"/>
      <c r="IM505" s="51"/>
      <c r="IN505" s="51"/>
      <c r="IO505" s="51"/>
      <c r="IP505" s="51"/>
      <c r="IQ505" s="51"/>
      <c r="IR505" s="51"/>
      <c r="IS505" s="51"/>
      <c r="IT505" s="51"/>
      <c r="IU505" s="51"/>
      <c r="IV505" s="54"/>
    </row>
    <row r="506" spans="1:256" ht="30.75" customHeight="1">
      <c r="A506" s="111"/>
      <c r="B506" s="108"/>
      <c r="C506" s="109"/>
      <c r="D506" s="110"/>
      <c r="E506" s="19"/>
      <c r="F506" s="19"/>
      <c r="G506" s="19"/>
      <c r="H506" s="19">
        <v>2026</v>
      </c>
      <c r="I506" s="25">
        <f t="shared" si="149"/>
        <v>0</v>
      </c>
      <c r="J506" s="25">
        <f t="shared" si="149"/>
        <v>0</v>
      </c>
      <c r="K506" s="25">
        <f t="shared" si="148"/>
        <v>0</v>
      </c>
      <c r="L506" s="25">
        <f t="shared" si="148"/>
        <v>0</v>
      </c>
      <c r="M506" s="25">
        <f t="shared" si="148"/>
        <v>0</v>
      </c>
      <c r="N506" s="25">
        <f t="shared" si="148"/>
        <v>0</v>
      </c>
      <c r="O506" s="25">
        <f t="shared" si="148"/>
        <v>0</v>
      </c>
      <c r="P506" s="25">
        <f t="shared" si="148"/>
        <v>0</v>
      </c>
      <c r="Q506" s="25">
        <f t="shared" si="148"/>
        <v>0</v>
      </c>
      <c r="R506" s="25">
        <f t="shared" si="148"/>
        <v>0</v>
      </c>
      <c r="S506" s="22"/>
      <c r="T506" s="131"/>
      <c r="U506" s="109"/>
      <c r="V506" s="109"/>
      <c r="W506" s="66"/>
      <c r="X506" s="66"/>
      <c r="Y506" s="51"/>
      <c r="Z506" s="51"/>
      <c r="AA506" s="51"/>
      <c r="AB506" s="51"/>
      <c r="AC506" s="51"/>
      <c r="AD506" s="51"/>
      <c r="AE506" s="51"/>
      <c r="AF506" s="51"/>
      <c r="AG506" s="51"/>
      <c r="AH506" s="51"/>
      <c r="AI506" s="54"/>
      <c r="AJ506" s="130"/>
      <c r="AK506" s="109"/>
      <c r="AL506" s="109"/>
      <c r="AM506" s="109"/>
      <c r="AN506" s="66"/>
      <c r="AO506" s="66"/>
      <c r="AP506" s="51"/>
      <c r="AQ506" s="51"/>
      <c r="AR506" s="51"/>
      <c r="AS506" s="51"/>
      <c r="AT506" s="51"/>
      <c r="AU506" s="51"/>
      <c r="AV506" s="51"/>
      <c r="AW506" s="51"/>
      <c r="AX506" s="51"/>
      <c r="AY506" s="51"/>
      <c r="AZ506" s="54"/>
      <c r="BA506" s="130"/>
      <c r="BB506" s="109"/>
      <c r="BC506" s="109"/>
      <c r="BD506" s="109"/>
      <c r="BE506" s="66"/>
      <c r="BF506" s="66"/>
      <c r="BG506" s="51"/>
      <c r="BH506" s="51"/>
      <c r="BI506" s="51"/>
      <c r="BJ506" s="51"/>
      <c r="BK506" s="51"/>
      <c r="BL506" s="51"/>
      <c r="BM506" s="51"/>
      <c r="BN506" s="51"/>
      <c r="BO506" s="51"/>
      <c r="BP506" s="51"/>
      <c r="BQ506" s="54"/>
      <c r="BR506" s="130"/>
      <c r="BS506" s="109"/>
      <c r="BT506" s="109"/>
      <c r="BU506" s="109"/>
      <c r="BV506" s="66"/>
      <c r="BW506" s="66"/>
      <c r="BX506" s="51"/>
      <c r="BY506" s="51"/>
      <c r="BZ506" s="51"/>
      <c r="CA506" s="51"/>
      <c r="CB506" s="51"/>
      <c r="CC506" s="51"/>
      <c r="CD506" s="51"/>
      <c r="CE506" s="51"/>
      <c r="CF506" s="51"/>
      <c r="CG506" s="51"/>
      <c r="CH506" s="54"/>
      <c r="CI506" s="130"/>
      <c r="CJ506" s="109"/>
      <c r="CK506" s="109"/>
      <c r="CL506" s="109"/>
      <c r="CM506" s="66"/>
      <c r="CN506" s="66"/>
      <c r="CO506" s="51"/>
      <c r="CP506" s="51"/>
      <c r="CQ506" s="51"/>
      <c r="CR506" s="51"/>
      <c r="CS506" s="51"/>
      <c r="CT506" s="51"/>
      <c r="CU506" s="51"/>
      <c r="CV506" s="51"/>
      <c r="CW506" s="51"/>
      <c r="CX506" s="51"/>
      <c r="CY506" s="54"/>
      <c r="CZ506" s="130"/>
      <c r="DA506" s="109"/>
      <c r="DB506" s="109"/>
      <c r="DC506" s="109"/>
      <c r="DD506" s="66"/>
      <c r="DE506" s="66"/>
      <c r="DF506" s="51"/>
      <c r="DG506" s="51"/>
      <c r="DH506" s="51"/>
      <c r="DI506" s="51"/>
      <c r="DJ506" s="51"/>
      <c r="DK506" s="51"/>
      <c r="DL506" s="51"/>
      <c r="DM506" s="51"/>
      <c r="DN506" s="51"/>
      <c r="DO506" s="51"/>
      <c r="DP506" s="54"/>
      <c r="DQ506" s="130"/>
      <c r="DR506" s="109"/>
      <c r="DS506" s="109"/>
      <c r="DT506" s="109"/>
      <c r="DU506" s="66"/>
      <c r="DV506" s="66"/>
      <c r="DW506" s="51"/>
      <c r="DX506" s="51"/>
      <c r="DY506" s="51"/>
      <c r="DZ506" s="51"/>
      <c r="EA506" s="51"/>
      <c r="EB506" s="51"/>
      <c r="EC506" s="51"/>
      <c r="ED506" s="51"/>
      <c r="EE506" s="51"/>
      <c r="EF506" s="51"/>
      <c r="EG506" s="54"/>
      <c r="EH506" s="130"/>
      <c r="EI506" s="109"/>
      <c r="EJ506" s="109"/>
      <c r="EK506" s="109"/>
      <c r="EL506" s="66"/>
      <c r="EM506" s="66"/>
      <c r="EN506" s="51"/>
      <c r="EO506" s="51"/>
      <c r="EP506" s="51"/>
      <c r="EQ506" s="51"/>
      <c r="ER506" s="51"/>
      <c r="ES506" s="51"/>
      <c r="ET506" s="51"/>
      <c r="EU506" s="51"/>
      <c r="EV506" s="51"/>
      <c r="EW506" s="51"/>
      <c r="EX506" s="54"/>
      <c r="EY506" s="130"/>
      <c r="EZ506" s="109"/>
      <c r="FA506" s="109"/>
      <c r="FB506" s="109"/>
      <c r="FC506" s="66"/>
      <c r="FD506" s="66"/>
      <c r="FE506" s="51"/>
      <c r="FF506" s="51"/>
      <c r="FG506" s="51"/>
      <c r="FH506" s="51"/>
      <c r="FI506" s="51"/>
      <c r="FJ506" s="51"/>
      <c r="FK506" s="51"/>
      <c r="FL506" s="51"/>
      <c r="FM506" s="51"/>
      <c r="FN506" s="51"/>
      <c r="FO506" s="54"/>
      <c r="FP506" s="130"/>
      <c r="FQ506" s="109"/>
      <c r="FR506" s="109"/>
      <c r="FS506" s="109"/>
      <c r="FT506" s="66"/>
      <c r="FU506" s="66"/>
      <c r="FV506" s="51"/>
      <c r="FW506" s="51"/>
      <c r="FX506" s="51"/>
      <c r="FY506" s="51"/>
      <c r="FZ506" s="51"/>
      <c r="GA506" s="51"/>
      <c r="GB506" s="51"/>
      <c r="GC506" s="51"/>
      <c r="GD506" s="51"/>
      <c r="GE506" s="51"/>
      <c r="GF506" s="54"/>
      <c r="GG506" s="130"/>
      <c r="GH506" s="109"/>
      <c r="GI506" s="109"/>
      <c r="GJ506" s="109"/>
      <c r="GK506" s="66"/>
      <c r="GL506" s="66"/>
      <c r="GM506" s="51"/>
      <c r="GN506" s="51"/>
      <c r="GO506" s="51"/>
      <c r="GP506" s="51"/>
      <c r="GQ506" s="51"/>
      <c r="GR506" s="51"/>
      <c r="GS506" s="51"/>
      <c r="GT506" s="51"/>
      <c r="GU506" s="51"/>
      <c r="GV506" s="51"/>
      <c r="GW506" s="54"/>
      <c r="GX506" s="130"/>
      <c r="GY506" s="109"/>
      <c r="GZ506" s="109"/>
      <c r="HA506" s="109"/>
      <c r="HB506" s="66"/>
      <c r="HC506" s="66"/>
      <c r="HD506" s="51"/>
      <c r="HE506" s="51"/>
      <c r="HF506" s="51"/>
      <c r="HG506" s="51"/>
      <c r="HH506" s="51"/>
      <c r="HI506" s="51"/>
      <c r="HJ506" s="51"/>
      <c r="HK506" s="51"/>
      <c r="HL506" s="51"/>
      <c r="HM506" s="51"/>
      <c r="HN506" s="54"/>
      <c r="HO506" s="130"/>
      <c r="HP506" s="109"/>
      <c r="HQ506" s="109"/>
      <c r="HR506" s="109"/>
      <c r="HS506" s="66"/>
      <c r="HT506" s="66"/>
      <c r="HU506" s="51"/>
      <c r="HV506" s="51"/>
      <c r="HW506" s="51"/>
      <c r="HX506" s="51"/>
      <c r="HY506" s="51"/>
      <c r="HZ506" s="51"/>
      <c r="IA506" s="51"/>
      <c r="IB506" s="51"/>
      <c r="IC506" s="51"/>
      <c r="ID506" s="51"/>
      <c r="IE506" s="54"/>
      <c r="IF506" s="130"/>
      <c r="IG506" s="109"/>
      <c r="IH506" s="109"/>
      <c r="II506" s="109"/>
      <c r="IJ506" s="66"/>
      <c r="IK506" s="66"/>
      <c r="IL506" s="51"/>
      <c r="IM506" s="51"/>
      <c r="IN506" s="51"/>
      <c r="IO506" s="51"/>
      <c r="IP506" s="51"/>
      <c r="IQ506" s="51"/>
      <c r="IR506" s="51"/>
      <c r="IS506" s="51"/>
      <c r="IT506" s="51"/>
      <c r="IU506" s="51"/>
      <c r="IV506" s="54"/>
    </row>
    <row r="507" spans="1:256" ht="30.75" customHeight="1">
      <c r="A507" s="111"/>
      <c r="B507" s="108"/>
      <c r="C507" s="109"/>
      <c r="D507" s="110"/>
      <c r="E507" s="19"/>
      <c r="F507" s="19"/>
      <c r="G507" s="19"/>
      <c r="H507" s="19">
        <v>2027</v>
      </c>
      <c r="I507" s="25">
        <f t="shared" si="149"/>
        <v>19922.270400000005</v>
      </c>
      <c r="J507" s="25">
        <f t="shared" si="149"/>
        <v>0</v>
      </c>
      <c r="K507" s="25">
        <f t="shared" si="148"/>
        <v>19922.270400000005</v>
      </c>
      <c r="L507" s="25">
        <f t="shared" si="148"/>
        <v>0</v>
      </c>
      <c r="M507" s="25">
        <f t="shared" si="148"/>
        <v>0</v>
      </c>
      <c r="N507" s="25">
        <f t="shared" si="148"/>
        <v>0</v>
      </c>
      <c r="O507" s="25">
        <f t="shared" si="148"/>
        <v>0</v>
      </c>
      <c r="P507" s="25">
        <f t="shared" si="148"/>
        <v>0</v>
      </c>
      <c r="Q507" s="25">
        <f t="shared" si="148"/>
        <v>0</v>
      </c>
      <c r="R507" s="25">
        <f t="shared" si="148"/>
        <v>0</v>
      </c>
      <c r="S507" s="22"/>
      <c r="T507" s="131"/>
      <c r="U507" s="109"/>
      <c r="V507" s="109"/>
      <c r="W507" s="66"/>
      <c r="X507" s="66"/>
      <c r="Y507" s="51"/>
      <c r="Z507" s="51"/>
      <c r="AA507" s="51"/>
      <c r="AB507" s="51"/>
      <c r="AC507" s="51"/>
      <c r="AD507" s="51"/>
      <c r="AE507" s="51"/>
      <c r="AF507" s="51"/>
      <c r="AG507" s="51"/>
      <c r="AH507" s="51"/>
      <c r="AI507" s="54"/>
      <c r="AJ507" s="130"/>
      <c r="AK507" s="109"/>
      <c r="AL507" s="109"/>
      <c r="AM507" s="109"/>
      <c r="AN507" s="66"/>
      <c r="AO507" s="66"/>
      <c r="AP507" s="51"/>
      <c r="AQ507" s="51"/>
      <c r="AR507" s="51"/>
      <c r="AS507" s="51"/>
      <c r="AT507" s="51"/>
      <c r="AU507" s="51"/>
      <c r="AV507" s="51"/>
      <c r="AW507" s="51"/>
      <c r="AX507" s="51"/>
      <c r="AY507" s="51"/>
      <c r="AZ507" s="54"/>
      <c r="BA507" s="130"/>
      <c r="BB507" s="109"/>
      <c r="BC507" s="109"/>
      <c r="BD507" s="109"/>
      <c r="BE507" s="66"/>
      <c r="BF507" s="66"/>
      <c r="BG507" s="51"/>
      <c r="BH507" s="51"/>
      <c r="BI507" s="51"/>
      <c r="BJ507" s="51"/>
      <c r="BK507" s="51"/>
      <c r="BL507" s="51"/>
      <c r="BM507" s="51"/>
      <c r="BN507" s="51"/>
      <c r="BO507" s="51"/>
      <c r="BP507" s="51"/>
      <c r="BQ507" s="54"/>
      <c r="BR507" s="130"/>
      <c r="BS507" s="109"/>
      <c r="BT507" s="109"/>
      <c r="BU507" s="109"/>
      <c r="BV507" s="66"/>
      <c r="BW507" s="66"/>
      <c r="BX507" s="51"/>
      <c r="BY507" s="51"/>
      <c r="BZ507" s="51"/>
      <c r="CA507" s="51"/>
      <c r="CB507" s="51"/>
      <c r="CC507" s="51"/>
      <c r="CD507" s="51"/>
      <c r="CE507" s="51"/>
      <c r="CF507" s="51"/>
      <c r="CG507" s="51"/>
      <c r="CH507" s="54"/>
      <c r="CI507" s="130"/>
      <c r="CJ507" s="109"/>
      <c r="CK507" s="109"/>
      <c r="CL507" s="109"/>
      <c r="CM507" s="66"/>
      <c r="CN507" s="66"/>
      <c r="CO507" s="51"/>
      <c r="CP507" s="51"/>
      <c r="CQ507" s="51"/>
      <c r="CR507" s="51"/>
      <c r="CS507" s="51"/>
      <c r="CT507" s="51"/>
      <c r="CU507" s="51"/>
      <c r="CV507" s="51"/>
      <c r="CW507" s="51"/>
      <c r="CX507" s="51"/>
      <c r="CY507" s="54"/>
      <c r="CZ507" s="130"/>
      <c r="DA507" s="109"/>
      <c r="DB507" s="109"/>
      <c r="DC507" s="109"/>
      <c r="DD507" s="66"/>
      <c r="DE507" s="66"/>
      <c r="DF507" s="51"/>
      <c r="DG507" s="51"/>
      <c r="DH507" s="51"/>
      <c r="DI507" s="51"/>
      <c r="DJ507" s="51"/>
      <c r="DK507" s="51"/>
      <c r="DL507" s="51"/>
      <c r="DM507" s="51"/>
      <c r="DN507" s="51"/>
      <c r="DO507" s="51"/>
      <c r="DP507" s="54"/>
      <c r="DQ507" s="130"/>
      <c r="DR507" s="109"/>
      <c r="DS507" s="109"/>
      <c r="DT507" s="109"/>
      <c r="DU507" s="66"/>
      <c r="DV507" s="66"/>
      <c r="DW507" s="51"/>
      <c r="DX507" s="51"/>
      <c r="DY507" s="51"/>
      <c r="DZ507" s="51"/>
      <c r="EA507" s="51"/>
      <c r="EB507" s="51"/>
      <c r="EC507" s="51"/>
      <c r="ED507" s="51"/>
      <c r="EE507" s="51"/>
      <c r="EF507" s="51"/>
      <c r="EG507" s="54"/>
      <c r="EH507" s="130"/>
      <c r="EI507" s="109"/>
      <c r="EJ507" s="109"/>
      <c r="EK507" s="109"/>
      <c r="EL507" s="66"/>
      <c r="EM507" s="66"/>
      <c r="EN507" s="51"/>
      <c r="EO507" s="51"/>
      <c r="EP507" s="51"/>
      <c r="EQ507" s="51"/>
      <c r="ER507" s="51"/>
      <c r="ES507" s="51"/>
      <c r="ET507" s="51"/>
      <c r="EU507" s="51"/>
      <c r="EV507" s="51"/>
      <c r="EW507" s="51"/>
      <c r="EX507" s="54"/>
      <c r="EY507" s="130"/>
      <c r="EZ507" s="109"/>
      <c r="FA507" s="109"/>
      <c r="FB507" s="109"/>
      <c r="FC507" s="66"/>
      <c r="FD507" s="66"/>
      <c r="FE507" s="51"/>
      <c r="FF507" s="51"/>
      <c r="FG507" s="51"/>
      <c r="FH507" s="51"/>
      <c r="FI507" s="51"/>
      <c r="FJ507" s="51"/>
      <c r="FK507" s="51"/>
      <c r="FL507" s="51"/>
      <c r="FM507" s="51"/>
      <c r="FN507" s="51"/>
      <c r="FO507" s="54"/>
      <c r="FP507" s="130"/>
      <c r="FQ507" s="109"/>
      <c r="FR507" s="109"/>
      <c r="FS507" s="109"/>
      <c r="FT507" s="66"/>
      <c r="FU507" s="66"/>
      <c r="FV507" s="51"/>
      <c r="FW507" s="51"/>
      <c r="FX507" s="51"/>
      <c r="FY507" s="51"/>
      <c r="FZ507" s="51"/>
      <c r="GA507" s="51"/>
      <c r="GB507" s="51"/>
      <c r="GC507" s="51"/>
      <c r="GD507" s="51"/>
      <c r="GE507" s="51"/>
      <c r="GF507" s="54"/>
      <c r="GG507" s="130"/>
      <c r="GH507" s="109"/>
      <c r="GI507" s="109"/>
      <c r="GJ507" s="109"/>
      <c r="GK507" s="66"/>
      <c r="GL507" s="66"/>
      <c r="GM507" s="51"/>
      <c r="GN507" s="51"/>
      <c r="GO507" s="51"/>
      <c r="GP507" s="51"/>
      <c r="GQ507" s="51"/>
      <c r="GR507" s="51"/>
      <c r="GS507" s="51"/>
      <c r="GT507" s="51"/>
      <c r="GU507" s="51"/>
      <c r="GV507" s="51"/>
      <c r="GW507" s="54"/>
      <c r="GX507" s="130"/>
      <c r="GY507" s="109"/>
      <c r="GZ507" s="109"/>
      <c r="HA507" s="109"/>
      <c r="HB507" s="66"/>
      <c r="HC507" s="66"/>
      <c r="HD507" s="51"/>
      <c r="HE507" s="51"/>
      <c r="HF507" s="51"/>
      <c r="HG507" s="51"/>
      <c r="HH507" s="51"/>
      <c r="HI507" s="51"/>
      <c r="HJ507" s="51"/>
      <c r="HK507" s="51"/>
      <c r="HL507" s="51"/>
      <c r="HM507" s="51"/>
      <c r="HN507" s="54"/>
      <c r="HO507" s="130"/>
      <c r="HP507" s="109"/>
      <c r="HQ507" s="109"/>
      <c r="HR507" s="109"/>
      <c r="HS507" s="66"/>
      <c r="HT507" s="66"/>
      <c r="HU507" s="51"/>
      <c r="HV507" s="51"/>
      <c r="HW507" s="51"/>
      <c r="HX507" s="51"/>
      <c r="HY507" s="51"/>
      <c r="HZ507" s="51"/>
      <c r="IA507" s="51"/>
      <c r="IB507" s="51"/>
      <c r="IC507" s="51"/>
      <c r="ID507" s="51"/>
      <c r="IE507" s="54"/>
      <c r="IF507" s="130"/>
      <c r="IG507" s="109"/>
      <c r="IH507" s="109"/>
      <c r="II507" s="109"/>
      <c r="IJ507" s="66"/>
      <c r="IK507" s="66"/>
      <c r="IL507" s="51"/>
      <c r="IM507" s="51"/>
      <c r="IN507" s="51"/>
      <c r="IO507" s="51"/>
      <c r="IP507" s="51"/>
      <c r="IQ507" s="51"/>
      <c r="IR507" s="51"/>
      <c r="IS507" s="51"/>
      <c r="IT507" s="51"/>
      <c r="IU507" s="51"/>
      <c r="IV507" s="54"/>
    </row>
    <row r="508" spans="1:256" ht="30.75" customHeight="1">
      <c r="A508" s="111"/>
      <c r="B508" s="108"/>
      <c r="C508" s="109"/>
      <c r="D508" s="110"/>
      <c r="E508" s="19"/>
      <c r="F508" s="19"/>
      <c r="G508" s="19"/>
      <c r="H508" s="19">
        <v>2028</v>
      </c>
      <c r="I508" s="25">
        <f t="shared" si="149"/>
        <v>0</v>
      </c>
      <c r="J508" s="25">
        <f t="shared" si="149"/>
        <v>0</v>
      </c>
      <c r="K508" s="25">
        <f t="shared" si="148"/>
        <v>0</v>
      </c>
      <c r="L508" s="25">
        <f t="shared" si="148"/>
        <v>0</v>
      </c>
      <c r="M508" s="25">
        <f t="shared" si="148"/>
        <v>0</v>
      </c>
      <c r="N508" s="25">
        <f t="shared" si="148"/>
        <v>0</v>
      </c>
      <c r="O508" s="25">
        <f t="shared" si="148"/>
        <v>0</v>
      </c>
      <c r="P508" s="25">
        <f t="shared" si="148"/>
        <v>0</v>
      </c>
      <c r="Q508" s="25">
        <f t="shared" si="148"/>
        <v>0</v>
      </c>
      <c r="R508" s="25">
        <f t="shared" si="148"/>
        <v>0</v>
      </c>
      <c r="S508" s="22"/>
      <c r="T508" s="55"/>
      <c r="AI508" s="66"/>
      <c r="AY508" s="66"/>
      <c r="BO508" s="66"/>
      <c r="CE508" s="66"/>
      <c r="CU508" s="66"/>
      <c r="DK508" s="66"/>
      <c r="EA508" s="66"/>
      <c r="EQ508" s="66"/>
      <c r="FG508" s="66"/>
      <c r="FW508" s="66"/>
      <c r="GM508" s="66"/>
      <c r="HC508" s="66"/>
      <c r="HS508" s="66"/>
      <c r="II508" s="66"/>
    </row>
    <row r="509" spans="1:256" ht="30.75" customHeight="1">
      <c r="A509" s="111"/>
      <c r="B509" s="108"/>
      <c r="C509" s="109"/>
      <c r="D509" s="110"/>
      <c r="E509" s="19"/>
      <c r="F509" s="19"/>
      <c r="G509" s="19"/>
      <c r="H509" s="19">
        <v>2029</v>
      </c>
      <c r="I509" s="25">
        <f t="shared" si="149"/>
        <v>0</v>
      </c>
      <c r="J509" s="25">
        <f t="shared" si="149"/>
        <v>0</v>
      </c>
      <c r="K509" s="25">
        <f t="shared" si="148"/>
        <v>0</v>
      </c>
      <c r="L509" s="25">
        <f t="shared" si="148"/>
        <v>0</v>
      </c>
      <c r="M509" s="25">
        <f t="shared" si="148"/>
        <v>0</v>
      </c>
      <c r="N509" s="25">
        <f t="shared" si="148"/>
        <v>0</v>
      </c>
      <c r="O509" s="25">
        <f t="shared" si="148"/>
        <v>0</v>
      </c>
      <c r="P509" s="25">
        <f t="shared" si="148"/>
        <v>0</v>
      </c>
      <c r="Q509" s="25">
        <f t="shared" si="148"/>
        <v>0</v>
      </c>
      <c r="R509" s="25">
        <f t="shared" si="148"/>
        <v>0</v>
      </c>
      <c r="S509" s="22"/>
      <c r="T509" s="26"/>
      <c r="AI509" s="66"/>
      <c r="AY509" s="66"/>
      <c r="BO509" s="66"/>
      <c r="CE509" s="66"/>
      <c r="CU509" s="66"/>
      <c r="DK509" s="66"/>
      <c r="EA509" s="66"/>
      <c r="EQ509" s="66"/>
      <c r="FG509" s="66"/>
      <c r="FW509" s="66"/>
      <c r="GM509" s="66"/>
      <c r="HC509" s="66"/>
      <c r="HS509" s="66"/>
      <c r="II509" s="66"/>
    </row>
    <row r="510" spans="1:256" ht="30.75" customHeight="1">
      <c r="A510" s="97"/>
      <c r="B510" s="134"/>
      <c r="C510" s="135"/>
      <c r="D510" s="136"/>
      <c r="E510" s="19"/>
      <c r="F510" s="19"/>
      <c r="G510" s="19"/>
      <c r="H510" s="19">
        <v>2030</v>
      </c>
      <c r="I510" s="25">
        <f t="shared" si="149"/>
        <v>0</v>
      </c>
      <c r="J510" s="25">
        <f t="shared" si="149"/>
        <v>0</v>
      </c>
      <c r="K510" s="25">
        <f t="shared" si="148"/>
        <v>0</v>
      </c>
      <c r="L510" s="25">
        <f t="shared" si="148"/>
        <v>0</v>
      </c>
      <c r="M510" s="25">
        <f t="shared" si="148"/>
        <v>0</v>
      </c>
      <c r="N510" s="25">
        <f t="shared" si="148"/>
        <v>0</v>
      </c>
      <c r="O510" s="25">
        <f t="shared" si="148"/>
        <v>0</v>
      </c>
      <c r="P510" s="25">
        <f t="shared" si="148"/>
        <v>0</v>
      </c>
      <c r="Q510" s="25">
        <f t="shared" si="148"/>
        <v>0</v>
      </c>
      <c r="R510" s="25">
        <f t="shared" si="148"/>
        <v>0</v>
      </c>
      <c r="S510" s="22"/>
      <c r="T510" s="42"/>
      <c r="AI510" s="66"/>
      <c r="AY510" s="66"/>
      <c r="BO510" s="66"/>
      <c r="CE510" s="66"/>
      <c r="CU510" s="66"/>
      <c r="DK510" s="66"/>
      <c r="EA510" s="66"/>
      <c r="EQ510" s="66"/>
      <c r="FG510" s="66"/>
      <c r="FW510" s="66"/>
      <c r="GM510" s="66"/>
      <c r="HC510" s="66"/>
      <c r="HS510" s="66"/>
      <c r="II510" s="66"/>
    </row>
    <row r="511" spans="1:256">
      <c r="A511" s="14"/>
      <c r="B511" s="15"/>
      <c r="C511" s="15"/>
      <c r="D511" s="15"/>
      <c r="E511" s="15"/>
      <c r="F511" s="15"/>
      <c r="G511" s="15"/>
      <c r="H511" s="15"/>
      <c r="I511" s="16"/>
      <c r="J511" s="16"/>
      <c r="K511" s="15"/>
      <c r="L511" s="15"/>
      <c r="M511" s="15"/>
      <c r="N511" s="15"/>
      <c r="O511" s="15"/>
      <c r="P511" s="15"/>
      <c r="Q511" s="15"/>
      <c r="R511" s="15"/>
      <c r="S511" s="15"/>
    </row>
    <row r="512" spans="1:256">
      <c r="A512" s="17"/>
      <c r="K512" s="7"/>
      <c r="L512" s="7"/>
    </row>
    <row r="513" spans="1:257">
      <c r="A513" s="17"/>
      <c r="K513" s="7"/>
      <c r="L513" s="7"/>
    </row>
    <row r="514" spans="1:257" s="92" customFormat="1" ht="15.75">
      <c r="A514" s="91"/>
      <c r="H514" s="23" t="s">
        <v>23</v>
      </c>
      <c r="I514" s="95">
        <f>I18+I28</f>
        <v>5110597.6994749522</v>
      </c>
      <c r="J514" s="95">
        <f>J18+J28</f>
        <v>1277492.8983499999</v>
      </c>
      <c r="K514" s="95">
        <f t="shared" ref="K514:L514" si="150">K18+K28</f>
        <v>2289278.4994749515</v>
      </c>
      <c r="L514" s="95">
        <f t="shared" si="150"/>
        <v>82520.59835</v>
      </c>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c r="BV514" s="94"/>
      <c r="BW514" s="94"/>
      <c r="BX514" s="94"/>
      <c r="BY514" s="94"/>
      <c r="BZ514" s="94"/>
      <c r="CA514" s="94"/>
      <c r="CB514" s="94"/>
      <c r="CC514" s="94"/>
      <c r="CD514" s="94"/>
      <c r="CE514" s="94"/>
      <c r="CF514" s="94"/>
      <c r="CG514" s="94"/>
      <c r="CH514" s="94"/>
      <c r="CI514" s="94"/>
      <c r="CJ514" s="94"/>
      <c r="CK514" s="94"/>
      <c r="CL514" s="94"/>
      <c r="CM514" s="94"/>
      <c r="CN514" s="94"/>
      <c r="CO514" s="94"/>
      <c r="CP514" s="94"/>
      <c r="CQ514" s="94"/>
      <c r="CR514" s="94"/>
      <c r="CS514" s="94"/>
      <c r="CT514" s="94"/>
      <c r="CU514" s="94"/>
      <c r="CV514" s="94"/>
      <c r="CW514" s="94"/>
      <c r="CX514" s="94"/>
      <c r="CY514" s="94"/>
      <c r="CZ514" s="94"/>
      <c r="DA514" s="94"/>
      <c r="DB514" s="94"/>
      <c r="DC514" s="94"/>
      <c r="DD514" s="94"/>
      <c r="DE514" s="94"/>
      <c r="DF514" s="94"/>
      <c r="DG514" s="94"/>
      <c r="DH514" s="94"/>
      <c r="DI514" s="94"/>
      <c r="DJ514" s="94"/>
      <c r="DK514" s="94"/>
      <c r="DL514" s="94"/>
      <c r="DM514" s="94"/>
      <c r="DN514" s="94"/>
      <c r="DO514" s="94"/>
      <c r="DP514" s="94"/>
      <c r="DQ514" s="94"/>
      <c r="DR514" s="94"/>
      <c r="DS514" s="94"/>
      <c r="DT514" s="94"/>
      <c r="DU514" s="94"/>
      <c r="DV514" s="94"/>
      <c r="DW514" s="94"/>
      <c r="DX514" s="94"/>
      <c r="DY514" s="94"/>
      <c r="DZ514" s="94"/>
      <c r="EA514" s="94"/>
      <c r="EB514" s="94"/>
      <c r="EC514" s="94"/>
      <c r="ED514" s="94"/>
      <c r="EE514" s="94"/>
      <c r="EF514" s="94"/>
      <c r="EG514" s="94"/>
      <c r="EH514" s="94"/>
      <c r="EI514" s="94"/>
      <c r="EJ514" s="94"/>
      <c r="EK514" s="94"/>
      <c r="EL514" s="94"/>
      <c r="EM514" s="94"/>
      <c r="EN514" s="94"/>
      <c r="EO514" s="94"/>
      <c r="EP514" s="94"/>
      <c r="EQ514" s="94"/>
      <c r="ER514" s="94"/>
      <c r="ES514" s="94"/>
      <c r="ET514" s="94"/>
      <c r="EU514" s="94"/>
      <c r="EV514" s="94"/>
      <c r="EW514" s="94"/>
      <c r="EX514" s="94"/>
      <c r="EY514" s="94"/>
      <c r="EZ514" s="94"/>
      <c r="FA514" s="94"/>
      <c r="FB514" s="94"/>
      <c r="FC514" s="94"/>
      <c r="FD514" s="94"/>
      <c r="FE514" s="94"/>
      <c r="FF514" s="94"/>
      <c r="FG514" s="94"/>
      <c r="FH514" s="94"/>
      <c r="FI514" s="94"/>
      <c r="FJ514" s="94"/>
      <c r="FK514" s="94"/>
      <c r="FL514" s="94"/>
      <c r="FM514" s="94"/>
      <c r="FN514" s="94"/>
      <c r="FO514" s="94"/>
      <c r="FP514" s="94"/>
      <c r="FQ514" s="94"/>
      <c r="FR514" s="94"/>
      <c r="FS514" s="94"/>
      <c r="FT514" s="94"/>
      <c r="FU514" s="94"/>
      <c r="FV514" s="94"/>
      <c r="FW514" s="94"/>
      <c r="FX514" s="94"/>
      <c r="FY514" s="94"/>
      <c r="FZ514" s="94"/>
      <c r="GA514" s="94"/>
      <c r="GB514" s="94"/>
      <c r="GC514" s="94"/>
      <c r="GD514" s="94"/>
      <c r="GE514" s="94"/>
      <c r="GF514" s="94"/>
      <c r="GG514" s="94"/>
      <c r="GH514" s="94"/>
      <c r="GI514" s="94"/>
      <c r="GJ514" s="94"/>
      <c r="GK514" s="94"/>
      <c r="GL514" s="94"/>
      <c r="GM514" s="94"/>
      <c r="GN514" s="94"/>
      <c r="GO514" s="94"/>
      <c r="GP514" s="94"/>
      <c r="GQ514" s="94"/>
      <c r="GR514" s="94"/>
      <c r="GS514" s="94"/>
      <c r="GT514" s="94"/>
      <c r="GU514" s="94"/>
      <c r="GV514" s="94"/>
      <c r="GW514" s="94"/>
      <c r="GX514" s="94"/>
      <c r="GY514" s="94"/>
      <c r="GZ514" s="94"/>
      <c r="HA514" s="94"/>
      <c r="HB514" s="94"/>
      <c r="HC514" s="94"/>
      <c r="HD514" s="94"/>
      <c r="HE514" s="94"/>
      <c r="HF514" s="94"/>
      <c r="HG514" s="94"/>
      <c r="HH514" s="94"/>
      <c r="HI514" s="94"/>
      <c r="HJ514" s="94"/>
      <c r="HK514" s="94"/>
      <c r="HL514" s="94"/>
      <c r="HM514" s="94"/>
      <c r="HN514" s="94"/>
      <c r="HO514" s="94"/>
      <c r="HP514" s="94"/>
      <c r="HQ514" s="94"/>
      <c r="HR514" s="94"/>
      <c r="HS514" s="94"/>
      <c r="HT514" s="94"/>
      <c r="HU514" s="94"/>
      <c r="HV514" s="94"/>
      <c r="HW514" s="94"/>
      <c r="HX514" s="94"/>
      <c r="HY514" s="94"/>
      <c r="HZ514" s="94"/>
      <c r="IA514" s="94"/>
      <c r="IB514" s="94"/>
      <c r="IC514" s="94"/>
      <c r="ID514" s="94"/>
      <c r="IE514" s="94"/>
      <c r="IF514" s="94"/>
      <c r="IG514" s="94"/>
      <c r="IH514" s="94"/>
      <c r="II514" s="94"/>
      <c r="IJ514" s="94"/>
      <c r="IK514" s="94"/>
      <c r="IL514" s="94"/>
      <c r="IM514" s="94"/>
      <c r="IN514" s="94"/>
      <c r="IO514" s="94"/>
      <c r="IP514" s="94"/>
      <c r="IQ514" s="94"/>
      <c r="IR514" s="94"/>
      <c r="IS514" s="94"/>
      <c r="IT514" s="94"/>
      <c r="IU514" s="94"/>
      <c r="IV514" s="94"/>
      <c r="IW514" s="94"/>
    </row>
    <row r="515" spans="1:257" s="92" customFormat="1" ht="15.75">
      <c r="A515" s="91"/>
      <c r="H515" s="19">
        <v>2022</v>
      </c>
      <c r="I515" s="93">
        <f t="shared" ref="I515:J523" si="151">I19+I29</f>
        <v>412994.29999999993</v>
      </c>
      <c r="J515" s="93">
        <f t="shared" si="151"/>
        <v>412994.29999999993</v>
      </c>
      <c r="K515" s="93">
        <f t="shared" ref="K515:L515" si="152">K19+K29</f>
        <v>6756.0999999999995</v>
      </c>
      <c r="L515" s="93">
        <f t="shared" si="152"/>
        <v>6756.0999999999995</v>
      </c>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c r="BV515" s="94"/>
      <c r="BW515" s="94"/>
      <c r="BX515" s="94"/>
      <c r="BY515" s="94"/>
      <c r="BZ515" s="94"/>
      <c r="CA515" s="94"/>
      <c r="CB515" s="94"/>
      <c r="CC515" s="94"/>
      <c r="CD515" s="94"/>
      <c r="CE515" s="94"/>
      <c r="CF515" s="94"/>
      <c r="CG515" s="94"/>
      <c r="CH515" s="94"/>
      <c r="CI515" s="94"/>
      <c r="CJ515" s="94"/>
      <c r="CK515" s="94"/>
      <c r="CL515" s="94"/>
      <c r="CM515" s="94"/>
      <c r="CN515" s="94"/>
      <c r="CO515" s="94"/>
      <c r="CP515" s="94"/>
      <c r="CQ515" s="94"/>
      <c r="CR515" s="94"/>
      <c r="CS515" s="94"/>
      <c r="CT515" s="94"/>
      <c r="CU515" s="94"/>
      <c r="CV515" s="94"/>
      <c r="CW515" s="94"/>
      <c r="CX515" s="94"/>
      <c r="CY515" s="94"/>
      <c r="CZ515" s="94"/>
      <c r="DA515" s="94"/>
      <c r="DB515" s="94"/>
      <c r="DC515" s="94"/>
      <c r="DD515" s="94"/>
      <c r="DE515" s="94"/>
      <c r="DF515" s="94"/>
      <c r="DG515" s="94"/>
      <c r="DH515" s="94"/>
      <c r="DI515" s="94"/>
      <c r="DJ515" s="94"/>
      <c r="DK515" s="94"/>
      <c r="DL515" s="94"/>
      <c r="DM515" s="94"/>
      <c r="DN515" s="94"/>
      <c r="DO515" s="94"/>
      <c r="DP515" s="94"/>
      <c r="DQ515" s="94"/>
      <c r="DR515" s="94"/>
      <c r="DS515" s="94"/>
      <c r="DT515" s="94"/>
      <c r="DU515" s="94"/>
      <c r="DV515" s="94"/>
      <c r="DW515" s="94"/>
      <c r="DX515" s="94"/>
      <c r="DY515" s="94"/>
      <c r="DZ515" s="94"/>
      <c r="EA515" s="94"/>
      <c r="EB515" s="94"/>
      <c r="EC515" s="94"/>
      <c r="ED515" s="94"/>
      <c r="EE515" s="94"/>
      <c r="EF515" s="94"/>
      <c r="EG515" s="94"/>
      <c r="EH515" s="94"/>
      <c r="EI515" s="94"/>
      <c r="EJ515" s="94"/>
      <c r="EK515" s="94"/>
      <c r="EL515" s="94"/>
      <c r="EM515" s="94"/>
      <c r="EN515" s="94"/>
      <c r="EO515" s="94"/>
      <c r="EP515" s="94"/>
      <c r="EQ515" s="94"/>
      <c r="ER515" s="94"/>
      <c r="ES515" s="94"/>
      <c r="ET515" s="94"/>
      <c r="EU515" s="94"/>
      <c r="EV515" s="94"/>
      <c r="EW515" s="94"/>
      <c r="EX515" s="94"/>
      <c r="EY515" s="94"/>
      <c r="EZ515" s="94"/>
      <c r="FA515" s="94"/>
      <c r="FB515" s="94"/>
      <c r="FC515" s="94"/>
      <c r="FD515" s="94"/>
      <c r="FE515" s="94"/>
      <c r="FF515" s="94"/>
      <c r="FG515" s="94"/>
      <c r="FH515" s="94"/>
      <c r="FI515" s="94"/>
      <c r="FJ515" s="94"/>
      <c r="FK515" s="94"/>
      <c r="FL515" s="94"/>
      <c r="FM515" s="94"/>
      <c r="FN515" s="94"/>
      <c r="FO515" s="94"/>
      <c r="FP515" s="94"/>
      <c r="FQ515" s="94"/>
      <c r="FR515" s="94"/>
      <c r="FS515" s="94"/>
      <c r="FT515" s="94"/>
      <c r="FU515" s="94"/>
      <c r="FV515" s="94"/>
      <c r="FW515" s="94"/>
      <c r="FX515" s="94"/>
      <c r="FY515" s="94"/>
      <c r="FZ515" s="94"/>
      <c r="GA515" s="94"/>
      <c r="GB515" s="94"/>
      <c r="GC515" s="94"/>
      <c r="GD515" s="94"/>
      <c r="GE515" s="94"/>
      <c r="GF515" s="94"/>
      <c r="GG515" s="94"/>
      <c r="GH515" s="94"/>
      <c r="GI515" s="94"/>
      <c r="GJ515" s="94"/>
      <c r="GK515" s="94"/>
      <c r="GL515" s="94"/>
      <c r="GM515" s="94"/>
      <c r="GN515" s="94"/>
      <c r="GO515" s="94"/>
      <c r="GP515" s="94"/>
      <c r="GQ515" s="94"/>
      <c r="GR515" s="94"/>
      <c r="GS515" s="94"/>
      <c r="GT515" s="94"/>
      <c r="GU515" s="94"/>
      <c r="GV515" s="94"/>
      <c r="GW515" s="94"/>
      <c r="GX515" s="94"/>
      <c r="GY515" s="94"/>
      <c r="GZ515" s="94"/>
      <c r="HA515" s="94"/>
      <c r="HB515" s="94"/>
      <c r="HC515" s="94"/>
      <c r="HD515" s="94"/>
      <c r="HE515" s="94"/>
      <c r="HF515" s="94"/>
      <c r="HG515" s="94"/>
      <c r="HH515" s="94"/>
      <c r="HI515" s="94"/>
      <c r="HJ515" s="94"/>
      <c r="HK515" s="94"/>
      <c r="HL515" s="94"/>
      <c r="HM515" s="94"/>
      <c r="HN515" s="94"/>
      <c r="HO515" s="94"/>
      <c r="HP515" s="94"/>
      <c r="HQ515" s="94"/>
      <c r="HR515" s="94"/>
      <c r="HS515" s="94"/>
      <c r="HT515" s="94"/>
      <c r="HU515" s="94"/>
      <c r="HV515" s="94"/>
      <c r="HW515" s="94"/>
      <c r="HX515" s="94"/>
      <c r="HY515" s="94"/>
      <c r="HZ515" s="94"/>
      <c r="IA515" s="94"/>
      <c r="IB515" s="94"/>
      <c r="IC515" s="94"/>
      <c r="ID515" s="94"/>
      <c r="IE515" s="94"/>
      <c r="IF515" s="94"/>
      <c r="IG515" s="94"/>
      <c r="IH515" s="94"/>
      <c r="II515" s="94"/>
      <c r="IJ515" s="94"/>
      <c r="IK515" s="94"/>
      <c r="IL515" s="94"/>
      <c r="IM515" s="94"/>
      <c r="IN515" s="94"/>
      <c r="IO515" s="94"/>
      <c r="IP515" s="94"/>
      <c r="IQ515" s="94"/>
      <c r="IR515" s="94"/>
      <c r="IS515" s="94"/>
      <c r="IT515" s="94"/>
      <c r="IU515" s="94"/>
      <c r="IV515" s="94"/>
      <c r="IW515" s="94"/>
    </row>
    <row r="516" spans="1:257" s="92" customFormat="1" ht="15.75">
      <c r="A516" s="91"/>
      <c r="H516" s="19">
        <v>2023</v>
      </c>
      <c r="I516" s="93">
        <f t="shared" si="151"/>
        <v>625898.69999999995</v>
      </c>
      <c r="J516" s="93">
        <f t="shared" si="151"/>
        <v>625898.69999999995</v>
      </c>
      <c r="K516" s="93">
        <f t="shared" ref="K516:L516" si="153">K20+K30</f>
        <v>22766.3</v>
      </c>
      <c r="L516" s="93">
        <f t="shared" si="153"/>
        <v>22766.3</v>
      </c>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c r="BV516" s="94"/>
      <c r="BW516" s="94"/>
      <c r="BX516" s="94"/>
      <c r="BY516" s="94"/>
      <c r="BZ516" s="94"/>
      <c r="CA516" s="94"/>
      <c r="CB516" s="94"/>
      <c r="CC516" s="94"/>
      <c r="CD516" s="94"/>
      <c r="CE516" s="94"/>
      <c r="CF516" s="94"/>
      <c r="CG516" s="94"/>
      <c r="CH516" s="94"/>
      <c r="CI516" s="94"/>
      <c r="CJ516" s="94"/>
      <c r="CK516" s="94"/>
      <c r="CL516" s="94"/>
      <c r="CM516" s="94"/>
      <c r="CN516" s="94"/>
      <c r="CO516" s="94"/>
      <c r="CP516" s="94"/>
      <c r="CQ516" s="94"/>
      <c r="CR516" s="94"/>
      <c r="CS516" s="94"/>
      <c r="CT516" s="94"/>
      <c r="CU516" s="94"/>
      <c r="CV516" s="94"/>
      <c r="CW516" s="94"/>
      <c r="CX516" s="94"/>
      <c r="CY516" s="94"/>
      <c r="CZ516" s="94"/>
      <c r="DA516" s="94"/>
      <c r="DB516" s="94"/>
      <c r="DC516" s="94"/>
      <c r="DD516" s="94"/>
      <c r="DE516" s="94"/>
      <c r="DF516" s="94"/>
      <c r="DG516" s="94"/>
      <c r="DH516" s="94"/>
      <c r="DI516" s="94"/>
      <c r="DJ516" s="94"/>
      <c r="DK516" s="94"/>
      <c r="DL516" s="94"/>
      <c r="DM516" s="94"/>
      <c r="DN516" s="94"/>
      <c r="DO516" s="94"/>
      <c r="DP516" s="94"/>
      <c r="DQ516" s="94"/>
      <c r="DR516" s="94"/>
      <c r="DS516" s="94"/>
      <c r="DT516" s="94"/>
      <c r="DU516" s="94"/>
      <c r="DV516" s="94"/>
      <c r="DW516" s="94"/>
      <c r="DX516" s="94"/>
      <c r="DY516" s="94"/>
      <c r="DZ516" s="94"/>
      <c r="EA516" s="94"/>
      <c r="EB516" s="94"/>
      <c r="EC516" s="94"/>
      <c r="ED516" s="94"/>
      <c r="EE516" s="94"/>
      <c r="EF516" s="94"/>
      <c r="EG516" s="94"/>
      <c r="EH516" s="94"/>
      <c r="EI516" s="94"/>
      <c r="EJ516" s="94"/>
      <c r="EK516" s="94"/>
      <c r="EL516" s="94"/>
      <c r="EM516" s="94"/>
      <c r="EN516" s="94"/>
      <c r="EO516" s="94"/>
      <c r="EP516" s="94"/>
      <c r="EQ516" s="94"/>
      <c r="ER516" s="94"/>
      <c r="ES516" s="94"/>
      <c r="ET516" s="94"/>
      <c r="EU516" s="94"/>
      <c r="EV516" s="94"/>
      <c r="EW516" s="94"/>
      <c r="EX516" s="94"/>
      <c r="EY516" s="94"/>
      <c r="EZ516" s="94"/>
      <c r="FA516" s="94"/>
      <c r="FB516" s="94"/>
      <c r="FC516" s="94"/>
      <c r="FD516" s="94"/>
      <c r="FE516" s="94"/>
      <c r="FF516" s="94"/>
      <c r="FG516" s="94"/>
      <c r="FH516" s="94"/>
      <c r="FI516" s="94"/>
      <c r="FJ516" s="94"/>
      <c r="FK516" s="94"/>
      <c r="FL516" s="94"/>
      <c r="FM516" s="94"/>
      <c r="FN516" s="94"/>
      <c r="FO516" s="94"/>
      <c r="FP516" s="94"/>
      <c r="FQ516" s="94"/>
      <c r="FR516" s="94"/>
      <c r="FS516" s="94"/>
      <c r="FT516" s="94"/>
      <c r="FU516" s="94"/>
      <c r="FV516" s="94"/>
      <c r="FW516" s="94"/>
      <c r="FX516" s="94"/>
      <c r="FY516" s="94"/>
      <c r="FZ516" s="94"/>
      <c r="GA516" s="94"/>
      <c r="GB516" s="94"/>
      <c r="GC516" s="94"/>
      <c r="GD516" s="94"/>
      <c r="GE516" s="94"/>
      <c r="GF516" s="94"/>
      <c r="GG516" s="94"/>
      <c r="GH516" s="94"/>
      <c r="GI516" s="94"/>
      <c r="GJ516" s="94"/>
      <c r="GK516" s="94"/>
      <c r="GL516" s="94"/>
      <c r="GM516" s="94"/>
      <c r="GN516" s="94"/>
      <c r="GO516" s="94"/>
      <c r="GP516" s="94"/>
      <c r="GQ516" s="94"/>
      <c r="GR516" s="94"/>
      <c r="GS516" s="94"/>
      <c r="GT516" s="94"/>
      <c r="GU516" s="94"/>
      <c r="GV516" s="94"/>
      <c r="GW516" s="94"/>
      <c r="GX516" s="94"/>
      <c r="GY516" s="94"/>
      <c r="GZ516" s="94"/>
      <c r="HA516" s="94"/>
      <c r="HB516" s="94"/>
      <c r="HC516" s="94"/>
      <c r="HD516" s="94"/>
      <c r="HE516" s="94"/>
      <c r="HF516" s="94"/>
      <c r="HG516" s="94"/>
      <c r="HH516" s="94"/>
      <c r="HI516" s="94"/>
      <c r="HJ516" s="94"/>
      <c r="HK516" s="94"/>
      <c r="HL516" s="94"/>
      <c r="HM516" s="94"/>
      <c r="HN516" s="94"/>
      <c r="HO516" s="94"/>
      <c r="HP516" s="94"/>
      <c r="HQ516" s="94"/>
      <c r="HR516" s="94"/>
      <c r="HS516" s="94"/>
      <c r="HT516" s="94"/>
      <c r="HU516" s="94"/>
      <c r="HV516" s="94"/>
      <c r="HW516" s="94"/>
      <c r="HX516" s="94"/>
      <c r="HY516" s="94"/>
      <c r="HZ516" s="94"/>
      <c r="IA516" s="94"/>
      <c r="IB516" s="94"/>
      <c r="IC516" s="94"/>
      <c r="ID516" s="94"/>
      <c r="IE516" s="94"/>
      <c r="IF516" s="94"/>
      <c r="IG516" s="94"/>
      <c r="IH516" s="94"/>
      <c r="II516" s="94"/>
      <c r="IJ516" s="94"/>
      <c r="IK516" s="94"/>
      <c r="IL516" s="94"/>
      <c r="IM516" s="94"/>
      <c r="IN516" s="94"/>
      <c r="IO516" s="94"/>
      <c r="IP516" s="94"/>
      <c r="IQ516" s="94"/>
      <c r="IR516" s="94"/>
      <c r="IS516" s="94"/>
      <c r="IT516" s="94"/>
      <c r="IU516" s="94"/>
      <c r="IV516" s="94"/>
      <c r="IW516" s="94"/>
    </row>
    <row r="517" spans="1:257" s="92" customFormat="1" ht="15.75">
      <c r="A517" s="91"/>
      <c r="H517" s="19">
        <v>2024</v>
      </c>
      <c r="I517" s="93">
        <f t="shared" si="151"/>
        <v>999135.7</v>
      </c>
      <c r="J517" s="93">
        <f t="shared" si="151"/>
        <v>238599.89835</v>
      </c>
      <c r="K517" s="93">
        <f t="shared" ref="K517:L517" si="154">K21+K31</f>
        <v>357372.3</v>
      </c>
      <c r="L517" s="93">
        <f t="shared" si="154"/>
        <v>52998.198349999991</v>
      </c>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c r="BV517" s="94"/>
      <c r="BW517" s="94"/>
      <c r="BX517" s="94"/>
      <c r="BY517" s="94"/>
      <c r="BZ517" s="94"/>
      <c r="CA517" s="94"/>
      <c r="CB517" s="94"/>
      <c r="CC517" s="94"/>
      <c r="CD517" s="94"/>
      <c r="CE517" s="94"/>
      <c r="CF517" s="94"/>
      <c r="CG517" s="94"/>
      <c r="CH517" s="94"/>
      <c r="CI517" s="94"/>
      <c r="CJ517" s="94"/>
      <c r="CK517" s="94"/>
      <c r="CL517" s="94"/>
      <c r="CM517" s="94"/>
      <c r="CN517" s="94"/>
      <c r="CO517" s="94"/>
      <c r="CP517" s="94"/>
      <c r="CQ517" s="94"/>
      <c r="CR517" s="94"/>
      <c r="CS517" s="94"/>
      <c r="CT517" s="94"/>
      <c r="CU517" s="94"/>
      <c r="CV517" s="94"/>
      <c r="CW517" s="94"/>
      <c r="CX517" s="94"/>
      <c r="CY517" s="94"/>
      <c r="CZ517" s="94"/>
      <c r="DA517" s="94"/>
      <c r="DB517" s="94"/>
      <c r="DC517" s="94"/>
      <c r="DD517" s="94"/>
      <c r="DE517" s="94"/>
      <c r="DF517" s="94"/>
      <c r="DG517" s="94"/>
      <c r="DH517" s="94"/>
      <c r="DI517" s="94"/>
      <c r="DJ517" s="94"/>
      <c r="DK517" s="94"/>
      <c r="DL517" s="94"/>
      <c r="DM517" s="94"/>
      <c r="DN517" s="94"/>
      <c r="DO517" s="94"/>
      <c r="DP517" s="94"/>
      <c r="DQ517" s="94"/>
      <c r="DR517" s="94"/>
      <c r="DS517" s="94"/>
      <c r="DT517" s="94"/>
      <c r="DU517" s="94"/>
      <c r="DV517" s="94"/>
      <c r="DW517" s="94"/>
      <c r="DX517" s="94"/>
      <c r="DY517" s="94"/>
      <c r="DZ517" s="94"/>
      <c r="EA517" s="94"/>
      <c r="EB517" s="94"/>
      <c r="EC517" s="94"/>
      <c r="ED517" s="94"/>
      <c r="EE517" s="94"/>
      <c r="EF517" s="94"/>
      <c r="EG517" s="94"/>
      <c r="EH517" s="94"/>
      <c r="EI517" s="94"/>
      <c r="EJ517" s="94"/>
      <c r="EK517" s="94"/>
      <c r="EL517" s="94"/>
      <c r="EM517" s="94"/>
      <c r="EN517" s="94"/>
      <c r="EO517" s="94"/>
      <c r="EP517" s="94"/>
      <c r="EQ517" s="94"/>
      <c r="ER517" s="94"/>
      <c r="ES517" s="94"/>
      <c r="ET517" s="94"/>
      <c r="EU517" s="94"/>
      <c r="EV517" s="94"/>
      <c r="EW517" s="94"/>
      <c r="EX517" s="94"/>
      <c r="EY517" s="94"/>
      <c r="EZ517" s="94"/>
      <c r="FA517" s="94"/>
      <c r="FB517" s="94"/>
      <c r="FC517" s="94"/>
      <c r="FD517" s="94"/>
      <c r="FE517" s="94"/>
      <c r="FF517" s="94"/>
      <c r="FG517" s="94"/>
      <c r="FH517" s="94"/>
      <c r="FI517" s="94"/>
      <c r="FJ517" s="94"/>
      <c r="FK517" s="94"/>
      <c r="FL517" s="94"/>
      <c r="FM517" s="94"/>
      <c r="FN517" s="94"/>
      <c r="FO517" s="94"/>
      <c r="FP517" s="94"/>
      <c r="FQ517" s="94"/>
      <c r="FR517" s="94"/>
      <c r="FS517" s="94"/>
      <c r="FT517" s="94"/>
      <c r="FU517" s="94"/>
      <c r="FV517" s="94"/>
      <c r="FW517" s="94"/>
      <c r="FX517" s="94"/>
      <c r="FY517" s="94"/>
      <c r="FZ517" s="94"/>
      <c r="GA517" s="94"/>
      <c r="GB517" s="94"/>
      <c r="GC517" s="94"/>
      <c r="GD517" s="94"/>
      <c r="GE517" s="94"/>
      <c r="GF517" s="94"/>
      <c r="GG517" s="94"/>
      <c r="GH517" s="94"/>
      <c r="GI517" s="94"/>
      <c r="GJ517" s="94"/>
      <c r="GK517" s="94"/>
      <c r="GL517" s="94"/>
      <c r="GM517" s="94"/>
      <c r="GN517" s="94"/>
      <c r="GO517" s="94"/>
      <c r="GP517" s="94"/>
      <c r="GQ517" s="94"/>
      <c r="GR517" s="94"/>
      <c r="GS517" s="94"/>
      <c r="GT517" s="94"/>
      <c r="GU517" s="94"/>
      <c r="GV517" s="94"/>
      <c r="GW517" s="94"/>
      <c r="GX517" s="94"/>
      <c r="GY517" s="94"/>
      <c r="GZ517" s="94"/>
      <c r="HA517" s="94"/>
      <c r="HB517" s="94"/>
      <c r="HC517" s="94"/>
      <c r="HD517" s="94"/>
      <c r="HE517" s="94"/>
      <c r="HF517" s="94"/>
      <c r="HG517" s="94"/>
      <c r="HH517" s="94"/>
      <c r="HI517" s="94"/>
      <c r="HJ517" s="94"/>
      <c r="HK517" s="94"/>
      <c r="HL517" s="94"/>
      <c r="HM517" s="94"/>
      <c r="HN517" s="94"/>
      <c r="HO517" s="94"/>
      <c r="HP517" s="94"/>
      <c r="HQ517" s="94"/>
      <c r="HR517" s="94"/>
      <c r="HS517" s="94"/>
      <c r="HT517" s="94"/>
      <c r="HU517" s="94"/>
      <c r="HV517" s="94"/>
      <c r="HW517" s="94"/>
      <c r="HX517" s="94"/>
      <c r="HY517" s="94"/>
      <c r="HZ517" s="94"/>
      <c r="IA517" s="94"/>
      <c r="IB517" s="94"/>
      <c r="IC517" s="94"/>
      <c r="ID517" s="94"/>
      <c r="IE517" s="94"/>
      <c r="IF517" s="94"/>
      <c r="IG517" s="94"/>
      <c r="IH517" s="94"/>
      <c r="II517" s="94"/>
      <c r="IJ517" s="94"/>
      <c r="IK517" s="94"/>
      <c r="IL517" s="94"/>
      <c r="IM517" s="94"/>
      <c r="IN517" s="94"/>
      <c r="IO517" s="94"/>
      <c r="IP517" s="94"/>
      <c r="IQ517" s="94"/>
      <c r="IR517" s="94"/>
      <c r="IS517" s="94"/>
      <c r="IT517" s="94"/>
      <c r="IU517" s="94"/>
      <c r="IV517" s="94"/>
      <c r="IW517" s="94"/>
    </row>
    <row r="518" spans="1:257" s="92" customFormat="1" ht="15.75">
      <c r="A518" s="91"/>
      <c r="H518" s="19">
        <v>2025</v>
      </c>
      <c r="I518" s="93">
        <f t="shared" si="151"/>
        <v>915142.89999999991</v>
      </c>
      <c r="J518" s="93">
        <f t="shared" si="151"/>
        <v>0</v>
      </c>
      <c r="K518" s="93">
        <f t="shared" ref="K518:L518" si="155">K22+K32</f>
        <v>318002.2</v>
      </c>
      <c r="L518" s="93">
        <f t="shared" si="155"/>
        <v>0</v>
      </c>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c r="BV518" s="94"/>
      <c r="BW518" s="94"/>
      <c r="BX518" s="94"/>
      <c r="BY518" s="94"/>
      <c r="BZ518" s="94"/>
      <c r="CA518" s="94"/>
      <c r="CB518" s="94"/>
      <c r="CC518" s="94"/>
      <c r="CD518" s="94"/>
      <c r="CE518" s="94"/>
      <c r="CF518" s="94"/>
      <c r="CG518" s="94"/>
      <c r="CH518" s="94"/>
      <c r="CI518" s="94"/>
      <c r="CJ518" s="94"/>
      <c r="CK518" s="94"/>
      <c r="CL518" s="94"/>
      <c r="CM518" s="94"/>
      <c r="CN518" s="94"/>
      <c r="CO518" s="94"/>
      <c r="CP518" s="94"/>
      <c r="CQ518" s="94"/>
      <c r="CR518" s="94"/>
      <c r="CS518" s="94"/>
      <c r="CT518" s="94"/>
      <c r="CU518" s="94"/>
      <c r="CV518" s="94"/>
      <c r="CW518" s="94"/>
      <c r="CX518" s="94"/>
      <c r="CY518" s="94"/>
      <c r="CZ518" s="94"/>
      <c r="DA518" s="94"/>
      <c r="DB518" s="94"/>
      <c r="DC518" s="94"/>
      <c r="DD518" s="94"/>
      <c r="DE518" s="94"/>
      <c r="DF518" s="94"/>
      <c r="DG518" s="94"/>
      <c r="DH518" s="94"/>
      <c r="DI518" s="94"/>
      <c r="DJ518" s="94"/>
      <c r="DK518" s="94"/>
      <c r="DL518" s="94"/>
      <c r="DM518" s="94"/>
      <c r="DN518" s="94"/>
      <c r="DO518" s="94"/>
      <c r="DP518" s="94"/>
      <c r="DQ518" s="94"/>
      <c r="DR518" s="94"/>
      <c r="DS518" s="94"/>
      <c r="DT518" s="94"/>
      <c r="DU518" s="94"/>
      <c r="DV518" s="94"/>
      <c r="DW518" s="94"/>
      <c r="DX518" s="94"/>
      <c r="DY518" s="94"/>
      <c r="DZ518" s="94"/>
      <c r="EA518" s="94"/>
      <c r="EB518" s="94"/>
      <c r="EC518" s="94"/>
      <c r="ED518" s="94"/>
      <c r="EE518" s="94"/>
      <c r="EF518" s="94"/>
      <c r="EG518" s="94"/>
      <c r="EH518" s="94"/>
      <c r="EI518" s="94"/>
      <c r="EJ518" s="94"/>
      <c r="EK518" s="94"/>
      <c r="EL518" s="94"/>
      <c r="EM518" s="94"/>
      <c r="EN518" s="94"/>
      <c r="EO518" s="94"/>
      <c r="EP518" s="94"/>
      <c r="EQ518" s="94"/>
      <c r="ER518" s="94"/>
      <c r="ES518" s="94"/>
      <c r="ET518" s="94"/>
      <c r="EU518" s="94"/>
      <c r="EV518" s="94"/>
      <c r="EW518" s="94"/>
      <c r="EX518" s="94"/>
      <c r="EY518" s="94"/>
      <c r="EZ518" s="94"/>
      <c r="FA518" s="94"/>
      <c r="FB518" s="94"/>
      <c r="FC518" s="94"/>
      <c r="FD518" s="94"/>
      <c r="FE518" s="94"/>
      <c r="FF518" s="94"/>
      <c r="FG518" s="94"/>
      <c r="FH518" s="94"/>
      <c r="FI518" s="94"/>
      <c r="FJ518" s="94"/>
      <c r="FK518" s="94"/>
      <c r="FL518" s="94"/>
      <c r="FM518" s="94"/>
      <c r="FN518" s="94"/>
      <c r="FO518" s="94"/>
      <c r="FP518" s="94"/>
      <c r="FQ518" s="94"/>
      <c r="FR518" s="94"/>
      <c r="FS518" s="94"/>
      <c r="FT518" s="94"/>
      <c r="FU518" s="94"/>
      <c r="FV518" s="94"/>
      <c r="FW518" s="94"/>
      <c r="FX518" s="94"/>
      <c r="FY518" s="94"/>
      <c r="FZ518" s="94"/>
      <c r="GA518" s="94"/>
      <c r="GB518" s="94"/>
      <c r="GC518" s="94"/>
      <c r="GD518" s="94"/>
      <c r="GE518" s="94"/>
      <c r="GF518" s="94"/>
      <c r="GG518" s="94"/>
      <c r="GH518" s="94"/>
      <c r="GI518" s="94"/>
      <c r="GJ518" s="94"/>
      <c r="GK518" s="94"/>
      <c r="GL518" s="94"/>
      <c r="GM518" s="94"/>
      <c r="GN518" s="94"/>
      <c r="GO518" s="94"/>
      <c r="GP518" s="94"/>
      <c r="GQ518" s="94"/>
      <c r="GR518" s="94"/>
      <c r="GS518" s="94"/>
      <c r="GT518" s="94"/>
      <c r="GU518" s="94"/>
      <c r="GV518" s="94"/>
      <c r="GW518" s="94"/>
      <c r="GX518" s="94"/>
      <c r="GY518" s="94"/>
      <c r="GZ518" s="94"/>
      <c r="HA518" s="94"/>
      <c r="HB518" s="94"/>
      <c r="HC518" s="94"/>
      <c r="HD518" s="94"/>
      <c r="HE518" s="94"/>
      <c r="HF518" s="94"/>
      <c r="HG518" s="94"/>
      <c r="HH518" s="94"/>
      <c r="HI518" s="94"/>
      <c r="HJ518" s="94"/>
      <c r="HK518" s="94"/>
      <c r="HL518" s="94"/>
      <c r="HM518" s="94"/>
      <c r="HN518" s="94"/>
      <c r="HO518" s="94"/>
      <c r="HP518" s="94"/>
      <c r="HQ518" s="94"/>
      <c r="HR518" s="94"/>
      <c r="HS518" s="94"/>
      <c r="HT518" s="94"/>
      <c r="HU518" s="94"/>
      <c r="HV518" s="94"/>
      <c r="HW518" s="94"/>
      <c r="HX518" s="94"/>
      <c r="HY518" s="94"/>
      <c r="HZ518" s="94"/>
      <c r="IA518" s="94"/>
      <c r="IB518" s="94"/>
      <c r="IC518" s="94"/>
      <c r="ID518" s="94"/>
      <c r="IE518" s="94"/>
      <c r="IF518" s="94"/>
      <c r="IG518" s="94"/>
      <c r="IH518" s="94"/>
      <c r="II518" s="94"/>
      <c r="IJ518" s="94"/>
      <c r="IK518" s="94"/>
      <c r="IL518" s="94"/>
      <c r="IM518" s="94"/>
      <c r="IN518" s="94"/>
      <c r="IO518" s="94"/>
      <c r="IP518" s="94"/>
      <c r="IQ518" s="94"/>
      <c r="IR518" s="94"/>
      <c r="IS518" s="94"/>
      <c r="IT518" s="94"/>
      <c r="IU518" s="94"/>
      <c r="IV518" s="94"/>
      <c r="IW518" s="94"/>
    </row>
    <row r="519" spans="1:257" s="92" customFormat="1" ht="15.75">
      <c r="A519" s="91"/>
      <c r="H519" s="19">
        <v>2026</v>
      </c>
      <c r="I519" s="93">
        <f t="shared" si="151"/>
        <v>775376.6</v>
      </c>
      <c r="J519" s="93">
        <f t="shared" si="151"/>
        <v>0</v>
      </c>
      <c r="K519" s="93">
        <f t="shared" ref="K519:L519" si="156">K23+K33</f>
        <v>202332.09999999998</v>
      </c>
      <c r="L519" s="93">
        <f t="shared" si="156"/>
        <v>0</v>
      </c>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c r="BV519" s="94"/>
      <c r="BW519" s="94"/>
      <c r="BX519" s="94"/>
      <c r="BY519" s="94"/>
      <c r="BZ519" s="94"/>
      <c r="CA519" s="94"/>
      <c r="CB519" s="94"/>
      <c r="CC519" s="94"/>
      <c r="CD519" s="94"/>
      <c r="CE519" s="94"/>
      <c r="CF519" s="94"/>
      <c r="CG519" s="94"/>
      <c r="CH519" s="94"/>
      <c r="CI519" s="94"/>
      <c r="CJ519" s="94"/>
      <c r="CK519" s="94"/>
      <c r="CL519" s="94"/>
      <c r="CM519" s="94"/>
      <c r="CN519" s="94"/>
      <c r="CO519" s="94"/>
      <c r="CP519" s="94"/>
      <c r="CQ519" s="94"/>
      <c r="CR519" s="94"/>
      <c r="CS519" s="94"/>
      <c r="CT519" s="94"/>
      <c r="CU519" s="94"/>
      <c r="CV519" s="94"/>
      <c r="CW519" s="94"/>
      <c r="CX519" s="94"/>
      <c r="CY519" s="94"/>
      <c r="CZ519" s="94"/>
      <c r="DA519" s="94"/>
      <c r="DB519" s="94"/>
      <c r="DC519" s="94"/>
      <c r="DD519" s="94"/>
      <c r="DE519" s="94"/>
      <c r="DF519" s="94"/>
      <c r="DG519" s="94"/>
      <c r="DH519" s="94"/>
      <c r="DI519" s="94"/>
      <c r="DJ519" s="94"/>
      <c r="DK519" s="94"/>
      <c r="DL519" s="94"/>
      <c r="DM519" s="94"/>
      <c r="DN519" s="94"/>
      <c r="DO519" s="94"/>
      <c r="DP519" s="94"/>
      <c r="DQ519" s="94"/>
      <c r="DR519" s="94"/>
      <c r="DS519" s="94"/>
      <c r="DT519" s="94"/>
      <c r="DU519" s="94"/>
      <c r="DV519" s="94"/>
      <c r="DW519" s="94"/>
      <c r="DX519" s="94"/>
      <c r="DY519" s="94"/>
      <c r="DZ519" s="94"/>
      <c r="EA519" s="94"/>
      <c r="EB519" s="94"/>
      <c r="EC519" s="94"/>
      <c r="ED519" s="94"/>
      <c r="EE519" s="94"/>
      <c r="EF519" s="94"/>
      <c r="EG519" s="94"/>
      <c r="EH519" s="94"/>
      <c r="EI519" s="94"/>
      <c r="EJ519" s="94"/>
      <c r="EK519" s="94"/>
      <c r="EL519" s="94"/>
      <c r="EM519" s="94"/>
      <c r="EN519" s="94"/>
      <c r="EO519" s="94"/>
      <c r="EP519" s="94"/>
      <c r="EQ519" s="94"/>
      <c r="ER519" s="94"/>
      <c r="ES519" s="94"/>
      <c r="ET519" s="94"/>
      <c r="EU519" s="94"/>
      <c r="EV519" s="94"/>
      <c r="EW519" s="94"/>
      <c r="EX519" s="94"/>
      <c r="EY519" s="94"/>
      <c r="EZ519" s="94"/>
      <c r="FA519" s="94"/>
      <c r="FB519" s="94"/>
      <c r="FC519" s="94"/>
      <c r="FD519" s="94"/>
      <c r="FE519" s="94"/>
      <c r="FF519" s="94"/>
      <c r="FG519" s="94"/>
      <c r="FH519" s="94"/>
      <c r="FI519" s="94"/>
      <c r="FJ519" s="94"/>
      <c r="FK519" s="94"/>
      <c r="FL519" s="94"/>
      <c r="FM519" s="94"/>
      <c r="FN519" s="94"/>
      <c r="FO519" s="94"/>
      <c r="FP519" s="94"/>
      <c r="FQ519" s="94"/>
      <c r="FR519" s="94"/>
      <c r="FS519" s="94"/>
      <c r="FT519" s="94"/>
      <c r="FU519" s="94"/>
      <c r="FV519" s="94"/>
      <c r="FW519" s="94"/>
      <c r="FX519" s="94"/>
      <c r="FY519" s="94"/>
      <c r="FZ519" s="94"/>
      <c r="GA519" s="94"/>
      <c r="GB519" s="94"/>
      <c r="GC519" s="94"/>
      <c r="GD519" s="94"/>
      <c r="GE519" s="94"/>
      <c r="GF519" s="94"/>
      <c r="GG519" s="94"/>
      <c r="GH519" s="94"/>
      <c r="GI519" s="94"/>
      <c r="GJ519" s="94"/>
      <c r="GK519" s="94"/>
      <c r="GL519" s="94"/>
      <c r="GM519" s="94"/>
      <c r="GN519" s="94"/>
      <c r="GO519" s="94"/>
      <c r="GP519" s="94"/>
      <c r="GQ519" s="94"/>
      <c r="GR519" s="94"/>
      <c r="GS519" s="94"/>
      <c r="GT519" s="94"/>
      <c r="GU519" s="94"/>
      <c r="GV519" s="94"/>
      <c r="GW519" s="94"/>
      <c r="GX519" s="94"/>
      <c r="GY519" s="94"/>
      <c r="GZ519" s="94"/>
      <c r="HA519" s="94"/>
      <c r="HB519" s="94"/>
      <c r="HC519" s="94"/>
      <c r="HD519" s="94"/>
      <c r="HE519" s="94"/>
      <c r="HF519" s="94"/>
      <c r="HG519" s="94"/>
      <c r="HH519" s="94"/>
      <c r="HI519" s="94"/>
      <c r="HJ519" s="94"/>
      <c r="HK519" s="94"/>
      <c r="HL519" s="94"/>
      <c r="HM519" s="94"/>
      <c r="HN519" s="94"/>
      <c r="HO519" s="94"/>
      <c r="HP519" s="94"/>
      <c r="HQ519" s="94"/>
      <c r="HR519" s="94"/>
      <c r="HS519" s="94"/>
      <c r="HT519" s="94"/>
      <c r="HU519" s="94"/>
      <c r="HV519" s="94"/>
      <c r="HW519" s="94"/>
      <c r="HX519" s="94"/>
      <c r="HY519" s="94"/>
      <c r="HZ519" s="94"/>
      <c r="IA519" s="94"/>
      <c r="IB519" s="94"/>
      <c r="IC519" s="94"/>
      <c r="ID519" s="94"/>
      <c r="IE519" s="94"/>
      <c r="IF519" s="94"/>
      <c r="IG519" s="94"/>
      <c r="IH519" s="94"/>
      <c r="II519" s="94"/>
      <c r="IJ519" s="94"/>
      <c r="IK519" s="94"/>
      <c r="IL519" s="94"/>
      <c r="IM519" s="94"/>
      <c r="IN519" s="94"/>
      <c r="IO519" s="94"/>
      <c r="IP519" s="94"/>
      <c r="IQ519" s="94"/>
      <c r="IR519" s="94"/>
      <c r="IS519" s="94"/>
      <c r="IT519" s="94"/>
      <c r="IU519" s="94"/>
      <c r="IV519" s="94"/>
      <c r="IW519" s="94"/>
    </row>
    <row r="520" spans="1:257" s="92" customFormat="1" ht="15.75">
      <c r="A520" s="91"/>
      <c r="H520" s="19">
        <v>2027</v>
      </c>
      <c r="I520" s="93">
        <f t="shared" si="151"/>
        <v>611224.81997905532</v>
      </c>
      <c r="J520" s="93">
        <f t="shared" si="151"/>
        <v>0</v>
      </c>
      <c r="K520" s="93">
        <f t="shared" ref="K520:L520" si="157">K24+K34</f>
        <v>611224.81997905532</v>
      </c>
      <c r="L520" s="93">
        <f t="shared" si="157"/>
        <v>0</v>
      </c>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c r="BV520" s="94"/>
      <c r="BW520" s="94"/>
      <c r="BX520" s="94"/>
      <c r="BY520" s="94"/>
      <c r="BZ520" s="94"/>
      <c r="CA520" s="94"/>
      <c r="CB520" s="94"/>
      <c r="CC520" s="94"/>
      <c r="CD520" s="94"/>
      <c r="CE520" s="94"/>
      <c r="CF520" s="94"/>
      <c r="CG520" s="94"/>
      <c r="CH520" s="94"/>
      <c r="CI520" s="94"/>
      <c r="CJ520" s="94"/>
      <c r="CK520" s="94"/>
      <c r="CL520" s="94"/>
      <c r="CM520" s="94"/>
      <c r="CN520" s="94"/>
      <c r="CO520" s="94"/>
      <c r="CP520" s="94"/>
      <c r="CQ520" s="94"/>
      <c r="CR520" s="94"/>
      <c r="CS520" s="94"/>
      <c r="CT520" s="94"/>
      <c r="CU520" s="94"/>
      <c r="CV520" s="94"/>
      <c r="CW520" s="94"/>
      <c r="CX520" s="94"/>
      <c r="CY520" s="94"/>
      <c r="CZ520" s="94"/>
      <c r="DA520" s="94"/>
      <c r="DB520" s="94"/>
      <c r="DC520" s="94"/>
      <c r="DD520" s="94"/>
      <c r="DE520" s="94"/>
      <c r="DF520" s="94"/>
      <c r="DG520" s="94"/>
      <c r="DH520" s="94"/>
      <c r="DI520" s="94"/>
      <c r="DJ520" s="94"/>
      <c r="DK520" s="94"/>
      <c r="DL520" s="94"/>
      <c r="DM520" s="94"/>
      <c r="DN520" s="94"/>
      <c r="DO520" s="94"/>
      <c r="DP520" s="94"/>
      <c r="DQ520" s="94"/>
      <c r="DR520" s="94"/>
      <c r="DS520" s="94"/>
      <c r="DT520" s="94"/>
      <c r="DU520" s="94"/>
      <c r="DV520" s="94"/>
      <c r="DW520" s="94"/>
      <c r="DX520" s="94"/>
      <c r="DY520" s="94"/>
      <c r="DZ520" s="94"/>
      <c r="EA520" s="94"/>
      <c r="EB520" s="94"/>
      <c r="EC520" s="94"/>
      <c r="ED520" s="94"/>
      <c r="EE520" s="94"/>
      <c r="EF520" s="94"/>
      <c r="EG520" s="94"/>
      <c r="EH520" s="94"/>
      <c r="EI520" s="94"/>
      <c r="EJ520" s="94"/>
      <c r="EK520" s="94"/>
      <c r="EL520" s="94"/>
      <c r="EM520" s="94"/>
      <c r="EN520" s="94"/>
      <c r="EO520" s="94"/>
      <c r="EP520" s="94"/>
      <c r="EQ520" s="94"/>
      <c r="ER520" s="94"/>
      <c r="ES520" s="94"/>
      <c r="ET520" s="94"/>
      <c r="EU520" s="94"/>
      <c r="EV520" s="94"/>
      <c r="EW520" s="94"/>
      <c r="EX520" s="94"/>
      <c r="EY520" s="94"/>
      <c r="EZ520" s="94"/>
      <c r="FA520" s="94"/>
      <c r="FB520" s="94"/>
      <c r="FC520" s="94"/>
      <c r="FD520" s="94"/>
      <c r="FE520" s="94"/>
      <c r="FF520" s="94"/>
      <c r="FG520" s="94"/>
      <c r="FH520" s="94"/>
      <c r="FI520" s="94"/>
      <c r="FJ520" s="94"/>
      <c r="FK520" s="94"/>
      <c r="FL520" s="94"/>
      <c r="FM520" s="94"/>
      <c r="FN520" s="94"/>
      <c r="FO520" s="94"/>
      <c r="FP520" s="94"/>
      <c r="FQ520" s="94"/>
      <c r="FR520" s="94"/>
      <c r="FS520" s="94"/>
      <c r="FT520" s="94"/>
      <c r="FU520" s="94"/>
      <c r="FV520" s="94"/>
      <c r="FW520" s="94"/>
      <c r="FX520" s="94"/>
      <c r="FY520" s="94"/>
      <c r="FZ520" s="94"/>
      <c r="GA520" s="94"/>
      <c r="GB520" s="94"/>
      <c r="GC520" s="94"/>
      <c r="GD520" s="94"/>
      <c r="GE520" s="94"/>
      <c r="GF520" s="94"/>
      <c r="GG520" s="94"/>
      <c r="GH520" s="94"/>
      <c r="GI520" s="94"/>
      <c r="GJ520" s="94"/>
      <c r="GK520" s="94"/>
      <c r="GL520" s="94"/>
      <c r="GM520" s="94"/>
      <c r="GN520" s="94"/>
      <c r="GO520" s="94"/>
      <c r="GP520" s="94"/>
      <c r="GQ520" s="94"/>
      <c r="GR520" s="94"/>
      <c r="GS520" s="94"/>
      <c r="GT520" s="94"/>
      <c r="GU520" s="94"/>
      <c r="GV520" s="94"/>
      <c r="GW520" s="94"/>
      <c r="GX520" s="94"/>
      <c r="GY520" s="94"/>
      <c r="GZ520" s="94"/>
      <c r="HA520" s="94"/>
      <c r="HB520" s="94"/>
      <c r="HC520" s="94"/>
      <c r="HD520" s="94"/>
      <c r="HE520" s="94"/>
      <c r="HF520" s="94"/>
      <c r="HG520" s="94"/>
      <c r="HH520" s="94"/>
      <c r="HI520" s="94"/>
      <c r="HJ520" s="94"/>
      <c r="HK520" s="94"/>
      <c r="HL520" s="94"/>
      <c r="HM520" s="94"/>
      <c r="HN520" s="94"/>
      <c r="HO520" s="94"/>
      <c r="HP520" s="94"/>
      <c r="HQ520" s="94"/>
      <c r="HR520" s="94"/>
      <c r="HS520" s="94"/>
      <c r="HT520" s="94"/>
      <c r="HU520" s="94"/>
      <c r="HV520" s="94"/>
      <c r="HW520" s="94"/>
      <c r="HX520" s="94"/>
      <c r="HY520" s="94"/>
      <c r="HZ520" s="94"/>
      <c r="IA520" s="94"/>
      <c r="IB520" s="94"/>
      <c r="IC520" s="94"/>
      <c r="ID520" s="94"/>
      <c r="IE520" s="94"/>
      <c r="IF520" s="94"/>
      <c r="IG520" s="94"/>
      <c r="IH520" s="94"/>
      <c r="II520" s="94"/>
      <c r="IJ520" s="94"/>
      <c r="IK520" s="94"/>
      <c r="IL520" s="94"/>
      <c r="IM520" s="94"/>
      <c r="IN520" s="94"/>
      <c r="IO520" s="94"/>
      <c r="IP520" s="94"/>
      <c r="IQ520" s="94"/>
      <c r="IR520" s="94"/>
      <c r="IS520" s="94"/>
      <c r="IT520" s="94"/>
      <c r="IU520" s="94"/>
      <c r="IV520" s="94"/>
      <c r="IW520" s="94"/>
    </row>
    <row r="521" spans="1:257" s="92" customFormat="1" ht="15.75">
      <c r="A521" s="91"/>
      <c r="H521" s="19">
        <v>2028</v>
      </c>
      <c r="I521" s="93">
        <f t="shared" si="151"/>
        <v>199612.64730293211</v>
      </c>
      <c r="J521" s="93">
        <f t="shared" si="151"/>
        <v>0</v>
      </c>
      <c r="K521" s="93">
        <f t="shared" ref="K521:L521" si="158">K25+K35</f>
        <v>199612.64730293211</v>
      </c>
      <c r="L521" s="93">
        <f t="shared" si="158"/>
        <v>0</v>
      </c>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c r="BV521" s="94"/>
      <c r="BW521" s="94"/>
      <c r="BX521" s="94"/>
      <c r="BY521" s="94"/>
      <c r="BZ521" s="94"/>
      <c r="CA521" s="94"/>
      <c r="CB521" s="94"/>
      <c r="CC521" s="94"/>
      <c r="CD521" s="94"/>
      <c r="CE521" s="94"/>
      <c r="CF521" s="94"/>
      <c r="CG521" s="94"/>
      <c r="CH521" s="94"/>
      <c r="CI521" s="94"/>
      <c r="CJ521" s="94"/>
      <c r="CK521" s="94"/>
      <c r="CL521" s="94"/>
      <c r="CM521" s="94"/>
      <c r="CN521" s="94"/>
      <c r="CO521" s="94"/>
      <c r="CP521" s="94"/>
      <c r="CQ521" s="94"/>
      <c r="CR521" s="94"/>
      <c r="CS521" s="94"/>
      <c r="CT521" s="94"/>
      <c r="CU521" s="94"/>
      <c r="CV521" s="94"/>
      <c r="CW521" s="94"/>
      <c r="CX521" s="94"/>
      <c r="CY521" s="94"/>
      <c r="CZ521" s="94"/>
      <c r="DA521" s="94"/>
      <c r="DB521" s="94"/>
      <c r="DC521" s="94"/>
      <c r="DD521" s="94"/>
      <c r="DE521" s="94"/>
      <c r="DF521" s="94"/>
      <c r="DG521" s="94"/>
      <c r="DH521" s="94"/>
      <c r="DI521" s="94"/>
      <c r="DJ521" s="94"/>
      <c r="DK521" s="94"/>
      <c r="DL521" s="94"/>
      <c r="DM521" s="94"/>
      <c r="DN521" s="94"/>
      <c r="DO521" s="94"/>
      <c r="DP521" s="94"/>
      <c r="DQ521" s="94"/>
      <c r="DR521" s="94"/>
      <c r="DS521" s="94"/>
      <c r="DT521" s="94"/>
      <c r="DU521" s="94"/>
      <c r="DV521" s="94"/>
      <c r="DW521" s="94"/>
      <c r="DX521" s="94"/>
      <c r="DY521" s="94"/>
      <c r="DZ521" s="94"/>
      <c r="EA521" s="94"/>
      <c r="EB521" s="94"/>
      <c r="EC521" s="94"/>
      <c r="ED521" s="94"/>
      <c r="EE521" s="94"/>
      <c r="EF521" s="94"/>
      <c r="EG521" s="94"/>
      <c r="EH521" s="94"/>
      <c r="EI521" s="94"/>
      <c r="EJ521" s="94"/>
      <c r="EK521" s="94"/>
      <c r="EL521" s="94"/>
      <c r="EM521" s="94"/>
      <c r="EN521" s="94"/>
      <c r="EO521" s="94"/>
      <c r="EP521" s="94"/>
      <c r="EQ521" s="94"/>
      <c r="ER521" s="94"/>
      <c r="ES521" s="94"/>
      <c r="ET521" s="94"/>
      <c r="EU521" s="94"/>
      <c r="EV521" s="94"/>
      <c r="EW521" s="94"/>
      <c r="EX521" s="94"/>
      <c r="EY521" s="94"/>
      <c r="EZ521" s="94"/>
      <c r="FA521" s="94"/>
      <c r="FB521" s="94"/>
      <c r="FC521" s="94"/>
      <c r="FD521" s="94"/>
      <c r="FE521" s="94"/>
      <c r="FF521" s="94"/>
      <c r="FG521" s="94"/>
      <c r="FH521" s="94"/>
      <c r="FI521" s="94"/>
      <c r="FJ521" s="94"/>
      <c r="FK521" s="94"/>
      <c r="FL521" s="94"/>
      <c r="FM521" s="94"/>
      <c r="FN521" s="94"/>
      <c r="FO521" s="94"/>
      <c r="FP521" s="94"/>
      <c r="FQ521" s="94"/>
      <c r="FR521" s="94"/>
      <c r="FS521" s="94"/>
      <c r="FT521" s="94"/>
      <c r="FU521" s="94"/>
      <c r="FV521" s="94"/>
      <c r="FW521" s="94"/>
      <c r="FX521" s="94"/>
      <c r="FY521" s="94"/>
      <c r="FZ521" s="94"/>
      <c r="GA521" s="94"/>
      <c r="GB521" s="94"/>
      <c r="GC521" s="94"/>
      <c r="GD521" s="94"/>
      <c r="GE521" s="94"/>
      <c r="GF521" s="94"/>
      <c r="GG521" s="94"/>
      <c r="GH521" s="94"/>
      <c r="GI521" s="94"/>
      <c r="GJ521" s="94"/>
      <c r="GK521" s="94"/>
      <c r="GL521" s="94"/>
      <c r="GM521" s="94"/>
      <c r="GN521" s="94"/>
      <c r="GO521" s="94"/>
      <c r="GP521" s="94"/>
      <c r="GQ521" s="94"/>
      <c r="GR521" s="94"/>
      <c r="GS521" s="94"/>
      <c r="GT521" s="94"/>
      <c r="GU521" s="94"/>
      <c r="GV521" s="94"/>
      <c r="GW521" s="94"/>
      <c r="GX521" s="94"/>
      <c r="GY521" s="94"/>
      <c r="GZ521" s="94"/>
      <c r="HA521" s="94"/>
      <c r="HB521" s="94"/>
      <c r="HC521" s="94"/>
      <c r="HD521" s="94"/>
      <c r="HE521" s="94"/>
      <c r="HF521" s="94"/>
      <c r="HG521" s="94"/>
      <c r="HH521" s="94"/>
      <c r="HI521" s="94"/>
      <c r="HJ521" s="94"/>
      <c r="HK521" s="94"/>
      <c r="HL521" s="94"/>
      <c r="HM521" s="94"/>
      <c r="HN521" s="94"/>
      <c r="HO521" s="94"/>
      <c r="HP521" s="94"/>
      <c r="HQ521" s="94"/>
      <c r="HR521" s="94"/>
      <c r="HS521" s="94"/>
      <c r="HT521" s="94"/>
      <c r="HU521" s="94"/>
      <c r="HV521" s="94"/>
      <c r="HW521" s="94"/>
      <c r="HX521" s="94"/>
      <c r="HY521" s="94"/>
      <c r="HZ521" s="94"/>
      <c r="IA521" s="94"/>
      <c r="IB521" s="94"/>
      <c r="IC521" s="94"/>
      <c r="ID521" s="94"/>
      <c r="IE521" s="94"/>
      <c r="IF521" s="94"/>
      <c r="IG521" s="94"/>
      <c r="IH521" s="94"/>
      <c r="II521" s="94"/>
      <c r="IJ521" s="94"/>
      <c r="IK521" s="94"/>
      <c r="IL521" s="94"/>
      <c r="IM521" s="94"/>
      <c r="IN521" s="94"/>
      <c r="IO521" s="94"/>
      <c r="IP521" s="94"/>
      <c r="IQ521" s="94"/>
      <c r="IR521" s="94"/>
      <c r="IS521" s="94"/>
      <c r="IT521" s="94"/>
      <c r="IU521" s="94"/>
      <c r="IV521" s="94"/>
      <c r="IW521" s="94"/>
    </row>
    <row r="522" spans="1:257" s="92" customFormat="1" ht="15.75">
      <c r="A522" s="91"/>
      <c r="H522" s="19">
        <v>2029</v>
      </c>
      <c r="I522" s="93">
        <f t="shared" si="151"/>
        <v>294698.30822480901</v>
      </c>
      <c r="J522" s="93">
        <f t="shared" si="151"/>
        <v>0</v>
      </c>
      <c r="K522" s="93">
        <f t="shared" ref="K522:L522" si="159">K26+K36</f>
        <v>294698.30822480901</v>
      </c>
      <c r="L522" s="93">
        <f t="shared" si="159"/>
        <v>0</v>
      </c>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c r="BV522" s="94"/>
      <c r="BW522" s="94"/>
      <c r="BX522" s="94"/>
      <c r="BY522" s="94"/>
      <c r="BZ522" s="94"/>
      <c r="CA522" s="94"/>
      <c r="CB522" s="94"/>
      <c r="CC522" s="94"/>
      <c r="CD522" s="94"/>
      <c r="CE522" s="94"/>
      <c r="CF522" s="94"/>
      <c r="CG522" s="94"/>
      <c r="CH522" s="94"/>
      <c r="CI522" s="94"/>
      <c r="CJ522" s="94"/>
      <c r="CK522" s="94"/>
      <c r="CL522" s="94"/>
      <c r="CM522" s="94"/>
      <c r="CN522" s="94"/>
      <c r="CO522" s="94"/>
      <c r="CP522" s="94"/>
      <c r="CQ522" s="94"/>
      <c r="CR522" s="94"/>
      <c r="CS522" s="94"/>
      <c r="CT522" s="94"/>
      <c r="CU522" s="94"/>
      <c r="CV522" s="94"/>
      <c r="CW522" s="94"/>
      <c r="CX522" s="94"/>
      <c r="CY522" s="94"/>
      <c r="CZ522" s="94"/>
      <c r="DA522" s="94"/>
      <c r="DB522" s="94"/>
      <c r="DC522" s="94"/>
      <c r="DD522" s="94"/>
      <c r="DE522" s="94"/>
      <c r="DF522" s="94"/>
      <c r="DG522" s="94"/>
      <c r="DH522" s="94"/>
      <c r="DI522" s="94"/>
      <c r="DJ522" s="94"/>
      <c r="DK522" s="94"/>
      <c r="DL522" s="94"/>
      <c r="DM522" s="94"/>
      <c r="DN522" s="94"/>
      <c r="DO522" s="94"/>
      <c r="DP522" s="94"/>
      <c r="DQ522" s="94"/>
      <c r="DR522" s="94"/>
      <c r="DS522" s="94"/>
      <c r="DT522" s="94"/>
      <c r="DU522" s="94"/>
      <c r="DV522" s="94"/>
      <c r="DW522" s="94"/>
      <c r="DX522" s="94"/>
      <c r="DY522" s="94"/>
      <c r="DZ522" s="94"/>
      <c r="EA522" s="94"/>
      <c r="EB522" s="94"/>
      <c r="EC522" s="94"/>
      <c r="ED522" s="94"/>
      <c r="EE522" s="94"/>
      <c r="EF522" s="94"/>
      <c r="EG522" s="94"/>
      <c r="EH522" s="94"/>
      <c r="EI522" s="94"/>
      <c r="EJ522" s="94"/>
      <c r="EK522" s="94"/>
      <c r="EL522" s="94"/>
      <c r="EM522" s="94"/>
      <c r="EN522" s="94"/>
      <c r="EO522" s="94"/>
      <c r="EP522" s="94"/>
      <c r="EQ522" s="94"/>
      <c r="ER522" s="94"/>
      <c r="ES522" s="94"/>
      <c r="ET522" s="94"/>
      <c r="EU522" s="94"/>
      <c r="EV522" s="94"/>
      <c r="EW522" s="94"/>
      <c r="EX522" s="94"/>
      <c r="EY522" s="94"/>
      <c r="EZ522" s="94"/>
      <c r="FA522" s="94"/>
      <c r="FB522" s="94"/>
      <c r="FC522" s="94"/>
      <c r="FD522" s="94"/>
      <c r="FE522" s="94"/>
      <c r="FF522" s="94"/>
      <c r="FG522" s="94"/>
      <c r="FH522" s="94"/>
      <c r="FI522" s="94"/>
      <c r="FJ522" s="94"/>
      <c r="FK522" s="94"/>
      <c r="FL522" s="94"/>
      <c r="FM522" s="94"/>
      <c r="FN522" s="94"/>
      <c r="FO522" s="94"/>
      <c r="FP522" s="94"/>
      <c r="FQ522" s="94"/>
      <c r="FR522" s="94"/>
      <c r="FS522" s="94"/>
      <c r="FT522" s="94"/>
      <c r="FU522" s="94"/>
      <c r="FV522" s="94"/>
      <c r="FW522" s="94"/>
      <c r="FX522" s="94"/>
      <c r="FY522" s="94"/>
      <c r="FZ522" s="94"/>
      <c r="GA522" s="94"/>
      <c r="GB522" s="94"/>
      <c r="GC522" s="94"/>
      <c r="GD522" s="94"/>
      <c r="GE522" s="94"/>
      <c r="GF522" s="94"/>
      <c r="GG522" s="94"/>
      <c r="GH522" s="94"/>
      <c r="GI522" s="94"/>
      <c r="GJ522" s="94"/>
      <c r="GK522" s="94"/>
      <c r="GL522" s="94"/>
      <c r="GM522" s="94"/>
      <c r="GN522" s="94"/>
      <c r="GO522" s="94"/>
      <c r="GP522" s="94"/>
      <c r="GQ522" s="94"/>
      <c r="GR522" s="94"/>
      <c r="GS522" s="94"/>
      <c r="GT522" s="94"/>
      <c r="GU522" s="94"/>
      <c r="GV522" s="94"/>
      <c r="GW522" s="94"/>
      <c r="GX522" s="94"/>
      <c r="GY522" s="94"/>
      <c r="GZ522" s="94"/>
      <c r="HA522" s="94"/>
      <c r="HB522" s="94"/>
      <c r="HC522" s="94"/>
      <c r="HD522" s="94"/>
      <c r="HE522" s="94"/>
      <c r="HF522" s="94"/>
      <c r="HG522" s="94"/>
      <c r="HH522" s="94"/>
      <c r="HI522" s="94"/>
      <c r="HJ522" s="94"/>
      <c r="HK522" s="94"/>
      <c r="HL522" s="94"/>
      <c r="HM522" s="94"/>
      <c r="HN522" s="94"/>
      <c r="HO522" s="94"/>
      <c r="HP522" s="94"/>
      <c r="HQ522" s="94"/>
      <c r="HR522" s="94"/>
      <c r="HS522" s="94"/>
      <c r="HT522" s="94"/>
      <c r="HU522" s="94"/>
      <c r="HV522" s="94"/>
      <c r="HW522" s="94"/>
      <c r="HX522" s="94"/>
      <c r="HY522" s="94"/>
      <c r="HZ522" s="94"/>
      <c r="IA522" s="94"/>
      <c r="IB522" s="94"/>
      <c r="IC522" s="94"/>
      <c r="ID522" s="94"/>
      <c r="IE522" s="94"/>
      <c r="IF522" s="94"/>
      <c r="IG522" s="94"/>
      <c r="IH522" s="94"/>
      <c r="II522" s="94"/>
      <c r="IJ522" s="94"/>
      <c r="IK522" s="94"/>
      <c r="IL522" s="94"/>
      <c r="IM522" s="94"/>
      <c r="IN522" s="94"/>
      <c r="IO522" s="94"/>
      <c r="IP522" s="94"/>
      <c r="IQ522" s="94"/>
      <c r="IR522" s="94"/>
      <c r="IS522" s="94"/>
      <c r="IT522" s="94"/>
      <c r="IU522" s="94"/>
      <c r="IV522" s="94"/>
      <c r="IW522" s="94"/>
    </row>
    <row r="523" spans="1:257" s="92" customFormat="1" ht="15.75">
      <c r="A523" s="91"/>
      <c r="H523" s="19">
        <v>2030</v>
      </c>
      <c r="I523" s="93">
        <f t="shared" si="151"/>
        <v>276513.72396815527</v>
      </c>
      <c r="J523" s="93">
        <f t="shared" si="151"/>
        <v>0</v>
      </c>
      <c r="K523" s="93">
        <f t="shared" ref="K523:L523" si="160">K27+K37</f>
        <v>276513.72396815527</v>
      </c>
      <c r="L523" s="93">
        <f t="shared" si="160"/>
        <v>0</v>
      </c>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c r="BV523" s="94"/>
      <c r="BW523" s="94"/>
      <c r="BX523" s="94"/>
      <c r="BY523" s="94"/>
      <c r="BZ523" s="94"/>
      <c r="CA523" s="94"/>
      <c r="CB523" s="94"/>
      <c r="CC523" s="94"/>
      <c r="CD523" s="94"/>
      <c r="CE523" s="94"/>
      <c r="CF523" s="94"/>
      <c r="CG523" s="94"/>
      <c r="CH523" s="94"/>
      <c r="CI523" s="94"/>
      <c r="CJ523" s="94"/>
      <c r="CK523" s="94"/>
      <c r="CL523" s="94"/>
      <c r="CM523" s="94"/>
      <c r="CN523" s="94"/>
      <c r="CO523" s="94"/>
      <c r="CP523" s="94"/>
      <c r="CQ523" s="94"/>
      <c r="CR523" s="94"/>
      <c r="CS523" s="94"/>
      <c r="CT523" s="94"/>
      <c r="CU523" s="94"/>
      <c r="CV523" s="94"/>
      <c r="CW523" s="94"/>
      <c r="CX523" s="94"/>
      <c r="CY523" s="94"/>
      <c r="CZ523" s="94"/>
      <c r="DA523" s="94"/>
      <c r="DB523" s="94"/>
      <c r="DC523" s="94"/>
      <c r="DD523" s="94"/>
      <c r="DE523" s="94"/>
      <c r="DF523" s="94"/>
      <c r="DG523" s="94"/>
      <c r="DH523" s="94"/>
      <c r="DI523" s="94"/>
      <c r="DJ523" s="94"/>
      <c r="DK523" s="94"/>
      <c r="DL523" s="94"/>
      <c r="DM523" s="94"/>
      <c r="DN523" s="94"/>
      <c r="DO523" s="94"/>
      <c r="DP523" s="94"/>
      <c r="DQ523" s="94"/>
      <c r="DR523" s="94"/>
      <c r="DS523" s="94"/>
      <c r="DT523" s="94"/>
      <c r="DU523" s="94"/>
      <c r="DV523" s="94"/>
      <c r="DW523" s="94"/>
      <c r="DX523" s="94"/>
      <c r="DY523" s="94"/>
      <c r="DZ523" s="94"/>
      <c r="EA523" s="94"/>
      <c r="EB523" s="94"/>
      <c r="EC523" s="94"/>
      <c r="ED523" s="94"/>
      <c r="EE523" s="94"/>
      <c r="EF523" s="94"/>
      <c r="EG523" s="94"/>
      <c r="EH523" s="94"/>
      <c r="EI523" s="94"/>
      <c r="EJ523" s="94"/>
      <c r="EK523" s="94"/>
      <c r="EL523" s="94"/>
      <c r="EM523" s="94"/>
      <c r="EN523" s="94"/>
      <c r="EO523" s="94"/>
      <c r="EP523" s="94"/>
      <c r="EQ523" s="94"/>
      <c r="ER523" s="94"/>
      <c r="ES523" s="94"/>
      <c r="ET523" s="94"/>
      <c r="EU523" s="94"/>
      <c r="EV523" s="94"/>
      <c r="EW523" s="94"/>
      <c r="EX523" s="94"/>
      <c r="EY523" s="94"/>
      <c r="EZ523" s="94"/>
      <c r="FA523" s="94"/>
      <c r="FB523" s="94"/>
      <c r="FC523" s="94"/>
      <c r="FD523" s="94"/>
      <c r="FE523" s="94"/>
      <c r="FF523" s="94"/>
      <c r="FG523" s="94"/>
      <c r="FH523" s="94"/>
      <c r="FI523" s="94"/>
      <c r="FJ523" s="94"/>
      <c r="FK523" s="94"/>
      <c r="FL523" s="94"/>
      <c r="FM523" s="94"/>
      <c r="FN523" s="94"/>
      <c r="FO523" s="94"/>
      <c r="FP523" s="94"/>
      <c r="FQ523" s="94"/>
      <c r="FR523" s="94"/>
      <c r="FS523" s="94"/>
      <c r="FT523" s="94"/>
      <c r="FU523" s="94"/>
      <c r="FV523" s="94"/>
      <c r="FW523" s="94"/>
      <c r="FX523" s="94"/>
      <c r="FY523" s="94"/>
      <c r="FZ523" s="94"/>
      <c r="GA523" s="94"/>
      <c r="GB523" s="94"/>
      <c r="GC523" s="94"/>
      <c r="GD523" s="94"/>
      <c r="GE523" s="94"/>
      <c r="GF523" s="94"/>
      <c r="GG523" s="94"/>
      <c r="GH523" s="94"/>
      <c r="GI523" s="94"/>
      <c r="GJ523" s="94"/>
      <c r="GK523" s="94"/>
      <c r="GL523" s="94"/>
      <c r="GM523" s="94"/>
      <c r="GN523" s="94"/>
      <c r="GO523" s="94"/>
      <c r="GP523" s="94"/>
      <c r="GQ523" s="94"/>
      <c r="GR523" s="94"/>
      <c r="GS523" s="94"/>
      <c r="GT523" s="94"/>
      <c r="GU523" s="94"/>
      <c r="GV523" s="94"/>
      <c r="GW523" s="94"/>
      <c r="GX523" s="94"/>
      <c r="GY523" s="94"/>
      <c r="GZ523" s="94"/>
      <c r="HA523" s="94"/>
      <c r="HB523" s="94"/>
      <c r="HC523" s="94"/>
      <c r="HD523" s="94"/>
      <c r="HE523" s="94"/>
      <c r="HF523" s="94"/>
      <c r="HG523" s="94"/>
      <c r="HH523" s="94"/>
      <c r="HI523" s="94"/>
      <c r="HJ523" s="94"/>
      <c r="HK523" s="94"/>
      <c r="HL523" s="94"/>
      <c r="HM523" s="94"/>
      <c r="HN523" s="94"/>
      <c r="HO523" s="94"/>
      <c r="HP523" s="94"/>
      <c r="HQ523" s="94"/>
      <c r="HR523" s="94"/>
      <c r="HS523" s="94"/>
      <c r="HT523" s="94"/>
      <c r="HU523" s="94"/>
      <c r="HV523" s="94"/>
      <c r="HW523" s="94"/>
      <c r="HX523" s="94"/>
      <c r="HY523" s="94"/>
      <c r="HZ523" s="94"/>
      <c r="IA523" s="94"/>
      <c r="IB523" s="94"/>
      <c r="IC523" s="94"/>
      <c r="ID523" s="94"/>
      <c r="IE523" s="94"/>
      <c r="IF523" s="94"/>
      <c r="IG523" s="94"/>
      <c r="IH523" s="94"/>
      <c r="II523" s="94"/>
      <c r="IJ523" s="94"/>
      <c r="IK523" s="94"/>
      <c r="IL523" s="94"/>
      <c r="IM523" s="94"/>
      <c r="IN523" s="94"/>
      <c r="IO523" s="94"/>
      <c r="IP523" s="94"/>
      <c r="IQ523" s="94"/>
      <c r="IR523" s="94"/>
      <c r="IS523" s="94"/>
      <c r="IT523" s="94"/>
      <c r="IU523" s="94"/>
      <c r="IV523" s="94"/>
      <c r="IW523" s="94"/>
    </row>
    <row r="524" spans="1:257" s="92" customFormat="1" ht="15.75">
      <c r="A524" s="91"/>
      <c r="I524" s="93"/>
      <c r="J524" s="93"/>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c r="BV524" s="94"/>
      <c r="BW524" s="94"/>
      <c r="BX524" s="94"/>
      <c r="BY524" s="94"/>
      <c r="BZ524" s="94"/>
      <c r="CA524" s="94"/>
      <c r="CB524" s="94"/>
      <c r="CC524" s="94"/>
      <c r="CD524" s="94"/>
      <c r="CE524" s="94"/>
      <c r="CF524" s="94"/>
      <c r="CG524" s="94"/>
      <c r="CH524" s="94"/>
      <c r="CI524" s="94"/>
      <c r="CJ524" s="94"/>
      <c r="CK524" s="94"/>
      <c r="CL524" s="94"/>
      <c r="CM524" s="94"/>
      <c r="CN524" s="94"/>
      <c r="CO524" s="94"/>
      <c r="CP524" s="94"/>
      <c r="CQ524" s="94"/>
      <c r="CR524" s="94"/>
      <c r="CS524" s="94"/>
      <c r="CT524" s="94"/>
      <c r="CU524" s="94"/>
      <c r="CV524" s="94"/>
      <c r="CW524" s="94"/>
      <c r="CX524" s="94"/>
      <c r="CY524" s="94"/>
      <c r="CZ524" s="94"/>
      <c r="DA524" s="94"/>
      <c r="DB524" s="94"/>
      <c r="DC524" s="94"/>
      <c r="DD524" s="94"/>
      <c r="DE524" s="94"/>
      <c r="DF524" s="94"/>
      <c r="DG524" s="94"/>
      <c r="DH524" s="94"/>
      <c r="DI524" s="94"/>
      <c r="DJ524" s="94"/>
      <c r="DK524" s="94"/>
      <c r="DL524" s="94"/>
      <c r="DM524" s="94"/>
      <c r="DN524" s="94"/>
      <c r="DO524" s="94"/>
      <c r="DP524" s="94"/>
      <c r="DQ524" s="94"/>
      <c r="DR524" s="94"/>
      <c r="DS524" s="94"/>
      <c r="DT524" s="94"/>
      <c r="DU524" s="94"/>
      <c r="DV524" s="94"/>
      <c r="DW524" s="94"/>
      <c r="DX524" s="94"/>
      <c r="DY524" s="94"/>
      <c r="DZ524" s="94"/>
      <c r="EA524" s="94"/>
      <c r="EB524" s="94"/>
      <c r="EC524" s="94"/>
      <c r="ED524" s="94"/>
      <c r="EE524" s="94"/>
      <c r="EF524" s="94"/>
      <c r="EG524" s="94"/>
      <c r="EH524" s="94"/>
      <c r="EI524" s="94"/>
      <c r="EJ524" s="94"/>
      <c r="EK524" s="94"/>
      <c r="EL524" s="94"/>
      <c r="EM524" s="94"/>
      <c r="EN524" s="94"/>
      <c r="EO524" s="94"/>
      <c r="EP524" s="94"/>
      <c r="EQ524" s="94"/>
      <c r="ER524" s="94"/>
      <c r="ES524" s="94"/>
      <c r="ET524" s="94"/>
      <c r="EU524" s="94"/>
      <c r="EV524" s="94"/>
      <c r="EW524" s="94"/>
      <c r="EX524" s="94"/>
      <c r="EY524" s="94"/>
      <c r="EZ524" s="94"/>
      <c r="FA524" s="94"/>
      <c r="FB524" s="94"/>
      <c r="FC524" s="94"/>
      <c r="FD524" s="94"/>
      <c r="FE524" s="94"/>
      <c r="FF524" s="94"/>
      <c r="FG524" s="94"/>
      <c r="FH524" s="94"/>
      <c r="FI524" s="94"/>
      <c r="FJ524" s="94"/>
      <c r="FK524" s="94"/>
      <c r="FL524" s="94"/>
      <c r="FM524" s="94"/>
      <c r="FN524" s="94"/>
      <c r="FO524" s="94"/>
      <c r="FP524" s="94"/>
      <c r="FQ524" s="94"/>
      <c r="FR524" s="94"/>
      <c r="FS524" s="94"/>
      <c r="FT524" s="94"/>
      <c r="FU524" s="94"/>
      <c r="FV524" s="94"/>
      <c r="FW524" s="94"/>
      <c r="FX524" s="94"/>
      <c r="FY524" s="94"/>
      <c r="FZ524" s="94"/>
      <c r="GA524" s="94"/>
      <c r="GB524" s="94"/>
      <c r="GC524" s="94"/>
      <c r="GD524" s="94"/>
      <c r="GE524" s="94"/>
      <c r="GF524" s="94"/>
      <c r="GG524" s="94"/>
      <c r="GH524" s="94"/>
      <c r="GI524" s="94"/>
      <c r="GJ524" s="94"/>
      <c r="GK524" s="94"/>
      <c r="GL524" s="94"/>
      <c r="GM524" s="94"/>
      <c r="GN524" s="94"/>
      <c r="GO524" s="94"/>
      <c r="GP524" s="94"/>
      <c r="GQ524" s="94"/>
      <c r="GR524" s="94"/>
      <c r="GS524" s="94"/>
      <c r="GT524" s="94"/>
      <c r="GU524" s="94"/>
      <c r="GV524" s="94"/>
      <c r="GW524" s="94"/>
      <c r="GX524" s="94"/>
      <c r="GY524" s="94"/>
      <c r="GZ524" s="94"/>
      <c r="HA524" s="94"/>
      <c r="HB524" s="94"/>
      <c r="HC524" s="94"/>
      <c r="HD524" s="94"/>
      <c r="HE524" s="94"/>
      <c r="HF524" s="94"/>
      <c r="HG524" s="94"/>
      <c r="HH524" s="94"/>
      <c r="HI524" s="94"/>
      <c r="HJ524" s="94"/>
      <c r="HK524" s="94"/>
      <c r="HL524" s="94"/>
      <c r="HM524" s="94"/>
      <c r="HN524" s="94"/>
      <c r="HO524" s="94"/>
      <c r="HP524" s="94"/>
      <c r="HQ524" s="94"/>
      <c r="HR524" s="94"/>
      <c r="HS524" s="94"/>
      <c r="HT524" s="94"/>
      <c r="HU524" s="94"/>
      <c r="HV524" s="94"/>
      <c r="HW524" s="94"/>
      <c r="HX524" s="94"/>
      <c r="HY524" s="94"/>
      <c r="HZ524" s="94"/>
      <c r="IA524" s="94"/>
      <c r="IB524" s="94"/>
      <c r="IC524" s="94"/>
      <c r="ID524" s="94"/>
      <c r="IE524" s="94"/>
      <c r="IF524" s="94"/>
      <c r="IG524" s="94"/>
      <c r="IH524" s="94"/>
      <c r="II524" s="94"/>
      <c r="IJ524" s="94"/>
      <c r="IK524" s="94"/>
      <c r="IL524" s="94"/>
      <c r="IM524" s="94"/>
      <c r="IN524" s="94"/>
      <c r="IO524" s="94"/>
      <c r="IP524" s="94"/>
      <c r="IQ524" s="94"/>
      <c r="IR524" s="94"/>
      <c r="IS524" s="94"/>
      <c r="IT524" s="94"/>
      <c r="IU524" s="94"/>
      <c r="IV524" s="94"/>
      <c r="IW524" s="94"/>
    </row>
    <row r="525" spans="1:257" s="92" customFormat="1" ht="15.75">
      <c r="A525" s="91"/>
      <c r="I525" s="93"/>
      <c r="J525" s="93"/>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c r="BV525" s="94"/>
      <c r="BW525" s="94"/>
      <c r="BX525" s="94"/>
      <c r="BY525" s="94"/>
      <c r="BZ525" s="94"/>
      <c r="CA525" s="94"/>
      <c r="CB525" s="94"/>
      <c r="CC525" s="94"/>
      <c r="CD525" s="94"/>
      <c r="CE525" s="94"/>
      <c r="CF525" s="94"/>
      <c r="CG525" s="94"/>
      <c r="CH525" s="94"/>
      <c r="CI525" s="94"/>
      <c r="CJ525" s="94"/>
      <c r="CK525" s="94"/>
      <c r="CL525" s="94"/>
      <c r="CM525" s="94"/>
      <c r="CN525" s="94"/>
      <c r="CO525" s="94"/>
      <c r="CP525" s="94"/>
      <c r="CQ525" s="94"/>
      <c r="CR525" s="94"/>
      <c r="CS525" s="94"/>
      <c r="CT525" s="94"/>
      <c r="CU525" s="94"/>
      <c r="CV525" s="94"/>
      <c r="CW525" s="94"/>
      <c r="CX525" s="94"/>
      <c r="CY525" s="94"/>
      <c r="CZ525" s="94"/>
      <c r="DA525" s="94"/>
      <c r="DB525" s="94"/>
      <c r="DC525" s="94"/>
      <c r="DD525" s="94"/>
      <c r="DE525" s="94"/>
      <c r="DF525" s="94"/>
      <c r="DG525" s="94"/>
      <c r="DH525" s="94"/>
      <c r="DI525" s="94"/>
      <c r="DJ525" s="94"/>
      <c r="DK525" s="94"/>
      <c r="DL525" s="94"/>
      <c r="DM525" s="94"/>
      <c r="DN525" s="94"/>
      <c r="DO525" s="94"/>
      <c r="DP525" s="94"/>
      <c r="DQ525" s="94"/>
      <c r="DR525" s="94"/>
      <c r="DS525" s="94"/>
      <c r="DT525" s="94"/>
      <c r="DU525" s="94"/>
      <c r="DV525" s="94"/>
      <c r="DW525" s="94"/>
      <c r="DX525" s="94"/>
      <c r="DY525" s="94"/>
      <c r="DZ525" s="94"/>
      <c r="EA525" s="94"/>
      <c r="EB525" s="94"/>
      <c r="EC525" s="94"/>
      <c r="ED525" s="94"/>
      <c r="EE525" s="94"/>
      <c r="EF525" s="94"/>
      <c r="EG525" s="94"/>
      <c r="EH525" s="94"/>
      <c r="EI525" s="94"/>
      <c r="EJ525" s="94"/>
      <c r="EK525" s="94"/>
      <c r="EL525" s="94"/>
      <c r="EM525" s="94"/>
      <c r="EN525" s="94"/>
      <c r="EO525" s="94"/>
      <c r="EP525" s="94"/>
      <c r="EQ525" s="94"/>
      <c r="ER525" s="94"/>
      <c r="ES525" s="94"/>
      <c r="ET525" s="94"/>
      <c r="EU525" s="94"/>
      <c r="EV525" s="94"/>
      <c r="EW525" s="94"/>
      <c r="EX525" s="94"/>
      <c r="EY525" s="94"/>
      <c r="EZ525" s="94"/>
      <c r="FA525" s="94"/>
      <c r="FB525" s="94"/>
      <c r="FC525" s="94"/>
      <c r="FD525" s="94"/>
      <c r="FE525" s="94"/>
      <c r="FF525" s="94"/>
      <c r="FG525" s="94"/>
      <c r="FH525" s="94"/>
      <c r="FI525" s="94"/>
      <c r="FJ525" s="94"/>
      <c r="FK525" s="94"/>
      <c r="FL525" s="94"/>
      <c r="FM525" s="94"/>
      <c r="FN525" s="94"/>
      <c r="FO525" s="94"/>
      <c r="FP525" s="94"/>
      <c r="FQ525" s="94"/>
      <c r="FR525" s="94"/>
      <c r="FS525" s="94"/>
      <c r="FT525" s="94"/>
      <c r="FU525" s="94"/>
      <c r="FV525" s="94"/>
      <c r="FW525" s="94"/>
      <c r="FX525" s="94"/>
      <c r="FY525" s="94"/>
      <c r="FZ525" s="94"/>
      <c r="GA525" s="94"/>
      <c r="GB525" s="94"/>
      <c r="GC525" s="94"/>
      <c r="GD525" s="94"/>
      <c r="GE525" s="94"/>
      <c r="GF525" s="94"/>
      <c r="GG525" s="94"/>
      <c r="GH525" s="94"/>
      <c r="GI525" s="94"/>
      <c r="GJ525" s="94"/>
      <c r="GK525" s="94"/>
      <c r="GL525" s="94"/>
      <c r="GM525" s="94"/>
      <c r="GN525" s="94"/>
      <c r="GO525" s="94"/>
      <c r="GP525" s="94"/>
      <c r="GQ525" s="94"/>
      <c r="GR525" s="94"/>
      <c r="GS525" s="94"/>
      <c r="GT525" s="94"/>
      <c r="GU525" s="94"/>
      <c r="GV525" s="94"/>
      <c r="GW525" s="94"/>
      <c r="GX525" s="94"/>
      <c r="GY525" s="94"/>
      <c r="GZ525" s="94"/>
      <c r="HA525" s="94"/>
      <c r="HB525" s="94"/>
      <c r="HC525" s="94"/>
      <c r="HD525" s="94"/>
      <c r="HE525" s="94"/>
      <c r="HF525" s="94"/>
      <c r="HG525" s="94"/>
      <c r="HH525" s="94"/>
      <c r="HI525" s="94"/>
      <c r="HJ525" s="94"/>
      <c r="HK525" s="94"/>
      <c r="HL525" s="94"/>
      <c r="HM525" s="94"/>
      <c r="HN525" s="94"/>
      <c r="HO525" s="94"/>
      <c r="HP525" s="94"/>
      <c r="HQ525" s="94"/>
      <c r="HR525" s="94"/>
      <c r="HS525" s="94"/>
      <c r="HT525" s="94"/>
      <c r="HU525" s="94"/>
      <c r="HV525" s="94"/>
      <c r="HW525" s="94"/>
      <c r="HX525" s="94"/>
      <c r="HY525" s="94"/>
      <c r="HZ525" s="94"/>
      <c r="IA525" s="94"/>
      <c r="IB525" s="94"/>
      <c r="IC525" s="94"/>
      <c r="ID525" s="94"/>
      <c r="IE525" s="94"/>
      <c r="IF525" s="94"/>
      <c r="IG525" s="94"/>
      <c r="IH525" s="94"/>
      <c r="II525" s="94"/>
      <c r="IJ525" s="94"/>
      <c r="IK525" s="94"/>
      <c r="IL525" s="94"/>
      <c r="IM525" s="94"/>
      <c r="IN525" s="94"/>
      <c r="IO525" s="94"/>
      <c r="IP525" s="94"/>
      <c r="IQ525" s="94"/>
      <c r="IR525" s="94"/>
      <c r="IS525" s="94"/>
      <c r="IT525" s="94"/>
      <c r="IU525" s="94"/>
      <c r="IV525" s="94"/>
      <c r="IW525" s="94"/>
    </row>
    <row r="526" spans="1:257">
      <c r="A526" s="17"/>
    </row>
  </sheetData>
  <mergeCells count="524">
    <mergeCell ref="GX501:GX507"/>
    <mergeCell ref="GY501:HA507"/>
    <mergeCell ref="HO501:HO507"/>
    <mergeCell ref="HP501:HR507"/>
    <mergeCell ref="IF501:IF507"/>
    <mergeCell ref="IG501:II507"/>
    <mergeCell ref="EY501:EY507"/>
    <mergeCell ref="EZ501:FB507"/>
    <mergeCell ref="FP501:FP507"/>
    <mergeCell ref="FQ501:FS507"/>
    <mergeCell ref="GG501:GG507"/>
    <mergeCell ref="GH501:GJ507"/>
    <mergeCell ref="CZ501:CZ507"/>
    <mergeCell ref="DA501:DC507"/>
    <mergeCell ref="DQ501:DQ507"/>
    <mergeCell ref="DR501:DT507"/>
    <mergeCell ref="EH501:EH507"/>
    <mergeCell ref="EI501:EK507"/>
    <mergeCell ref="BA501:BA507"/>
    <mergeCell ref="BB501:BD507"/>
    <mergeCell ref="BR501:BR507"/>
    <mergeCell ref="BS501:BU507"/>
    <mergeCell ref="CI501:CI507"/>
    <mergeCell ref="CJ501:CL507"/>
    <mergeCell ref="A501:A510"/>
    <mergeCell ref="B501:D510"/>
    <mergeCell ref="T501:T507"/>
    <mergeCell ref="U501:V507"/>
    <mergeCell ref="AJ501:AJ507"/>
    <mergeCell ref="AK501:AM507"/>
    <mergeCell ref="GX491:GX497"/>
    <mergeCell ref="GY491:HA497"/>
    <mergeCell ref="HO491:HO497"/>
    <mergeCell ref="CZ491:CZ497"/>
    <mergeCell ref="DA491:DC497"/>
    <mergeCell ref="DQ491:DQ497"/>
    <mergeCell ref="DR491:DT497"/>
    <mergeCell ref="EH491:EH497"/>
    <mergeCell ref="EI491:EK497"/>
    <mergeCell ref="BA491:BA497"/>
    <mergeCell ref="BB491:BD497"/>
    <mergeCell ref="BR491:BR497"/>
    <mergeCell ref="BS491:BU497"/>
    <mergeCell ref="CI491:CI497"/>
    <mergeCell ref="CJ491:CL497"/>
    <mergeCell ref="A491:A500"/>
    <mergeCell ref="B491:D500"/>
    <mergeCell ref="T491:T497"/>
    <mergeCell ref="HP491:HR497"/>
    <mergeCell ref="IF491:IF497"/>
    <mergeCell ref="IG491:II497"/>
    <mergeCell ref="EY491:EY497"/>
    <mergeCell ref="EZ491:FB497"/>
    <mergeCell ref="FP491:FP497"/>
    <mergeCell ref="FQ491:FS497"/>
    <mergeCell ref="GG491:GG497"/>
    <mergeCell ref="GH491:GJ497"/>
    <mergeCell ref="U491:V497"/>
    <mergeCell ref="AJ491:AJ497"/>
    <mergeCell ref="AK491:AM497"/>
    <mergeCell ref="GX481:GX487"/>
    <mergeCell ref="GY481:HA487"/>
    <mergeCell ref="HO481:HO487"/>
    <mergeCell ref="HP481:HR487"/>
    <mergeCell ref="IF481:IF487"/>
    <mergeCell ref="IG481:II487"/>
    <mergeCell ref="EY481:EY487"/>
    <mergeCell ref="EZ481:FB487"/>
    <mergeCell ref="FP481:FP487"/>
    <mergeCell ref="FQ481:FS487"/>
    <mergeCell ref="GG481:GG487"/>
    <mergeCell ref="GH481:GJ487"/>
    <mergeCell ref="CZ481:CZ487"/>
    <mergeCell ref="DA481:DC487"/>
    <mergeCell ref="DQ481:DQ487"/>
    <mergeCell ref="DR481:DT487"/>
    <mergeCell ref="EH481:EH487"/>
    <mergeCell ref="EI481:EK487"/>
    <mergeCell ref="BA481:BA487"/>
    <mergeCell ref="BB481:BD487"/>
    <mergeCell ref="BR481:BR487"/>
    <mergeCell ref="BS481:BU487"/>
    <mergeCell ref="CI481:CI487"/>
    <mergeCell ref="CJ481:CL487"/>
    <mergeCell ref="A481:A490"/>
    <mergeCell ref="B481:D490"/>
    <mergeCell ref="T481:T487"/>
    <mergeCell ref="U481:V487"/>
    <mergeCell ref="AJ481:AJ487"/>
    <mergeCell ref="AK481:AM487"/>
    <mergeCell ref="GX471:GX477"/>
    <mergeCell ref="GY471:HA477"/>
    <mergeCell ref="HO471:HO477"/>
    <mergeCell ref="HP471:HR477"/>
    <mergeCell ref="IF471:IF477"/>
    <mergeCell ref="IG471:II477"/>
    <mergeCell ref="EY471:EY477"/>
    <mergeCell ref="EZ471:FB477"/>
    <mergeCell ref="FP471:FP477"/>
    <mergeCell ref="FQ471:FS477"/>
    <mergeCell ref="GG471:GG477"/>
    <mergeCell ref="GH471:GJ477"/>
    <mergeCell ref="CZ471:CZ477"/>
    <mergeCell ref="DA471:DC477"/>
    <mergeCell ref="DQ471:DQ477"/>
    <mergeCell ref="DR471:DT477"/>
    <mergeCell ref="EH471:EH477"/>
    <mergeCell ref="EI471:EK477"/>
    <mergeCell ref="BA471:BA477"/>
    <mergeCell ref="BB471:BD477"/>
    <mergeCell ref="BR471:BR477"/>
    <mergeCell ref="BS471:BU477"/>
    <mergeCell ref="CI471:CI477"/>
    <mergeCell ref="CJ471:CL477"/>
    <mergeCell ref="A471:A480"/>
    <mergeCell ref="B471:D480"/>
    <mergeCell ref="T471:T477"/>
    <mergeCell ref="U471:V477"/>
    <mergeCell ref="AJ471:AJ477"/>
    <mergeCell ref="AK471:AM477"/>
    <mergeCell ref="GX461:GX467"/>
    <mergeCell ref="GY461:HA467"/>
    <mergeCell ref="HO461:HO467"/>
    <mergeCell ref="CZ461:CZ467"/>
    <mergeCell ref="DA461:DC467"/>
    <mergeCell ref="DQ461:DQ467"/>
    <mergeCell ref="DR461:DT467"/>
    <mergeCell ref="EH461:EH467"/>
    <mergeCell ref="EI461:EK467"/>
    <mergeCell ref="BA461:BA467"/>
    <mergeCell ref="BB461:BD467"/>
    <mergeCell ref="BR461:BR467"/>
    <mergeCell ref="BS461:BU467"/>
    <mergeCell ref="CI461:CI467"/>
    <mergeCell ref="CJ461:CL467"/>
    <mergeCell ref="A461:A470"/>
    <mergeCell ref="B461:D470"/>
    <mergeCell ref="T461:T467"/>
    <mergeCell ref="HP461:HR467"/>
    <mergeCell ref="IF461:IF467"/>
    <mergeCell ref="IG461:II467"/>
    <mergeCell ref="EY461:EY467"/>
    <mergeCell ref="EZ461:FB467"/>
    <mergeCell ref="FP461:FP467"/>
    <mergeCell ref="FQ461:FS467"/>
    <mergeCell ref="GG461:GG467"/>
    <mergeCell ref="GH461:GJ467"/>
    <mergeCell ref="U461:V467"/>
    <mergeCell ref="AJ461:AJ467"/>
    <mergeCell ref="AK461:AM467"/>
    <mergeCell ref="GX451:GX457"/>
    <mergeCell ref="GY451:HA457"/>
    <mergeCell ref="HO451:HO457"/>
    <mergeCell ref="HP451:HR457"/>
    <mergeCell ref="IF451:IF457"/>
    <mergeCell ref="IG451:II457"/>
    <mergeCell ref="EY451:EY457"/>
    <mergeCell ref="EZ451:FB457"/>
    <mergeCell ref="FP451:FP457"/>
    <mergeCell ref="FQ451:FS457"/>
    <mergeCell ref="GG451:GG457"/>
    <mergeCell ref="GH451:GJ457"/>
    <mergeCell ref="CZ451:CZ457"/>
    <mergeCell ref="DA451:DC457"/>
    <mergeCell ref="DQ451:DQ457"/>
    <mergeCell ref="DR451:DT457"/>
    <mergeCell ref="EH451:EH457"/>
    <mergeCell ref="EI451:EK457"/>
    <mergeCell ref="BA451:BA457"/>
    <mergeCell ref="BB451:BD457"/>
    <mergeCell ref="BR451:BR457"/>
    <mergeCell ref="BS451:BU457"/>
    <mergeCell ref="CI451:CI457"/>
    <mergeCell ref="CJ451:CL457"/>
    <mergeCell ref="A451:A460"/>
    <mergeCell ref="B451:D460"/>
    <mergeCell ref="T451:T457"/>
    <mergeCell ref="U451:V457"/>
    <mergeCell ref="AJ451:AJ457"/>
    <mergeCell ref="AK451:AM457"/>
    <mergeCell ref="GX441:GX447"/>
    <mergeCell ref="GY441:HA447"/>
    <mergeCell ref="HO441:HO447"/>
    <mergeCell ref="HP441:HR447"/>
    <mergeCell ref="IF441:IF447"/>
    <mergeCell ref="IG441:II447"/>
    <mergeCell ref="EY441:EY447"/>
    <mergeCell ref="EZ441:FB447"/>
    <mergeCell ref="FP441:FP447"/>
    <mergeCell ref="FQ441:FS447"/>
    <mergeCell ref="GG441:GG447"/>
    <mergeCell ref="GH441:GJ447"/>
    <mergeCell ref="CZ441:CZ447"/>
    <mergeCell ref="DA441:DC447"/>
    <mergeCell ref="DQ441:DQ447"/>
    <mergeCell ref="DR441:DT447"/>
    <mergeCell ref="EH441:EH447"/>
    <mergeCell ref="EI441:EK447"/>
    <mergeCell ref="BA441:BA447"/>
    <mergeCell ref="BB441:BD447"/>
    <mergeCell ref="BR441:BR447"/>
    <mergeCell ref="BS441:BU447"/>
    <mergeCell ref="CI441:CI447"/>
    <mergeCell ref="CJ441:CL447"/>
    <mergeCell ref="HO431:HO437"/>
    <mergeCell ref="HP431:HR437"/>
    <mergeCell ref="IF431:IF437"/>
    <mergeCell ref="IG431:II437"/>
    <mergeCell ref="A441:A450"/>
    <mergeCell ref="B441:D450"/>
    <mergeCell ref="T441:T447"/>
    <mergeCell ref="U441:V447"/>
    <mergeCell ref="AJ441:AJ447"/>
    <mergeCell ref="AK441:AM447"/>
    <mergeCell ref="FP431:FP437"/>
    <mergeCell ref="FQ431:FS437"/>
    <mergeCell ref="GG431:GG437"/>
    <mergeCell ref="GH431:GJ437"/>
    <mergeCell ref="GX431:GX437"/>
    <mergeCell ref="GY431:HA437"/>
    <mergeCell ref="DQ431:DQ437"/>
    <mergeCell ref="DR431:DT437"/>
    <mergeCell ref="EH431:EH437"/>
    <mergeCell ref="EI431:EK437"/>
    <mergeCell ref="EY431:EY437"/>
    <mergeCell ref="EZ431:FB437"/>
    <mergeCell ref="BR431:BR437"/>
    <mergeCell ref="BS431:BU437"/>
    <mergeCell ref="CI431:CI437"/>
    <mergeCell ref="CJ431:CL437"/>
    <mergeCell ref="CZ431:CZ437"/>
    <mergeCell ref="DA431:DC437"/>
    <mergeCell ref="T431:T437"/>
    <mergeCell ref="U431:V437"/>
    <mergeCell ref="AJ431:AJ437"/>
    <mergeCell ref="AK431:AM437"/>
    <mergeCell ref="BA431:BA437"/>
    <mergeCell ref="BB431:BD437"/>
    <mergeCell ref="A418:A419"/>
    <mergeCell ref="B418:B419"/>
    <mergeCell ref="A420:A429"/>
    <mergeCell ref="B420:D429"/>
    <mergeCell ref="E420:E429"/>
    <mergeCell ref="A431:A440"/>
    <mergeCell ref="B431:D440"/>
    <mergeCell ref="IG377:II383"/>
    <mergeCell ref="A387:H387"/>
    <mergeCell ref="A388:A417"/>
    <mergeCell ref="B388:D397"/>
    <mergeCell ref="B398:D407"/>
    <mergeCell ref="B408:D417"/>
    <mergeCell ref="GH377:GJ383"/>
    <mergeCell ref="GX377:GX383"/>
    <mergeCell ref="GY377:HA383"/>
    <mergeCell ref="HO377:HO383"/>
    <mergeCell ref="HP377:HR383"/>
    <mergeCell ref="IF377:IF383"/>
    <mergeCell ref="EI377:EK383"/>
    <mergeCell ref="EY377:EY383"/>
    <mergeCell ref="EZ377:FB383"/>
    <mergeCell ref="FP377:FP383"/>
    <mergeCell ref="FQ377:FS383"/>
    <mergeCell ref="GG377:GG383"/>
    <mergeCell ref="CJ377:CL383"/>
    <mergeCell ref="CZ377:CZ383"/>
    <mergeCell ref="DA377:DC383"/>
    <mergeCell ref="DQ377:DQ383"/>
    <mergeCell ref="DR377:DT383"/>
    <mergeCell ref="EH377:EH383"/>
    <mergeCell ref="AK377:AM383"/>
    <mergeCell ref="BA377:BA383"/>
    <mergeCell ref="BB377:BD383"/>
    <mergeCell ref="BR377:BR383"/>
    <mergeCell ref="BS377:BU383"/>
    <mergeCell ref="CI377:CI383"/>
    <mergeCell ref="GY367:HA373"/>
    <mergeCell ref="HO367:HO373"/>
    <mergeCell ref="HP367:HR373"/>
    <mergeCell ref="IF367:IF373"/>
    <mergeCell ref="IG367:II373"/>
    <mergeCell ref="A377:A386"/>
    <mergeCell ref="B377:D386"/>
    <mergeCell ref="T377:T383"/>
    <mergeCell ref="U377:V383"/>
    <mergeCell ref="AJ377:AJ383"/>
    <mergeCell ref="EZ367:FB373"/>
    <mergeCell ref="FP367:FP373"/>
    <mergeCell ref="FQ367:FS373"/>
    <mergeCell ref="GG367:GG373"/>
    <mergeCell ref="GH367:GJ373"/>
    <mergeCell ref="GX367:GX373"/>
    <mergeCell ref="DA367:DC373"/>
    <mergeCell ref="DQ367:DQ373"/>
    <mergeCell ref="DR367:DT373"/>
    <mergeCell ref="EH367:EH373"/>
    <mergeCell ref="EI367:EK373"/>
    <mergeCell ref="EY367:EY373"/>
    <mergeCell ref="BB367:BD373"/>
    <mergeCell ref="BR367:BR373"/>
    <mergeCell ref="BS367:BU373"/>
    <mergeCell ref="CI367:CI373"/>
    <mergeCell ref="CJ367:CL373"/>
    <mergeCell ref="CZ367:CZ373"/>
    <mergeCell ref="HP357:HR363"/>
    <mergeCell ref="IF357:IF363"/>
    <mergeCell ref="IG357:II363"/>
    <mergeCell ref="A367:A376"/>
    <mergeCell ref="B367:D376"/>
    <mergeCell ref="T367:T373"/>
    <mergeCell ref="U367:V373"/>
    <mergeCell ref="AJ367:AJ373"/>
    <mergeCell ref="AK367:AM373"/>
    <mergeCell ref="BA367:BA373"/>
    <mergeCell ref="FQ357:FS363"/>
    <mergeCell ref="GG357:GG363"/>
    <mergeCell ref="GH357:GJ363"/>
    <mergeCell ref="GX357:GX363"/>
    <mergeCell ref="GY357:HA363"/>
    <mergeCell ref="HO357:HO363"/>
    <mergeCell ref="DR357:DT363"/>
    <mergeCell ref="EH357:EH363"/>
    <mergeCell ref="EI357:EK363"/>
    <mergeCell ref="EY357:EY363"/>
    <mergeCell ref="EZ357:FB363"/>
    <mergeCell ref="FP357:FP363"/>
    <mergeCell ref="BS357:BU363"/>
    <mergeCell ref="CI357:CI363"/>
    <mergeCell ref="CJ357:CL363"/>
    <mergeCell ref="CZ357:CZ363"/>
    <mergeCell ref="DA357:DC363"/>
    <mergeCell ref="DQ357:DQ363"/>
    <mergeCell ref="IG347:II353"/>
    <mergeCell ref="GH347:GJ353"/>
    <mergeCell ref="GX347:GX353"/>
    <mergeCell ref="GY347:HA353"/>
    <mergeCell ref="HO347:HO353"/>
    <mergeCell ref="HP347:HR353"/>
    <mergeCell ref="IF347:IF353"/>
    <mergeCell ref="EI347:EK353"/>
    <mergeCell ref="EY347:EY353"/>
    <mergeCell ref="EZ347:FB353"/>
    <mergeCell ref="FP347:FP353"/>
    <mergeCell ref="FQ347:FS353"/>
    <mergeCell ref="GG347:GG353"/>
    <mergeCell ref="CJ347:CL353"/>
    <mergeCell ref="CZ347:CZ353"/>
    <mergeCell ref="DA347:DC353"/>
    <mergeCell ref="A357:A366"/>
    <mergeCell ref="B357:D366"/>
    <mergeCell ref="T357:T363"/>
    <mergeCell ref="U357:V363"/>
    <mergeCell ref="AJ357:AJ363"/>
    <mergeCell ref="AK357:AM363"/>
    <mergeCell ref="BA357:BA363"/>
    <mergeCell ref="BB357:BD363"/>
    <mergeCell ref="BR357:BR363"/>
    <mergeCell ref="A345:A346"/>
    <mergeCell ref="A347:A356"/>
    <mergeCell ref="B347:D356"/>
    <mergeCell ref="T347:T353"/>
    <mergeCell ref="U347:V353"/>
    <mergeCell ref="AJ347:AJ353"/>
    <mergeCell ref="HO321:HO327"/>
    <mergeCell ref="HP321:HR327"/>
    <mergeCell ref="IF321:IF327"/>
    <mergeCell ref="AK321:AM327"/>
    <mergeCell ref="BA321:BA327"/>
    <mergeCell ref="BB321:BD327"/>
    <mergeCell ref="DQ347:DQ353"/>
    <mergeCell ref="DR347:DT353"/>
    <mergeCell ref="EH347:EH353"/>
    <mergeCell ref="AK347:AM353"/>
    <mergeCell ref="BA347:BA353"/>
    <mergeCell ref="BB347:BD353"/>
    <mergeCell ref="BR347:BR353"/>
    <mergeCell ref="BS347:BU353"/>
    <mergeCell ref="CI347:CI353"/>
    <mergeCell ref="IG321:II327"/>
    <mergeCell ref="B331:D340"/>
    <mergeCell ref="A342:A344"/>
    <mergeCell ref="FP321:FP327"/>
    <mergeCell ref="FQ321:FS327"/>
    <mergeCell ref="GG321:GG327"/>
    <mergeCell ref="GH321:GJ327"/>
    <mergeCell ref="GX321:GX327"/>
    <mergeCell ref="GY321:HA327"/>
    <mergeCell ref="DQ321:DQ327"/>
    <mergeCell ref="DR321:DT327"/>
    <mergeCell ref="EH321:EH327"/>
    <mergeCell ref="EI321:EK327"/>
    <mergeCell ref="EY321:EY327"/>
    <mergeCell ref="EZ321:FB327"/>
    <mergeCell ref="BR321:BR327"/>
    <mergeCell ref="BS321:BU327"/>
    <mergeCell ref="CI321:CI327"/>
    <mergeCell ref="CJ321:CL327"/>
    <mergeCell ref="CZ321:CZ327"/>
    <mergeCell ref="DA321:DC327"/>
    <mergeCell ref="T321:T327"/>
    <mergeCell ref="U321:V327"/>
    <mergeCell ref="AJ321:AJ327"/>
    <mergeCell ref="A292:A301"/>
    <mergeCell ref="B292:D301"/>
    <mergeCell ref="E292:E301"/>
    <mergeCell ref="A302:A303"/>
    <mergeCell ref="B302:B303"/>
    <mergeCell ref="A311:A330"/>
    <mergeCell ref="B311:D320"/>
    <mergeCell ref="E311:E320"/>
    <mergeCell ref="B321:D330"/>
    <mergeCell ref="A236:A265"/>
    <mergeCell ref="B236:D245"/>
    <mergeCell ref="B246:D255"/>
    <mergeCell ref="B256:D265"/>
    <mergeCell ref="A266:A267"/>
    <mergeCell ref="A268:A269"/>
    <mergeCell ref="A162:H162"/>
    <mergeCell ref="A163:A192"/>
    <mergeCell ref="B163:D172"/>
    <mergeCell ref="B173:D182"/>
    <mergeCell ref="B183:D192"/>
    <mergeCell ref="A198:A199"/>
    <mergeCell ref="FX142:FZ148"/>
    <mergeCell ref="GN142:GP148"/>
    <mergeCell ref="HD142:HF148"/>
    <mergeCell ref="HT142:HV148"/>
    <mergeCell ref="IJ142:IL148"/>
    <mergeCell ref="B152:D161"/>
    <mergeCell ref="IJ132:IL138"/>
    <mergeCell ref="B142:D151"/>
    <mergeCell ref="U142:V148"/>
    <mergeCell ref="AJ142:AL148"/>
    <mergeCell ref="AZ142:BB148"/>
    <mergeCell ref="BP142:BR148"/>
    <mergeCell ref="CF142:CH148"/>
    <mergeCell ref="CV142:CX148"/>
    <mergeCell ref="DL142:DN148"/>
    <mergeCell ref="EB142:ED148"/>
    <mergeCell ref="GM122:GM148"/>
    <mergeCell ref="FH132:FJ138"/>
    <mergeCell ref="FX132:FZ138"/>
    <mergeCell ref="ER142:ET148"/>
    <mergeCell ref="FH142:FJ148"/>
    <mergeCell ref="CV122:CX128"/>
    <mergeCell ref="DK122:DK148"/>
    <mergeCell ref="DL122:DN128"/>
    <mergeCell ref="IJ122:IL128"/>
    <mergeCell ref="B132:D141"/>
    <mergeCell ref="AJ132:AL138"/>
    <mergeCell ref="AZ132:BB138"/>
    <mergeCell ref="BP132:BR138"/>
    <mergeCell ref="CF132:CH138"/>
    <mergeCell ref="CV132:CX138"/>
    <mergeCell ref="DL132:DN138"/>
    <mergeCell ref="EB132:ED138"/>
    <mergeCell ref="ER132:ET138"/>
    <mergeCell ref="GN122:GP128"/>
    <mergeCell ref="HC122:HC148"/>
    <mergeCell ref="HD122:HF128"/>
    <mergeCell ref="HS122:HS148"/>
    <mergeCell ref="HT122:HV128"/>
    <mergeCell ref="II122:II148"/>
    <mergeCell ref="GN132:GP138"/>
    <mergeCell ref="HD132:HF138"/>
    <mergeCell ref="HT132:HV138"/>
    <mergeCell ref="ER122:ET128"/>
    <mergeCell ref="FG122:FG148"/>
    <mergeCell ref="FH122:FJ128"/>
    <mergeCell ref="FW122:FW148"/>
    <mergeCell ref="FX122:FZ128"/>
    <mergeCell ref="EA122:EA148"/>
    <mergeCell ref="EB122:ED128"/>
    <mergeCell ref="EQ122:EQ148"/>
    <mergeCell ref="AZ122:BB128"/>
    <mergeCell ref="BO122:BO148"/>
    <mergeCell ref="BP122:BR128"/>
    <mergeCell ref="CE122:CE148"/>
    <mergeCell ref="CF122:CH128"/>
    <mergeCell ref="CU122:CU148"/>
    <mergeCell ref="AI122:AI148"/>
    <mergeCell ref="AJ122:AL128"/>
    <mergeCell ref="AY122:AY148"/>
    <mergeCell ref="A81:A82"/>
    <mergeCell ref="A87:A88"/>
    <mergeCell ref="B87:B88"/>
    <mergeCell ref="C87:C88"/>
    <mergeCell ref="S93:S94"/>
    <mergeCell ref="A109:A118"/>
    <mergeCell ref="B109:D118"/>
    <mergeCell ref="E109:E118"/>
    <mergeCell ref="Q2:T2"/>
    <mergeCell ref="A11:A15"/>
    <mergeCell ref="B11:B15"/>
    <mergeCell ref="C11:C15"/>
    <mergeCell ref="D11:D15"/>
    <mergeCell ref="E11:E15"/>
    <mergeCell ref="F11:F15"/>
    <mergeCell ref="G11:G15"/>
    <mergeCell ref="H11:H15"/>
    <mergeCell ref="I11:J14"/>
    <mergeCell ref="A270:A271"/>
    <mergeCell ref="B270:B271"/>
    <mergeCell ref="K11:R12"/>
    <mergeCell ref="S11:S15"/>
    <mergeCell ref="T11:T15"/>
    <mergeCell ref="K13:L14"/>
    <mergeCell ref="M13:N14"/>
    <mergeCell ref="O13:P14"/>
    <mergeCell ref="Q13:R14"/>
    <mergeCell ref="A38:H38"/>
    <mergeCell ref="A39:A68"/>
    <mergeCell ref="B39:D48"/>
    <mergeCell ref="B49:D58"/>
    <mergeCell ref="B59:D68"/>
    <mergeCell ref="A75:A77"/>
    <mergeCell ref="A17:H17"/>
    <mergeCell ref="T17:T20"/>
    <mergeCell ref="A18:A27"/>
    <mergeCell ref="B18:D24"/>
    <mergeCell ref="A28:A37"/>
    <mergeCell ref="B28:D34"/>
    <mergeCell ref="T119:T121"/>
    <mergeCell ref="A122:A161"/>
    <mergeCell ref="B122:D131"/>
  </mergeCells>
  <pageMargins left="0.39370078740157483" right="0.27559055118110237" top="0.59055118110236227" bottom="0.31496062992125984" header="0.23622047244094491" footer="0.27559055118110237"/>
  <pageSetup paperSize="8" scale="55" firstPageNumber="38" fitToHeight="25" orientation="landscape" useFirstPageNumber="1" r:id="rId1"/>
  <headerFooter alignWithMargins="0">
    <oddHeader>&amp;C&amp;P</oddHeader>
  </headerFooter>
  <rowBreaks count="1" manualBreakCount="1">
    <brk id="494"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2</vt:lpstr>
      <vt:lpstr>'прил. 2'!Заголовки_для_печати</vt:lpstr>
      <vt:lpstr>'прил.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dc:creator>
  <cp:lastModifiedBy>dna</cp:lastModifiedBy>
  <cp:lastPrinted>2024-06-25T07:54:43Z</cp:lastPrinted>
  <dcterms:created xsi:type="dcterms:W3CDTF">2023-11-22T05:36:14Z</dcterms:created>
  <dcterms:modified xsi:type="dcterms:W3CDTF">2024-07-03T09:55:49Z</dcterms:modified>
</cp:coreProperties>
</file>