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8520"/>
  </bookViews>
  <sheets>
    <sheet name="Перечень мероприятий" sheetId="1" r:id="rId1"/>
  </sheets>
  <definedNames>
    <definedName name="_xlnm.Print_Area" localSheetId="0">'Перечень мероприятий'!$A$1:$Q$766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82" i="1" l="1"/>
  <c r="M777" i="1"/>
  <c r="P766" i="1"/>
  <c r="O766" i="1"/>
  <c r="N766" i="1"/>
  <c r="M766" i="1"/>
  <c r="L766" i="1"/>
  <c r="K766" i="1"/>
  <c r="P765" i="1"/>
  <c r="O765" i="1"/>
  <c r="N765" i="1"/>
  <c r="M765" i="1"/>
  <c r="L765" i="1"/>
  <c r="K765" i="1"/>
  <c r="P764" i="1"/>
  <c r="O764" i="1"/>
  <c r="N764" i="1"/>
  <c r="M764" i="1"/>
  <c r="L764" i="1"/>
  <c r="K764" i="1"/>
  <c r="P763" i="1"/>
  <c r="O763" i="1"/>
  <c r="N763" i="1"/>
  <c r="M763" i="1"/>
  <c r="L763" i="1"/>
  <c r="K763" i="1"/>
  <c r="P762" i="1"/>
  <c r="O762" i="1"/>
  <c r="N762" i="1"/>
  <c r="M762" i="1"/>
  <c r="L762" i="1"/>
  <c r="K762" i="1"/>
  <c r="P761" i="1"/>
  <c r="O761" i="1"/>
  <c r="N761" i="1"/>
  <c r="M761" i="1"/>
  <c r="L761" i="1"/>
  <c r="K761" i="1"/>
  <c r="P760" i="1"/>
  <c r="O760" i="1"/>
  <c r="N760" i="1"/>
  <c r="M760" i="1"/>
  <c r="L760" i="1"/>
  <c r="K760" i="1"/>
  <c r="P759" i="1"/>
  <c r="O759" i="1"/>
  <c r="O757" i="1" s="1"/>
  <c r="N759" i="1"/>
  <c r="M759" i="1"/>
  <c r="L759" i="1"/>
  <c r="K759" i="1"/>
  <c r="K757" i="1" s="1"/>
  <c r="P758" i="1"/>
  <c r="P757" i="1" s="1"/>
  <c r="O758" i="1"/>
  <c r="N758" i="1"/>
  <c r="M758" i="1"/>
  <c r="M757" i="1" s="1"/>
  <c r="L758" i="1"/>
  <c r="L757" i="1" s="1"/>
  <c r="K758" i="1"/>
  <c r="N757" i="1"/>
  <c r="P756" i="1"/>
  <c r="O756" i="1"/>
  <c r="N756" i="1"/>
  <c r="M756" i="1"/>
  <c r="L756" i="1"/>
  <c r="K756" i="1"/>
  <c r="P755" i="1"/>
  <c r="O755" i="1"/>
  <c r="N755" i="1"/>
  <c r="M755" i="1"/>
  <c r="L755" i="1"/>
  <c r="K755" i="1"/>
  <c r="P754" i="1"/>
  <c r="O754" i="1"/>
  <c r="N754" i="1"/>
  <c r="M754" i="1"/>
  <c r="L754" i="1"/>
  <c r="K754" i="1"/>
  <c r="P753" i="1"/>
  <c r="O753" i="1"/>
  <c r="N753" i="1"/>
  <c r="M753" i="1"/>
  <c r="L753" i="1"/>
  <c r="K753" i="1"/>
  <c r="P752" i="1"/>
  <c r="O752" i="1"/>
  <c r="N752" i="1"/>
  <c r="M752" i="1"/>
  <c r="L752" i="1"/>
  <c r="K752" i="1"/>
  <c r="J752" i="1"/>
  <c r="H752" i="1"/>
  <c r="P751" i="1"/>
  <c r="O751" i="1"/>
  <c r="N751" i="1"/>
  <c r="M751" i="1"/>
  <c r="L751" i="1"/>
  <c r="K751" i="1"/>
  <c r="P750" i="1"/>
  <c r="O750" i="1"/>
  <c r="N750" i="1"/>
  <c r="M750" i="1"/>
  <c r="L750" i="1"/>
  <c r="K750" i="1"/>
  <c r="P749" i="1"/>
  <c r="O749" i="1"/>
  <c r="N749" i="1"/>
  <c r="M749" i="1"/>
  <c r="L749" i="1"/>
  <c r="K749" i="1"/>
  <c r="P748" i="1"/>
  <c r="P747" i="1" s="1"/>
  <c r="O748" i="1"/>
  <c r="N748" i="1"/>
  <c r="M748" i="1"/>
  <c r="L748" i="1"/>
  <c r="L747" i="1" s="1"/>
  <c r="K748" i="1"/>
  <c r="O747" i="1"/>
  <c r="N747" i="1"/>
  <c r="K747" i="1"/>
  <c r="P746" i="1"/>
  <c r="O746" i="1"/>
  <c r="N746" i="1"/>
  <c r="M746" i="1"/>
  <c r="L746" i="1"/>
  <c r="K746" i="1"/>
  <c r="P745" i="1"/>
  <c r="O745" i="1"/>
  <c r="N745" i="1"/>
  <c r="M745" i="1"/>
  <c r="L745" i="1"/>
  <c r="K745" i="1"/>
  <c r="P744" i="1"/>
  <c r="O744" i="1"/>
  <c r="N744" i="1"/>
  <c r="M744" i="1"/>
  <c r="M781" i="1" s="1"/>
  <c r="L744" i="1"/>
  <c r="K744" i="1"/>
  <c r="P743" i="1"/>
  <c r="O743" i="1"/>
  <c r="O780" i="1" s="1"/>
  <c r="N743" i="1"/>
  <c r="M743" i="1"/>
  <c r="L743" i="1"/>
  <c r="K743" i="1"/>
  <c r="K780" i="1" s="1"/>
  <c r="P742" i="1"/>
  <c r="O742" i="1"/>
  <c r="N742" i="1"/>
  <c r="M742" i="1"/>
  <c r="M779" i="1" s="1"/>
  <c r="L742" i="1"/>
  <c r="K742" i="1"/>
  <c r="P741" i="1"/>
  <c r="O741" i="1"/>
  <c r="O778" i="1" s="1"/>
  <c r="N741" i="1"/>
  <c r="M741" i="1"/>
  <c r="L741" i="1"/>
  <c r="K741" i="1"/>
  <c r="K778" i="1" s="1"/>
  <c r="P740" i="1"/>
  <c r="O740" i="1"/>
  <c r="N740" i="1"/>
  <c r="M740" i="1"/>
  <c r="L740" i="1"/>
  <c r="K740" i="1"/>
  <c r="P739" i="1"/>
  <c r="O739" i="1"/>
  <c r="N739" i="1"/>
  <c r="M739" i="1"/>
  <c r="L739" i="1"/>
  <c r="K739" i="1"/>
  <c r="P738" i="1"/>
  <c r="P737" i="1" s="1"/>
  <c r="O738" i="1"/>
  <c r="N738" i="1"/>
  <c r="M738" i="1"/>
  <c r="M737" i="1" s="1"/>
  <c r="L738" i="1"/>
  <c r="L737" i="1" s="1"/>
  <c r="K738" i="1"/>
  <c r="I738" i="1"/>
  <c r="N737" i="1"/>
  <c r="P736" i="1"/>
  <c r="P783" i="1" s="1"/>
  <c r="O736" i="1"/>
  <c r="O783" i="1" s="1"/>
  <c r="N736" i="1"/>
  <c r="N783" i="1" s="1"/>
  <c r="M736" i="1"/>
  <c r="M783" i="1" s="1"/>
  <c r="L736" i="1"/>
  <c r="L783" i="1" s="1"/>
  <c r="K736" i="1"/>
  <c r="K783" i="1" s="1"/>
  <c r="P735" i="1"/>
  <c r="P782" i="1" s="1"/>
  <c r="O735" i="1"/>
  <c r="O782" i="1" s="1"/>
  <c r="N735" i="1"/>
  <c r="N782" i="1" s="1"/>
  <c r="M735" i="1"/>
  <c r="M782" i="1" s="1"/>
  <c r="L735" i="1"/>
  <c r="L782" i="1" s="1"/>
  <c r="K735" i="1"/>
  <c r="P734" i="1"/>
  <c r="P781" i="1" s="1"/>
  <c r="O734" i="1"/>
  <c r="O781" i="1" s="1"/>
  <c r="N734" i="1"/>
  <c r="N781" i="1" s="1"/>
  <c r="M734" i="1"/>
  <c r="L734" i="1"/>
  <c r="L781" i="1" s="1"/>
  <c r="K734" i="1"/>
  <c r="K781" i="1" s="1"/>
  <c r="P733" i="1"/>
  <c r="P780" i="1" s="1"/>
  <c r="O733" i="1"/>
  <c r="N733" i="1"/>
  <c r="N780" i="1" s="1"/>
  <c r="M733" i="1"/>
  <c r="M780" i="1" s="1"/>
  <c r="L733" i="1"/>
  <c r="L780" i="1" s="1"/>
  <c r="K733" i="1"/>
  <c r="P732" i="1"/>
  <c r="P779" i="1" s="1"/>
  <c r="O732" i="1"/>
  <c r="O779" i="1" s="1"/>
  <c r="N732" i="1"/>
  <c r="N779" i="1" s="1"/>
  <c r="M732" i="1"/>
  <c r="L732" i="1"/>
  <c r="L779" i="1" s="1"/>
  <c r="K732" i="1"/>
  <c r="K779" i="1" s="1"/>
  <c r="J732" i="1"/>
  <c r="J779" i="1" s="1"/>
  <c r="I732" i="1"/>
  <c r="H732" i="1"/>
  <c r="G732" i="1"/>
  <c r="P731" i="1"/>
  <c r="P778" i="1" s="1"/>
  <c r="O731" i="1"/>
  <c r="N731" i="1"/>
  <c r="N778" i="1" s="1"/>
  <c r="M731" i="1"/>
  <c r="M778" i="1" s="1"/>
  <c r="L731" i="1"/>
  <c r="L778" i="1" s="1"/>
  <c r="K731" i="1"/>
  <c r="P730" i="1"/>
  <c r="P777" i="1" s="1"/>
  <c r="O730" i="1"/>
  <c r="O777" i="1" s="1"/>
  <c r="N730" i="1"/>
  <c r="N777" i="1" s="1"/>
  <c r="M730" i="1"/>
  <c r="L730" i="1"/>
  <c r="L777" i="1" s="1"/>
  <c r="K730" i="1"/>
  <c r="K777" i="1" s="1"/>
  <c r="J730" i="1"/>
  <c r="I730" i="1"/>
  <c r="H730" i="1"/>
  <c r="G730" i="1"/>
  <c r="G777" i="1" s="1"/>
  <c r="P729" i="1"/>
  <c r="P776" i="1" s="1"/>
  <c r="O729" i="1"/>
  <c r="N729" i="1"/>
  <c r="N776" i="1" s="1"/>
  <c r="M729" i="1"/>
  <c r="M776" i="1" s="1"/>
  <c r="L729" i="1"/>
  <c r="L776" i="1" s="1"/>
  <c r="K729" i="1"/>
  <c r="P728" i="1"/>
  <c r="O728" i="1"/>
  <c r="L728" i="1"/>
  <c r="K728" i="1"/>
  <c r="O724" i="1"/>
  <c r="N723" i="1"/>
  <c r="N722" i="1"/>
  <c r="N20" i="1" s="1"/>
  <c r="O720" i="1"/>
  <c r="P716" i="1"/>
  <c r="P726" i="1" s="1"/>
  <c r="O716" i="1"/>
  <c r="O726" i="1" s="1"/>
  <c r="O24" i="1" s="1"/>
  <c r="N716" i="1"/>
  <c r="N726" i="1" s="1"/>
  <c r="M716" i="1"/>
  <c r="M726" i="1" s="1"/>
  <c r="L716" i="1"/>
  <c r="L726" i="1" s="1"/>
  <c r="K716" i="1"/>
  <c r="K726" i="1" s="1"/>
  <c r="P715" i="1"/>
  <c r="P725" i="1" s="1"/>
  <c r="O715" i="1"/>
  <c r="O725" i="1" s="1"/>
  <c r="N715" i="1"/>
  <c r="N725" i="1" s="1"/>
  <c r="M715" i="1"/>
  <c r="M725" i="1" s="1"/>
  <c r="L715" i="1"/>
  <c r="L725" i="1" s="1"/>
  <c r="K715" i="1"/>
  <c r="K725" i="1" s="1"/>
  <c r="P714" i="1"/>
  <c r="P724" i="1" s="1"/>
  <c r="P22" i="1" s="1"/>
  <c r="O714" i="1"/>
  <c r="N714" i="1"/>
  <c r="N724" i="1" s="1"/>
  <c r="M714" i="1"/>
  <c r="M724" i="1" s="1"/>
  <c r="L714" i="1"/>
  <c r="L724" i="1" s="1"/>
  <c r="L22" i="1" s="1"/>
  <c r="K714" i="1"/>
  <c r="K724" i="1" s="1"/>
  <c r="P713" i="1"/>
  <c r="P723" i="1" s="1"/>
  <c r="O713" i="1"/>
  <c r="O723" i="1" s="1"/>
  <c r="N713" i="1"/>
  <c r="M713" i="1"/>
  <c r="M723" i="1" s="1"/>
  <c r="L713" i="1"/>
  <c r="L723" i="1" s="1"/>
  <c r="K713" i="1"/>
  <c r="K723" i="1" s="1"/>
  <c r="P712" i="1"/>
  <c r="P722" i="1" s="1"/>
  <c r="O712" i="1"/>
  <c r="O722" i="1" s="1"/>
  <c r="N712" i="1"/>
  <c r="M712" i="1"/>
  <c r="M722" i="1" s="1"/>
  <c r="L712" i="1"/>
  <c r="L722" i="1" s="1"/>
  <c r="K712" i="1"/>
  <c r="K722" i="1" s="1"/>
  <c r="G712" i="1"/>
  <c r="G722" i="1" s="1"/>
  <c r="P711" i="1"/>
  <c r="P721" i="1" s="1"/>
  <c r="O711" i="1"/>
  <c r="O721" i="1" s="1"/>
  <c r="N711" i="1"/>
  <c r="N721" i="1" s="1"/>
  <c r="M711" i="1"/>
  <c r="M721" i="1" s="1"/>
  <c r="L711" i="1"/>
  <c r="L721" i="1" s="1"/>
  <c r="K711" i="1"/>
  <c r="K721" i="1" s="1"/>
  <c r="P710" i="1"/>
  <c r="P720" i="1" s="1"/>
  <c r="P18" i="1" s="1"/>
  <c r="O710" i="1"/>
  <c r="N710" i="1"/>
  <c r="N720" i="1" s="1"/>
  <c r="M710" i="1"/>
  <c r="M720" i="1" s="1"/>
  <c r="L710" i="1"/>
  <c r="L720" i="1" s="1"/>
  <c r="L18" i="1" s="1"/>
  <c r="K710" i="1"/>
  <c r="K720" i="1" s="1"/>
  <c r="P709" i="1"/>
  <c r="P719" i="1" s="1"/>
  <c r="O709" i="1"/>
  <c r="O719" i="1" s="1"/>
  <c r="O17" i="1" s="1"/>
  <c r="N709" i="1"/>
  <c r="N719" i="1" s="1"/>
  <c r="M709" i="1"/>
  <c r="M719" i="1" s="1"/>
  <c r="L709" i="1"/>
  <c r="L719" i="1" s="1"/>
  <c r="K709" i="1"/>
  <c r="K719" i="1" s="1"/>
  <c r="K17" i="1" s="1"/>
  <c r="P708" i="1"/>
  <c r="P718" i="1" s="1"/>
  <c r="O708" i="1"/>
  <c r="O707" i="1" s="1"/>
  <c r="L708" i="1"/>
  <c r="L718" i="1" s="1"/>
  <c r="L717" i="1" s="1"/>
  <c r="L15" i="1" s="1"/>
  <c r="K708" i="1"/>
  <c r="K707" i="1" s="1"/>
  <c r="P707" i="1"/>
  <c r="L707" i="1"/>
  <c r="J697" i="1"/>
  <c r="I697" i="1"/>
  <c r="H697" i="1"/>
  <c r="G697" i="1"/>
  <c r="J687" i="1"/>
  <c r="I687" i="1"/>
  <c r="H687" i="1"/>
  <c r="G687" i="1"/>
  <c r="J686" i="1"/>
  <c r="I686" i="1"/>
  <c r="H686" i="1"/>
  <c r="G686" i="1"/>
  <c r="J685" i="1"/>
  <c r="I685" i="1"/>
  <c r="H685" i="1"/>
  <c r="G685" i="1"/>
  <c r="J684" i="1"/>
  <c r="I684" i="1"/>
  <c r="H684" i="1"/>
  <c r="G684" i="1"/>
  <c r="J683" i="1"/>
  <c r="I683" i="1"/>
  <c r="H683" i="1"/>
  <c r="G683" i="1"/>
  <c r="J682" i="1"/>
  <c r="I682" i="1"/>
  <c r="H682" i="1"/>
  <c r="G682" i="1"/>
  <c r="J681" i="1"/>
  <c r="I681" i="1"/>
  <c r="H681" i="1"/>
  <c r="G681" i="1"/>
  <c r="J680" i="1"/>
  <c r="I680" i="1"/>
  <c r="H680" i="1"/>
  <c r="G680" i="1"/>
  <c r="J679" i="1"/>
  <c r="I679" i="1"/>
  <c r="H679" i="1"/>
  <c r="G679" i="1"/>
  <c r="J678" i="1"/>
  <c r="I678" i="1"/>
  <c r="H678" i="1"/>
  <c r="G678" i="1"/>
  <c r="J677" i="1"/>
  <c r="I677" i="1"/>
  <c r="H677" i="1"/>
  <c r="G677" i="1"/>
  <c r="J667" i="1"/>
  <c r="I667" i="1"/>
  <c r="H667" i="1"/>
  <c r="G667" i="1"/>
  <c r="J657" i="1"/>
  <c r="I657" i="1"/>
  <c r="H657" i="1"/>
  <c r="G657" i="1"/>
  <c r="J656" i="1"/>
  <c r="I656" i="1"/>
  <c r="H656" i="1"/>
  <c r="G656" i="1"/>
  <c r="J655" i="1"/>
  <c r="I655" i="1"/>
  <c r="H655" i="1"/>
  <c r="G655" i="1"/>
  <c r="J654" i="1"/>
  <c r="I654" i="1"/>
  <c r="I764" i="1" s="1"/>
  <c r="H654" i="1"/>
  <c r="G654" i="1"/>
  <c r="J653" i="1"/>
  <c r="I653" i="1"/>
  <c r="H653" i="1"/>
  <c r="G653" i="1"/>
  <c r="J652" i="1"/>
  <c r="I652" i="1"/>
  <c r="I762" i="1" s="1"/>
  <c r="H652" i="1"/>
  <c r="G652" i="1"/>
  <c r="J651" i="1"/>
  <c r="I651" i="1"/>
  <c r="H651" i="1"/>
  <c r="G651" i="1"/>
  <c r="J650" i="1"/>
  <c r="I650" i="1"/>
  <c r="H650" i="1"/>
  <c r="G650" i="1"/>
  <c r="J649" i="1"/>
  <c r="I649" i="1"/>
  <c r="H649" i="1"/>
  <c r="G649" i="1"/>
  <c r="J648" i="1"/>
  <c r="I648" i="1"/>
  <c r="I758" i="1" s="1"/>
  <c r="H648" i="1"/>
  <c r="G648" i="1"/>
  <c r="J647" i="1"/>
  <c r="I647" i="1"/>
  <c r="H647" i="1"/>
  <c r="G647" i="1"/>
  <c r="J637" i="1"/>
  <c r="I637" i="1"/>
  <c r="H637" i="1"/>
  <c r="G637" i="1"/>
  <c r="J627" i="1"/>
  <c r="I627" i="1"/>
  <c r="H627" i="1"/>
  <c r="G627" i="1"/>
  <c r="J626" i="1"/>
  <c r="I626" i="1"/>
  <c r="H626" i="1"/>
  <c r="G626" i="1"/>
  <c r="J625" i="1"/>
  <c r="I625" i="1"/>
  <c r="I617" i="1" s="1"/>
  <c r="H625" i="1"/>
  <c r="G625" i="1"/>
  <c r="J624" i="1"/>
  <c r="H624" i="1"/>
  <c r="H617" i="1" s="1"/>
  <c r="J623" i="1"/>
  <c r="J753" i="1" s="1"/>
  <c r="I623" i="1"/>
  <c r="H623" i="1"/>
  <c r="H753" i="1" s="1"/>
  <c r="G623" i="1"/>
  <c r="G753" i="1" s="1"/>
  <c r="J621" i="1"/>
  <c r="I621" i="1"/>
  <c r="H621" i="1"/>
  <c r="G621" i="1"/>
  <c r="G751" i="1" s="1"/>
  <c r="J619" i="1"/>
  <c r="I619" i="1"/>
  <c r="H619" i="1"/>
  <c r="G619" i="1"/>
  <c r="J618" i="1"/>
  <c r="I618" i="1"/>
  <c r="H618" i="1"/>
  <c r="G618" i="1"/>
  <c r="G617" i="1" s="1"/>
  <c r="J617" i="1"/>
  <c r="J616" i="1"/>
  <c r="I616" i="1"/>
  <c r="H616" i="1"/>
  <c r="G616" i="1"/>
  <c r="J613" i="1"/>
  <c r="I613" i="1"/>
  <c r="H613" i="1"/>
  <c r="G613" i="1"/>
  <c r="G710" i="1" s="1"/>
  <c r="G720" i="1" s="1"/>
  <c r="J601" i="1"/>
  <c r="I601" i="1"/>
  <c r="H601" i="1"/>
  <c r="G601" i="1"/>
  <c r="J591" i="1"/>
  <c r="I591" i="1"/>
  <c r="H591" i="1"/>
  <c r="G591" i="1"/>
  <c r="J590" i="1"/>
  <c r="I590" i="1"/>
  <c r="H590" i="1"/>
  <c r="G590" i="1"/>
  <c r="J589" i="1"/>
  <c r="I589" i="1"/>
  <c r="H589" i="1"/>
  <c r="G589" i="1"/>
  <c r="J588" i="1"/>
  <c r="I588" i="1"/>
  <c r="H588" i="1"/>
  <c r="G588" i="1"/>
  <c r="J587" i="1"/>
  <c r="I587" i="1"/>
  <c r="H587" i="1"/>
  <c r="G587" i="1"/>
  <c r="G581" i="1" s="1"/>
  <c r="I586" i="1"/>
  <c r="G586" i="1"/>
  <c r="J583" i="1"/>
  <c r="I583" i="1"/>
  <c r="H583" i="1"/>
  <c r="G583" i="1"/>
  <c r="J582" i="1"/>
  <c r="I582" i="1"/>
  <c r="H582" i="1"/>
  <c r="G582" i="1"/>
  <c r="J581" i="1"/>
  <c r="I581" i="1"/>
  <c r="H581" i="1"/>
  <c r="J571" i="1"/>
  <c r="I571" i="1"/>
  <c r="H571" i="1"/>
  <c r="G571" i="1"/>
  <c r="J561" i="1"/>
  <c r="I561" i="1"/>
  <c r="H561" i="1"/>
  <c r="G561" i="1"/>
  <c r="J557" i="1"/>
  <c r="I557" i="1"/>
  <c r="H557" i="1"/>
  <c r="G557" i="1"/>
  <c r="J556" i="1"/>
  <c r="I556" i="1"/>
  <c r="H556" i="1"/>
  <c r="G556" i="1"/>
  <c r="J555" i="1"/>
  <c r="I555" i="1"/>
  <c r="H555" i="1"/>
  <c r="G555" i="1"/>
  <c r="J554" i="1"/>
  <c r="I554" i="1"/>
  <c r="H554" i="1"/>
  <c r="G554" i="1"/>
  <c r="J553" i="1"/>
  <c r="I553" i="1"/>
  <c r="H553" i="1"/>
  <c r="G553" i="1"/>
  <c r="J552" i="1"/>
  <c r="I552" i="1"/>
  <c r="H552" i="1"/>
  <c r="G552" i="1"/>
  <c r="J551" i="1"/>
  <c r="I551" i="1"/>
  <c r="H551" i="1"/>
  <c r="G551" i="1"/>
  <c r="J550" i="1"/>
  <c r="I550" i="1"/>
  <c r="H550" i="1"/>
  <c r="G550" i="1"/>
  <c r="J549" i="1"/>
  <c r="I549" i="1"/>
  <c r="H549" i="1"/>
  <c r="G549" i="1"/>
  <c r="J548" i="1"/>
  <c r="I548" i="1"/>
  <c r="H548" i="1"/>
  <c r="G548" i="1"/>
  <c r="J538" i="1"/>
  <c r="I538" i="1"/>
  <c r="H538" i="1"/>
  <c r="G538" i="1"/>
  <c r="J528" i="1"/>
  <c r="I528" i="1"/>
  <c r="H528" i="1"/>
  <c r="G528" i="1"/>
  <c r="J525" i="1"/>
  <c r="J746" i="1" s="1"/>
  <c r="I525" i="1"/>
  <c r="I746" i="1" s="1"/>
  <c r="H525" i="1"/>
  <c r="H746" i="1" s="1"/>
  <c r="G525" i="1"/>
  <c r="J524" i="1"/>
  <c r="J745" i="1" s="1"/>
  <c r="I524" i="1"/>
  <c r="I745" i="1" s="1"/>
  <c r="H524" i="1"/>
  <c r="H745" i="1" s="1"/>
  <c r="G524" i="1"/>
  <c r="G745" i="1" s="1"/>
  <c r="J523" i="1"/>
  <c r="J744" i="1" s="1"/>
  <c r="I523" i="1"/>
  <c r="I744" i="1" s="1"/>
  <c r="H523" i="1"/>
  <c r="H744" i="1" s="1"/>
  <c r="G523" i="1"/>
  <c r="J522" i="1"/>
  <c r="J743" i="1" s="1"/>
  <c r="I522" i="1"/>
  <c r="I743" i="1" s="1"/>
  <c r="H522" i="1"/>
  <c r="H743" i="1" s="1"/>
  <c r="G522" i="1"/>
  <c r="G743" i="1" s="1"/>
  <c r="J521" i="1"/>
  <c r="J742" i="1" s="1"/>
  <c r="I521" i="1"/>
  <c r="I742" i="1" s="1"/>
  <c r="H521" i="1"/>
  <c r="H742" i="1" s="1"/>
  <c r="G521" i="1"/>
  <c r="G742" i="1" s="1"/>
  <c r="J520" i="1"/>
  <c r="J741" i="1" s="1"/>
  <c r="I520" i="1"/>
  <c r="I741" i="1" s="1"/>
  <c r="H520" i="1"/>
  <c r="H741" i="1" s="1"/>
  <c r="G520" i="1"/>
  <c r="G741" i="1" s="1"/>
  <c r="J519" i="1"/>
  <c r="I519" i="1"/>
  <c r="H519" i="1"/>
  <c r="G519" i="1"/>
  <c r="J518" i="1"/>
  <c r="I518" i="1"/>
  <c r="H518" i="1"/>
  <c r="G518" i="1"/>
  <c r="J517" i="1"/>
  <c r="I517" i="1"/>
  <c r="H517" i="1"/>
  <c r="G517" i="1"/>
  <c r="J516" i="1"/>
  <c r="I516" i="1"/>
  <c r="H516" i="1"/>
  <c r="G516" i="1"/>
  <c r="I514" i="1"/>
  <c r="J513" i="1"/>
  <c r="I513" i="1"/>
  <c r="H513" i="1"/>
  <c r="G513" i="1"/>
  <c r="J510" i="1"/>
  <c r="J514" i="1" s="1"/>
  <c r="I510" i="1"/>
  <c r="H510" i="1"/>
  <c r="H514" i="1" s="1"/>
  <c r="G510" i="1"/>
  <c r="G514" i="1" s="1"/>
  <c r="I507" i="1"/>
  <c r="J506" i="1"/>
  <c r="I506" i="1"/>
  <c r="H506" i="1"/>
  <c r="G506" i="1"/>
  <c r="J504" i="1"/>
  <c r="J507" i="1" s="1"/>
  <c r="I504" i="1"/>
  <c r="H504" i="1"/>
  <c r="H507" i="1" s="1"/>
  <c r="G504" i="1"/>
  <c r="G507" i="1" s="1"/>
  <c r="J499" i="1"/>
  <c r="I499" i="1"/>
  <c r="H499" i="1"/>
  <c r="G499" i="1"/>
  <c r="J496" i="1"/>
  <c r="J500" i="1" s="1"/>
  <c r="I496" i="1"/>
  <c r="I500" i="1" s="1"/>
  <c r="H496" i="1"/>
  <c r="H500" i="1" s="1"/>
  <c r="G496" i="1"/>
  <c r="G500" i="1" s="1"/>
  <c r="J491" i="1"/>
  <c r="I491" i="1"/>
  <c r="H491" i="1"/>
  <c r="G491" i="1"/>
  <c r="J488" i="1"/>
  <c r="J492" i="1" s="1"/>
  <c r="J485" i="1" s="1"/>
  <c r="I488" i="1"/>
  <c r="I492" i="1" s="1"/>
  <c r="I485" i="1" s="1"/>
  <c r="H488" i="1"/>
  <c r="H492" i="1" s="1"/>
  <c r="G488" i="1"/>
  <c r="G492" i="1" s="1"/>
  <c r="I484" i="1"/>
  <c r="J483" i="1"/>
  <c r="I483" i="1"/>
  <c r="H483" i="1"/>
  <c r="G483" i="1"/>
  <c r="J480" i="1"/>
  <c r="J484" i="1" s="1"/>
  <c r="I480" i="1"/>
  <c r="H480" i="1"/>
  <c r="H484" i="1" s="1"/>
  <c r="G480" i="1"/>
  <c r="G484" i="1" s="1"/>
  <c r="J476" i="1"/>
  <c r="I476" i="1"/>
  <c r="H476" i="1"/>
  <c r="G476" i="1"/>
  <c r="J473" i="1"/>
  <c r="I473" i="1"/>
  <c r="H473" i="1"/>
  <c r="G473" i="1"/>
  <c r="J470" i="1"/>
  <c r="I470" i="1"/>
  <c r="H470" i="1"/>
  <c r="G470" i="1"/>
  <c r="J467" i="1"/>
  <c r="I467" i="1"/>
  <c r="H467" i="1"/>
  <c r="G467" i="1"/>
  <c r="J464" i="1"/>
  <c r="I464" i="1"/>
  <c r="H464" i="1"/>
  <c r="G464" i="1"/>
  <c r="J461" i="1"/>
  <c r="I461" i="1"/>
  <c r="H461" i="1"/>
  <c r="G461" i="1"/>
  <c r="J459" i="1"/>
  <c r="I459" i="1"/>
  <c r="H459" i="1"/>
  <c r="G459" i="1"/>
  <c r="J456" i="1"/>
  <c r="J477" i="1" s="1"/>
  <c r="I456" i="1"/>
  <c r="I477" i="1" s="1"/>
  <c r="H456" i="1"/>
  <c r="H477" i="1" s="1"/>
  <c r="G456" i="1"/>
  <c r="G477" i="1" s="1"/>
  <c r="J453" i="1"/>
  <c r="I453" i="1"/>
  <c r="H453" i="1"/>
  <c r="G453" i="1"/>
  <c r="I451" i="1"/>
  <c r="I454" i="1" s="1"/>
  <c r="G451" i="1"/>
  <c r="J449" i="1"/>
  <c r="J451" i="1" s="1"/>
  <c r="H449" i="1"/>
  <c r="H451" i="1" s="1"/>
  <c r="J448" i="1"/>
  <c r="I448" i="1"/>
  <c r="H448" i="1"/>
  <c r="G448" i="1"/>
  <c r="I446" i="1"/>
  <c r="G446" i="1"/>
  <c r="G454" i="1" s="1"/>
  <c r="J445" i="1"/>
  <c r="J446" i="1" s="1"/>
  <c r="J454" i="1" s="1"/>
  <c r="J441" i="1"/>
  <c r="I441" i="1"/>
  <c r="H441" i="1"/>
  <c r="G441" i="1"/>
  <c r="J438" i="1"/>
  <c r="I438" i="1"/>
  <c r="H438" i="1"/>
  <c r="G438" i="1"/>
  <c r="J435" i="1"/>
  <c r="I435" i="1"/>
  <c r="H435" i="1"/>
  <c r="G435" i="1"/>
  <c r="J432" i="1"/>
  <c r="I432" i="1"/>
  <c r="H432" i="1"/>
  <c r="G432" i="1"/>
  <c r="J429" i="1"/>
  <c r="J442" i="1" s="1"/>
  <c r="J425" i="1" s="1"/>
  <c r="I429" i="1"/>
  <c r="I442" i="1" s="1"/>
  <c r="H429" i="1"/>
  <c r="H442" i="1" s="1"/>
  <c r="G429" i="1"/>
  <c r="G442" i="1" s="1"/>
  <c r="J415" i="1"/>
  <c r="I415" i="1"/>
  <c r="H415" i="1"/>
  <c r="G415" i="1"/>
  <c r="J405" i="1"/>
  <c r="I405" i="1"/>
  <c r="H405" i="1"/>
  <c r="G405" i="1"/>
  <c r="J404" i="1"/>
  <c r="J766" i="1" s="1"/>
  <c r="I404" i="1"/>
  <c r="I766" i="1" s="1"/>
  <c r="H404" i="1"/>
  <c r="H766" i="1" s="1"/>
  <c r="G404" i="1"/>
  <c r="G766" i="1" s="1"/>
  <c r="J403" i="1"/>
  <c r="J765" i="1" s="1"/>
  <c r="I403" i="1"/>
  <c r="H403" i="1"/>
  <c r="H765" i="1" s="1"/>
  <c r="G403" i="1"/>
  <c r="G765" i="1" s="1"/>
  <c r="J402" i="1"/>
  <c r="J764" i="1" s="1"/>
  <c r="H402" i="1"/>
  <c r="H764" i="1" s="1"/>
  <c r="G402" i="1"/>
  <c r="G764" i="1" s="1"/>
  <c r="J401" i="1"/>
  <c r="J763" i="1" s="1"/>
  <c r="I401" i="1"/>
  <c r="H401" i="1"/>
  <c r="H763" i="1" s="1"/>
  <c r="G401" i="1"/>
  <c r="G763" i="1" s="1"/>
  <c r="J400" i="1"/>
  <c r="J762" i="1" s="1"/>
  <c r="I400" i="1"/>
  <c r="H400" i="1"/>
  <c r="G400" i="1"/>
  <c r="G762" i="1" s="1"/>
  <c r="J399" i="1"/>
  <c r="J761" i="1" s="1"/>
  <c r="I399" i="1"/>
  <c r="H399" i="1"/>
  <c r="H761" i="1" s="1"/>
  <c r="G399" i="1"/>
  <c r="G761" i="1" s="1"/>
  <c r="J398" i="1"/>
  <c r="J760" i="1" s="1"/>
  <c r="I398" i="1"/>
  <c r="H398" i="1"/>
  <c r="H760" i="1" s="1"/>
  <c r="G398" i="1"/>
  <c r="G760" i="1" s="1"/>
  <c r="J397" i="1"/>
  <c r="J759" i="1" s="1"/>
  <c r="I397" i="1"/>
  <c r="H397" i="1"/>
  <c r="H759" i="1" s="1"/>
  <c r="G397" i="1"/>
  <c r="G759" i="1" s="1"/>
  <c r="G757" i="1" s="1"/>
  <c r="J396" i="1"/>
  <c r="J758" i="1" s="1"/>
  <c r="I396" i="1"/>
  <c r="H396" i="1"/>
  <c r="H758" i="1" s="1"/>
  <c r="G396" i="1"/>
  <c r="G758" i="1" s="1"/>
  <c r="H395" i="1"/>
  <c r="G395" i="1"/>
  <c r="J385" i="1"/>
  <c r="I385" i="1"/>
  <c r="H385" i="1"/>
  <c r="G385" i="1"/>
  <c r="J375" i="1"/>
  <c r="I375" i="1"/>
  <c r="H375" i="1"/>
  <c r="G375" i="1"/>
  <c r="J374" i="1"/>
  <c r="J756" i="1" s="1"/>
  <c r="I374" i="1"/>
  <c r="I756" i="1" s="1"/>
  <c r="H374" i="1"/>
  <c r="H756" i="1" s="1"/>
  <c r="G374" i="1"/>
  <c r="G756" i="1" s="1"/>
  <c r="J373" i="1"/>
  <c r="J755" i="1" s="1"/>
  <c r="I373" i="1"/>
  <c r="I755" i="1" s="1"/>
  <c r="H373" i="1"/>
  <c r="H755" i="1" s="1"/>
  <c r="G373" i="1"/>
  <c r="G755" i="1" s="1"/>
  <c r="J372" i="1"/>
  <c r="J754" i="1" s="1"/>
  <c r="I372" i="1"/>
  <c r="I754" i="1" s="1"/>
  <c r="H372" i="1"/>
  <c r="H754" i="1" s="1"/>
  <c r="G372" i="1"/>
  <c r="G754" i="1" s="1"/>
  <c r="I371" i="1"/>
  <c r="I753" i="1" s="1"/>
  <c r="G371" i="1"/>
  <c r="I370" i="1"/>
  <c r="G370" i="1"/>
  <c r="G752" i="1" s="1"/>
  <c r="J369" i="1"/>
  <c r="J751" i="1" s="1"/>
  <c r="I369" i="1"/>
  <c r="I751" i="1" s="1"/>
  <c r="H369" i="1"/>
  <c r="H751" i="1" s="1"/>
  <c r="G369" i="1"/>
  <c r="J368" i="1"/>
  <c r="J750" i="1" s="1"/>
  <c r="I368" i="1"/>
  <c r="I750" i="1" s="1"/>
  <c r="H368" i="1"/>
  <c r="H750" i="1" s="1"/>
  <c r="G368" i="1"/>
  <c r="G750" i="1" s="1"/>
  <c r="J367" i="1"/>
  <c r="J749" i="1" s="1"/>
  <c r="I367" i="1"/>
  <c r="I749" i="1" s="1"/>
  <c r="H367" i="1"/>
  <c r="H749" i="1" s="1"/>
  <c r="G367" i="1"/>
  <c r="G749" i="1" s="1"/>
  <c r="J366" i="1"/>
  <c r="J748" i="1" s="1"/>
  <c r="J747" i="1" s="1"/>
  <c r="I366" i="1"/>
  <c r="I748" i="1" s="1"/>
  <c r="H366" i="1"/>
  <c r="H748" i="1" s="1"/>
  <c r="H747" i="1" s="1"/>
  <c r="G366" i="1"/>
  <c r="G748" i="1" s="1"/>
  <c r="J365" i="1"/>
  <c r="G365" i="1"/>
  <c r="J355" i="1"/>
  <c r="I355" i="1"/>
  <c r="H355" i="1"/>
  <c r="G355" i="1"/>
  <c r="J345" i="1"/>
  <c r="I345" i="1"/>
  <c r="H345" i="1"/>
  <c r="G345" i="1"/>
  <c r="J334" i="1"/>
  <c r="I334" i="1"/>
  <c r="H334" i="1"/>
  <c r="G334" i="1"/>
  <c r="J294" i="1"/>
  <c r="I294" i="1"/>
  <c r="H294" i="1"/>
  <c r="G294" i="1"/>
  <c r="J284" i="1"/>
  <c r="I284" i="1"/>
  <c r="H284" i="1"/>
  <c r="G284" i="1"/>
  <c r="J277" i="1"/>
  <c r="J740" i="1" s="1"/>
  <c r="I277" i="1"/>
  <c r="H277" i="1"/>
  <c r="G277" i="1"/>
  <c r="G740" i="1" s="1"/>
  <c r="J276" i="1"/>
  <c r="J739" i="1" s="1"/>
  <c r="I276" i="1"/>
  <c r="H276" i="1"/>
  <c r="H739" i="1" s="1"/>
  <c r="G276" i="1"/>
  <c r="G739" i="1" s="1"/>
  <c r="J275" i="1"/>
  <c r="J738" i="1" s="1"/>
  <c r="J737" i="1" s="1"/>
  <c r="I275" i="1"/>
  <c r="H275" i="1"/>
  <c r="H738" i="1" s="1"/>
  <c r="G275" i="1"/>
  <c r="G738" i="1" s="1"/>
  <c r="J274" i="1"/>
  <c r="I274" i="1"/>
  <c r="H274" i="1"/>
  <c r="G274" i="1"/>
  <c r="J265" i="1"/>
  <c r="I265" i="1"/>
  <c r="H265" i="1"/>
  <c r="G265" i="1"/>
  <c r="J262" i="1"/>
  <c r="I262" i="1"/>
  <c r="H262" i="1"/>
  <c r="G262" i="1"/>
  <c r="J259" i="1"/>
  <c r="I259" i="1"/>
  <c r="H259" i="1"/>
  <c r="G259" i="1"/>
  <c r="J256" i="1"/>
  <c r="I256" i="1"/>
  <c r="H256" i="1"/>
  <c r="G256" i="1"/>
  <c r="J253" i="1"/>
  <c r="I253" i="1"/>
  <c r="H253" i="1"/>
  <c r="G253" i="1"/>
  <c r="J250" i="1"/>
  <c r="I250" i="1"/>
  <c r="H250" i="1"/>
  <c r="G250" i="1"/>
  <c r="J247" i="1"/>
  <c r="I247" i="1"/>
  <c r="H247" i="1"/>
  <c r="G247" i="1"/>
  <c r="J244" i="1"/>
  <c r="I244" i="1"/>
  <c r="H244" i="1"/>
  <c r="G244" i="1"/>
  <c r="J241" i="1"/>
  <c r="I241" i="1"/>
  <c r="H241" i="1"/>
  <c r="H266" i="1" s="1"/>
  <c r="G241" i="1"/>
  <c r="I238" i="1"/>
  <c r="H237" i="1"/>
  <c r="G237" i="1"/>
  <c r="H236" i="1"/>
  <c r="G236" i="1"/>
  <c r="G238" i="1" s="1"/>
  <c r="J235" i="1"/>
  <c r="I235" i="1"/>
  <c r="H235" i="1"/>
  <c r="G235" i="1"/>
  <c r="J232" i="1"/>
  <c r="I232" i="1"/>
  <c r="H232" i="1"/>
  <c r="G232" i="1"/>
  <c r="J229" i="1"/>
  <c r="I229" i="1"/>
  <c r="H229" i="1"/>
  <c r="G229" i="1"/>
  <c r="J226" i="1"/>
  <c r="J266" i="1" s="1"/>
  <c r="I226" i="1"/>
  <c r="I266" i="1" s="1"/>
  <c r="H226" i="1"/>
  <c r="G226" i="1"/>
  <c r="G266" i="1" s="1"/>
  <c r="J222" i="1"/>
  <c r="H221" i="1"/>
  <c r="G221" i="1"/>
  <c r="J220" i="1"/>
  <c r="I220" i="1"/>
  <c r="I222" i="1" s="1"/>
  <c r="H220" i="1"/>
  <c r="H222" i="1" s="1"/>
  <c r="G220" i="1"/>
  <c r="G222" i="1" s="1"/>
  <c r="H218" i="1"/>
  <c r="G218" i="1"/>
  <c r="J217" i="1"/>
  <c r="I217" i="1"/>
  <c r="I219" i="1" s="1"/>
  <c r="J216" i="1"/>
  <c r="H215" i="1"/>
  <c r="G215" i="1"/>
  <c r="J214" i="1"/>
  <c r="I214" i="1"/>
  <c r="I216" i="1" s="1"/>
  <c r="H214" i="1"/>
  <c r="H216" i="1" s="1"/>
  <c r="G214" i="1"/>
  <c r="G216" i="1" s="1"/>
  <c r="H212" i="1"/>
  <c r="G212" i="1"/>
  <c r="J211" i="1"/>
  <c r="I211" i="1"/>
  <c r="I213" i="1" s="1"/>
  <c r="J210" i="1"/>
  <c r="I210" i="1"/>
  <c r="H209" i="1"/>
  <c r="G209" i="1"/>
  <c r="J208" i="1"/>
  <c r="I208" i="1"/>
  <c r="H208" i="1"/>
  <c r="H210" i="1" s="1"/>
  <c r="G208" i="1"/>
  <c r="G210" i="1" s="1"/>
  <c r="J203" i="1"/>
  <c r="I203" i="1"/>
  <c r="H203" i="1"/>
  <c r="G203" i="1"/>
  <c r="J200" i="1"/>
  <c r="J204" i="1" s="1"/>
  <c r="I200" i="1"/>
  <c r="I204" i="1" s="1"/>
  <c r="H200" i="1"/>
  <c r="H204" i="1" s="1"/>
  <c r="G200" i="1"/>
  <c r="G204" i="1" s="1"/>
  <c r="J196" i="1"/>
  <c r="I196" i="1"/>
  <c r="H196" i="1"/>
  <c r="G196" i="1"/>
  <c r="J193" i="1"/>
  <c r="I193" i="1"/>
  <c r="H193" i="1"/>
  <c r="G193" i="1"/>
  <c r="H192" i="1"/>
  <c r="J191" i="1"/>
  <c r="J197" i="1" s="1"/>
  <c r="I191" i="1"/>
  <c r="I197" i="1" s="1"/>
  <c r="H190" i="1"/>
  <c r="G190" i="1"/>
  <c r="G191" i="1" s="1"/>
  <c r="G197" i="1" s="1"/>
  <c r="H189" i="1"/>
  <c r="H191" i="1" s="1"/>
  <c r="H197" i="1" s="1"/>
  <c r="R187" i="1"/>
  <c r="I187" i="1"/>
  <c r="G187" i="1"/>
  <c r="J186" i="1"/>
  <c r="H186" i="1" s="1"/>
  <c r="G186" i="1"/>
  <c r="J185" i="1"/>
  <c r="H185" i="1"/>
  <c r="H187" i="1" s="1"/>
  <c r="J184" i="1"/>
  <c r="I184" i="1"/>
  <c r="H184" i="1"/>
  <c r="G184" i="1"/>
  <c r="G188" i="1" s="1"/>
  <c r="G183" i="1"/>
  <c r="S187" i="1" s="1"/>
  <c r="J178" i="1"/>
  <c r="J179" i="1" s="1"/>
  <c r="I178" i="1"/>
  <c r="I179" i="1" s="1"/>
  <c r="H178" i="1"/>
  <c r="H179" i="1" s="1"/>
  <c r="G178" i="1"/>
  <c r="G179" i="1" s="1"/>
  <c r="J172" i="1"/>
  <c r="J173" i="1" s="1"/>
  <c r="I172" i="1"/>
  <c r="G172" i="1" s="1"/>
  <c r="G173" i="1" s="1"/>
  <c r="H172" i="1"/>
  <c r="H173" i="1" s="1"/>
  <c r="J170" i="1"/>
  <c r="I170" i="1"/>
  <c r="H170" i="1"/>
  <c r="G170" i="1"/>
  <c r="J167" i="1"/>
  <c r="I167" i="1"/>
  <c r="H166" i="1"/>
  <c r="G166" i="1"/>
  <c r="H165" i="1"/>
  <c r="H167" i="1" s="1"/>
  <c r="G165" i="1"/>
  <c r="G167" i="1" s="1"/>
  <c r="J164" i="1"/>
  <c r="I164" i="1"/>
  <c r="H164" i="1"/>
  <c r="H163" i="1"/>
  <c r="G163" i="1"/>
  <c r="G164" i="1" s="1"/>
  <c r="J162" i="1"/>
  <c r="I162" i="1"/>
  <c r="G162" i="1"/>
  <c r="H161" i="1"/>
  <c r="H162" i="1" s="1"/>
  <c r="G161" i="1"/>
  <c r="J159" i="1"/>
  <c r="I159" i="1"/>
  <c r="H159" i="1"/>
  <c r="G159" i="1"/>
  <c r="G174" i="1" s="1"/>
  <c r="J155" i="1"/>
  <c r="J157" i="1" s="1"/>
  <c r="I155" i="1"/>
  <c r="G155" i="1" s="1"/>
  <c r="H155" i="1"/>
  <c r="H156" i="1" s="1"/>
  <c r="J152" i="1"/>
  <c r="I152" i="1"/>
  <c r="H152" i="1"/>
  <c r="G152" i="1"/>
  <c r="J149" i="1"/>
  <c r="I149" i="1"/>
  <c r="H149" i="1"/>
  <c r="G149" i="1"/>
  <c r="J146" i="1"/>
  <c r="J153" i="1" s="1"/>
  <c r="I146" i="1"/>
  <c r="I153" i="1" s="1"/>
  <c r="H146" i="1"/>
  <c r="H153" i="1" s="1"/>
  <c r="G146" i="1"/>
  <c r="G153" i="1" s="1"/>
  <c r="J142" i="1"/>
  <c r="I142" i="1"/>
  <c r="H142" i="1"/>
  <c r="G142" i="1"/>
  <c r="H141" i="1"/>
  <c r="J140" i="1"/>
  <c r="I140" i="1"/>
  <c r="H139" i="1"/>
  <c r="G139" i="1"/>
  <c r="G140" i="1" s="1"/>
  <c r="H138" i="1"/>
  <c r="H140" i="1" s="1"/>
  <c r="J137" i="1"/>
  <c r="I137" i="1"/>
  <c r="H137" i="1"/>
  <c r="G137" i="1"/>
  <c r="H136" i="1"/>
  <c r="J135" i="1"/>
  <c r="I135" i="1"/>
  <c r="H135" i="1"/>
  <c r="G135" i="1"/>
  <c r="J133" i="1"/>
  <c r="I133" i="1"/>
  <c r="H133" i="1"/>
  <c r="G133" i="1"/>
  <c r="J131" i="1"/>
  <c r="I131" i="1"/>
  <c r="I143" i="1" s="1"/>
  <c r="H131" i="1"/>
  <c r="G130" i="1"/>
  <c r="G131" i="1" s="1"/>
  <c r="I128" i="1"/>
  <c r="G128" i="1"/>
  <c r="G143" i="1" s="1"/>
  <c r="J127" i="1"/>
  <c r="H127" i="1" s="1"/>
  <c r="J125" i="1"/>
  <c r="I125" i="1"/>
  <c r="H125" i="1"/>
  <c r="G125" i="1"/>
  <c r="I123" i="1"/>
  <c r="H123" i="1"/>
  <c r="G123" i="1"/>
  <c r="J121" i="1"/>
  <c r="J123" i="1" s="1"/>
  <c r="H121" i="1"/>
  <c r="J120" i="1"/>
  <c r="I120" i="1"/>
  <c r="H120" i="1"/>
  <c r="G120" i="1"/>
  <c r="J118" i="1"/>
  <c r="H118" i="1" s="1"/>
  <c r="I118" i="1"/>
  <c r="G118" i="1" s="1"/>
  <c r="J116" i="1"/>
  <c r="H116" i="1" s="1"/>
  <c r="I116" i="1"/>
  <c r="G116" i="1"/>
  <c r="J114" i="1"/>
  <c r="H114" i="1" s="1"/>
  <c r="I114" i="1"/>
  <c r="G114" i="1" s="1"/>
  <c r="J112" i="1"/>
  <c r="I112" i="1"/>
  <c r="G112" i="1"/>
  <c r="H111" i="1"/>
  <c r="G111" i="1"/>
  <c r="H110" i="1"/>
  <c r="H112" i="1" s="1"/>
  <c r="J109" i="1"/>
  <c r="I109" i="1"/>
  <c r="H109" i="1"/>
  <c r="G108" i="1"/>
  <c r="G109" i="1" s="1"/>
  <c r="J106" i="1"/>
  <c r="I106" i="1"/>
  <c r="H106" i="1"/>
  <c r="G105" i="1"/>
  <c r="G106" i="1" s="1"/>
  <c r="J102" i="1"/>
  <c r="I102" i="1"/>
  <c r="H102" i="1"/>
  <c r="G102" i="1"/>
  <c r="J100" i="1"/>
  <c r="I100" i="1"/>
  <c r="H100" i="1"/>
  <c r="G100" i="1"/>
  <c r="J98" i="1"/>
  <c r="J103" i="1" s="1"/>
  <c r="I98" i="1"/>
  <c r="I103" i="1" s="1"/>
  <c r="H98" i="1"/>
  <c r="H103" i="1" s="1"/>
  <c r="G98" i="1"/>
  <c r="G103" i="1" s="1"/>
  <c r="J94" i="1"/>
  <c r="I94" i="1"/>
  <c r="H93" i="1"/>
  <c r="G93" i="1"/>
  <c r="H92" i="1"/>
  <c r="H94" i="1" s="1"/>
  <c r="G92" i="1"/>
  <c r="G94" i="1" s="1"/>
  <c r="J91" i="1"/>
  <c r="I91" i="1"/>
  <c r="H90" i="1"/>
  <c r="G90" i="1"/>
  <c r="H89" i="1"/>
  <c r="H91" i="1" s="1"/>
  <c r="G89" i="1"/>
  <c r="G91" i="1" s="1"/>
  <c r="J88" i="1"/>
  <c r="I88" i="1"/>
  <c r="H87" i="1"/>
  <c r="G87" i="1"/>
  <c r="H86" i="1"/>
  <c r="H88" i="1" s="1"/>
  <c r="G86" i="1"/>
  <c r="G88" i="1" s="1"/>
  <c r="J85" i="1"/>
  <c r="I85" i="1"/>
  <c r="H84" i="1"/>
  <c r="G84" i="1"/>
  <c r="H83" i="1"/>
  <c r="H85" i="1" s="1"/>
  <c r="G83" i="1"/>
  <c r="G85" i="1" s="1"/>
  <c r="J82" i="1"/>
  <c r="I82" i="1"/>
  <c r="H81" i="1"/>
  <c r="G81" i="1"/>
  <c r="H80" i="1"/>
  <c r="H82" i="1" s="1"/>
  <c r="G80" i="1"/>
  <c r="G82" i="1" s="1"/>
  <c r="J79" i="1"/>
  <c r="I79" i="1"/>
  <c r="H78" i="1"/>
  <c r="G78" i="1"/>
  <c r="H77" i="1"/>
  <c r="H79" i="1" s="1"/>
  <c r="G77" i="1"/>
  <c r="G79" i="1" s="1"/>
  <c r="J76" i="1"/>
  <c r="I76" i="1"/>
  <c r="H75" i="1"/>
  <c r="G75" i="1"/>
  <c r="H74" i="1"/>
  <c r="H76" i="1" s="1"/>
  <c r="G74" i="1"/>
  <c r="G76" i="1" s="1"/>
  <c r="J73" i="1"/>
  <c r="I73" i="1"/>
  <c r="H72" i="1"/>
  <c r="G72" i="1"/>
  <c r="H71" i="1"/>
  <c r="H73" i="1" s="1"/>
  <c r="G71" i="1"/>
  <c r="G73" i="1" s="1"/>
  <c r="J70" i="1"/>
  <c r="I70" i="1"/>
  <c r="H69" i="1"/>
  <c r="G69" i="1"/>
  <c r="H68" i="1"/>
  <c r="H70" i="1" s="1"/>
  <c r="G68" i="1"/>
  <c r="G70" i="1" s="1"/>
  <c r="J67" i="1"/>
  <c r="I67" i="1"/>
  <c r="H66" i="1"/>
  <c r="G66" i="1"/>
  <c r="H65" i="1"/>
  <c r="H67" i="1" s="1"/>
  <c r="G65" i="1"/>
  <c r="G67" i="1" s="1"/>
  <c r="J64" i="1"/>
  <c r="J95" i="1" s="1"/>
  <c r="I64" i="1"/>
  <c r="I95" i="1" s="1"/>
  <c r="H63" i="1"/>
  <c r="G63" i="1"/>
  <c r="H62" i="1"/>
  <c r="H64" i="1" s="1"/>
  <c r="G62" i="1"/>
  <c r="G64" i="1" s="1"/>
  <c r="G95" i="1" s="1"/>
  <c r="J59" i="1"/>
  <c r="I59" i="1"/>
  <c r="H59" i="1"/>
  <c r="G59" i="1"/>
  <c r="J55" i="1"/>
  <c r="J56" i="1" s="1"/>
  <c r="I55" i="1"/>
  <c r="I56" i="1" s="1"/>
  <c r="H55" i="1"/>
  <c r="H56" i="1" s="1"/>
  <c r="G55" i="1"/>
  <c r="G56" i="1" s="1"/>
  <c r="J53" i="1"/>
  <c r="I53" i="1"/>
  <c r="H53" i="1"/>
  <c r="G53" i="1"/>
  <c r="H52" i="1"/>
  <c r="G52" i="1"/>
  <c r="J49" i="1"/>
  <c r="H49" i="1" s="1"/>
  <c r="H50" i="1" s="1"/>
  <c r="I49" i="1"/>
  <c r="I50" i="1" s="1"/>
  <c r="J47" i="1"/>
  <c r="I47" i="1"/>
  <c r="H46" i="1"/>
  <c r="H47" i="1" s="1"/>
  <c r="H60" i="1" s="1"/>
  <c r="G46" i="1"/>
  <c r="G47" i="1" s="1"/>
  <c r="N43" i="1"/>
  <c r="M43" i="1"/>
  <c r="J43" i="1"/>
  <c r="I43" i="1"/>
  <c r="H42" i="1"/>
  <c r="G42" i="1"/>
  <c r="H41" i="1"/>
  <c r="H43" i="1" s="1"/>
  <c r="G41" i="1"/>
  <c r="G43" i="1" s="1"/>
  <c r="N40" i="1"/>
  <c r="M40" i="1"/>
  <c r="J40" i="1"/>
  <c r="I40" i="1"/>
  <c r="H39" i="1"/>
  <c r="G39" i="1"/>
  <c r="H38" i="1"/>
  <c r="H40" i="1" s="1"/>
  <c r="G38" i="1"/>
  <c r="G40" i="1" s="1"/>
  <c r="N37" i="1"/>
  <c r="M37" i="1"/>
  <c r="J37" i="1"/>
  <c r="I37" i="1"/>
  <c r="H36" i="1"/>
  <c r="G36" i="1"/>
  <c r="H35" i="1"/>
  <c r="H37" i="1" s="1"/>
  <c r="G35" i="1"/>
  <c r="G37" i="1" s="1"/>
  <c r="N34" i="1"/>
  <c r="M34" i="1"/>
  <c r="J34" i="1"/>
  <c r="I34" i="1"/>
  <c r="H33" i="1"/>
  <c r="G33" i="1"/>
  <c r="J32" i="1"/>
  <c r="I32" i="1"/>
  <c r="H32" i="1"/>
  <c r="H34" i="1" s="1"/>
  <c r="G32" i="1"/>
  <c r="G34" i="1" s="1"/>
  <c r="N31" i="1"/>
  <c r="N44" i="1" s="1"/>
  <c r="M31" i="1"/>
  <c r="M44" i="1" s="1"/>
  <c r="J31" i="1"/>
  <c r="J44" i="1" s="1"/>
  <c r="I31" i="1"/>
  <c r="I44" i="1" s="1"/>
  <c r="H30" i="1"/>
  <c r="G30" i="1"/>
  <c r="J29" i="1"/>
  <c r="I29" i="1"/>
  <c r="H29" i="1"/>
  <c r="H31" i="1" s="1"/>
  <c r="G29" i="1"/>
  <c r="G31" i="1" s="1"/>
  <c r="G44" i="1" s="1"/>
  <c r="P24" i="1"/>
  <c r="N24" i="1"/>
  <c r="M24" i="1"/>
  <c r="L24" i="1"/>
  <c r="K24" i="1"/>
  <c r="P23" i="1"/>
  <c r="O23" i="1"/>
  <c r="N23" i="1"/>
  <c r="M23" i="1"/>
  <c r="L23" i="1"/>
  <c r="K23" i="1"/>
  <c r="O22" i="1"/>
  <c r="N22" i="1"/>
  <c r="M22" i="1"/>
  <c r="K22" i="1"/>
  <c r="P21" i="1"/>
  <c r="O21" i="1"/>
  <c r="N21" i="1"/>
  <c r="M21" i="1"/>
  <c r="L21" i="1"/>
  <c r="K21" i="1"/>
  <c r="P20" i="1"/>
  <c r="O20" i="1"/>
  <c r="M20" i="1"/>
  <c r="L20" i="1"/>
  <c r="K20" i="1"/>
  <c r="G20" i="1"/>
  <c r="P19" i="1"/>
  <c r="O19" i="1"/>
  <c r="N19" i="1"/>
  <c r="M19" i="1"/>
  <c r="L19" i="1"/>
  <c r="K19" i="1"/>
  <c r="O18" i="1"/>
  <c r="N18" i="1"/>
  <c r="M18" i="1"/>
  <c r="K18" i="1"/>
  <c r="G18" i="1"/>
  <c r="P17" i="1"/>
  <c r="N17" i="1"/>
  <c r="M17" i="1"/>
  <c r="L17" i="1"/>
  <c r="P16" i="1"/>
  <c r="J126" i="1" l="1"/>
  <c r="I126" i="1"/>
  <c r="I714" i="1" s="1"/>
  <c r="I724" i="1" s="1"/>
  <c r="I22" i="1" s="1"/>
  <c r="G126" i="1"/>
  <c r="G734" i="1" s="1"/>
  <c r="G735" i="1"/>
  <c r="G782" i="1" s="1"/>
  <c r="G715" i="1"/>
  <c r="G725" i="1" s="1"/>
  <c r="G23" i="1" s="1"/>
  <c r="G60" i="1"/>
  <c r="I733" i="1"/>
  <c r="I713" i="1"/>
  <c r="I723" i="1" s="1"/>
  <c r="I21" i="1" s="1"/>
  <c r="G736" i="1"/>
  <c r="G716" i="1"/>
  <c r="G726" i="1" s="1"/>
  <c r="G24" i="1" s="1"/>
  <c r="H174" i="1"/>
  <c r="H188" i="1"/>
  <c r="I425" i="1"/>
  <c r="H733" i="1"/>
  <c r="H780" i="1" s="1"/>
  <c r="H713" i="1"/>
  <c r="H723" i="1" s="1"/>
  <c r="H21" i="1" s="1"/>
  <c r="M728" i="1"/>
  <c r="M708" i="1"/>
  <c r="M26" i="1"/>
  <c r="I731" i="1"/>
  <c r="I711" i="1"/>
  <c r="I721" i="1" s="1"/>
  <c r="I19" i="1" s="1"/>
  <c r="H729" i="1"/>
  <c r="H776" i="1" s="1"/>
  <c r="H709" i="1"/>
  <c r="H719" i="1" s="1"/>
  <c r="H17" i="1" s="1"/>
  <c r="J731" i="1"/>
  <c r="J778" i="1" s="1"/>
  <c r="J711" i="1"/>
  <c r="J721" i="1" s="1"/>
  <c r="J19" i="1" s="1"/>
  <c r="J733" i="1"/>
  <c r="J780" i="1" s="1"/>
  <c r="J713" i="1"/>
  <c r="J723" i="1" s="1"/>
  <c r="J21" i="1" s="1"/>
  <c r="H736" i="1"/>
  <c r="H783" i="1" s="1"/>
  <c r="H716" i="1"/>
  <c r="H726" i="1" s="1"/>
  <c r="H24" i="1" s="1"/>
  <c r="G157" i="1"/>
  <c r="G154" i="1" s="1"/>
  <c r="G156" i="1"/>
  <c r="I735" i="1"/>
  <c r="I782" i="1" s="1"/>
  <c r="I715" i="1"/>
  <c r="I725" i="1" s="1"/>
  <c r="I23" i="1" s="1"/>
  <c r="J736" i="1"/>
  <c r="J783" i="1" s="1"/>
  <c r="J716" i="1"/>
  <c r="J726" i="1" s="1"/>
  <c r="J24" i="1" s="1"/>
  <c r="G731" i="1"/>
  <c r="G778" i="1" s="1"/>
  <c r="G711" i="1"/>
  <c r="G721" i="1" s="1"/>
  <c r="G19" i="1" s="1"/>
  <c r="H44" i="1"/>
  <c r="N728" i="1"/>
  <c r="N708" i="1"/>
  <c r="N26" i="1"/>
  <c r="H95" i="1"/>
  <c r="I60" i="1"/>
  <c r="G733" i="1"/>
  <c r="G713" i="1"/>
  <c r="G723" i="1" s="1"/>
  <c r="G21" i="1" s="1"/>
  <c r="H126" i="1"/>
  <c r="I716" i="1"/>
  <c r="I726" i="1" s="1"/>
  <c r="I24" i="1" s="1"/>
  <c r="I736" i="1"/>
  <c r="I783" i="1" s="1"/>
  <c r="J154" i="1"/>
  <c r="J174" i="1"/>
  <c r="I779" i="1"/>
  <c r="J187" i="1"/>
  <c r="I712" i="1"/>
  <c r="I722" i="1" s="1"/>
  <c r="I20" i="1" s="1"/>
  <c r="I365" i="1"/>
  <c r="L16" i="1"/>
  <c r="J50" i="1"/>
  <c r="J60" i="1" s="1"/>
  <c r="I156" i="1"/>
  <c r="I157" i="1"/>
  <c r="I173" i="1"/>
  <c r="I174" i="1" s="1"/>
  <c r="H740" i="1"/>
  <c r="H737" i="1" s="1"/>
  <c r="H710" i="1"/>
  <c r="H720" i="1" s="1"/>
  <c r="H18" i="1" s="1"/>
  <c r="H365" i="1"/>
  <c r="G425" i="1"/>
  <c r="G485" i="1"/>
  <c r="K775" i="1"/>
  <c r="K774" i="1" s="1"/>
  <c r="K727" i="1"/>
  <c r="H157" i="1"/>
  <c r="H154" i="1" s="1"/>
  <c r="G49" i="1"/>
  <c r="G50" i="1" s="1"/>
  <c r="J156" i="1"/>
  <c r="I188" i="1"/>
  <c r="J213" i="1"/>
  <c r="J223" i="1" s="1"/>
  <c r="H211" i="1"/>
  <c r="H213" i="1" s="1"/>
  <c r="H223" i="1" s="1"/>
  <c r="H205" i="1" s="1"/>
  <c r="J219" i="1"/>
  <c r="H217" i="1"/>
  <c r="H219" i="1" s="1"/>
  <c r="I740" i="1"/>
  <c r="H757" i="1"/>
  <c r="H762" i="1"/>
  <c r="H779" i="1" s="1"/>
  <c r="H712" i="1"/>
  <c r="H722" i="1" s="1"/>
  <c r="H20" i="1" s="1"/>
  <c r="I765" i="1"/>
  <c r="I395" i="1"/>
  <c r="H485" i="1"/>
  <c r="P717" i="1"/>
  <c r="P15" i="1" s="1"/>
  <c r="K718" i="1"/>
  <c r="I752" i="1"/>
  <c r="I747" i="1" s="1"/>
  <c r="J128" i="1"/>
  <c r="J188" i="1"/>
  <c r="J734" i="1" s="1"/>
  <c r="J781" i="1" s="1"/>
  <c r="I223" i="1"/>
  <c r="I205" i="1" s="1"/>
  <c r="G747" i="1"/>
  <c r="I760" i="1"/>
  <c r="O718" i="1"/>
  <c r="K776" i="1"/>
  <c r="K737" i="1"/>
  <c r="O737" i="1"/>
  <c r="O776" i="1"/>
  <c r="G211" i="1"/>
  <c r="G213" i="1" s="1"/>
  <c r="G217" i="1"/>
  <c r="G219" i="1" s="1"/>
  <c r="G223" i="1" s="1"/>
  <c r="I739" i="1"/>
  <c r="I737" i="1" s="1"/>
  <c r="I759" i="1"/>
  <c r="I757" i="1" s="1"/>
  <c r="I761" i="1"/>
  <c r="I763" i="1"/>
  <c r="L775" i="1"/>
  <c r="L774" i="1" s="1"/>
  <c r="L727" i="1"/>
  <c r="G779" i="1"/>
  <c r="J395" i="1"/>
  <c r="J757" i="1"/>
  <c r="H445" i="1"/>
  <c r="H446" i="1" s="1"/>
  <c r="H454" i="1" s="1"/>
  <c r="H425" i="1" s="1"/>
  <c r="G744" i="1"/>
  <c r="G737" i="1" s="1"/>
  <c r="G746" i="1"/>
  <c r="I710" i="1"/>
  <c r="I720" i="1" s="1"/>
  <c r="I18" i="1" s="1"/>
  <c r="O775" i="1"/>
  <c r="O727" i="1"/>
  <c r="M747" i="1"/>
  <c r="J710" i="1"/>
  <c r="J720" i="1" s="1"/>
  <c r="J18" i="1" s="1"/>
  <c r="J712" i="1"/>
  <c r="J722" i="1" s="1"/>
  <c r="J20" i="1" s="1"/>
  <c r="P775" i="1"/>
  <c r="P774" i="1" s="1"/>
  <c r="P727" i="1"/>
  <c r="J777" i="1"/>
  <c r="R732" i="1"/>
  <c r="G714" i="1" l="1"/>
  <c r="G724" i="1" s="1"/>
  <c r="G22" i="1" s="1"/>
  <c r="I734" i="1"/>
  <c r="I781" i="1" s="1"/>
  <c r="J729" i="1"/>
  <c r="J776" i="1" s="1"/>
  <c r="J709" i="1"/>
  <c r="J719" i="1" s="1"/>
  <c r="J17" i="1" s="1"/>
  <c r="J26" i="1"/>
  <c r="G205" i="1"/>
  <c r="G728" i="1"/>
  <c r="G708" i="1"/>
  <c r="J205" i="1"/>
  <c r="J728" i="1"/>
  <c r="J708" i="1"/>
  <c r="O717" i="1"/>
  <c r="O15" i="1" s="1"/>
  <c r="O16" i="1"/>
  <c r="K717" i="1"/>
  <c r="K15" i="1" s="1"/>
  <c r="K16" i="1"/>
  <c r="I709" i="1"/>
  <c r="I719" i="1" s="1"/>
  <c r="I17" i="1" s="1"/>
  <c r="I729" i="1"/>
  <c r="I776" i="1" s="1"/>
  <c r="H731" i="1"/>
  <c r="H778" i="1" s="1"/>
  <c r="H711" i="1"/>
  <c r="H721" i="1" s="1"/>
  <c r="H19" i="1" s="1"/>
  <c r="H728" i="1"/>
  <c r="H708" i="1"/>
  <c r="H26" i="1"/>
  <c r="J714" i="1"/>
  <c r="J724" i="1" s="1"/>
  <c r="J22" i="1" s="1"/>
  <c r="M775" i="1"/>
  <c r="M774" i="1" s="1"/>
  <c r="M727" i="1"/>
  <c r="G729" i="1"/>
  <c r="G776" i="1" s="1"/>
  <c r="G709" i="1"/>
  <c r="G719" i="1" s="1"/>
  <c r="G17" i="1" s="1"/>
  <c r="I777" i="1"/>
  <c r="G781" i="1"/>
  <c r="I26" i="1"/>
  <c r="I778" i="1"/>
  <c r="I154" i="1"/>
  <c r="I708" i="1"/>
  <c r="N718" i="1"/>
  <c r="N707" i="1"/>
  <c r="J143" i="1"/>
  <c r="H128" i="1"/>
  <c r="H143" i="1" s="1"/>
  <c r="O774" i="1"/>
  <c r="H777" i="1"/>
  <c r="H734" i="1"/>
  <c r="H781" i="1" s="1"/>
  <c r="H714" i="1"/>
  <c r="H724" i="1" s="1"/>
  <c r="H22" i="1" s="1"/>
  <c r="G780" i="1"/>
  <c r="R733" i="1"/>
  <c r="I728" i="1"/>
  <c r="N775" i="1"/>
  <c r="N774" i="1" s="1"/>
  <c r="N727" i="1"/>
  <c r="G26" i="1"/>
  <c r="M718" i="1"/>
  <c r="M707" i="1"/>
  <c r="G783" i="1"/>
  <c r="I780" i="1"/>
  <c r="H735" i="1" l="1"/>
  <c r="H782" i="1" s="1"/>
  <c r="H715" i="1"/>
  <c r="H725" i="1" s="1"/>
  <c r="H23" i="1" s="1"/>
  <c r="M16" i="1"/>
  <c r="M717" i="1"/>
  <c r="M15" i="1" s="1"/>
  <c r="I775" i="1"/>
  <c r="I774" i="1" s="1"/>
  <c r="I727" i="1"/>
  <c r="J735" i="1"/>
  <c r="J782" i="1" s="1"/>
  <c r="J715" i="1"/>
  <c r="J725" i="1" s="1"/>
  <c r="J23" i="1" s="1"/>
  <c r="R734" i="1"/>
  <c r="H718" i="1"/>
  <c r="G707" i="1"/>
  <c r="G718" i="1"/>
  <c r="I718" i="1"/>
  <c r="I707" i="1"/>
  <c r="J775" i="1"/>
  <c r="J774" i="1" s="1"/>
  <c r="H775" i="1"/>
  <c r="H774" i="1" s="1"/>
  <c r="H727" i="1"/>
  <c r="N717" i="1"/>
  <c r="N15" i="1" s="1"/>
  <c r="N16" i="1"/>
  <c r="J718" i="1"/>
  <c r="G775" i="1"/>
  <c r="G774" i="1" s="1"/>
  <c r="G727" i="1"/>
  <c r="J707" i="1" l="1"/>
  <c r="H717" i="1"/>
  <c r="H15" i="1" s="1"/>
  <c r="H16" i="1"/>
  <c r="J717" i="1"/>
  <c r="J15" i="1" s="1"/>
  <c r="J16" i="1"/>
  <c r="I717" i="1"/>
  <c r="I15" i="1" s="1"/>
  <c r="I16" i="1"/>
  <c r="H707" i="1"/>
  <c r="J727" i="1"/>
  <c r="G717" i="1"/>
  <c r="G15" i="1" s="1"/>
  <c r="G16" i="1"/>
</calcChain>
</file>

<file path=xl/sharedStrings.xml><?xml version="1.0" encoding="utf-8"?>
<sst xmlns="http://schemas.openxmlformats.org/spreadsheetml/2006/main" count="560" uniqueCount="263">
  <si>
    <t>ПЕРЕЧЕНЬ МЕРОПРИЯТИЙ И РЕСУРСНОЕ ОБЕСПЕЧЕНИЕ ПОДПРОГРАММЫ</t>
  </si>
  <si>
    <t>Таблица 2</t>
  </si>
  <si>
    <t>№ п/п</t>
  </si>
  <si>
    <t>Код бюджетной классификации (КЦСР, КВР)</t>
  </si>
  <si>
    <t>Уровень приоритетности мероприятий</t>
  </si>
  <si>
    <t>Срок исполнения</t>
  </si>
  <si>
    <t>Объем финансирования                    (тыс. руб.)</t>
  </si>
  <si>
    <t>В том числе за счет средств</t>
  </si>
  <si>
    <t>Ответственный исполнитель, соисполнители, участники</t>
  </si>
  <si>
    <t>местного бюджета</t>
  </si>
  <si>
    <t>федерального бюджета</t>
  </si>
  <si>
    <t>областного бюджета</t>
  </si>
  <si>
    <t>внебюджетных источников</t>
  </si>
  <si>
    <t>потребность</t>
  </si>
  <si>
    <t>утверждено</t>
  </si>
  <si>
    <t>план</t>
  </si>
  <si>
    <t>Цель подпрограммы: Совершенствование благоприятных условий жизнедеятельности детей на объектах  муниципальных учреждений муниципального образования «Город Томск».</t>
  </si>
  <si>
    <t>Основное мероприятие «Создание технических условий безопасности жизнедеятельности детей»</t>
  </si>
  <si>
    <t>всего</t>
  </si>
  <si>
    <t>Задача 1 подпрограммы: Создание технических условий безопасности жизнедеятельности детей.</t>
  </si>
  <si>
    <t>Мероприятие 1.1. Капитальный ремонт, установка и монтаж ограждения территорий муниципальных общеобразовательных учреждений, в т.ч.:</t>
  </si>
  <si>
    <t>КЦСР 1520120040
КВР 243</t>
  </si>
  <si>
    <t>II</t>
  </si>
  <si>
    <t>А</t>
  </si>
  <si>
    <t>ДКС</t>
  </si>
  <si>
    <t>МАОУ СОШ №11  г. Томска -250,0 м.п.</t>
  </si>
  <si>
    <t>МАОУ СОШ №11  г. Томска  - ПСД</t>
  </si>
  <si>
    <t>Итого по объекту</t>
  </si>
  <si>
    <t>МАОУ СОШ № 12 г. Томска - 390 м.п.</t>
  </si>
  <si>
    <t>МАОУ СОШ № 12 г. Томска  - ПСД</t>
  </si>
  <si>
    <t>МАОУ СОШ № 51 г. Томска  290,8 м.п.</t>
  </si>
  <si>
    <t>МАОУ СОШ № 51 г. Томска  - ПСД</t>
  </si>
  <si>
    <t>МБОУ ООШ № 39 г. Томска - 414м.п.</t>
  </si>
  <si>
    <t>МБОУ ООШ № 39 г. Томска - ПСД</t>
  </si>
  <si>
    <t>МАОУ СОШ № 64 г. Томска - 686 м.п.</t>
  </si>
  <si>
    <t>МАОУ СОШ № 64 г. Томска - ПСД.</t>
  </si>
  <si>
    <t>ИТОГО 2017 год</t>
  </si>
  <si>
    <t>МАОУ СОШ № 4 г. Томска - СМР</t>
  </si>
  <si>
    <t>МАОУ СОШ № 4 г. Томска  - проверка достоверности</t>
  </si>
  <si>
    <t>МАОУ гимназия № 24 г. Томска - СМР</t>
  </si>
  <si>
    <t>МАОУ гимназия № 24 г. Томска - проверка достоверности</t>
  </si>
  <si>
    <t>МАОУ СОШ № 3 г. Томска - СМР</t>
  </si>
  <si>
    <t>МАОУ СОШ № 3 г. Томска  - проверка достоверности</t>
  </si>
  <si>
    <t>МАОУ СОШ № 31 по адресу г. Томск, ул. Ачинская, 22 - СМР</t>
  </si>
  <si>
    <t>МАОУ СОШ № 31 по адресу г. Томск, ул. Ачинская, 22  - проверка достоверности</t>
  </si>
  <si>
    <t>МАОУ СОШ № 40 г. Томска - СМР</t>
  </si>
  <si>
    <t>МАОУ СОШ № 40 г. Томска  - проверка достоверности</t>
  </si>
  <si>
    <t>ИТОГО 2018 год</t>
  </si>
  <si>
    <t>ИТОГО 2019 год</t>
  </si>
  <si>
    <t>МАОУ СОШ № 41 г. Томска, по адресу: г. Томск, ул. Тверская, 74 а - СМР</t>
  </si>
  <si>
    <t>МАОУ СОШ № 41 г. Томска, по адресу: г. Томск, ул. Тверская, 74 а  - проверка достоверности</t>
  </si>
  <si>
    <t>МАОУ СОШ № 5 им. А.К. Ерохина г. Томска по адресу: г. Томск, ул.Октябрьская, 16 - СМР</t>
  </si>
  <si>
    <t>МАОУ СОШ № 5 им. А.К. Ерохина г. Томска по адресу: г. Томск, ул.Октябрьская, 16 - проверка достоверности</t>
  </si>
  <si>
    <t>МАОУ СОШ № 5 им. А.К. Ерохина г. Томска по адресу: г. Томск, ул.Октябрьская,25 - СМР</t>
  </si>
  <si>
    <t>МАОУ СОШ № 5 им. А.К. Ерохина г. Томска по адресу: г. Томск, ул.Октябрьская,25  - проверка достоверности</t>
  </si>
  <si>
    <t>МАОУ ООШ № 38 г. Томска  по адресу: г. Томск, ул. И. Черных, 123/1 - СМР</t>
  </si>
  <si>
    <t>МАОУ ООШ № 38 г. Томска  по адресу: г. Томск, ул. И. Черных, 123/1  - проверка достоверности</t>
  </si>
  <si>
    <t>МАОУ лицей № 1 имени А.С. Пушкина г. Томска, по адресу: г. Томск, ул. Нахимова, 30 - СМР</t>
  </si>
  <si>
    <t>МАОУ лицей № 1 имени А.С. Пушкина г. Томска, по адресу: г. Томск, ул. Нахимова, 30 - проверка достоверности</t>
  </si>
  <si>
    <t>МБОУ ООШИ № 22 г. Томска по адресу: г. Томск, ул. Сибирская, 81 г - СМР</t>
  </si>
  <si>
    <t>МБОУ ООШИ № 22 г. Томска по адресу: г. Томск, ул. Сибирская, 81 г  - проверка достоверности</t>
  </si>
  <si>
    <t>МАОУ СОШ № 23 г. Томска по адресу: г. Томск, ул. Лебедева, 94 - СМР</t>
  </si>
  <si>
    <t>МАОУ СОШ № 23 г. Томска по адресу: г. Томск, ул. Лебедева, 94   - проверка достоверности</t>
  </si>
  <si>
    <t>МБОУ Русская классическая гимназия № 2 г. Томска по адресу: г. Томск, ул. Лебедева, 92 - СМР</t>
  </si>
  <si>
    <t>МБОУ Русская классическая гимназия № 2 г. Томска по адресу: г. Томск, ул. Лебедева, 92 - проверка достоверности</t>
  </si>
  <si>
    <t>МАОУ СОШ № 16 г. Томска по адресу: г. Томск, пер. Сухоозерный,6 - СМР</t>
  </si>
  <si>
    <t>МАОУ СОШ № 16 г. Томска по адресу: г. Томск, пер. Сухоозерный,6  - проверка достоверности</t>
  </si>
  <si>
    <t>МБОУ ООШ № 66 г. Томска по адресу: г. Томск, п. Нижний скалад, ул. Сплавная, 56 - СМР</t>
  </si>
  <si>
    <t>МБОУ ООШ № 66 г. Томска по адресу: г. Томск, п. Нижний скалад, ул. Сплавная, 56  -проверка достоверности</t>
  </si>
  <si>
    <t>МАОУ СОШ № 47 г. Томска по адресу: г. Томск, ул. Пушкина, 54/1 - СМР</t>
  </si>
  <si>
    <t>МАОУ СОШ № 47 г. Томска по адресу: г. Томск, ул. Пушкина, 54/1  - проверка достоверности</t>
  </si>
  <si>
    <t>ИТОГО 2020 год</t>
  </si>
  <si>
    <t>ИТОГО 2021 год</t>
  </si>
  <si>
    <t>МБОУ СОШ № 33 г. Томска по адресу: г. Томск, д. Лоскутово, ул. Ленина, 27а (решение судов)</t>
  </si>
  <si>
    <t>МАОУ СОШ № 50 г. Томска по адресу: г. Томск, ул. Усова, 68 (решение судов)</t>
  </si>
  <si>
    <t>МБОУ ООШ № 66 г. Томска по адресу: г. Томск, п. Нижний Скалад, ул. Сплавная, 56 (решение судов)</t>
  </si>
  <si>
    <t>ИТОГО 2022 год</t>
  </si>
  <si>
    <t>МАОУ СОШ № 44 г. Томска, по адресу: г. Томск, ул. Алтайская, 120/1 - СМР</t>
  </si>
  <si>
    <t>МАОУ СОШ № 44 г. Томска, по адресу: г. Томск, ул. Алтайская, 120/1  - проверка достоверности</t>
  </si>
  <si>
    <t>МАОУ СОШ № 37 г. Томска, по адресу: г. Томск, ул. С. Лазо, 22- СМР</t>
  </si>
  <si>
    <t>МАОУ СОШ № 37 г. Томска, по адресу: г. Томск, ул. С. Лазо, 22  - проверка достоверности</t>
  </si>
  <si>
    <t>МАОУ гимназия № 13 г. Томск, по адресу: г. Томск, ул. С. Лазо 26/1  -СМР</t>
  </si>
  <si>
    <t>МАОУ гимназия № 13 г. Томск, по адресу: г. Томск, ул. С. Лазо 26/1 - проверка достоверности</t>
  </si>
  <si>
    <t>МАОУ ООШ № 66 г. Томска по адресу: г. Томск, п. Нижний Склад, ул. Сплавная, 56 (решение судов) - СМР</t>
  </si>
  <si>
    <t>МАОУ СОШ № 33 г. Томска по адресу: г. Томск, д. Лоскутово, ул. Ленина, 27а (решение судов) - СМР</t>
  </si>
  <si>
    <t>МАОУ СОШ № 50 г. Томска, по адресу: г. Томск, ул. Усова, 68 (решение судов) - СМР</t>
  </si>
  <si>
    <t>МАОУ лицей № 1 имени А.С. Пушкина г. Томска, по адресу: г. Томск, ул. Нахимова, 30 (решение судов) - СМР</t>
  </si>
  <si>
    <t>МАОУ СОШ № 67 г. Томска, по адресу: г. Томск, ул. Иркутский тракт, 51/3- СМР</t>
  </si>
  <si>
    <t>МАОУ СОШ № 67 г. Томска, по адресу: г. Томск, ул. Иркутский тракт, 51/3 - проверка достоверности</t>
  </si>
  <si>
    <t>МАОУ СОШ № 23 г. Томска по адресу: г. Томск, ул. Лебедева, 94 (решение  судов) - СМР</t>
  </si>
  <si>
    <t>ИТОГО 2023 год</t>
  </si>
  <si>
    <t>МАОУ гимназия № 26 г. Томска, по адресу: г. Томск, ул. Беринга, 4 - СМР</t>
  </si>
  <si>
    <t>МАОУ гимназия № 26 г. Томска, по адресу: г. Томск, ул. Беринга, 4- проверка достоверности</t>
  </si>
  <si>
    <t>МАОУ СОШ № 65 г. Томска, по адресу: г. Томск, с. Дзержинское, ул. Фабричная, д. 11 - СМР</t>
  </si>
  <si>
    <t>МАОУ СОШ № 65 г. Томска, по адресу: г. Томск, с. Дзержинское, ул. Фабричная, д. 11  -проверка достоверности</t>
  </si>
  <si>
    <t>ИТОГО 2024 год</t>
  </si>
  <si>
    <t>МАОУ СОШ № 2 г. Томска, по адресу: г.Томск, ул. Р. Люксембург, 64 - СМР</t>
  </si>
  <si>
    <t>МАОУ СОШ № 2 г. Томска, по адресу: г.Томск, ул. Р. Люксембург, 64   -проверка достоверности</t>
  </si>
  <si>
    <t>МБОУ ООШ № 45 г. Томска, по адресу:  г. Томск,  ул. Иркутский тракт, 140/1 - СМР</t>
  </si>
  <si>
    <t>МБОУ ООШ № 45 г. Томска, по адресу:  г. Томск,  ул. Иркутский тракт, 140/1 - проверка достоверности</t>
  </si>
  <si>
    <t>МАОУ гимназия № 29 г. Томска по адресу: г. Томск, ул. Новосибирская. 39 - СМР</t>
  </si>
  <si>
    <t>МАОУ гимназия № 29 г. Томска по адресу: г. Томск, ул. Новосибирская. 39 - проверка достоверности</t>
  </si>
  <si>
    <t>ИТОГО 2025 год</t>
  </si>
  <si>
    <t>Мероприятие 1.2. Капитальный ремонт, установка и монтаж ограждения территорий муниципальных учреждений управления физической культуры и спорта.</t>
  </si>
  <si>
    <t>A</t>
  </si>
  <si>
    <t>Капитальный ремонт, установка и монтаж ограждения территории МАУ ДО ДЮСШ зимних видов спорта - ПИР</t>
  </si>
  <si>
    <t>Капитальный ремонт, установка и монтаж ограждения территории МАУ ДО ДЮСШ зимних видов спорта по адресу: г. Томск ул. Королева, 36 (территория бывшего трамплина) - СМР</t>
  </si>
  <si>
    <t>МАУ ДО СДЮШОР № 3 по адресу: г. Томск, ул. К. Маркса, 50 - СМР</t>
  </si>
  <si>
    <t>МАУ ДО СДЮШОР № 3 по адресу: г. Томск, ул. К. Маркса, 50 - проверка достоверности</t>
  </si>
  <si>
    <t>МАОУ ДОД ДЮСШ № 17 по адресу: г. Томск, ул. 5-ой Армии,15  - 98,5 м.п.</t>
  </si>
  <si>
    <t>МАОУ ДОД ДЮСШ № 17 по адресу: г. Томск, ул. рабочая, 23/3  - 800,0 м.п.</t>
  </si>
  <si>
    <t>МАОУ ДОД ДЮСШ № 17 по адресу: г. Томск, ул. рабочая, 23/3  -ПИР</t>
  </si>
  <si>
    <t>МАУ ДО ДЮСШ единоборств по адресу: пер. Комсомольский, 2а - СМР</t>
  </si>
  <si>
    <t>МАУ ДО ДЮСШ единоборств по адресу: пер. Комсомольский, 2а - проверка достоверности</t>
  </si>
  <si>
    <t>МБУ ДО СДЮШОР № 6 по адресу: г. Томск, ул. Северный городок, 61/1 - СМР</t>
  </si>
  <si>
    <t>МБУ ДО СДЮШОР № 6 по адресу: г. Томск, ул. Северный городок, 61/1 - проверка достоверности</t>
  </si>
  <si>
    <t>МАУ ДО ДЮСШ «Кедр» по адресу: г. Томск, ул. В. Высоцкого, 7  - СМР</t>
  </si>
  <si>
    <t>МАУ ДО ДЮСШ «Кедр» по адресу: г. Томск, ул. В. Высоцкого, 7 - проверка достоверности</t>
  </si>
  <si>
    <t>МАУ ЦСИ по адресу: г. Томск, ул. Кутузова, 1б - СМР</t>
  </si>
  <si>
    <t>МАУ ЦСИ по адресу: г. Томск, ул. Кутузова, 1б - проверка достоверности</t>
  </si>
  <si>
    <t>Мероприятие 1.3. Капитальный ремонт, установка и монтаж ограждений территорий муниципальных дошкольных образовательных учреждений.</t>
  </si>
  <si>
    <t>МБДОУ № 135 - 230,0 м.п.</t>
  </si>
  <si>
    <t>МБДОУ № 135- ПСД</t>
  </si>
  <si>
    <t>МАДОУ № 24 - 430,0 м.п.</t>
  </si>
  <si>
    <t>МАДОУ № 24- ПСД</t>
  </si>
  <si>
    <t>МБДОУ № 65 - 400,0 м.п.</t>
  </si>
  <si>
    <t>МБДОУ № 65- ПСД</t>
  </si>
  <si>
    <t>МАДОУ № 73 - 340,0 м.п.</t>
  </si>
  <si>
    <t>МАДОУ № 73 - ПСД</t>
  </si>
  <si>
    <t>МБДОУ № 133 - 275,0 м.п.</t>
  </si>
  <si>
    <t>МБДОУ № 133 - ПСД</t>
  </si>
  <si>
    <t>МАДОУ № 82   - СМР</t>
  </si>
  <si>
    <t>МАДОУ № 82- проверка достоверности</t>
  </si>
  <si>
    <t>МБДОУ № 116 - СМР</t>
  </si>
  <si>
    <t>МБДОУ № 116- проверка достоверности</t>
  </si>
  <si>
    <t>МАДОУ № 11 - СМР</t>
  </si>
  <si>
    <t>МАДОУ № 11- проверка достоверности</t>
  </si>
  <si>
    <t>МАДОУ № 57 - СМР</t>
  </si>
  <si>
    <t>МАДОУ № 57- проверка достоверности</t>
  </si>
  <si>
    <t>МБДОУ № 17 - 70,0 м.п</t>
  </si>
  <si>
    <t>МБДОУ № 17- ПСД</t>
  </si>
  <si>
    <t>МАДОУ № 33 - СМР</t>
  </si>
  <si>
    <t>МАДОУ № 33 - проверка достоверности</t>
  </si>
  <si>
    <t>МАДОУ № 48  - СМР</t>
  </si>
  <si>
    <t>МАДОУ № 48 - проверка достоверности</t>
  </si>
  <si>
    <t>МАДОУ № 51 - СМР</t>
  </si>
  <si>
    <t>МАДОУ № 51- проверка достоверности</t>
  </si>
  <si>
    <t>МБДОУ № 4 - СМР</t>
  </si>
  <si>
    <t>МБДОУ № 4 - проверка достоверности</t>
  </si>
  <si>
    <t>МАДОУ № 56 - СМР</t>
  </si>
  <si>
    <t>МАДОУ № 56 - проверка достоверности</t>
  </si>
  <si>
    <t>МБДОУ № 20 - СМР</t>
  </si>
  <si>
    <t>МБДОУ № 20 - проверка достоверности</t>
  </si>
  <si>
    <t>МБДОУ № 19 - СМР</t>
  </si>
  <si>
    <t>МБДОУ № 19 - проверка достоверности</t>
  </si>
  <si>
    <t>МБДОУ № 103 - СМР</t>
  </si>
  <si>
    <t>МБДОУ № 103 - проверка достоверности</t>
  </si>
  <si>
    <t>МАДОУ № 38 - СМР</t>
  </si>
  <si>
    <t>МАДОУ № 38 - проверка достоверности</t>
  </si>
  <si>
    <t>Мероприятие 1.4. Приобретение в собственность муниципального образования «Город Томск» и установка систем видеонаблюдения в муниципальных общеобразовательных учреждениях                                                           2017 г. - 9 ед., в т.ч.: 
МАОУ СОШ №№ 2, 5, 22, 43, 50, МАОУ Гимназии № 26 г. Томска, МБОУ прогимназии «Кристина» (ул. Косарева, 27), МБОУ прогимназии «Кристина» (ул. Красноармейская, 116/1), МБОУ Академический лицей;
2018 г. – 23 ед., в т.ч.: 
МАОУ СОШ №№ 11, 12, 14, 16, 23, 34, 35, 40, 41, 44, 47, 54, 58, МАОУ ООШ № 27, МАОУ гимназия №№  18, 56 (ул. Кутузова, 7а), МАОУ гимназия № 56 (ул. Смирнова, 28), МАОУ Сибирский лицей, МАОУ лицей №№ 7, 8, МБОУ Академический лицей (ул. Дизайнеров, 4), МБОУ лицей при ТПУ, МБОУ гимназия № 2;
2019 г. – 15 ед., в т.ч.: 
МАОУ СОШ №№ 16, 28, 37, 40, 42, МАОУ гимназия №№ 6, 29, 55, МАОУ лицей № 1, МАОУ Школа «Перспектива», МБОУ ООШ № 45 (ул. Иркутский тракт, 140/1), МБОУ ООШ № 45 (ул. Войкова, 64/1), МБОУ ООШ № 66 (д. Эушта, ул. Школьная, 3), МБОУ ООШ № 66 (ул. Сплавная, 56), МАОУ Школа «Эврика-развитие».</t>
  </si>
  <si>
    <t>1520120040
612
622</t>
  </si>
  <si>
    <t>Г</t>
  </si>
  <si>
    <t>ДО</t>
  </si>
  <si>
    <t>из них субсидии бюджетным учреждениям на реализацию муниципальных программ:</t>
  </si>
  <si>
    <t>1520120040
612</t>
  </si>
  <si>
    <t>из них субсидии автономным учреждениям на реализацию муниципальных программ:</t>
  </si>
  <si>
    <t>1520120040
622</t>
  </si>
  <si>
    <r>
      <t xml:space="preserve">Мероприятие 1.5. Приобретение в собственность муниципального образования «Город Томск» и установка систем видеонаблюдения в муниципальных дошкольных образовательных учреждениях:
</t>
    </r>
    <r>
      <rPr>
        <b/>
        <sz val="9"/>
        <rFont val="Times New Roman"/>
        <family val="1"/>
        <charset val="204"/>
      </rPr>
      <t>2017 г. - 28 ед., в т.ч.:</t>
    </r>
    <r>
      <rPr>
        <sz val="9"/>
        <rFont val="Times New Roman"/>
        <family val="1"/>
        <charset val="204"/>
      </rPr>
      <t xml:space="preserve">
МАДОУ № 15, ул. Партизанская, 23\1;
МБДОУ № 35;
МАДОУ № 39;
МАДОУ № 40, ул. Артема, 2б;
МАДОУ № 44;
МАДОУ № 45, ул. Кулагина, 21;
МАДОУ № 48, ул. Б.Куна, 24/1;
МАДОУ № 48, ул. Б.Куна, 24/3;
МАДОУ № 51, ул. Беринга, 15/1;
МАДОУ № 51, ул. Мичурина, 71;
МАДОУ № 53;
МАДОУ № 55;
МАДОУ № 56;
МАДОУ № 57;
МАДОУ № 63, ул. Тверская, 70/1;
МАДОУ № 63, пер. Нечевский, 21;
МАДОУ № 69;
МАДОУ № 73, ул. Водяная, 31\1;
МАДОУ № 77;
МАДОУ № 79, ул. Интернационалистов, 27;
МАДОУ № 79, Кольцевой пр., 8;
МАДОУ № 82, ул. Беринга, 3/3;
МАДОУ № 82, Иркутский тракт, 182;
МАДОУ № 83, ул. Беринга, 1/5;
МАДОУ № 85, пер. Нахимова,6;
МАДОУ № 85, ул. Б. Хмельницкого, 40/1;
МБДОУ № 66, пр. Ленина, 222а;
МБДОУ № 46, ул. Бердская, 11/1. </t>
    </r>
  </si>
  <si>
    <r>
      <rPr>
        <sz val="9"/>
        <rFont val="Times New Roman"/>
        <family val="1"/>
        <charset val="204"/>
      </rPr>
      <t>Мероприятие 1.6. Приобретение в собственность муниципального образования «Город Томск» и установка систем видеонаблюдения в районах дислокации муниципальных учреждений дополнительного образования:</t>
    </r>
    <r>
      <rPr>
        <b/>
        <sz val="9"/>
        <rFont val="Times New Roman"/>
        <family val="1"/>
        <charset val="204"/>
      </rPr>
      <t xml:space="preserve">
2018 г. – 27 ед., в т.ч.:</t>
    </r>
    <r>
      <rPr>
        <sz val="9"/>
        <rFont val="Times New Roman"/>
        <family val="1"/>
        <charset val="204"/>
      </rPr>
      <t xml:space="preserve">
МАОУ «Планирование карьеры» (Центр «Солнечный»), МАОУ «Планирование карьеры» ул. Смирнова, 28, стр.1,
МАОУ ДО ДДТ «У Белого озера» (пер. Нагорный, 7/1 и Нагорный, 7), МАОУ ДО ДДТ «У Белого озера» (ул. Беринга, 24), МАОУ ДО ДДТ «У Белого озера» (ул. Беринга, 15), МАОУ ДО ДДТ «У Белого озера» (ул. Междугородняя,24), МАОУ ДО ДДТ «У Белого озера» (ул. Кривая, 33), 
МАОУ ДО ДЮЦ «Звездочка» (ул. Елизаровых, 2), МАОУ ДО ДЮЦ «Звездочка» (ул. Олега Кошевого, 68/1), МАОУ ДО ДЮЦ «Звездочка» (ул. Косарева,9), МАОУ ДО ДЮЦ «Звездочка» (ул. Гоголя,23), МАОУ ДО ДЮЦ «Звездочка» (ул. Киевская, 89),
МАОУ ДО ЦДТ «Луч», 
МАОУ ДО ДОО(П)Ц «Юниор» (ул. Говорова, 34), МАОУ ДО ДОО(П)Ц «Юниор» (ДОЛ «Патриот») МАОУ ДО ДОО(П)Ц «Юниор» (ДОЛ «Энергия»), МАОУ ДО ДОО(П)Ц «Юниор» (ул. Никитина, 26), МАОУ ДО ДОО(П)Ц «Юниор» (ул. Вокзальная, 23), МАОУ ДО ДОО(П)Ц «Юниор» (ул. Матросова, 10), 
МАОУ «Томский Хобби-центр» (ДОЛ «Солнечная республика»), МАОУ «Томский Хобби-центр» (ДОЛ «Лукоморье»),  
МАОУ ДО ДДТ «Созвездие» (ДОЛ «Сириус»), МАОУ ДО ДДТ «Созвездие» (ул. Говорова, 6),
МАОУ ДО ДТДиМ (ДОЛ «Энергетик»), МАОУ ДО ДТДиМ (ДОЛ «Пост №1»),
МБОУ ДО ДДЮ «Кедр» (ул. Красноармейская, 116), МБОУ ДО ДДЮ «Кедр» (пр. Академический, 5);</t>
    </r>
  </si>
  <si>
    <t xml:space="preserve">2019 г. – 14 ед., в т.ч.:
МАОУ ДО ДДТ «У Белого озера» (ул. Междугородняя,24),                              МАОУ ДО ДДТ «У Белого озера» (ул. Вокзальная, 41),
МАОУ «Томский Хобби-центр» (ул. Елизаровых, 70а, ул. Елизаровых, 72), МАОУ ДО ДТДиМ (ул. Вершинина, 17),                                                            МАОУ ДО ДШИ № 4 (ул. Лебедева, 6),                                                                 МАОУ ДО ДЮЦ «Синяя птица» (ул. Мокрушина, 22),                                           МБОУ ДО ДДТ «Искорка» (ул. Смирнова, 7),                                                       МБОУ ДО ДДТ «Искорка» (ул. Смирнова, 30),                                                     МБОУ ДО ДДТ «Искорка» (ул. Первомайская, 65/1),                                                МБОУ ДО ДДТ «Искорка» (пр. Мира, 31),                                                                 МБОУ ДО ДДТ «Планета» (пер. Дербышевский, 24),                                          МБОУ ДО ДДТ «Планета» (ул. Трудовая, 18),                                                          МБОУ ДО ДДиЮ «Факел» (пр. Кирова, 59),                                                         МБОУ ДО ДДиЮ «Факел» (пр. Кирова, 60).
</t>
  </si>
  <si>
    <r>
      <t xml:space="preserve">Мероприятие 1.7. Приобретение в собственность муниципального образования «Город Томск» и установка систем видео - наблюдения в муниципальных учреждениях управления культуры                                                               </t>
    </r>
    <r>
      <rPr>
        <b/>
        <sz val="9"/>
        <rFont val="Times New Roman"/>
        <family val="1"/>
        <charset val="204"/>
      </rPr>
      <t>2017 г. – 4 ед., в т.ч.:</t>
    </r>
    <r>
      <rPr>
        <sz val="9"/>
        <rFont val="Times New Roman"/>
        <family val="1"/>
        <charset val="204"/>
      </rPr>
      <t xml:space="preserve"> 
МАУ «Зрелищный центр «Аэлита», МАУ «Дворец культуры «Концертно-театральное объединение», МАУ «Дом культуры «Томский перекресток», МАУ «Музей истории Томска».
</t>
    </r>
    <r>
      <rPr>
        <b/>
        <sz val="9"/>
        <rFont val="Times New Roman"/>
        <family val="1"/>
        <charset val="204"/>
      </rPr>
      <t>2018 г. - 3 ед., в т.ч.:</t>
    </r>
    <r>
      <rPr>
        <sz val="9"/>
        <rFont val="Times New Roman"/>
        <family val="1"/>
        <charset val="204"/>
      </rPr>
      <t xml:space="preserve"> 
МАОУДО  «ДШИ № 3», МАОУДО «ДХШ № 1», МБОУДО «ДШИ № 5».
</t>
    </r>
    <r>
      <rPr>
        <b/>
        <sz val="9"/>
        <rFont val="Times New Roman"/>
        <family val="1"/>
        <charset val="204"/>
      </rPr>
      <t xml:space="preserve">2019 г. - 2 ед., в т.ч.: </t>
    </r>
    <r>
      <rPr>
        <sz val="9"/>
        <rFont val="Times New Roman"/>
        <family val="1"/>
        <charset val="204"/>
      </rPr>
      <t xml:space="preserve">
МАУ «МИБС» МБ «Северная» ул. Иркутский тракт 80/1, МАУ «МИБС» МБ «Юность» ул. Иркутский тракт, 128а.
</t>
    </r>
    <r>
      <rPr>
        <b/>
        <sz val="9"/>
        <rFont val="Times New Roman"/>
        <family val="1"/>
        <charset val="204"/>
      </rPr>
      <t xml:space="preserve">2021 г. - 6 ед., в т.ч.: </t>
    </r>
    <r>
      <rPr>
        <sz val="9"/>
        <rFont val="Times New Roman"/>
        <family val="1"/>
        <charset val="204"/>
      </rPr>
      <t xml:space="preserve">
МБОУДО «ДШИ №5», с. Тимирязевское, ул. Школьная, 38, МАОУДО «ДШИ №3», ул. Грузинская, 19,
МАОУДО «ДХШ №1», ул. Железнодорожная, 32, МАОУДО «ДХШ №1», пр. Ленина, 42, МАОУДО «ДХШ №2», ул. Красноармейская, 119, МАУ «МИТ», ул. Герцена, 6, стр.3.
</t>
    </r>
    <r>
      <rPr>
        <b/>
        <sz val="9"/>
        <rFont val="Times New Roman"/>
        <family val="1"/>
        <charset val="204"/>
      </rPr>
      <t>2022 г. - 6 ед., в т.ч.:</t>
    </r>
    <r>
      <rPr>
        <sz val="9"/>
        <rFont val="Times New Roman"/>
        <family val="1"/>
        <charset val="204"/>
      </rPr>
      <t xml:space="preserve"> 
МБОУДО «ДШИ №5», с. Тимирязевское, ул. Школьная, 38, МАОУДО «ДШИ №3», ул. Грузинская, 19,
МАОУДО «ДХШ №1», ул. Железнодорожная, 32, пр. Ленина, 42, МАОУДО «ДХШ №2», ул. Красноармейская, 119, МАУ «МИТ», ул. Герцена, 6, стр.3.                                                                      
</t>
    </r>
    <r>
      <rPr>
        <b/>
        <sz val="9"/>
        <rFont val="Times New Roman"/>
        <family val="1"/>
        <charset val="204"/>
      </rPr>
      <t xml:space="preserve">2023 г. - 6 ед., в т.ч.: </t>
    </r>
    <r>
      <rPr>
        <sz val="9"/>
        <rFont val="Times New Roman"/>
        <family val="1"/>
        <charset val="204"/>
      </rPr>
      <t xml:space="preserve">
МБОУДО «ДШИ №5», с. Тимирязевское, ул. Школьная, 38, МАОУДО «ДШИ №3», ул. Грузинская, 19,
МАОУДО «ДХШ №1», ул. Железнодорожная, 32, пр. Ленина, 42, МАОУДО «ДХШ №2», ул. Красноармейская, 119, МАУ «МИТ», ул. Герцена, 6, стр.3. 
</t>
    </r>
    <r>
      <rPr>
        <b/>
        <sz val="9"/>
        <rFont val="Times New Roman"/>
        <family val="1"/>
        <charset val="204"/>
      </rPr>
      <t>2024 г. - 6 ед., в т.ч.:</t>
    </r>
    <r>
      <rPr>
        <sz val="9"/>
        <rFont val="Times New Roman"/>
        <family val="1"/>
        <charset val="204"/>
      </rPr>
      <t xml:space="preserve">                                                                                                                                                                                                                                                                                                                                                         МАУ «МИБС»  МБ «Компьютерный мир», ул. Красноармейская, 135, МАУ «МИБС» МБ «Лада», ул. Профсоюзная, 37, МАУ «МИБС» МБ «Лесная», с. Тимирязевское, ул. Комсомольская, 9а.                                                                                                                  МАУ «МИБС»  МБ «Лукоморье», д. Лоскутово, ул. Гагарина, 43-78, МАУ «МИБС» МБ «Радуга», ул. Грузинская, 19, МАУ «МИБС» МБ «Сказка», ул. Косарева, 25.                                                                                                  </t>
    </r>
    <r>
      <rPr>
        <b/>
        <sz val="9"/>
        <rFont val="Times New Roman"/>
        <family val="1"/>
        <charset val="204"/>
      </rPr>
      <t xml:space="preserve">2025 г. - 2 ед., в т.ч.: </t>
    </r>
    <r>
      <rPr>
        <sz val="9"/>
        <rFont val="Times New Roman"/>
        <family val="1"/>
        <charset val="204"/>
      </rPr>
      <t xml:space="preserve">                                                                                                                                                                                                                                                                                                                                                        МАУ «МИБС»  МБ «Фрегат», ул. Интернационалистов, 2, МАУ «МИБС» МБ «Южная», ул. Мокрушина, 7.</t>
    </r>
  </si>
  <si>
    <t>УК</t>
  </si>
  <si>
    <r>
      <t xml:space="preserve">Мероприятие 1.8. Приобретение в собственность муниципального образования «Город Томск» и установка систем видео - наблюдения в муниципальных учреждениях дополнительного образования управления физической культуры и спорта 
</t>
    </r>
    <r>
      <rPr>
        <b/>
        <sz val="9"/>
        <rFont val="Times New Roman"/>
        <family val="1"/>
        <charset val="204"/>
      </rPr>
      <t xml:space="preserve">2017 г. – 9 ед., в т.ч.: </t>
    </r>
    <r>
      <rPr>
        <sz val="9"/>
        <rFont val="Times New Roman"/>
        <family val="1"/>
        <charset val="204"/>
      </rPr>
      <t xml:space="preserve">
МАУ «ЦСИ»,
МАУ ДО ДЮСШ «Кедр»,
МАУ ДО ДЮСШ УСЦ ВВС им. В.А. Шевелева,
МАУ ДО ДЮСШ единоборств,
МАУ ДО ДЮСШ зимних видов спорта,
МАУ ДО СДЮСШОР № 16,
МАУ ДО СДЮСШОР № 3,
МБУ ДО ДЮСШ «Светленская»,
МБУ ДО ДЮСШ № 4,
</t>
    </r>
    <r>
      <rPr>
        <b/>
        <sz val="9"/>
        <rFont val="Times New Roman"/>
        <family val="1"/>
        <charset val="204"/>
      </rPr>
      <t>2018 г. – 7 ед. в т.ч.:</t>
    </r>
    <r>
      <rPr>
        <sz val="9"/>
        <rFont val="Times New Roman"/>
        <family val="1"/>
        <charset val="204"/>
      </rPr>
      <t xml:space="preserve">
МБУ ДО ДЮСШ «Светленская»,
МБУ ДО ДЮСШ ТВС,
МБУ ДО ДЮСШ № 4,
МАУ ДО ДЮСШ единоборств,
МАУ ДО ДЮСШ зимних видов спорта,
МАУ ДО СДЮСШОР № 16,
МАУ ДО ДЮСШ УСЦ ВВС им. В.А. Шевелева.
</t>
    </r>
    <r>
      <rPr>
        <b/>
        <sz val="9"/>
        <rFont val="Times New Roman"/>
        <family val="1"/>
        <charset val="204"/>
      </rPr>
      <t>2019 г. – 1 ед., в т.ч.:</t>
    </r>
    <r>
      <rPr>
        <sz val="9"/>
        <rFont val="Times New Roman"/>
        <family val="1"/>
        <charset val="204"/>
      </rPr>
      <t xml:space="preserve">
МАУ ДО ДЮСШ «Победа» (ул. Нахимова, 1).
</t>
    </r>
    <r>
      <rPr>
        <b/>
        <sz val="9"/>
        <rFont val="Times New Roman"/>
        <family val="1"/>
        <charset val="204"/>
      </rPr>
      <t>2020 г. – 3 ед., в т.ч.:</t>
    </r>
    <r>
      <rPr>
        <sz val="9"/>
        <rFont val="Times New Roman"/>
        <family val="1"/>
        <charset val="204"/>
      </rPr>
      <t xml:space="preserve">
МБУ ДО ДЮСШ № 4 (ул. Иркутский тракт, 134; ул. С. Лазо, 30/2; ул. Говорова, 36а), МАУ ДО ДЮСШ № 17, МАУ ДО ДЮСШ № 3.                                                                                                                                                                    
</t>
    </r>
    <r>
      <rPr>
        <b/>
        <sz val="9"/>
        <rFont val="Times New Roman"/>
        <family val="1"/>
        <charset val="204"/>
      </rPr>
      <t xml:space="preserve">2021 г. – 3 ед., в т.ч.: </t>
    </r>
    <r>
      <rPr>
        <sz val="9"/>
        <rFont val="Times New Roman"/>
        <family val="1"/>
        <charset val="204"/>
      </rPr>
      <t xml:space="preserve">                                                                                                                                                                                                                                                                                                                                                       МАУ ДО ДЮСШ УСЦ ВВС им. В.А. Шевелева, МАУ ДО ДЮСШ № 17, МАУ ДО ДЮСШ № 16.                                                                                                                                                                     
</t>
    </r>
    <r>
      <rPr>
        <b/>
        <sz val="9"/>
        <rFont val="Times New Roman"/>
        <family val="1"/>
        <charset val="204"/>
      </rPr>
      <t xml:space="preserve">2022 г. - 3 ед., в т.ч.: 
2 </t>
    </r>
    <r>
      <rPr>
        <sz val="9"/>
        <rFont val="Times New Roman"/>
        <family val="1"/>
        <charset val="204"/>
      </rPr>
      <t xml:space="preserve">спортивные площадки ДОЛ «Огонек» (МАУ ДО ДЮСШ УСЦ ВВС им. В.А.Шевелева), МАУ ДО ДЮСШ № 17 . 
</t>
    </r>
    <r>
      <rPr>
        <b/>
        <sz val="9"/>
        <rFont val="Times New Roman"/>
        <family val="1"/>
        <charset val="204"/>
      </rPr>
      <t>2024 г. - 2 ед., в т.ч.:</t>
    </r>
    <r>
      <rPr>
        <sz val="9"/>
        <rFont val="Times New Roman"/>
        <family val="1"/>
        <charset val="204"/>
      </rPr>
      <t xml:space="preserve">
МАУ ДО ДЮСШ «Победа», МАУ ДО ДЮСШ «Кедр».</t>
    </r>
  </si>
  <si>
    <t>УФКиС</t>
  </si>
  <si>
    <t>1520120040
243</t>
  </si>
  <si>
    <t>МАОУ ДО ДДТ «У Белого озера» по адресу: г.Томск, пер. Нагорный, 7, 7/1 - СМР</t>
  </si>
  <si>
    <t>МАОУ ДО ДДТ «У Белого озера» по адресу: г.Томск, пер. Нагорный, 7, 7/1 - проверка достоверности</t>
  </si>
  <si>
    <t>МАОУ ДО ДДТ «У Белого озера» по адресу: г.Томск, ул.Беренга,15 - СМР</t>
  </si>
  <si>
    <t>МАОУ ДО ДДТ «У Белого озера» по адресу: г.Томск, ул.Беренга,15 - проверка достоверности</t>
  </si>
  <si>
    <t>МАОУ ДО ДООПЦ «Юниор» по адресу: г. Томск, п. Заварзино, ул. Мостовая, 70 д. (ДЦО «Патриот») - СМР</t>
  </si>
  <si>
    <t>МАОУ ДО ДООПЦ «Юниор» по адресу: г. Томск, п. Заварзино, ул. Мостовая, 70 д. (ДЦО «Патриот»)  - проверка достоверности</t>
  </si>
  <si>
    <t>МАОУ ДО ДДТ «Созвездие» по адресу: Кожевниковский р-н, пос. Киреевск (ПЛ «Сириус») - СМР</t>
  </si>
  <si>
    <t>МАОУ ДО ДДТ «Созвездие» по адресу: Кожевниковский р-н, пос. Киреевск (ПЛ «Сириус») - проверка достоверности</t>
  </si>
  <si>
    <t>МАУ ЦСИ ДООЛ «Рубин» по адресу: Кемеровская область, Юргинский район, д. Алаево - СМР</t>
  </si>
  <si>
    <t>МАУ ЦСИ ДООЛ «Рубин» по адресу: Кемеровская область, Юргинский район, д. Алаево - проверка достоверности</t>
  </si>
  <si>
    <t>МАОУ ДО ДООПЦ «Юниор» по адресу: г. Томск, п. Заварзино, ул. Мостовая, 70 (ДЦО «Патриот») СМР</t>
  </si>
  <si>
    <t>МАОУ ДО ДЮЦ «Звездочка» г. Томска по адресу: г. Томск, ул. Матросова, 8 - СМР</t>
  </si>
  <si>
    <t>МАОУ ДО ДЮЦ «Звездочка» г. Томска по адресу: г. Томск, ул. Матросова, 8»- проверка достоверности</t>
  </si>
  <si>
    <t>МАОУ ДО ДДТ «У Белого озера» по адресу: г.Томск, ул.Беринга,15 - СМР</t>
  </si>
  <si>
    <t>МАОУ ДО ДДТ «У Белого озера» г. Томска по адресу: г.Томск, ул.Кривая,33 - СМР</t>
  </si>
  <si>
    <t>МАОУ ДО ДДТ «У Белого озера» г. Томска по адресу: г.Томск, ул.Кривая,33  - проверка достоверности</t>
  </si>
  <si>
    <t>МАУ ДТДиМ ДООЛ «Энергетик» по адресу: г. Томск, ул. Басандайская, 63а  - СМР</t>
  </si>
  <si>
    <t>МАУ ДТДиМ ДООЛ «Энергетик» по адресу: г. Томск, ул. Басандайская, 63а- проверка достоверности</t>
  </si>
  <si>
    <t>МАУ ДО ДТДиМ ДООЛ «Пост № 1»  по адресу: г. Томск,  Басандайский 5-й переулок, 3 - СМР</t>
  </si>
  <si>
    <t>МАУ ДО ДТДиМ ДООЛ «Пост № 1»  по адресу: г. Томск,  Басандайский 5-й переулок, 3 - проверка достоверности</t>
  </si>
  <si>
    <t>МАОУ ДО ДООПЦ «Юниор» по адресу: п. Калтай (ДЦО «Энергия») - СМР</t>
  </si>
  <si>
    <t>МАОУ ДО ДООПЦ «Юниор» по адресу: п. Калтай (ДЦО «Энергия»)  - проверка достоверности</t>
  </si>
  <si>
    <t>МАОУ ДО ДДТ «Созвездие» п. Аникино (ПЛ «Костер»)</t>
  </si>
  <si>
    <t>МАОУ ДО ДДТ «Созвездие» п. Аникино (ПЛ «Костер»)- проверка достоверности</t>
  </si>
  <si>
    <t>МБОУ ДО ДДТ «Искорка» по адресу: г. Томск, ул. Смирнова, 7 - СМР</t>
  </si>
  <si>
    <t>МБОУ ДО ДДТ «Искорка» по адресу: г. Томск, ул. Смирнова, 7 - проверка достоверности</t>
  </si>
  <si>
    <t>МАОУ «Планирование карьеры» по адресу: поселок Калтая, детский лагерь «Солнечный»</t>
  </si>
  <si>
    <t>МАОУ «Планирование карьеры» по адресу: поселок Калтая, детский лагерь «Солнечный»- проверка достоверности</t>
  </si>
  <si>
    <t>МАОУ ДО «Детская Школа Искусств № 3» по адресу: г. Томск, ул. Иркутский тракт, 194/1 - СМР</t>
  </si>
  <si>
    <t>МАОУ ДО «Детская Школа Искусств № 3» по адресу: г. Томск, ул. Иркутский тракт, 194/1 - проверка достоверности</t>
  </si>
  <si>
    <t>МБОУ ДО «Детская школа искусств № 5» по адресу: г. Томск, с. Тимирязевское, ул. Школьная, 38 - СМР</t>
  </si>
  <si>
    <t>МБОУ ДО «Детская школа искусств № 5» по адресу: г. Томск, с. Тимирязевское, ул. Школьная, 38 - проверка достоверности</t>
  </si>
  <si>
    <t>МБОУ ДО «Детская школа искусств № 8» по адресу: г. Томск, д. Лоскутово, ул. Ленина ,27 - СМР</t>
  </si>
  <si>
    <t>МБОУ ДО «Детская школа искусств № 8» по адресу: г. Томск, д. Лоскутово, ул. Ленина ,27  - проверка достоверности</t>
  </si>
  <si>
    <t>МАУ «Дом культуры «Маяк» по адресу: г. Томск, ул. Иркутский тракт, 86/1 - СМР</t>
  </si>
  <si>
    <t>МАУ «Дом культуры «Маяк» по адресу: г. Томск, ул. Иркутский тракт, 86/1  - проверка достоверности</t>
  </si>
  <si>
    <t>МБОУ ДО «Детская школа искусств № 8» по адресу: г. Томск, д. Лоскутово, ул. Ленина ,27  - СМР</t>
  </si>
  <si>
    <r>
      <t xml:space="preserve">Мероприятие 1.11. Текущий ремонт асфальтового покрытия территорий муниципальных дошкольных образовательных учреждений, в т.ч.:                                                                                                                   </t>
    </r>
    <r>
      <rPr>
        <b/>
        <sz val="9"/>
        <rFont val="Times New Roman"/>
        <family val="1"/>
        <charset val="204"/>
      </rPr>
      <t xml:space="preserve">2018 г. – 28 ед., в т.ч.:                                                                                                 </t>
    </r>
    <r>
      <rPr>
        <sz val="9"/>
        <rFont val="Times New Roman"/>
        <family val="1"/>
        <charset val="204"/>
      </rPr>
      <t xml:space="preserve"> МАДОУ № 48;
МАДОУ № 3, пос. Светлый, 36;
МАДОУ № 24, ул. 30 лет Победы, 10;
МАДОУ № 40, ул. Усова, 33;
МАДОУ № 55, ул. Алтайская, 171;                                                                                                                                                        МАДОУ № 56, ул. Иркутский тракт, 140/2;
МАДОУ № 57, ул. Р. Люксембург, 38/2 (корпус № 2);
МАДОУ № 57, ул. Смирнова, 34;
МАДОУ № 60, ул. Вершинина, 20;
МАДОУ № 63, пер. Нечевский, 21;
МАДОУ № 82, ул. Беринга, 3/3;
МАДОУ № 85, ул. Ф. Лыткина ,24а;
МАДОУ № 94, ул. 79-й Гвардейской дивизии, 16/1;
МАДОУ № 95, ул. Айвазовского, 37;
МАДОУ № 99, ул. Лебедева, 115;
МАДОУ № 100, ул. Говорова, 4;
МАДОУ № 102, ул. Бирюкова, 4;
МБДОУ № 4 «Монтессори», 
пер. Пионерский, 14а;
МБДОУ № 18, с. Дзержинское, 
ул. Фабричная, 17а;
МБДОУ № 20, ул. Иркутский тракт, 146/1;
МБДОУ № 21, ул. Героев Чубаровцев, 28 (корпус № 2);
МБДОУ № 27, с. Тимирязевское, ул. Крылова, 15;
МБДОУ № 30, ул. Любы Шевцовой, 3/1;
МБДОУ № 35, ул. Елизаровых, 19/2 (корпус № 1);
МБДОУ № 62, ул. Мокрушина, 16/2;
МБДОУ № 72, ул. Щорса, 15/2;
МБДОУ № 133, ул. Никитина, 24;
МБДОУ № 135, ул. Белинского, 65
</t>
    </r>
    <r>
      <rPr>
        <b/>
        <sz val="9"/>
        <rFont val="Times New Roman"/>
        <family val="1"/>
        <charset val="204"/>
      </rPr>
      <t xml:space="preserve">2019 г. – 22 ед. в т.ч.; 
</t>
    </r>
    <r>
      <rPr>
        <sz val="9"/>
        <rFont val="Times New Roman"/>
        <family val="1"/>
        <charset val="204"/>
      </rPr>
      <t xml:space="preserve">МАДОУ № 3, п. Светлый, 36;
МБДОУ № 4, пер. Пионерский, 4
МАДОУ № 6, ул. Транспортная, 4а;
МАДОУ № 15, пер. Пушкина, 8 стр.1;
МБДОУ № 19, ул. Лебедева, 135;
МБДОУ № 21, ул. Большая Подгорная, 159а;
МАДОУ № 22, ул. Елизаровых, 37;
МБДОУ № 23, д. Лоскутово, ул. Ленина, 4а;
МАДОУ № 40, ул. Артема, 2б;
</t>
    </r>
  </si>
  <si>
    <t>B</t>
  </si>
  <si>
    <r>
      <t xml:space="preserve">МАДОУ № 44 г. Томска, пер. Карский, 27а;
МАДОУ № 45 г. Томска, ул. Кулагина, 21;
МАДОУ № 63 г. Томска, ул. Тверская, 70/1;
МАДОУ № 63, пер. Нечевский, 21;
МБДОУ № 66, пер. Механический, 1;
МАДОУ № 69, ул. Интернационалистов, 20;
МАДОУ № 76, ул. Говорова, 24/1;
МАДОУ № 85, ул. Ф. Лыткина, 24А;
МАДОУ № 86, ул. Новгородская, 44/1;
МБДОУ № 103, ул. Сибирская, 105а;
МБДОУ № 103, ул. Алтайская, 112а;
МАДОУ № 2, пер. Базарный, 11;
МАДОУ № 134, ул. Иркутский тракт, 51/1;
</t>
    </r>
    <r>
      <rPr>
        <b/>
        <sz val="9"/>
        <rFont val="Times New Roman"/>
        <family val="1"/>
        <charset val="204"/>
      </rPr>
      <t>2020 г. – 16 ед. в т.ч.:</t>
    </r>
    <r>
      <rPr>
        <sz val="9"/>
        <rFont val="Times New Roman"/>
        <family val="1"/>
        <charset val="204"/>
      </rPr>
      <t xml:space="preserve">
МБДОУ № 4 «Монтессори» г. Томска, пер. Пионерский, 14а;
МАДОУ № 6, ул. Транспортная, 5/1;
МБДОУ № 21, ул. Б. Подгорная, 159а, ул. Г. Чубаровцев, 28;
МБДОУ № 23, д. Лоскутово, ул. Ленина, 4а;
МБДОУ № 27, с. Тимирязевское, Крылова, 15;
МБДОУ № 35, ул. Елизаровых, 19\2;
МАДОУ № 51, ул. Беринга, 15/1;
МАДОУ № 60, ул. Тверская, 98;
МБДОУ № 65, ул. Говорова, 66;
МАДОУ № 82, ул. Беринга, 3/3;
МАДОУ № 83, ул. Беринга, 1/5;
МАДОУ № 85, ул. Ф.Лыткина, 24а;
МБДОУ № 93, ул. Профсоюзная, 16/1;
МАДОУ № 94, ул. 79-й Гвардейской Дивизии, 16\1;
МАДОУ № 95, ул. Айвазовского, 37;
МАДОУ № 102, ул. Бирюкова, 4
                                                                                             </t>
    </r>
    <r>
      <rPr>
        <b/>
        <sz val="9"/>
        <color indexed="8"/>
        <rFont val="Times New Roman"/>
        <family val="1"/>
        <charset val="204"/>
      </rPr>
      <t/>
    </r>
  </si>
  <si>
    <r>
      <rPr>
        <b/>
        <sz val="9"/>
        <rFont val="Times New Roman"/>
        <family val="1"/>
        <charset val="204"/>
      </rPr>
      <t xml:space="preserve">2021 г. – 21 ед., в т.ч.:         </t>
    </r>
    <r>
      <rPr>
        <sz val="9"/>
        <rFont val="Times New Roman"/>
        <family val="1"/>
        <charset val="204"/>
      </rPr>
      <t xml:space="preserve">                                                                     
МАДОУ № 2, ул. Тимакова, 3/1;
МАДОУ № 5, ул. Елизаровых, 4/1;
МАДОУ № 13, ул. Ференца Мюнниха, 15;
МАДОУ № 13, пр. Ленина, 116;
МАДОУ № 28, ул. Герасименко, 1/7;
МБДОУ № 35, ул. Косарева, 21;
МБДОУ № 46, ул. Бердская, 11/1;
МАДОУ № 48, ул. Бела Куна, 24/3;
МАДОУ № 53, ул. Ивановского, 21;
МБДОУ № 66, пр. Ленина, 222а;
МАДОУ № 69, г. Томск, ул. Интернационалистов, 20;
МАДОУ № 73, ул. Водяная, д. 31/1;
МАДОУ № 73, ул. К. Маркса, 61;
МАДОУ № 77, ул. Л. Шевцовой, 4;
МАДОУ № 79, ул.Интернационалистов, 27;
МАДОУ № 82, ул. Иркутский тракт, 182;
МАДОУ № 82, ул. В. Болдырева, 7;
МАДОУ № 85, пер. Нахимова, 6;
МАДОУ № 85, ул. Богдана Хмельницкого, 40/1;
МАДОУ № 94, ул. Водяная, 15а;
МБДОУ № 103, ул. Сибирская, 88
</t>
    </r>
    <r>
      <rPr>
        <sz val="9"/>
        <rFont val="Times New Roman"/>
        <family val="1"/>
        <charset val="204"/>
      </rPr>
      <t xml:space="preserve">
</t>
    </r>
  </si>
  <si>
    <r>
      <t xml:space="preserve">Мероприятие 1.12. Текущий ремонт асфальтового покрытия территорий муниципальных общеобразовательных учреждений, в т.ч.:
</t>
    </r>
    <r>
      <rPr>
        <b/>
        <sz val="9"/>
        <rFont val="Times New Roman"/>
        <family val="1"/>
        <charset val="204"/>
      </rPr>
      <t>2018 г. – 10 ед., в т.ч.:</t>
    </r>
    <r>
      <rPr>
        <sz val="9"/>
        <rFont val="Times New Roman"/>
        <family val="1"/>
        <charset val="204"/>
      </rPr>
      <t xml:space="preserve">
МАОУ гимназия № 13, ул. Сергея Лазо, 26/1;
МАОУ гимназия № 24   им. М.В. Октябрьской,  ул. Белозерская, 12/1;
МАОУ гимназия № 56,   ул. Кутузова, 7а (корпус № 2);
МАОУ СОШ № 22, пос. Светлый, 33;
МАОУ СОШ № 30, ул. Интернационалистов, 11;
МАОУ СОШ № 41, ул. Тверская, 74а;
МАОУ СОШ № 47, ул. Пушкина, 54/1;
МАОУ СОШ № 50, ул. Усова, 68;
МАОУ СОШ № 67, ул. Иркутский тракт, 51/3;
МБОУ Академический лицей , ул. Вавилова, 8</t>
    </r>
  </si>
  <si>
    <r>
      <rPr>
        <b/>
        <sz val="9"/>
        <rFont val="Times New Roman"/>
        <family val="1"/>
        <charset val="204"/>
      </rPr>
      <t>2019 г. – 12 ед., в т.ч.:</t>
    </r>
    <r>
      <rPr>
        <sz val="9"/>
        <rFont val="Times New Roman"/>
        <family val="1"/>
        <charset val="204"/>
      </rPr>
      <t xml:space="preserve">
МАОУ СОШ № 2, ул. Розы Люксембург, 64;
МАОУ СОШ № 4 им. И.С. Черных , ул. Лебедева, 6;
МАОУ СОШ № 11 им. В.И. Смирнова, Кольцевой проезд, 39;
МАОУ гимназия № 13, ул. Сергея Лазо, 26/1;
МАОУ СОШ № 19,  ул. Центральная, 4а;
МАОУ СОШ № 34 им. 79-й гвардейской стрелковой дивизии, пр. Фрунзе, 135;
МБОУ ООШ № 39, ул. Салтыкова-Щедрина, 35;
МБОУ ООШ № 45, ул. Иркутский тракт, 140/1;
МАОУ СОШ № 46, ул. Демьяна Бедного, 4;
МАОУ СОШ № 58, ул. Бирюкова, 22;
МАОУ СОШ № 64, с. Тимирязевское, ул. Школьная, 18;
МБОУ прогимназия «Кристина», ул. Косарева, 27;
</t>
    </r>
  </si>
  <si>
    <r>
      <t xml:space="preserve">2020 г. - 14 ед., в т.ч.:
</t>
    </r>
    <r>
      <rPr>
        <sz val="9"/>
        <rFont val="Times New Roman"/>
        <family val="1"/>
        <charset val="204"/>
      </rPr>
      <t>МБОУ Академический лицей им. Г.А. Псахье, ул. Вавилова, 8;
МБОУ РКГ № 2 г.Томска, ул. Лебедева, 92;
МАОУ лицей № 7, ул. Интернационалистов, 12;
МАОУ СОШ № 12, пер. Юрточный, 8а;
МАОУ СОШ № 16, пер. Сухоозерный, 16;
МАОУ СОШ № 22 г. Томска, п. Светлый, 33;
МАОУ СОШ № 23, ул. Лебедева, 94;
МАОУ СОШ № 40, ул. Никитина, 26;
МАОУ СОШ № 41 г. Томска, ул. Тверская, 74а;
МАОУ СОШ № 44, ул. Алтайская, 120/1;
МАОУ СОШ № 47 г. Томска, ул. Пушкина, 54/1;
МБОУ СОШ № 49 г.Томска, ул. Мокрушина, 10;
МАОУ гимназия № 56, ул. Смирнова, 28;
МАОУ СОШ № 64, с. Тимирязевское, ул. Школьная, 18</t>
    </r>
  </si>
  <si>
    <r>
      <rPr>
        <b/>
        <sz val="9"/>
        <rFont val="Times New Roman"/>
        <family val="1"/>
        <charset val="204"/>
      </rPr>
      <t>2021 г. - 13 ед., в т.ч.:</t>
    </r>
    <r>
      <rPr>
        <sz val="9"/>
        <rFont val="Times New Roman"/>
        <family val="1"/>
        <charset val="204"/>
      </rPr>
      <t xml:space="preserve">                                                                                                      
МБОУ прогимназия »Кристина», ул. Красноармейская, 116/1;
МАОУ Сибирский лицей, ул. Усова, 56;
МАОУ лицей № 1 им. А.С. Пушкина, ул. Нахимова, 30;
МБОУ школа-интернат № 22, ул. Сибирская, 81г;
МАОУ гимназия № 24 им. М.В. Октябрьской, ул. Белозерская, 12/1;
МАОУ гимназия № 29, ул. Новосибирская, 39;
МАОУ СОШ № 30, ул. Интернационалистов, 11;
МБОУ СОШ № 33, д. Лоскутово, ул. Ленина, 27а;
МАОУ СОШ № 34, пр. Фрунзе, 135;
МАОУ СОШ № 35, ул. Богдана Хмельницкого, 40;
МАОУ ООШ № 38, ул. Ивана Черных, 123/1;
МБОУ ООШ № 39, ул. Салтыкова-Щедрина, 35;
МАОУ СОШ № 65, с. Дзержинское, ул. Фабричная, 11</t>
    </r>
    <r>
      <rPr>
        <sz val="9"/>
        <rFont val="Times New Roman"/>
        <family val="1"/>
        <charset val="204"/>
      </rPr>
      <t xml:space="preserve">                                                                                         </t>
    </r>
  </si>
  <si>
    <r>
      <t>Мероприятие 1.13. Текущий ремонт асфальтового покрытия территорий муниципальных учреждений дополнительного образования, в т.ч.:</t>
    </r>
    <r>
      <rPr>
        <b/>
        <sz val="9"/>
        <rFont val="Times New Roman"/>
        <family val="1"/>
        <charset val="204"/>
      </rPr>
      <t xml:space="preserve">
2019 г. – 1 ед., в т.ч.:</t>
    </r>
    <r>
      <rPr>
        <sz val="9"/>
        <rFont val="Times New Roman"/>
        <family val="1"/>
        <charset val="204"/>
      </rPr>
      <t xml:space="preserve">
МАОУ ДО ДДТ «У Белого озера», пер. Нагорный, 7; пер. Нагорный, 7/1;
</t>
    </r>
    <r>
      <rPr>
        <b/>
        <sz val="9"/>
        <rFont val="Times New Roman"/>
        <family val="1"/>
        <charset val="204"/>
      </rPr>
      <t xml:space="preserve">2020 г. – 1 ед., в т.ч.:
</t>
    </r>
    <r>
      <rPr>
        <sz val="9"/>
        <rFont val="Times New Roman"/>
        <family val="1"/>
        <charset val="204"/>
      </rPr>
      <t xml:space="preserve">МАОУ ДО ДЮЦ «Звездочка»       </t>
    </r>
    <r>
      <rPr>
        <b/>
        <sz val="9"/>
        <rFont val="Times New Roman"/>
        <family val="1"/>
        <charset val="204"/>
      </rPr>
      <t xml:space="preserve">                                                                                                                                                             
2021 г. – 3 ед., в т.ч.:       
</t>
    </r>
    <r>
      <rPr>
        <sz val="9"/>
        <rFont val="Times New Roman"/>
        <family val="1"/>
        <charset val="204"/>
      </rPr>
      <t>МАОУ ДО ДОО(П)Ц «Юниор» ДЦО «Энергия», пос. Калтай;
МАОУ «Планирование карьеры» Центр «Солнечный», пос. Калтай;
МАОУ ДО ДТДиМ, ДООЛ «Пост № 1», п. Аникино, пер. 5-й Басандайский, 3;</t>
    </r>
  </si>
  <si>
    <t>14.</t>
  </si>
  <si>
    <t>Мероприятие 1.14. Разработка ПСД и капитальный ремонт автоматических пожарных сигнализаций (АПС) и систем оповещения и управления эвакуацией (СОУЭ) в муниципальных дошкольных образовательных учреждениях.</t>
  </si>
  <si>
    <t>15.</t>
  </si>
  <si>
    <t>Мероприятие 1.15. Разработка ПСД и капитальный ремонт автоматических пожарных сигнализаций (АПС) и систем оповещения и управления эвакуацией (СОУЭ) в муниципальных  общеобразовательных учреждениях.</t>
  </si>
  <si>
    <t>16.</t>
  </si>
  <si>
    <t>Мероприятие 1.16. Разработка ПСД и капитальный ремонт автоматических пожарных сигнализаций (АПС) и систем оповещения и управления эвакуацией (СОУЭ) в муниципальных   учреждениях дополнительного образования.</t>
  </si>
  <si>
    <t>МАУ ДО ДЮСШ «Победа» по адресу: г. Томск, ул. Нахимова, 1 - ПИР</t>
  </si>
  <si>
    <r>
      <t>Мероприятие 1.17. Текущий ремонт асфальтового покрытия территорий муниципальных учреждений управления культуры, в т.ч.:</t>
    </r>
    <r>
      <rPr>
        <b/>
        <sz val="9"/>
        <rFont val="Times New Roman"/>
        <family val="1"/>
        <charset val="204"/>
      </rPr>
      <t xml:space="preserve">
</t>
    </r>
    <r>
      <rPr>
        <sz val="9"/>
        <rFont val="Times New Roman"/>
        <family val="1"/>
        <charset val="204"/>
      </rPr>
      <t xml:space="preserve">
</t>
    </r>
    <r>
      <rPr>
        <b/>
        <sz val="9"/>
        <rFont val="Times New Roman"/>
        <family val="1"/>
        <charset val="204"/>
      </rPr>
      <t xml:space="preserve">2020 г. – 1 ед., в т.ч.: </t>
    </r>
    <r>
      <rPr>
        <sz val="9"/>
        <rFont val="Times New Roman"/>
        <family val="1"/>
        <charset val="204"/>
      </rPr>
      <t xml:space="preserve">МАУ «Дом культуры «Маяк» по адресу: г. Томск, ул. Иркутский тракт, 86/1
</t>
    </r>
    <r>
      <rPr>
        <b/>
        <sz val="9"/>
        <rFont val="Times New Roman"/>
        <family val="1"/>
        <charset val="204"/>
      </rPr>
      <t>2022 г. – 1 ед</t>
    </r>
    <r>
      <rPr>
        <sz val="9"/>
        <rFont val="Times New Roman"/>
        <family val="1"/>
        <charset val="204"/>
      </rPr>
      <t xml:space="preserve">., в т.ч.: МБОУДО «ДШИ №8» по адресу: г. Томск, д. Лоскутово, ул. Ленина, 27 </t>
    </r>
    <r>
      <rPr>
        <b/>
        <sz val="9"/>
        <rFont val="Times New Roman"/>
        <family val="1"/>
        <charset val="204"/>
      </rPr>
      <t/>
    </r>
  </si>
  <si>
    <r>
      <t xml:space="preserve">Мероприятие 1.18. Приобретение в собственность муниципального образования «Город Томск» и установка систем видео - наблюдения в муниципальных учреждениях  управления физической культуры и спорта 
</t>
    </r>
    <r>
      <rPr>
        <b/>
        <sz val="9"/>
        <rFont val="Times New Roman"/>
        <family val="1"/>
        <charset val="204"/>
      </rPr>
      <t>2020 г. – 2 ед., в т.ч.:</t>
    </r>
    <r>
      <rPr>
        <sz val="9"/>
        <rFont val="Times New Roman"/>
        <family val="1"/>
        <charset val="204"/>
      </rPr>
      <t xml:space="preserve">
МАУ ЦСИ ДООЛ «Рубин», МАУ ЦСИ. 
</t>
    </r>
    <r>
      <rPr>
        <b/>
        <sz val="9"/>
        <rFont val="Times New Roman"/>
        <family val="1"/>
        <charset val="204"/>
      </rPr>
      <t>2023 г. – 1 ед., в т.ч.:</t>
    </r>
    <r>
      <rPr>
        <sz val="9"/>
        <rFont val="Times New Roman"/>
        <family val="1"/>
        <charset val="204"/>
      </rPr>
      <t xml:space="preserve">
МАУ ЦСИ.  
</t>
    </r>
    <r>
      <rPr>
        <b/>
        <sz val="9"/>
        <rFont val="Times New Roman"/>
        <family val="1"/>
        <charset val="204"/>
      </rPr>
      <t>2024 г. – 1 ед., в т.ч.:</t>
    </r>
    <r>
      <rPr>
        <sz val="9"/>
        <rFont val="Times New Roman"/>
        <family val="1"/>
        <charset val="204"/>
      </rPr>
      <t xml:space="preserve">
МАУ ЦСИ.  </t>
    </r>
  </si>
  <si>
    <r>
      <t>Мероприятие 1.19. Текущий ремонт асфальтового покрытия территорий муниципальных учреждений дополнительного образования управления физической культуры и спорта, в т.ч.:</t>
    </r>
    <r>
      <rPr>
        <b/>
        <sz val="9"/>
        <rFont val="Times New Roman"/>
        <family val="1"/>
        <charset val="204"/>
      </rPr>
      <t xml:space="preserve">
2020 г. – 1 ед., в т.ч.:
</t>
    </r>
    <r>
      <rPr>
        <sz val="9"/>
        <rFont val="Times New Roman"/>
        <family val="1"/>
        <charset val="204"/>
      </rPr>
      <t>МАУ ДО ДЮСШ зимних видов спорта</t>
    </r>
    <r>
      <rPr>
        <b/>
        <sz val="9"/>
        <rFont val="Times New Roman"/>
        <family val="1"/>
        <charset val="204"/>
      </rPr>
      <t xml:space="preserve">   </t>
    </r>
  </si>
  <si>
    <t>Итого по задаче 1</t>
  </si>
  <si>
    <t>ВСЕГО ПО ПОДПРОГРАММЕ</t>
  </si>
  <si>
    <t>Департамент капитального строительства администрации Города Томска</t>
  </si>
  <si>
    <t>Департамент образования администрации Города Томска</t>
  </si>
  <si>
    <t>Управление культуры администрации Города Томска</t>
  </si>
  <si>
    <t>Управление физической культуры и спорта администрации Города Томска</t>
  </si>
  <si>
    <t>Проверка расчетов всего и по департаментам</t>
  </si>
  <si>
    <t>ВСЕГО ПО ГРБС</t>
  </si>
  <si>
    <t>Критерий определения уровня приоритетности мероприятий</t>
  </si>
  <si>
    <t>Наименования целей, задач, мероприятий подпрограммы</t>
  </si>
  <si>
    <t>МАУ «ДК «КТО», д. Лоскутово, ул. Ленина, 29</t>
  </si>
  <si>
    <t>МАУ «ДК «КТО», д. Лоскутово, ул. Ленина, 29  - проверка достоверности</t>
  </si>
  <si>
    <t>МАУ «Дом культуры «Светлый», п. Светлый, д. 25</t>
  </si>
  <si>
    <t>МАУ «Дом культуры «Светлый», п. Светлый, д. 25 - проверка достоверности</t>
  </si>
  <si>
    <t>МАОУ ООШ «Развитие» г. Томска по адресу: г. Томск, ул. Сибирская, 81 г - СМР</t>
  </si>
  <si>
    <t>МАОУ Русская классическая гимназия № 2 г. Томск по адресу: г. Томск, ул. Лебедева, 92 - СМР</t>
  </si>
  <si>
    <t>МАУ ДО СШ «Победа» по адресу: г. Томск, ул. Нахимова, 1 - СМР</t>
  </si>
  <si>
    <t>МАУ ДО СШ «Победа» по адресу: г. Томск, ул. Нахимова, 1 - проверка достоверности</t>
  </si>
  <si>
    <t>МАУ ДО СШ «Кедр» по адресу: г. Томск, ул. В. Высоцкого, 7  - СМР</t>
  </si>
  <si>
    <t>МАУ ДО СШ «Кедр» по адресу: г. Томск, п. Светлый, 46  - СМР</t>
  </si>
  <si>
    <t>МАУ ДО СШ «Кедр» по адресу: г. Томск, п. Светлый, 46 - проверка достоверности</t>
  </si>
  <si>
    <t>МАУ ДО СШ № 16 по адресу: г. Томск, Кировский район (гребная база «Сенная курья») - СМР</t>
  </si>
  <si>
    <t>МАУ ДО СШ № 16 по адресу: г. Томск, Кировский район (гребная база «Сенная курья») - проверка достоверности</t>
  </si>
  <si>
    <t>МАУ ДО СШ ЗВС по адресу: г. Томск, ул. Королева, 13 - СМР</t>
  </si>
  <si>
    <t>МАУ ДО СШ ЗВС по адресу: г. Томск, ул. Королева, 13- проверка достоверности</t>
  </si>
  <si>
    <t>МАУ ДО СШЗВС по адресу: г. Томск, ул. Иркутский тракт,105- СМР</t>
  </si>
  <si>
    <t>МАУ ДО СШ ЗВС по адресу: г. Томск, ул. Иркутский тракт,105- проверка достоверности</t>
  </si>
  <si>
    <t>Мероприятие 1.9. Капитальный ремонт, установка и монтаж ограждения территорий учреждений дополнительного образования.</t>
  </si>
  <si>
    <t>Мероприятие 1.10. Капитальный ремонт, установка и монтаж ограждения территорий муниципальных учреждений управления культуры.</t>
  </si>
  <si>
    <t>МБОУ ДО ДДЮ «Кедр» г. Томска по адресу: г. Томск, ул. Басандайская, 61 (Центр «Кедровый») - СМР</t>
  </si>
  <si>
    <t>МБОУ ДО ДДЮ «Кедр» г. Томска по адресу: г. Томск, ул. Басандайская, 61 (Центр «Кедровый») - проверка достоверности</t>
  </si>
  <si>
    <t>Приложение 6 к постановлению
администрации Города Томска
от 30.01.2024 № 73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</si>
</sst>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x14ac:knownFonts="1">
    <font>
      <sz val="11"/>
      <color theme="1"/>
      <name val="Calibri"/>
      <family val="2"/>
      <charset val="204"/>
      <scheme val="minor"/>
    </font>
    <font>
      <sz val="10"/>
      <color indexed="8"/>
      <name val="Times New Roman"/>
      <family val="1"/>
      <charset val="204"/>
    </font>
    <font>
      <sz val="10"/>
      <color theme="1"/>
      <name val="Calibri"/>
      <family val="2"/>
      <charset val="204"/>
      <scheme val="minor"/>
    </font>
    <font>
      <sz val="12"/>
      <color theme="1"/>
      <name val="Times New Roman"/>
      <family val="1"/>
      <charset val="204"/>
    </font>
    <font>
      <sz val="12"/>
      <color indexed="8"/>
      <name val="Times New Roman"/>
      <family val="1"/>
      <charset val="204"/>
    </font>
    <font>
      <sz val="10"/>
      <name val="Times New Roman"/>
      <family val="1"/>
      <charset val="204"/>
    </font>
    <font>
      <sz val="10"/>
      <name val="Calibri"/>
      <family val="2"/>
      <charset val="204"/>
      <scheme val="minor"/>
    </font>
    <font>
      <sz val="12"/>
      <name val="Times New Roman"/>
      <family val="1"/>
      <charset val="204"/>
    </font>
    <font>
      <b/>
      <sz val="12"/>
      <name val="Times New Roman"/>
      <family val="1"/>
      <charset val="204"/>
    </font>
    <font>
      <sz val="9"/>
      <name val="Times New Roman"/>
      <family val="1"/>
      <charset val="204"/>
    </font>
    <font>
      <sz val="9"/>
      <color indexed="8"/>
      <name val="Times New Roman"/>
      <family val="1"/>
      <charset val="204"/>
    </font>
    <font>
      <b/>
      <sz val="9"/>
      <name val="Times New Roman"/>
      <family val="1"/>
      <charset val="204"/>
    </font>
    <font>
      <b/>
      <sz val="11"/>
      <color indexed="8"/>
      <name val="Calibri"/>
      <family val="2"/>
      <charset val="204"/>
    </font>
    <font>
      <b/>
      <sz val="11"/>
      <name val="Times New Roman"/>
      <family val="1"/>
      <charset val="204"/>
    </font>
    <font>
      <sz val="11"/>
      <name val="Times New Roman"/>
      <family val="1"/>
      <charset val="204"/>
    </font>
    <font>
      <b/>
      <i/>
      <sz val="9"/>
      <name val="Times New Roman"/>
      <family val="1"/>
      <charset val="204"/>
    </font>
    <font>
      <i/>
      <sz val="9"/>
      <name val="Times New Roman"/>
      <family val="1"/>
      <charset val="204"/>
    </font>
    <font>
      <b/>
      <sz val="9"/>
      <color indexed="8"/>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s>
  <borders count="39">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s>
  <cellStyleXfs count="1">
    <xf numFmtId="0" fontId="0" fillId="0" borderId="0"/>
  </cellStyleXfs>
  <cellXfs count="465">
    <xf numFmtId="0" fontId="0" fillId="0" borderId="0" xfId="0"/>
    <xf numFmtId="0" fontId="1" fillId="0" borderId="0" xfId="0" applyFont="1" applyAlignment="1"/>
    <xf numFmtId="0" fontId="2" fillId="0" borderId="0" xfId="0" applyFont="1" applyAlignment="1"/>
    <xf numFmtId="0" fontId="2" fillId="0" borderId="0" xfId="0" applyFont="1"/>
    <xf numFmtId="0" fontId="3" fillId="0" borderId="0" xfId="0" applyFont="1" applyAlignment="1">
      <alignment wrapText="1"/>
    </xf>
    <xf numFmtId="0" fontId="3" fillId="0" borderId="0" xfId="0" applyFont="1" applyAlignment="1"/>
    <xf numFmtId="0" fontId="5" fillId="0" borderId="0" xfId="0" applyFont="1" applyAlignment="1"/>
    <xf numFmtId="0" fontId="6" fillId="0" borderId="0" xfId="0" applyFont="1" applyAlignment="1"/>
    <xf numFmtId="0" fontId="6" fillId="0" borderId="0" xfId="0" applyFont="1"/>
    <xf numFmtId="0" fontId="7" fillId="0" borderId="0" xfId="0" applyFont="1" applyAlignment="1"/>
    <xf numFmtId="0" fontId="0" fillId="0" borderId="0" xfId="0" applyAlignment="1">
      <alignment horizontal="center"/>
    </xf>
    <xf numFmtId="0" fontId="0" fillId="0" borderId="0" xfId="0" applyFill="1" applyBorder="1"/>
    <xf numFmtId="0" fontId="0" fillId="0" borderId="0" xfId="0" applyFill="1"/>
    <xf numFmtId="0" fontId="9" fillId="0" borderId="14" xfId="0" applyFont="1" applyBorder="1" applyAlignment="1">
      <alignment horizontal="center" vertical="top" wrapText="1"/>
    </xf>
    <xf numFmtId="0" fontId="9" fillId="0" borderId="5" xfId="0" applyFont="1" applyBorder="1" applyAlignment="1">
      <alignment horizontal="center" vertical="top" wrapText="1"/>
    </xf>
    <xf numFmtId="0" fontId="9" fillId="0" borderId="16" xfId="0" applyFont="1" applyBorder="1" applyAlignment="1">
      <alignment horizontal="center" vertical="top" wrapText="1"/>
    </xf>
    <xf numFmtId="0" fontId="9" fillId="0" borderId="1" xfId="0" applyFont="1" applyBorder="1" applyAlignment="1">
      <alignment horizontal="center" vertical="top"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 xfId="0" applyFont="1" applyBorder="1" applyAlignment="1">
      <alignment horizontal="center" vertical="center" wrapText="1"/>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15" xfId="0" applyFont="1" applyBorder="1" applyAlignment="1">
      <alignment horizontal="center" vertical="top" wrapText="1"/>
    </xf>
    <xf numFmtId="0" fontId="12" fillId="0" borderId="0" xfId="0" applyFont="1" applyFill="1" applyBorder="1"/>
    <xf numFmtId="0" fontId="12" fillId="0" borderId="0" xfId="0" applyFont="1" applyFill="1"/>
    <xf numFmtId="0" fontId="12" fillId="0" borderId="0" xfId="0" applyFont="1"/>
    <xf numFmtId="0" fontId="9" fillId="0" borderId="10" xfId="0" applyFont="1" applyBorder="1" applyAlignment="1">
      <alignment horizontal="center" vertical="top" wrapText="1"/>
    </xf>
    <xf numFmtId="0" fontId="11" fillId="0" borderId="14" xfId="0" applyFont="1" applyBorder="1" applyAlignment="1">
      <alignment horizontal="center" wrapText="1"/>
    </xf>
    <xf numFmtId="164" fontId="11" fillId="0" borderId="15" xfId="0" applyNumberFormat="1" applyFont="1" applyBorder="1" applyAlignment="1">
      <alignment horizontal="right" vertical="center" wrapText="1"/>
    </xf>
    <xf numFmtId="0" fontId="9" fillId="0" borderId="14" xfId="0" applyFont="1" applyBorder="1" applyAlignment="1">
      <alignment horizontal="center" wrapText="1"/>
    </xf>
    <xf numFmtId="164" fontId="9" fillId="0" borderId="15" xfId="0" applyNumberFormat="1" applyFont="1" applyBorder="1" applyAlignment="1">
      <alignment horizontal="right" vertical="center" wrapText="1"/>
    </xf>
    <xf numFmtId="164" fontId="11" fillId="0" borderId="15" xfId="0" applyNumberFormat="1" applyFont="1" applyBorder="1" applyAlignment="1">
      <alignment horizontal="center" vertical="top" wrapText="1"/>
    </xf>
    <xf numFmtId="0" fontId="9" fillId="2" borderId="18" xfId="0" applyFont="1" applyFill="1" applyBorder="1" applyAlignment="1">
      <alignment horizontal="center" vertical="center" wrapText="1"/>
    </xf>
    <xf numFmtId="0" fontId="13" fillId="0" borderId="0" xfId="0" applyFont="1" applyFill="1" applyBorder="1"/>
    <xf numFmtId="0" fontId="13" fillId="0" borderId="0" xfId="0" applyFont="1" applyFill="1"/>
    <xf numFmtId="0" fontId="13" fillId="2" borderId="0" xfId="0" applyFont="1" applyFill="1"/>
    <xf numFmtId="0" fontId="11" fillId="2" borderId="21"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9" xfId="0" applyFont="1" applyFill="1" applyBorder="1" applyAlignment="1">
      <alignment horizontal="center" vertical="top" wrapText="1"/>
    </xf>
    <xf numFmtId="0" fontId="9" fillId="2" borderId="19" xfId="0" applyFont="1" applyFill="1" applyBorder="1" applyAlignment="1">
      <alignment wrapText="1"/>
    </xf>
    <xf numFmtId="0" fontId="9" fillId="2" borderId="19" xfId="0" applyFont="1" applyFill="1" applyBorder="1" applyAlignment="1">
      <alignment horizontal="center" vertical="top" wrapText="1"/>
    </xf>
    <xf numFmtId="0" fontId="9" fillId="2" borderId="19" xfId="0" applyFont="1" applyFill="1" applyBorder="1" applyAlignment="1">
      <alignment horizontal="center" wrapText="1"/>
    </xf>
    <xf numFmtId="165" fontId="9" fillId="2" borderId="19" xfId="0" applyNumberFormat="1" applyFont="1" applyFill="1" applyBorder="1" applyAlignment="1">
      <alignment horizontal="right" wrapText="1"/>
    </xf>
    <xf numFmtId="4" fontId="9" fillId="2" borderId="19" xfId="0" applyNumberFormat="1" applyFont="1" applyFill="1" applyBorder="1" applyAlignment="1">
      <alignment horizontal="right" wrapText="1"/>
    </xf>
    <xf numFmtId="4" fontId="9" fillId="2" borderId="20" xfId="0" applyNumberFormat="1" applyFont="1" applyFill="1" applyBorder="1" applyAlignment="1">
      <alignment horizontal="right" wrapText="1"/>
    </xf>
    <xf numFmtId="0" fontId="14" fillId="0" borderId="0" xfId="0" applyFont="1" applyFill="1" applyBorder="1"/>
    <xf numFmtId="0" fontId="14" fillId="0" borderId="0" xfId="0" applyFont="1" applyFill="1"/>
    <xf numFmtId="0" fontId="14" fillId="2" borderId="0" xfId="0" applyFont="1" applyFill="1"/>
    <xf numFmtId="0" fontId="15" fillId="2" borderId="19" xfId="0" applyFont="1" applyFill="1" applyBorder="1" applyAlignment="1">
      <alignment wrapText="1"/>
    </xf>
    <xf numFmtId="0" fontId="11" fillId="2" borderId="19" xfId="0" applyFont="1" applyFill="1" applyBorder="1" applyAlignment="1">
      <alignment horizontal="center" wrapText="1"/>
    </xf>
    <xf numFmtId="165" fontId="11" fillId="2" borderId="19" xfId="0" applyNumberFormat="1" applyFont="1" applyFill="1" applyBorder="1" applyAlignment="1">
      <alignment horizontal="right" wrapText="1"/>
    </xf>
    <xf numFmtId="4" fontId="11" fillId="2" borderId="19" xfId="0" applyNumberFormat="1" applyFont="1" applyFill="1" applyBorder="1" applyAlignment="1">
      <alignment horizontal="right" wrapText="1"/>
    </xf>
    <xf numFmtId="4" fontId="11" fillId="2" borderId="20" xfId="0" applyNumberFormat="1" applyFont="1" applyFill="1" applyBorder="1" applyAlignment="1">
      <alignment horizontal="right" wrapText="1"/>
    </xf>
    <xf numFmtId="0" fontId="11" fillId="3" borderId="19" xfId="0" applyFont="1" applyFill="1" applyBorder="1" applyAlignment="1">
      <alignment horizontal="center" vertical="top" wrapText="1"/>
    </xf>
    <xf numFmtId="0" fontId="11" fillId="3" borderId="19" xfId="0" applyFont="1" applyFill="1" applyBorder="1" applyAlignment="1">
      <alignment wrapText="1"/>
    </xf>
    <xf numFmtId="0" fontId="11" fillId="3" borderId="19" xfId="0" applyFont="1" applyFill="1" applyBorder="1" applyAlignment="1">
      <alignment horizontal="center" wrapText="1"/>
    </xf>
    <xf numFmtId="165" fontId="11" fillId="3" borderId="19" xfId="0" applyNumberFormat="1" applyFont="1" applyFill="1" applyBorder="1" applyAlignment="1">
      <alignment horizontal="right" wrapText="1"/>
    </xf>
    <xf numFmtId="4" fontId="11" fillId="3" borderId="19" xfId="0" applyNumberFormat="1" applyFont="1" applyFill="1" applyBorder="1" applyAlignment="1">
      <alignment horizontal="right" wrapText="1"/>
    </xf>
    <xf numFmtId="4" fontId="11" fillId="3" borderId="20" xfId="0" applyNumberFormat="1" applyFont="1" applyFill="1" applyBorder="1" applyAlignment="1">
      <alignment horizontal="right" wrapText="1"/>
    </xf>
    <xf numFmtId="0" fontId="9" fillId="4" borderId="19" xfId="0" applyFont="1" applyFill="1" applyBorder="1" applyAlignment="1">
      <alignment wrapText="1"/>
    </xf>
    <xf numFmtId="164" fontId="9" fillId="2" borderId="19" xfId="0" applyNumberFormat="1" applyFont="1" applyFill="1" applyBorder="1" applyAlignment="1">
      <alignment horizontal="right" wrapText="1"/>
    </xf>
    <xf numFmtId="164" fontId="11" fillId="2" borderId="19" xfId="0" applyNumberFormat="1" applyFont="1" applyFill="1" applyBorder="1" applyAlignment="1">
      <alignment horizontal="right" wrapText="1"/>
    </xf>
    <xf numFmtId="0" fontId="9" fillId="0" borderId="19" xfId="0" applyFont="1" applyFill="1" applyBorder="1" applyAlignment="1">
      <alignment wrapText="1"/>
    </xf>
    <xf numFmtId="164" fontId="9" fillId="0" borderId="19" xfId="0" applyNumberFormat="1" applyFont="1" applyFill="1" applyBorder="1" applyAlignment="1">
      <alignment horizontal="right" wrapText="1"/>
    </xf>
    <xf numFmtId="0" fontId="9" fillId="0" borderId="19" xfId="0" applyFont="1" applyFill="1" applyBorder="1" applyAlignment="1">
      <alignment vertical="top" wrapText="1"/>
    </xf>
    <xf numFmtId="0" fontId="15" fillId="0" borderId="19" xfId="0" applyFont="1" applyFill="1" applyBorder="1" applyAlignment="1">
      <alignment wrapText="1"/>
    </xf>
    <xf numFmtId="164" fontId="11" fillId="0" borderId="19" xfId="0" applyNumberFormat="1" applyFont="1" applyFill="1" applyBorder="1" applyAlignment="1">
      <alignment horizontal="right" wrapText="1"/>
    </xf>
    <xf numFmtId="0" fontId="11" fillId="2" borderId="18" xfId="0" applyFont="1" applyFill="1" applyBorder="1" applyAlignment="1">
      <alignment horizontal="center" vertical="top" wrapText="1"/>
    </xf>
    <xf numFmtId="0" fontId="11" fillId="2" borderId="18" xfId="0" applyFont="1" applyFill="1" applyBorder="1" applyAlignment="1">
      <alignment horizontal="center" wrapText="1"/>
    </xf>
    <xf numFmtId="164" fontId="11" fillId="3" borderId="19" xfId="0" applyNumberFormat="1" applyFont="1" applyFill="1" applyBorder="1" applyAlignment="1">
      <alignment horizontal="right" wrapText="1"/>
    </xf>
    <xf numFmtId="0" fontId="11" fillId="5" borderId="18" xfId="0" applyFont="1" applyFill="1" applyBorder="1" applyAlignment="1">
      <alignment horizontal="center" vertical="top" wrapText="1"/>
    </xf>
    <xf numFmtId="0" fontId="11" fillId="5" borderId="19" xfId="0" applyFont="1" applyFill="1" applyBorder="1" applyAlignment="1">
      <alignment wrapText="1"/>
    </xf>
    <xf numFmtId="0" fontId="11" fillId="5" borderId="19" xfId="0" applyFont="1" applyFill="1" applyBorder="1" applyAlignment="1">
      <alignment horizontal="center" vertical="top" wrapText="1"/>
    </xf>
    <xf numFmtId="0" fontId="9" fillId="5" borderId="19" xfId="0" applyFont="1" applyFill="1" applyBorder="1" applyAlignment="1">
      <alignment horizontal="center" wrapText="1"/>
    </xf>
    <xf numFmtId="165" fontId="11" fillId="5" borderId="19" xfId="0" applyNumberFormat="1" applyFont="1" applyFill="1" applyBorder="1" applyAlignment="1">
      <alignment horizontal="right" wrapText="1"/>
    </xf>
    <xf numFmtId="4" fontId="11" fillId="5" borderId="19" xfId="0" applyNumberFormat="1" applyFont="1" applyFill="1" applyBorder="1" applyAlignment="1">
      <alignment horizontal="right" wrapText="1"/>
    </xf>
    <xf numFmtId="4" fontId="11" fillId="5" borderId="20" xfId="0" applyNumberFormat="1" applyFont="1" applyFill="1" applyBorder="1" applyAlignment="1">
      <alignment horizontal="right" wrapText="1"/>
    </xf>
    <xf numFmtId="0" fontId="11" fillId="0" borderId="18" xfId="0" applyFont="1" applyFill="1" applyBorder="1" applyAlignment="1">
      <alignment horizontal="center" vertical="top" wrapText="1"/>
    </xf>
    <xf numFmtId="0" fontId="11" fillId="0" borderId="19" xfId="0" applyFont="1" applyFill="1" applyBorder="1" applyAlignment="1">
      <alignment horizontal="center" vertical="top" wrapText="1"/>
    </xf>
    <xf numFmtId="0" fontId="9" fillId="0" borderId="19" xfId="0" applyFont="1" applyFill="1" applyBorder="1" applyAlignment="1">
      <alignment horizontal="center" wrapText="1"/>
    </xf>
    <xf numFmtId="165" fontId="11" fillId="0" borderId="19" xfId="0" applyNumberFormat="1" applyFont="1" applyFill="1" applyBorder="1" applyAlignment="1">
      <alignment horizontal="right" wrapText="1"/>
    </xf>
    <xf numFmtId="4" fontId="11" fillId="0" borderId="19" xfId="0" applyNumberFormat="1" applyFont="1" applyFill="1" applyBorder="1" applyAlignment="1">
      <alignment horizontal="right" wrapText="1"/>
    </xf>
    <xf numFmtId="4" fontId="11" fillId="0" borderId="20" xfId="0" applyNumberFormat="1" applyFont="1" applyFill="1" applyBorder="1" applyAlignment="1">
      <alignment horizontal="right" wrapText="1"/>
    </xf>
    <xf numFmtId="0" fontId="9" fillId="0" borderId="19" xfId="0" applyFont="1" applyFill="1" applyBorder="1" applyAlignment="1">
      <alignment horizontal="center" vertical="top" wrapText="1"/>
    </xf>
    <xf numFmtId="165" fontId="9" fillId="0" borderId="19" xfId="0" applyNumberFormat="1" applyFont="1" applyFill="1" applyBorder="1" applyAlignment="1">
      <alignment horizontal="right" wrapText="1"/>
    </xf>
    <xf numFmtId="0" fontId="11" fillId="0" borderId="19" xfId="0" applyFont="1" applyFill="1" applyBorder="1" applyAlignment="1">
      <alignment horizontal="center" wrapText="1"/>
    </xf>
    <xf numFmtId="0" fontId="11" fillId="5" borderId="19" xfId="0" applyFont="1" applyFill="1" applyBorder="1" applyAlignment="1">
      <alignment horizontal="center" wrapText="1"/>
    </xf>
    <xf numFmtId="0" fontId="11" fillId="0" borderId="21" xfId="0" applyFont="1" applyFill="1" applyBorder="1" applyAlignment="1">
      <alignment horizontal="center" vertical="top" wrapText="1"/>
    </xf>
    <xf numFmtId="0" fontId="11" fillId="0" borderId="22" xfId="0" applyFont="1" applyFill="1" applyBorder="1" applyAlignment="1">
      <alignment horizontal="center" vertical="top" wrapText="1"/>
    </xf>
    <xf numFmtId="0" fontId="11" fillId="0" borderId="25"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9" fillId="6" borderId="19" xfId="0" applyFont="1" applyFill="1" applyBorder="1" applyAlignment="1">
      <alignment wrapText="1"/>
    </xf>
    <xf numFmtId="0" fontId="11" fillId="6" borderId="19" xfId="0" applyFont="1" applyFill="1" applyBorder="1" applyAlignment="1">
      <alignment horizontal="center" vertical="top" wrapText="1"/>
    </xf>
    <xf numFmtId="0" fontId="9" fillId="6" borderId="19" xfId="0" applyFont="1" applyFill="1" applyBorder="1" applyAlignment="1">
      <alignment horizontal="center" wrapText="1"/>
    </xf>
    <xf numFmtId="165" fontId="9" fillId="6" borderId="19" xfId="0" applyNumberFormat="1" applyFont="1" applyFill="1" applyBorder="1" applyAlignment="1">
      <alignment horizontal="right" wrapText="1"/>
    </xf>
    <xf numFmtId="165" fontId="11" fillId="6" borderId="19" xfId="0" applyNumberFormat="1" applyFont="1" applyFill="1" applyBorder="1" applyAlignment="1">
      <alignment horizontal="right" wrapText="1"/>
    </xf>
    <xf numFmtId="0" fontId="11" fillId="6" borderId="18" xfId="0" applyFont="1" applyFill="1" applyBorder="1" applyAlignment="1">
      <alignment horizontal="center" vertical="top" wrapText="1"/>
    </xf>
    <xf numFmtId="0" fontId="11" fillId="0" borderId="25" xfId="0" applyFont="1" applyFill="1" applyBorder="1" applyAlignment="1">
      <alignment horizontal="center" vertical="top" wrapText="1"/>
    </xf>
    <xf numFmtId="0" fontId="11" fillId="0" borderId="24" xfId="0" applyFont="1" applyFill="1" applyBorder="1" applyAlignment="1">
      <alignment horizontal="center" vertical="top" wrapText="1"/>
    </xf>
    <xf numFmtId="164" fontId="11" fillId="5" borderId="19" xfId="0" applyNumberFormat="1" applyFont="1" applyFill="1" applyBorder="1" applyAlignment="1">
      <alignment horizontal="right" wrapText="1"/>
    </xf>
    <xf numFmtId="0" fontId="14" fillId="3" borderId="0" xfId="0" applyFont="1" applyFill="1"/>
    <xf numFmtId="0" fontId="11" fillId="2" borderId="18" xfId="0" applyFont="1" applyFill="1" applyBorder="1" applyAlignment="1">
      <alignment horizontal="center" vertical="center" wrapText="1"/>
    </xf>
    <xf numFmtId="0" fontId="9" fillId="2" borderId="19" xfId="0" applyFont="1" applyFill="1" applyBorder="1" applyAlignment="1">
      <alignment horizontal="justify" vertical="top" wrapText="1"/>
    </xf>
    <xf numFmtId="0" fontId="9" fillId="2" borderId="18" xfId="0" applyFont="1" applyFill="1" applyBorder="1" applyAlignment="1">
      <alignment horizontal="center" vertical="top" wrapText="1"/>
    </xf>
    <xf numFmtId="0" fontId="11" fillId="0" borderId="19" xfId="0" applyFont="1" applyFill="1" applyBorder="1" applyAlignment="1">
      <alignment horizontal="center" vertical="center" wrapText="1"/>
    </xf>
    <xf numFmtId="164" fontId="11" fillId="0" borderId="19" xfId="0" applyNumberFormat="1" applyFont="1" applyFill="1" applyBorder="1" applyAlignment="1">
      <alignment horizontal="right" vertical="center"/>
    </xf>
    <xf numFmtId="4" fontId="11" fillId="0" borderId="19" xfId="0" applyNumberFormat="1" applyFont="1" applyFill="1" applyBorder="1" applyAlignment="1">
      <alignment horizontal="right" vertical="center"/>
    </xf>
    <xf numFmtId="4" fontId="11" fillId="0" borderId="20" xfId="0" applyNumberFormat="1" applyFont="1" applyFill="1" applyBorder="1" applyAlignment="1">
      <alignment horizontal="right" vertical="center"/>
    </xf>
    <xf numFmtId="0" fontId="11" fillId="0" borderId="0" xfId="0" applyFont="1" applyFill="1" applyBorder="1"/>
    <xf numFmtId="0" fontId="11" fillId="0" borderId="0" xfId="0" applyFont="1" applyFill="1"/>
    <xf numFmtId="0" fontId="11" fillId="2" borderId="0" xfId="0" applyFont="1" applyFill="1"/>
    <xf numFmtId="0" fontId="11" fillId="2" borderId="19" xfId="0" applyFont="1" applyFill="1" applyBorder="1" applyAlignment="1">
      <alignment horizontal="center" vertical="center" wrapText="1"/>
    </xf>
    <xf numFmtId="0" fontId="9" fillId="2" borderId="19" xfId="0" applyFont="1" applyFill="1" applyBorder="1" applyAlignment="1">
      <alignment vertical="top" wrapText="1"/>
    </xf>
    <xf numFmtId="0" fontId="9" fillId="2" borderId="19" xfId="0" applyFont="1" applyFill="1" applyBorder="1"/>
    <xf numFmtId="0" fontId="9" fillId="2" borderId="19" xfId="0" applyFont="1" applyFill="1" applyBorder="1" applyAlignment="1">
      <alignment horizontal="center" vertical="center" wrapText="1"/>
    </xf>
    <xf numFmtId="164" fontId="9" fillId="2" borderId="19" xfId="0" applyNumberFormat="1" applyFont="1" applyFill="1" applyBorder="1" applyAlignment="1">
      <alignment horizontal="right" vertical="center" wrapText="1"/>
    </xf>
    <xf numFmtId="164" fontId="9" fillId="2" borderId="19" xfId="0" applyNumberFormat="1" applyFont="1" applyFill="1" applyBorder="1" applyAlignment="1">
      <alignment horizontal="right" vertical="center"/>
    </xf>
    <xf numFmtId="4" fontId="9" fillId="2" borderId="19" xfId="0" applyNumberFormat="1" applyFont="1" applyFill="1" applyBorder="1" applyAlignment="1">
      <alignment horizontal="right" vertical="center"/>
    </xf>
    <xf numFmtId="4" fontId="9" fillId="2" borderId="20" xfId="0" applyNumberFormat="1" applyFont="1" applyFill="1" applyBorder="1" applyAlignment="1">
      <alignment horizontal="right" vertical="center"/>
    </xf>
    <xf numFmtId="0" fontId="9" fillId="0" borderId="0" xfId="0" applyFont="1" applyFill="1" applyBorder="1"/>
    <xf numFmtId="0" fontId="9" fillId="0" borderId="0" xfId="0" applyFont="1" applyFill="1"/>
    <xf numFmtId="0" fontId="9" fillId="2" borderId="0" xfId="0" applyFont="1" applyFill="1"/>
    <xf numFmtId="0" fontId="15" fillId="2" borderId="19" xfId="0" applyFont="1" applyFill="1" applyBorder="1" applyAlignment="1">
      <alignment vertical="center" wrapText="1"/>
    </xf>
    <xf numFmtId="164" fontId="11" fillId="2" borderId="19" xfId="0" applyNumberFormat="1" applyFont="1" applyFill="1" applyBorder="1" applyAlignment="1">
      <alignment horizontal="right" vertical="center" wrapText="1"/>
    </xf>
    <xf numFmtId="4" fontId="11" fillId="2" borderId="19" xfId="0" applyNumberFormat="1" applyFont="1" applyFill="1" applyBorder="1" applyAlignment="1">
      <alignment horizontal="right" vertical="center" wrapText="1"/>
    </xf>
    <xf numFmtId="4" fontId="11" fillId="2" borderId="20" xfId="0" applyNumberFormat="1" applyFont="1" applyFill="1" applyBorder="1" applyAlignment="1">
      <alignment horizontal="right" vertical="center" wrapText="1"/>
    </xf>
    <xf numFmtId="0" fontId="9" fillId="3" borderId="19" xfId="0" applyFont="1" applyFill="1" applyBorder="1" applyAlignment="1">
      <alignment horizontal="center" vertical="center" wrapText="1"/>
    </xf>
    <xf numFmtId="0" fontId="11" fillId="3" borderId="19" xfId="0" applyFont="1" applyFill="1" applyBorder="1" applyAlignment="1">
      <alignment vertical="center" wrapText="1"/>
    </xf>
    <xf numFmtId="0" fontId="11" fillId="3" borderId="19" xfId="0" applyFont="1" applyFill="1" applyBorder="1" applyAlignment="1">
      <alignment vertical="center"/>
    </xf>
    <xf numFmtId="0" fontId="11" fillId="3" borderId="19" xfId="0" applyFont="1" applyFill="1" applyBorder="1" applyAlignment="1">
      <alignment horizontal="center" vertical="center" wrapText="1"/>
    </xf>
    <xf numFmtId="164" fontId="11" fillId="3" borderId="19" xfId="0" applyNumberFormat="1" applyFont="1" applyFill="1" applyBorder="1" applyAlignment="1">
      <alignment horizontal="right" vertical="center" wrapText="1"/>
    </xf>
    <xf numFmtId="4" fontId="11" fillId="3" borderId="19" xfId="0" applyNumberFormat="1" applyFont="1" applyFill="1" applyBorder="1" applyAlignment="1">
      <alignment horizontal="right" vertical="center" wrapText="1"/>
    </xf>
    <xf numFmtId="4" fontId="11" fillId="3" borderId="20" xfId="0" applyNumberFormat="1" applyFont="1" applyFill="1" applyBorder="1" applyAlignment="1">
      <alignment horizontal="right" vertical="center" wrapText="1"/>
    </xf>
    <xf numFmtId="0" fontId="11" fillId="2" borderId="28" xfId="0" applyFont="1" applyFill="1" applyBorder="1" applyAlignment="1">
      <alignment horizontal="center" vertical="center" wrapText="1"/>
    </xf>
    <xf numFmtId="0" fontId="9" fillId="2" borderId="20" xfId="0" applyFont="1" applyFill="1" applyBorder="1"/>
    <xf numFmtId="0" fontId="9" fillId="2" borderId="20" xfId="0" applyFont="1" applyFill="1" applyBorder="1" applyAlignment="1">
      <alignment horizontal="center" vertical="center" wrapText="1"/>
    </xf>
    <xf numFmtId="0" fontId="11" fillId="2" borderId="29" xfId="0" applyFont="1" applyFill="1" applyBorder="1" applyAlignment="1">
      <alignment horizontal="center" vertical="top" wrapText="1"/>
    </xf>
    <xf numFmtId="4" fontId="9" fillId="2" borderId="19" xfId="0" applyNumberFormat="1" applyFont="1" applyFill="1" applyBorder="1" applyAlignment="1">
      <alignment horizontal="right" vertical="center" wrapText="1"/>
    </xf>
    <xf numFmtId="4" fontId="9" fillId="2" borderId="28" xfId="0" applyNumberFormat="1" applyFont="1" applyFill="1" applyBorder="1" applyAlignment="1">
      <alignment horizontal="right" vertical="center" wrapText="1"/>
    </xf>
    <xf numFmtId="4" fontId="9" fillId="2" borderId="20" xfId="0" applyNumberFormat="1" applyFont="1" applyFill="1" applyBorder="1" applyAlignment="1">
      <alignment horizontal="right" vertical="center" wrapText="1"/>
    </xf>
    <xf numFmtId="4" fontId="9" fillId="2" borderId="20" xfId="0" applyNumberFormat="1" applyFont="1" applyFill="1" applyBorder="1" applyAlignment="1">
      <alignment horizontal="right" vertical="top" wrapText="1"/>
    </xf>
    <xf numFmtId="164" fontId="9" fillId="2" borderId="20" xfId="0" applyNumberFormat="1" applyFont="1" applyFill="1" applyBorder="1" applyAlignment="1">
      <alignment horizontal="right" vertical="center" wrapText="1"/>
    </xf>
    <xf numFmtId="4" fontId="9" fillId="2" borderId="30" xfId="0" applyNumberFormat="1" applyFont="1" applyFill="1" applyBorder="1" applyAlignment="1">
      <alignment horizontal="right" vertical="center" wrapText="1"/>
    </xf>
    <xf numFmtId="0" fontId="11" fillId="2" borderId="20" xfId="0" applyFont="1" applyFill="1" applyBorder="1" applyAlignment="1">
      <alignment horizontal="center" vertical="center" wrapText="1"/>
    </xf>
    <xf numFmtId="164" fontId="11" fillId="2" borderId="20" xfId="0" applyNumberFormat="1" applyFont="1" applyFill="1" applyBorder="1" applyAlignment="1">
      <alignment horizontal="right" vertical="center" wrapText="1"/>
    </xf>
    <xf numFmtId="0" fontId="9" fillId="2" borderId="19" xfId="0" applyFont="1" applyFill="1" applyBorder="1" applyAlignment="1">
      <alignment horizontal="left" vertical="center" wrapText="1"/>
    </xf>
    <xf numFmtId="0" fontId="9" fillId="3" borderId="19" xfId="0" applyFont="1" applyFill="1" applyBorder="1" applyAlignment="1">
      <alignment horizontal="center"/>
    </xf>
    <xf numFmtId="0" fontId="9" fillId="3" borderId="19" xfId="0" applyFont="1" applyFill="1" applyBorder="1"/>
    <xf numFmtId="164" fontId="11" fillId="3" borderId="19" xfId="0" applyNumberFormat="1" applyFont="1" applyFill="1" applyBorder="1" applyAlignment="1">
      <alignment horizontal="right"/>
    </xf>
    <xf numFmtId="4" fontId="11" fillId="3" borderId="19" xfId="0" applyNumberFormat="1" applyFont="1" applyFill="1" applyBorder="1" applyAlignment="1">
      <alignment horizontal="right"/>
    </xf>
    <xf numFmtId="4" fontId="11" fillId="3" borderId="20" xfId="0" applyNumberFormat="1" applyFont="1" applyFill="1" applyBorder="1" applyAlignment="1">
      <alignment horizontal="right"/>
    </xf>
    <xf numFmtId="0" fontId="9" fillId="3" borderId="18" xfId="0" applyFont="1" applyFill="1" applyBorder="1" applyAlignment="1">
      <alignment horizontal="center"/>
    </xf>
    <xf numFmtId="0" fontId="11" fillId="2" borderId="18" xfId="0" applyFont="1" applyFill="1" applyBorder="1" applyAlignment="1">
      <alignment horizontal="center"/>
    </xf>
    <xf numFmtId="0" fontId="9" fillId="2" borderId="19" xfId="0" applyFont="1" applyFill="1" applyBorder="1" applyAlignment="1">
      <alignment horizontal="center" vertical="center"/>
    </xf>
    <xf numFmtId="4" fontId="11" fillId="0" borderId="19" xfId="0" applyNumberFormat="1" applyFont="1" applyFill="1" applyBorder="1" applyAlignment="1">
      <alignment horizontal="right"/>
    </xf>
    <xf numFmtId="4" fontId="11" fillId="0" borderId="20" xfId="0" applyNumberFormat="1" applyFont="1" applyFill="1" applyBorder="1" applyAlignment="1">
      <alignment horizontal="right"/>
    </xf>
    <xf numFmtId="0" fontId="9" fillId="2" borderId="19" xfId="0" applyFont="1" applyFill="1" applyBorder="1" applyAlignment="1">
      <alignment vertical="center"/>
    </xf>
    <xf numFmtId="0" fontId="11" fillId="3" borderId="19" xfId="0" applyFont="1" applyFill="1" applyBorder="1" applyAlignment="1">
      <alignment horizontal="center"/>
    </xf>
    <xf numFmtId="165" fontId="11" fillId="3" borderId="19" xfId="0" applyNumberFormat="1" applyFont="1" applyFill="1" applyBorder="1" applyAlignment="1">
      <alignment horizontal="right"/>
    </xf>
    <xf numFmtId="4" fontId="11" fillId="2" borderId="19" xfId="0" applyNumberFormat="1" applyFont="1" applyFill="1" applyBorder="1" applyAlignment="1">
      <alignment horizontal="right" vertical="center"/>
    </xf>
    <xf numFmtId="4" fontId="11" fillId="2" borderId="20" xfId="0" applyNumberFormat="1" applyFont="1" applyFill="1" applyBorder="1" applyAlignment="1">
      <alignment horizontal="right" vertical="center"/>
    </xf>
    <xf numFmtId="4" fontId="9" fillId="0" borderId="0" xfId="0" applyNumberFormat="1" applyFont="1" applyFill="1" applyBorder="1"/>
    <xf numFmtId="4" fontId="14" fillId="0" borderId="0" xfId="0" applyNumberFormat="1" applyFont="1" applyFill="1" applyBorder="1"/>
    <xf numFmtId="0" fontId="11" fillId="6" borderId="19" xfId="0" applyFont="1" applyFill="1" applyBorder="1" applyAlignment="1">
      <alignment horizontal="center" wrapText="1"/>
    </xf>
    <xf numFmtId="0" fontId="9" fillId="2"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19" xfId="0" applyFont="1" applyFill="1" applyBorder="1" applyAlignment="1">
      <alignment vertical="center" wrapText="1"/>
    </xf>
    <xf numFmtId="0" fontId="11" fillId="3" borderId="18" xfId="0" applyFont="1" applyFill="1" applyBorder="1" applyAlignment="1">
      <alignment horizontal="center" vertical="top" wrapText="1"/>
    </xf>
    <xf numFmtId="0" fontId="11" fillId="3" borderId="18" xfId="0" applyFont="1" applyFill="1" applyBorder="1" applyAlignment="1">
      <alignment wrapText="1"/>
    </xf>
    <xf numFmtId="0" fontId="11" fillId="3" borderId="18" xfId="0" applyFont="1" applyFill="1" applyBorder="1" applyAlignment="1">
      <alignment horizontal="center" wrapText="1"/>
    </xf>
    <xf numFmtId="165" fontId="11" fillId="3" borderId="18" xfId="0" applyNumberFormat="1" applyFont="1" applyFill="1" applyBorder="1" applyAlignment="1">
      <alignment horizontal="right" wrapText="1"/>
    </xf>
    <xf numFmtId="4" fontId="11" fillId="3" borderId="18" xfId="0" applyNumberFormat="1" applyFont="1" applyFill="1" applyBorder="1" applyAlignment="1">
      <alignment horizontal="right" wrapText="1"/>
    </xf>
    <xf numFmtId="4" fontId="11" fillId="3" borderId="33" xfId="0" applyNumberFormat="1" applyFont="1" applyFill="1" applyBorder="1" applyAlignment="1">
      <alignment horizontal="right" wrapText="1"/>
    </xf>
    <xf numFmtId="0" fontId="11" fillId="0" borderId="19" xfId="0" applyFont="1" applyFill="1" applyBorder="1" applyAlignment="1">
      <alignment wrapText="1"/>
    </xf>
    <xf numFmtId="0" fontId="14" fillId="0" borderId="19" xfId="0" applyFont="1" applyFill="1" applyBorder="1"/>
    <xf numFmtId="0" fontId="9" fillId="0" borderId="18" xfId="0" applyFont="1" applyFill="1" applyBorder="1" applyAlignment="1">
      <alignment horizontal="center" wrapText="1"/>
    </xf>
    <xf numFmtId="165" fontId="11" fillId="0" borderId="18" xfId="0" applyNumberFormat="1" applyFont="1" applyFill="1" applyBorder="1" applyAlignment="1">
      <alignment horizontal="right" wrapText="1"/>
    </xf>
    <xf numFmtId="4" fontId="11" fillId="0" borderId="18" xfId="0" applyNumberFormat="1" applyFont="1" applyFill="1" applyBorder="1" applyAlignment="1">
      <alignment horizontal="right" wrapText="1"/>
    </xf>
    <xf numFmtId="4" fontId="11" fillId="0" borderId="33" xfId="0" applyNumberFormat="1" applyFont="1" applyFill="1" applyBorder="1" applyAlignment="1">
      <alignment horizontal="right" wrapText="1"/>
    </xf>
    <xf numFmtId="0" fontId="9" fillId="0" borderId="2" xfId="0" applyFont="1" applyBorder="1" applyAlignment="1">
      <alignment horizontal="center" vertical="top" wrapText="1"/>
    </xf>
    <xf numFmtId="0" fontId="11" fillId="0" borderId="16" xfId="0" applyFont="1" applyBorder="1" applyAlignment="1">
      <alignment horizontal="center" wrapText="1"/>
    </xf>
    <xf numFmtId="164" fontId="11" fillId="0" borderId="16" xfId="0" applyNumberFormat="1" applyFont="1" applyBorder="1" applyAlignment="1">
      <alignment horizontal="right" vertical="center" wrapText="1"/>
    </xf>
    <xf numFmtId="2" fontId="9" fillId="0" borderId="16" xfId="0" applyNumberFormat="1" applyFont="1" applyBorder="1" applyAlignment="1">
      <alignment vertical="top" wrapText="1"/>
    </xf>
    <xf numFmtId="2" fontId="9" fillId="0" borderId="34" xfId="0" applyNumberFormat="1" applyFont="1" applyBorder="1" applyAlignment="1">
      <alignment vertical="top" wrapText="1"/>
    </xf>
    <xf numFmtId="2" fontId="11" fillId="0" borderId="34" xfId="0" applyNumberFormat="1" applyFont="1" applyBorder="1" applyAlignment="1">
      <alignment vertical="top" wrapText="1"/>
    </xf>
    <xf numFmtId="2" fontId="9" fillId="0" borderId="15" xfId="0" applyNumberFormat="1" applyFont="1" applyBorder="1" applyAlignment="1">
      <alignment vertical="top" wrapText="1"/>
    </xf>
    <xf numFmtId="2" fontId="9" fillId="0" borderId="14" xfId="0" applyNumberFormat="1" applyFont="1" applyBorder="1" applyAlignment="1">
      <alignment vertical="top" wrapText="1"/>
    </xf>
    <xf numFmtId="164" fontId="9" fillId="0" borderId="14" xfId="0" applyNumberFormat="1" applyFont="1" applyBorder="1" applyAlignment="1">
      <alignment horizontal="right" vertical="center" wrapText="1"/>
    </xf>
    <xf numFmtId="164" fontId="9" fillId="0" borderId="15" xfId="0" applyNumberFormat="1" applyFont="1" applyBorder="1" applyAlignment="1">
      <alignment horizontal="right" vertical="top" wrapText="1"/>
    </xf>
    <xf numFmtId="164" fontId="9" fillId="0" borderId="14" xfId="0" applyNumberFormat="1" applyFont="1" applyBorder="1" applyAlignment="1">
      <alignment horizontal="right" vertical="top" wrapText="1"/>
    </xf>
    <xf numFmtId="0" fontId="16" fillId="0" borderId="10" xfId="0" applyFont="1" applyBorder="1" applyAlignment="1">
      <alignment horizontal="center" vertical="top" wrapText="1"/>
    </xf>
    <xf numFmtId="0" fontId="15" fillId="0" borderId="14" xfId="0" applyFont="1" applyBorder="1" applyAlignment="1">
      <alignment horizontal="center" wrapText="1"/>
    </xf>
    <xf numFmtId="164" fontId="15" fillId="0" borderId="16" xfId="0" applyNumberFormat="1" applyFont="1" applyBorder="1" applyAlignment="1">
      <alignment horizontal="right" vertical="center" wrapText="1"/>
    </xf>
    <xf numFmtId="2" fontId="11" fillId="0" borderId="14" xfId="0" applyNumberFormat="1" applyFont="1" applyBorder="1" applyAlignment="1">
      <alignment vertical="top" wrapText="1"/>
    </xf>
    <xf numFmtId="0" fontId="16" fillId="0" borderId="14" xfId="0" applyFont="1" applyBorder="1" applyAlignment="1">
      <alignment horizontal="center" wrapText="1"/>
    </xf>
    <xf numFmtId="164" fontId="16" fillId="0" borderId="15" xfId="0" applyNumberFormat="1" applyFont="1" applyBorder="1" applyAlignment="1">
      <alignment horizontal="right" vertical="center" wrapText="1"/>
    </xf>
    <xf numFmtId="164" fontId="16" fillId="0" borderId="14" xfId="0" applyNumberFormat="1" applyFont="1" applyBorder="1" applyAlignment="1">
      <alignment horizontal="right" vertical="center" wrapText="1"/>
    </xf>
    <xf numFmtId="164" fontId="16" fillId="2" borderId="15" xfId="0" applyNumberFormat="1" applyFont="1" applyFill="1" applyBorder="1" applyAlignment="1">
      <alignment horizontal="right" vertical="center" wrapText="1"/>
    </xf>
    <xf numFmtId="0" fontId="16" fillId="0" borderId="14" xfId="0" applyFont="1" applyBorder="1" applyAlignment="1">
      <alignment horizontal="center" vertical="top" wrapText="1"/>
    </xf>
    <xf numFmtId="164" fontId="11" fillId="0" borderId="34" xfId="0" applyNumberFormat="1" applyFont="1" applyBorder="1" applyAlignment="1">
      <alignment horizontal="right" vertical="center" wrapText="1"/>
    </xf>
    <xf numFmtId="164" fontId="9" fillId="2" borderId="15" xfId="0" applyNumberFormat="1" applyFont="1" applyFill="1" applyBorder="1" applyAlignment="1">
      <alignment horizontal="right" vertical="center" wrapText="1"/>
    </xf>
    <xf numFmtId="164" fontId="9" fillId="2" borderId="15" xfId="0" applyNumberFormat="1" applyFont="1" applyFill="1" applyBorder="1" applyAlignment="1">
      <alignment horizontal="right" vertical="top" wrapText="1"/>
    </xf>
    <xf numFmtId="164" fontId="15" fillId="0" borderId="34" xfId="0" applyNumberFormat="1" applyFont="1" applyBorder="1" applyAlignment="1">
      <alignment horizontal="right" vertical="center" wrapText="1"/>
    </xf>
    <xf numFmtId="0" fontId="9" fillId="0" borderId="8" xfId="0" applyFont="1" applyBorder="1" applyAlignment="1">
      <alignment horizontal="center" vertical="top" wrapText="1"/>
    </xf>
    <xf numFmtId="0" fontId="9" fillId="0" borderId="7" xfId="0" applyFont="1" applyBorder="1" applyAlignment="1">
      <alignment horizontal="left" vertical="top" wrapText="1"/>
    </xf>
    <xf numFmtId="0" fontId="9" fillId="0" borderId="34" xfId="0" applyFont="1" applyBorder="1" applyAlignment="1">
      <alignment horizontal="center" vertical="top" wrapText="1"/>
    </xf>
    <xf numFmtId="2" fontId="16" fillId="2" borderId="15" xfId="0" applyNumberFormat="1" applyFont="1" applyFill="1" applyBorder="1" applyAlignment="1">
      <alignment horizontal="right" vertical="top" wrapText="1"/>
    </xf>
    <xf numFmtId="2" fontId="16" fillId="2" borderId="14" xfId="0" applyNumberFormat="1" applyFont="1" applyFill="1" applyBorder="1" applyAlignment="1">
      <alignment horizontal="right" vertical="top" wrapText="1"/>
    </xf>
    <xf numFmtId="0" fontId="9" fillId="0" borderId="15" xfId="0" applyFont="1" applyBorder="1" applyAlignment="1">
      <alignment horizontal="center" vertical="top" wrapText="1"/>
    </xf>
    <xf numFmtId="2" fontId="9" fillId="0" borderId="1" xfId="0" applyNumberFormat="1" applyFont="1" applyBorder="1" applyAlignment="1">
      <alignment vertical="top" wrapText="1"/>
    </xf>
    <xf numFmtId="165" fontId="11" fillId="2" borderId="19" xfId="0" applyNumberFormat="1" applyFont="1" applyFill="1" applyBorder="1" applyAlignment="1">
      <alignment horizontal="right" vertical="center"/>
    </xf>
    <xf numFmtId="165" fontId="11" fillId="2" borderId="19" xfId="0" applyNumberFormat="1" applyFont="1" applyFill="1" applyBorder="1" applyAlignment="1">
      <alignment horizontal="center" vertical="center"/>
    </xf>
    <xf numFmtId="165" fontId="11" fillId="2" borderId="20" xfId="0" applyNumberFormat="1" applyFont="1" applyFill="1" applyBorder="1" applyAlignment="1">
      <alignment horizontal="center" vertical="center"/>
    </xf>
    <xf numFmtId="165" fontId="11" fillId="3" borderId="19" xfId="0" applyNumberFormat="1" applyFont="1" applyFill="1" applyBorder="1" applyAlignment="1">
      <alignment horizontal="center"/>
    </xf>
    <xf numFmtId="165" fontId="11" fillId="3" borderId="20" xfId="0" applyNumberFormat="1" applyFont="1" applyFill="1" applyBorder="1" applyAlignment="1">
      <alignment horizontal="center"/>
    </xf>
    <xf numFmtId="165" fontId="9" fillId="0" borderId="19" xfId="0" applyNumberFormat="1" applyFont="1" applyFill="1" applyBorder="1" applyAlignment="1">
      <alignment horizontal="center" wrapText="1"/>
    </xf>
    <xf numFmtId="165" fontId="9" fillId="0" borderId="20" xfId="0" applyNumberFormat="1" applyFont="1" applyFill="1" applyBorder="1" applyAlignment="1">
      <alignment horizontal="center" wrapText="1"/>
    </xf>
    <xf numFmtId="165" fontId="11" fillId="0" borderId="19" xfId="0" applyNumberFormat="1" applyFont="1" applyFill="1" applyBorder="1" applyAlignment="1">
      <alignment horizontal="center" wrapText="1"/>
    </xf>
    <xf numFmtId="165" fontId="11" fillId="0" borderId="20" xfId="0" applyNumberFormat="1" applyFont="1" applyFill="1" applyBorder="1" applyAlignment="1">
      <alignment horizontal="center" wrapText="1"/>
    </xf>
    <xf numFmtId="165" fontId="11" fillId="0" borderId="19" xfId="0" applyNumberFormat="1" applyFont="1" applyFill="1" applyBorder="1" applyAlignment="1">
      <alignment horizontal="center"/>
    </xf>
    <xf numFmtId="165" fontId="11" fillId="0" borderId="20" xfId="0" applyNumberFormat="1" applyFont="1" applyFill="1" applyBorder="1" applyAlignment="1">
      <alignment horizontal="center"/>
    </xf>
    <xf numFmtId="0" fontId="14" fillId="3" borderId="0" xfId="0" applyFont="1" applyFill="1" applyBorder="1"/>
    <xf numFmtId="0" fontId="11" fillId="2" borderId="19" xfId="0" applyFont="1" applyFill="1" applyBorder="1" applyAlignment="1">
      <alignment horizontal="center" vertical="center"/>
    </xf>
    <xf numFmtId="164" fontId="11" fillId="2" borderId="19" xfId="0" applyNumberFormat="1" applyFont="1" applyFill="1" applyBorder="1" applyAlignment="1">
      <alignment horizontal="right" vertical="center"/>
    </xf>
    <xf numFmtId="0" fontId="9" fillId="2" borderId="0" xfId="0" applyFont="1" applyFill="1" applyBorder="1"/>
    <xf numFmtId="0" fontId="9" fillId="4" borderId="35" xfId="0" applyFont="1" applyFill="1" applyBorder="1" applyAlignment="1">
      <alignment vertical="center" wrapText="1"/>
    </xf>
    <xf numFmtId="165" fontId="9" fillId="2" borderId="19" xfId="0" applyNumberFormat="1" applyFont="1" applyFill="1" applyBorder="1" applyAlignment="1">
      <alignment horizontal="center" vertical="center"/>
    </xf>
    <xf numFmtId="165" fontId="9" fillId="2" borderId="20" xfId="0" applyNumberFormat="1" applyFont="1" applyFill="1" applyBorder="1" applyAlignment="1">
      <alignment horizontal="center" vertical="center"/>
    </xf>
    <xf numFmtId="0" fontId="9" fillId="4" borderId="19" xfId="0" applyFont="1" applyFill="1" applyBorder="1" applyAlignment="1">
      <alignment vertical="center" wrapText="1"/>
    </xf>
    <xf numFmtId="0" fontId="11" fillId="2" borderId="19" xfId="0" applyFont="1" applyFill="1" applyBorder="1" applyAlignment="1">
      <alignment vertical="center" wrapText="1"/>
    </xf>
    <xf numFmtId="0" fontId="11" fillId="2" borderId="19" xfId="0" applyFont="1" applyFill="1" applyBorder="1"/>
    <xf numFmtId="0" fontId="11" fillId="2" borderId="19" xfId="0" applyFont="1" applyFill="1" applyBorder="1" applyAlignment="1">
      <alignment vertical="center"/>
    </xf>
    <xf numFmtId="165" fontId="9" fillId="2" borderId="19" xfId="0" applyNumberFormat="1" applyFont="1" applyFill="1" applyBorder="1" applyAlignment="1">
      <alignment horizontal="center" vertical="top"/>
    </xf>
    <xf numFmtId="165" fontId="9" fillId="2" borderId="20" xfId="0" applyNumberFormat="1" applyFont="1" applyFill="1" applyBorder="1" applyAlignment="1">
      <alignment horizontal="center" vertical="top"/>
    </xf>
    <xf numFmtId="0" fontId="13" fillId="3" borderId="19" xfId="0" applyFont="1" applyFill="1" applyBorder="1" applyAlignment="1">
      <alignment horizontal="center"/>
    </xf>
    <xf numFmtId="0" fontId="13" fillId="3" borderId="19" xfId="0" applyFont="1" applyFill="1" applyBorder="1"/>
    <xf numFmtId="0" fontId="13" fillId="3" borderId="18" xfId="0" applyFont="1" applyFill="1" applyBorder="1" applyAlignment="1">
      <alignment horizontal="center"/>
    </xf>
    <xf numFmtId="0" fontId="13" fillId="3" borderId="18" xfId="0" applyFont="1" applyFill="1" applyBorder="1"/>
    <xf numFmtId="164" fontId="11" fillId="3" borderId="18" xfId="0" applyNumberFormat="1" applyFont="1" applyFill="1" applyBorder="1" applyAlignment="1">
      <alignment horizontal="right"/>
    </xf>
    <xf numFmtId="165" fontId="11" fillId="3" borderId="18" xfId="0" applyNumberFormat="1" applyFont="1" applyFill="1" applyBorder="1" applyAlignment="1">
      <alignment horizontal="center"/>
    </xf>
    <xf numFmtId="165" fontId="11" fillId="3" borderId="33" xfId="0" applyNumberFormat="1" applyFont="1" applyFill="1" applyBorder="1" applyAlignment="1">
      <alignment horizontal="center"/>
    </xf>
    <xf numFmtId="0" fontId="11" fillId="0" borderId="18" xfId="0" applyFont="1" applyFill="1" applyBorder="1" applyAlignment="1">
      <alignment horizontal="center"/>
    </xf>
    <xf numFmtId="0" fontId="9" fillId="0" borderId="19" xfId="0" applyFont="1" applyFill="1" applyBorder="1" applyAlignment="1">
      <alignment vertical="center" wrapText="1"/>
    </xf>
    <xf numFmtId="0" fontId="13" fillId="0" borderId="18" xfId="0" applyFont="1" applyFill="1" applyBorder="1"/>
    <xf numFmtId="0" fontId="9" fillId="0" borderId="18" xfId="0" applyFont="1" applyFill="1" applyBorder="1" applyAlignment="1">
      <alignment horizontal="center" vertical="center"/>
    </xf>
    <xf numFmtId="164" fontId="9" fillId="0" borderId="19" xfId="0" applyNumberFormat="1" applyFont="1" applyFill="1" applyBorder="1" applyAlignment="1">
      <alignment horizontal="right" vertical="center" wrapText="1"/>
    </xf>
    <xf numFmtId="165" fontId="11" fillId="0" borderId="18" xfId="0" applyNumberFormat="1" applyFont="1" applyFill="1" applyBorder="1" applyAlignment="1">
      <alignment horizontal="center"/>
    </xf>
    <xf numFmtId="165" fontId="11" fillId="0" borderId="33" xfId="0" applyNumberFormat="1" applyFont="1" applyFill="1" applyBorder="1" applyAlignment="1">
      <alignment horizontal="center"/>
    </xf>
    <xf numFmtId="0" fontId="11" fillId="0" borderId="19" xfId="0" applyFont="1" applyFill="1" applyBorder="1" applyAlignment="1">
      <alignment vertical="center" wrapText="1"/>
    </xf>
    <xf numFmtId="0" fontId="9" fillId="0" borderId="19" xfId="0" applyFont="1" applyFill="1" applyBorder="1" applyAlignment="1">
      <alignment horizontal="justify" vertical="center" wrapText="1"/>
    </xf>
    <xf numFmtId="0" fontId="15" fillId="0" borderId="19" xfId="0" applyFont="1" applyFill="1" applyBorder="1" applyAlignment="1">
      <alignment vertical="center" wrapText="1"/>
    </xf>
    <xf numFmtId="0" fontId="9" fillId="6" borderId="19" xfId="0" applyFont="1" applyFill="1" applyBorder="1" applyAlignment="1">
      <alignment vertical="center" wrapText="1"/>
    </xf>
    <xf numFmtId="0" fontId="15" fillId="6" borderId="19" xfId="0" applyFont="1" applyFill="1" applyBorder="1" applyAlignment="1">
      <alignment vertical="center" wrapText="1"/>
    </xf>
    <xf numFmtId="0" fontId="9" fillId="6" borderId="19" xfId="0" applyFont="1" applyFill="1" applyBorder="1" applyAlignment="1">
      <alignment horizontal="justify" vertical="center" wrapText="1"/>
    </xf>
    <xf numFmtId="0" fontId="11" fillId="5" borderId="18" xfId="0" applyFont="1" applyFill="1" applyBorder="1" applyAlignment="1">
      <alignment horizontal="center" wrapText="1"/>
    </xf>
    <xf numFmtId="165" fontId="11" fillId="5" borderId="18" xfId="0" applyNumberFormat="1" applyFont="1" applyFill="1" applyBorder="1" applyAlignment="1">
      <alignment horizontal="right" wrapText="1"/>
    </xf>
    <xf numFmtId="4" fontId="11" fillId="5" borderId="18" xfId="0" applyNumberFormat="1" applyFont="1" applyFill="1" applyBorder="1" applyAlignment="1">
      <alignment horizontal="right" wrapText="1"/>
    </xf>
    <xf numFmtId="4" fontId="11" fillId="5" borderId="33" xfId="0" applyNumberFormat="1" applyFont="1" applyFill="1" applyBorder="1" applyAlignment="1">
      <alignment horizontal="right" wrapText="1"/>
    </xf>
    <xf numFmtId="2" fontId="9" fillId="0" borderId="6" xfId="0" applyNumberFormat="1" applyFont="1" applyBorder="1" applyAlignment="1">
      <alignment vertical="top" wrapText="1"/>
    </xf>
    <xf numFmtId="0" fontId="11" fillId="0" borderId="8" xfId="0" applyFont="1" applyBorder="1" applyAlignment="1">
      <alignment horizontal="center" vertical="top" wrapText="1"/>
    </xf>
    <xf numFmtId="0" fontId="9" fillId="0" borderId="8" xfId="0" applyFont="1" applyFill="1" applyBorder="1" applyAlignment="1">
      <alignment horizontal="left" vertical="top" wrapText="1"/>
    </xf>
    <xf numFmtId="164" fontId="16" fillId="2" borderId="14" xfId="0" applyNumberFormat="1" applyFont="1" applyFill="1" applyBorder="1" applyAlignment="1">
      <alignment horizontal="right" vertical="center" wrapText="1"/>
    </xf>
    <xf numFmtId="0" fontId="9" fillId="0" borderId="0" xfId="0" applyFont="1" applyFill="1" applyBorder="1" applyAlignment="1">
      <alignment horizontal="left" vertical="top" wrapText="1"/>
    </xf>
    <xf numFmtId="164" fontId="16" fillId="2" borderId="15" xfId="0" applyNumberFormat="1" applyFont="1" applyFill="1" applyBorder="1" applyAlignment="1">
      <alignment horizontal="right" vertical="top" wrapText="1"/>
    </xf>
    <xf numFmtId="164" fontId="16" fillId="2" borderId="14" xfId="0" applyNumberFormat="1" applyFont="1" applyFill="1" applyBorder="1" applyAlignment="1">
      <alignment horizontal="right" vertical="top" wrapText="1"/>
    </xf>
    <xf numFmtId="0" fontId="11" fillId="0" borderId="8" xfId="0" applyFont="1" applyFill="1" applyBorder="1" applyAlignment="1">
      <alignment horizontal="left" vertical="top" wrapText="1"/>
    </xf>
    <xf numFmtId="0" fontId="11" fillId="0" borderId="37" xfId="0" applyFont="1" applyBorder="1" applyAlignment="1">
      <alignment horizontal="center" vertical="top" wrapText="1"/>
    </xf>
    <xf numFmtId="0" fontId="9" fillId="0" borderId="7" xfId="0" applyFont="1" applyFill="1" applyBorder="1" applyAlignment="1">
      <alignment horizontal="justify" vertical="top" wrapText="1"/>
    </xf>
    <xf numFmtId="0" fontId="11" fillId="0" borderId="14" xfId="0" applyFont="1" applyBorder="1" applyAlignment="1">
      <alignment horizontal="center" vertical="center" wrapText="1"/>
    </xf>
    <xf numFmtId="2" fontId="11" fillId="0" borderId="16" xfId="0" applyNumberFormat="1" applyFont="1" applyBorder="1" applyAlignment="1">
      <alignment horizontal="right" vertical="center" wrapText="1"/>
    </xf>
    <xf numFmtId="0" fontId="9" fillId="0" borderId="3" xfId="0" applyFont="1" applyBorder="1" applyAlignment="1">
      <alignment horizontal="center" vertical="top" wrapText="1"/>
    </xf>
    <xf numFmtId="0" fontId="11" fillId="0" borderId="2" xfId="0" applyFont="1" applyBorder="1" applyAlignment="1">
      <alignment horizontal="center" vertical="top" wrapText="1"/>
    </xf>
    <xf numFmtId="0" fontId="9" fillId="0" borderId="2" xfId="0" applyFont="1" applyFill="1" applyBorder="1" applyAlignment="1">
      <alignment horizontal="justify" vertical="top" wrapText="1"/>
    </xf>
    <xf numFmtId="0" fontId="11" fillId="0" borderId="3" xfId="0" applyFont="1" applyBorder="1" applyAlignment="1">
      <alignment horizontal="center" vertical="top" wrapText="1"/>
    </xf>
    <xf numFmtId="0" fontId="9" fillId="0" borderId="16" xfId="0" applyFont="1" applyFill="1" applyBorder="1" applyAlignment="1">
      <alignment horizontal="left" vertical="top" wrapText="1"/>
    </xf>
    <xf numFmtId="0" fontId="9" fillId="0" borderId="2" xfId="0" applyFont="1" applyBorder="1" applyAlignment="1">
      <alignment vertical="top" wrapText="1"/>
    </xf>
    <xf numFmtId="0" fontId="9" fillId="0" borderId="16" xfId="0" applyFont="1" applyBorder="1" applyAlignment="1">
      <alignment vertical="top" wrapText="1"/>
    </xf>
    <xf numFmtId="0" fontId="9" fillId="0" borderId="1" xfId="0" applyFont="1" applyBorder="1" applyAlignment="1">
      <alignment horizontal="center" wrapText="1"/>
    </xf>
    <xf numFmtId="164" fontId="9" fillId="0" borderId="5" xfId="0" applyNumberFormat="1" applyFont="1" applyBorder="1" applyAlignment="1">
      <alignment horizontal="right" vertical="center" wrapText="1"/>
    </xf>
    <xf numFmtId="164" fontId="9" fillId="0" borderId="16" xfId="0" applyNumberFormat="1" applyFont="1" applyBorder="1" applyAlignment="1">
      <alignment horizontal="right" vertical="center" wrapText="1"/>
    </xf>
    <xf numFmtId="164" fontId="9" fillId="0" borderId="6" xfId="0" applyNumberFormat="1" applyFont="1" applyBorder="1" applyAlignment="1">
      <alignment horizontal="right" vertical="center" wrapText="1"/>
    </xf>
    <xf numFmtId="0" fontId="11" fillId="0" borderId="16" xfId="0" applyFont="1" applyFill="1" applyBorder="1" applyAlignment="1">
      <alignment horizontal="left" vertical="top" wrapText="1"/>
    </xf>
    <xf numFmtId="0" fontId="9" fillId="0" borderId="15" xfId="0" applyFont="1" applyBorder="1" applyAlignment="1">
      <alignment vertical="top" wrapText="1"/>
    </xf>
    <xf numFmtId="164" fontId="11" fillId="0" borderId="13" xfId="0" applyNumberFormat="1" applyFont="1" applyBorder="1" applyAlignment="1">
      <alignment horizontal="right" vertical="center" wrapText="1"/>
    </xf>
    <xf numFmtId="164" fontId="11" fillId="0" borderId="1" xfId="0" applyNumberFormat="1" applyFont="1" applyBorder="1" applyAlignment="1">
      <alignment horizontal="right" vertical="center" wrapText="1"/>
    </xf>
    <xf numFmtId="0" fontId="11" fillId="5" borderId="2" xfId="0" applyFont="1" applyFill="1" applyBorder="1" applyAlignment="1">
      <alignment horizontal="center" vertical="top" wrapText="1"/>
    </xf>
    <xf numFmtId="0" fontId="11" fillId="5" borderId="8" xfId="0" applyFont="1" applyFill="1" applyBorder="1" applyAlignment="1">
      <alignment horizontal="left" vertical="top" wrapText="1"/>
    </xf>
    <xf numFmtId="0" fontId="9" fillId="5" borderId="2" xfId="0" applyFont="1" applyFill="1" applyBorder="1" applyAlignment="1">
      <alignment horizontal="center" vertical="top" wrapText="1"/>
    </xf>
    <xf numFmtId="0" fontId="9" fillId="5" borderId="15" xfId="0" applyFont="1" applyFill="1" applyBorder="1" applyAlignment="1">
      <alignment horizontal="center" vertical="top" wrapText="1"/>
    </xf>
    <xf numFmtId="0" fontId="11" fillId="5" borderId="1" xfId="0" applyFont="1" applyFill="1" applyBorder="1" applyAlignment="1">
      <alignment horizontal="center" wrapText="1"/>
    </xf>
    <xf numFmtId="164" fontId="11" fillId="5" borderId="21" xfId="0" applyNumberFormat="1" applyFont="1" applyFill="1" applyBorder="1" applyAlignment="1">
      <alignment horizontal="right" vertical="center" wrapText="1"/>
    </xf>
    <xf numFmtId="164" fontId="11" fillId="5" borderId="22" xfId="0" applyNumberFormat="1" applyFont="1" applyFill="1" applyBorder="1" applyAlignment="1">
      <alignment horizontal="right" vertical="center" wrapText="1"/>
    </xf>
    <xf numFmtId="2" fontId="9" fillId="5" borderId="14" xfId="0" applyNumberFormat="1" applyFont="1" applyFill="1" applyBorder="1" applyAlignment="1">
      <alignment vertical="top" wrapText="1"/>
    </xf>
    <xf numFmtId="2" fontId="11" fillId="5" borderId="14" xfId="0" applyNumberFormat="1" applyFont="1" applyFill="1" applyBorder="1" applyAlignment="1">
      <alignment vertical="top" wrapText="1"/>
    </xf>
    <xf numFmtId="164" fontId="11" fillId="2" borderId="15" xfId="0" applyNumberFormat="1" applyFont="1" applyFill="1" applyBorder="1" applyAlignment="1">
      <alignment horizontal="right" vertical="center" wrapText="1"/>
    </xf>
    <xf numFmtId="0" fontId="16" fillId="0" borderId="15" xfId="0" applyFont="1" applyBorder="1" applyAlignment="1">
      <alignment horizontal="center" vertical="top" wrapText="1"/>
    </xf>
    <xf numFmtId="0" fontId="9" fillId="0" borderId="38" xfId="0" applyFont="1" applyBorder="1" applyAlignment="1">
      <alignment horizontal="center" vertical="top" wrapText="1"/>
    </xf>
    <xf numFmtId="0" fontId="9" fillId="0" borderId="0" xfId="0" applyFont="1" applyBorder="1" applyAlignment="1">
      <alignment horizontal="center" vertical="top" wrapText="1"/>
    </xf>
    <xf numFmtId="0" fontId="9" fillId="0" borderId="10" xfId="0" applyFont="1" applyFill="1" applyBorder="1" applyAlignment="1">
      <alignment horizontal="center" vertical="top" wrapText="1"/>
    </xf>
    <xf numFmtId="0" fontId="11" fillId="0" borderId="14" xfId="0" applyFont="1" applyFill="1" applyBorder="1" applyAlignment="1">
      <alignment horizontal="center" wrapText="1"/>
    </xf>
    <xf numFmtId="165" fontId="11" fillId="0" borderId="16" xfId="0" applyNumberFormat="1" applyFont="1" applyFill="1" applyBorder="1" applyAlignment="1">
      <alignment horizontal="right" vertical="center" wrapText="1"/>
    </xf>
    <xf numFmtId="0" fontId="9" fillId="0" borderId="14" xfId="0" applyFont="1" applyFill="1" applyBorder="1" applyAlignment="1">
      <alignment horizontal="center" wrapText="1"/>
    </xf>
    <xf numFmtId="165" fontId="9" fillId="0" borderId="15" xfId="0" applyNumberFormat="1" applyFont="1" applyFill="1" applyBorder="1" applyAlignment="1">
      <alignment horizontal="right" vertical="center" wrapText="1"/>
    </xf>
    <xf numFmtId="165" fontId="9" fillId="0" borderId="16" xfId="0" applyNumberFormat="1" applyFont="1" applyFill="1" applyBorder="1" applyAlignment="1">
      <alignment horizontal="right" vertical="center" wrapText="1"/>
    </xf>
    <xf numFmtId="165" fontId="0" fillId="0" borderId="0" xfId="0" applyNumberFormat="1" applyFill="1" applyBorder="1"/>
    <xf numFmtId="0" fontId="9" fillId="0" borderId="14" xfId="0" applyFont="1" applyFill="1" applyBorder="1" applyAlignment="1">
      <alignment horizontal="center" vertical="top" wrapText="1"/>
    </xf>
    <xf numFmtId="0" fontId="10" fillId="0" borderId="2" xfId="0" applyFont="1" applyBorder="1" applyAlignment="1">
      <alignment horizontal="center" vertical="top" wrapText="1"/>
    </xf>
    <xf numFmtId="0" fontId="17" fillId="0" borderId="16" xfId="0" applyFont="1" applyBorder="1" applyAlignment="1">
      <alignment horizontal="center" wrapText="1"/>
    </xf>
    <xf numFmtId="164" fontId="17" fillId="0" borderId="16" xfId="0" applyNumberFormat="1" applyFont="1" applyBorder="1" applyAlignment="1">
      <alignment horizontal="right" vertical="center" wrapText="1"/>
    </xf>
    <xf numFmtId="0" fontId="10" fillId="0" borderId="10" xfId="0" applyFont="1" applyBorder="1" applyAlignment="1">
      <alignment horizontal="center" vertical="top" wrapText="1"/>
    </xf>
    <xf numFmtId="0" fontId="10" fillId="0" borderId="14" xfId="0" applyFont="1" applyBorder="1" applyAlignment="1">
      <alignment horizontal="center" wrapText="1"/>
    </xf>
    <xf numFmtId="164" fontId="10" fillId="0" borderId="15" xfId="0" applyNumberFormat="1" applyFont="1" applyBorder="1" applyAlignment="1">
      <alignment horizontal="right" vertical="center" wrapText="1"/>
    </xf>
    <xf numFmtId="0" fontId="10" fillId="0" borderId="14" xfId="0" applyFont="1" applyBorder="1" applyAlignment="1">
      <alignment horizontal="center" vertical="top" wrapText="1"/>
    </xf>
    <xf numFmtId="0" fontId="11" fillId="0" borderId="25"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9" fillId="0" borderId="19" xfId="0" applyFont="1" applyFill="1" applyBorder="1"/>
    <xf numFmtId="0" fontId="9" fillId="0" borderId="19" xfId="0" applyFont="1" applyFill="1" applyBorder="1" applyAlignment="1">
      <alignment horizontal="center" vertical="center"/>
    </xf>
    <xf numFmtId="0" fontId="9" fillId="0" borderId="18" xfId="0" applyFont="1" applyFill="1" applyBorder="1" applyAlignment="1">
      <alignment horizontal="center" vertical="top" wrapText="1"/>
    </xf>
    <xf numFmtId="165" fontId="9" fillId="0" borderId="18" xfId="0" applyNumberFormat="1" applyFont="1" applyFill="1" applyBorder="1" applyAlignment="1">
      <alignment horizontal="right" wrapText="1"/>
    </xf>
    <xf numFmtId="0" fontId="9" fillId="0" borderId="19" xfId="0" applyFont="1" applyFill="1" applyBorder="1" applyAlignment="1">
      <alignment horizontal="left" wrapText="1"/>
    </xf>
    <xf numFmtId="0" fontId="15" fillId="0" borderId="18" xfId="0" applyFont="1" applyFill="1" applyBorder="1" applyAlignment="1">
      <alignment wrapText="1"/>
    </xf>
    <xf numFmtId="0" fontId="11" fillId="0" borderId="26" xfId="0" applyFont="1" applyFill="1" applyBorder="1" applyAlignment="1">
      <alignment horizontal="center" vertical="center" wrapText="1"/>
    </xf>
    <xf numFmtId="165" fontId="9" fillId="0" borderId="19" xfId="0" applyNumberFormat="1" applyFont="1" applyFill="1" applyBorder="1" applyAlignment="1">
      <alignment vertical="center" wrapText="1"/>
    </xf>
    <xf numFmtId="0" fontId="11" fillId="0" borderId="23" xfId="0" applyFont="1" applyFill="1" applyBorder="1" applyAlignment="1">
      <alignment horizontal="center" vertical="center"/>
    </xf>
    <xf numFmtId="165" fontId="9" fillId="0" borderId="19" xfId="0" applyNumberFormat="1" applyFont="1" applyFill="1" applyBorder="1" applyAlignment="1">
      <alignment horizontal="right" vertical="center" wrapText="1"/>
    </xf>
    <xf numFmtId="165" fontId="9" fillId="0" borderId="19" xfId="0" applyNumberFormat="1" applyFont="1" applyFill="1" applyBorder="1" applyAlignment="1">
      <alignment horizontal="right" vertical="center"/>
    </xf>
    <xf numFmtId="0" fontId="11" fillId="0" borderId="24" xfId="0" applyFont="1" applyFill="1" applyBorder="1" applyAlignment="1">
      <alignment horizontal="center" vertical="center"/>
    </xf>
    <xf numFmtId="0" fontId="9" fillId="0" borderId="19" xfId="0" applyFont="1" applyFill="1" applyBorder="1" applyAlignment="1">
      <alignment vertical="center"/>
    </xf>
    <xf numFmtId="165" fontId="11" fillId="0" borderId="19" xfId="0" applyNumberFormat="1" applyFont="1" applyFill="1" applyBorder="1" applyAlignment="1">
      <alignment horizontal="right" vertical="center"/>
    </xf>
    <xf numFmtId="165" fontId="11" fillId="0" borderId="18" xfId="0" applyNumberFormat="1" applyFont="1" applyFill="1" applyBorder="1" applyAlignment="1">
      <alignment horizontal="right" vertical="center"/>
    </xf>
    <xf numFmtId="165" fontId="9" fillId="0" borderId="18" xfId="0" applyNumberFormat="1" applyFont="1" applyFill="1" applyBorder="1" applyAlignment="1">
      <alignment horizontal="right" vertical="center"/>
    </xf>
    <xf numFmtId="0" fontId="11" fillId="0" borderId="25" xfId="0" applyFont="1" applyFill="1" applyBorder="1" applyAlignment="1">
      <alignment horizontal="center" vertical="center"/>
    </xf>
    <xf numFmtId="0" fontId="17" fillId="0" borderId="2" xfId="0" applyFont="1" applyBorder="1" applyAlignment="1">
      <alignment horizontal="center" vertical="top" wrapText="1"/>
    </xf>
    <xf numFmtId="0" fontId="17" fillId="0" borderId="8" xfId="0" applyFont="1" applyBorder="1" applyAlignment="1">
      <alignment horizontal="center" vertical="top" wrapText="1"/>
    </xf>
    <xf numFmtId="0" fontId="17" fillId="0" borderId="15" xfId="0" applyFont="1" applyBorder="1" applyAlignment="1">
      <alignment horizontal="center" vertical="top" wrapText="1"/>
    </xf>
    <xf numFmtId="0" fontId="10" fillId="0" borderId="2"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 xfId="0" applyFont="1" applyBorder="1" applyAlignment="1">
      <alignment horizontal="center" vertical="top" wrapText="1"/>
    </xf>
    <xf numFmtId="0" fontId="10" fillId="0" borderId="8" xfId="0" applyFont="1" applyBorder="1" applyAlignment="1">
      <alignment horizontal="center" vertical="top" wrapText="1"/>
    </xf>
    <xf numFmtId="0" fontId="10" fillId="0" borderId="15" xfId="0" applyFont="1" applyBorder="1" applyAlignment="1">
      <alignment horizontal="center" vertical="top" wrapText="1"/>
    </xf>
    <xf numFmtId="0" fontId="10" fillId="0" borderId="3" xfId="0" applyFont="1" applyBorder="1" applyAlignment="1">
      <alignment horizontal="center" vertical="top" wrapText="1"/>
    </xf>
    <xf numFmtId="0" fontId="10" fillId="0" borderId="9" xfId="0" applyFont="1" applyBorder="1" applyAlignment="1">
      <alignment horizontal="center" vertical="top" wrapText="1"/>
    </xf>
    <xf numFmtId="0" fontId="10" fillId="0" borderId="13" xfId="0" applyFont="1" applyBorder="1" applyAlignment="1">
      <alignment horizontal="center" vertical="top" wrapText="1"/>
    </xf>
    <xf numFmtId="0" fontId="11" fillId="0" borderId="2" xfId="0" applyFont="1" applyBorder="1" applyAlignment="1">
      <alignment horizontal="center" vertical="top" wrapText="1"/>
    </xf>
    <xf numFmtId="0" fontId="11" fillId="0" borderId="8" xfId="0" applyFont="1" applyBorder="1" applyAlignment="1">
      <alignment horizontal="center" vertical="top" wrapText="1"/>
    </xf>
    <xf numFmtId="0" fontId="11" fillId="0" borderId="15" xfId="0" applyFont="1" applyBorder="1" applyAlignment="1">
      <alignment horizontal="center" vertical="top" wrapText="1"/>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 xfId="0" applyFont="1" applyBorder="1" applyAlignment="1">
      <alignment horizontal="center" vertical="top" wrapText="1"/>
    </xf>
    <xf numFmtId="0" fontId="9" fillId="0" borderId="8" xfId="0" applyFont="1" applyBorder="1" applyAlignment="1">
      <alignment horizontal="center" vertical="top" wrapText="1"/>
    </xf>
    <xf numFmtId="0" fontId="9" fillId="0" borderId="15" xfId="0" applyFont="1" applyBorder="1" applyAlignment="1">
      <alignment horizontal="center" vertical="top" wrapText="1"/>
    </xf>
    <xf numFmtId="0" fontId="11" fillId="0" borderId="2" xfId="0" applyFont="1" applyFill="1" applyBorder="1" applyAlignment="1">
      <alignment horizontal="center" vertical="top" wrapText="1"/>
    </xf>
    <xf numFmtId="0" fontId="11" fillId="0" borderId="8" xfId="0" applyFont="1" applyFill="1" applyBorder="1" applyAlignment="1">
      <alignment horizontal="center" vertical="top" wrapText="1"/>
    </xf>
    <xf numFmtId="0" fontId="11" fillId="0" borderId="15" xfId="0" applyFont="1" applyFill="1" applyBorder="1" applyAlignment="1">
      <alignment horizontal="center" vertical="top" wrapText="1"/>
    </xf>
    <xf numFmtId="0" fontId="9" fillId="0" borderId="2"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2" xfId="0" applyFont="1" applyFill="1" applyBorder="1" applyAlignment="1">
      <alignment horizontal="center" vertical="top" wrapText="1"/>
    </xf>
    <xf numFmtId="0" fontId="9" fillId="0" borderId="8" xfId="0" applyFont="1" applyFill="1" applyBorder="1" applyAlignment="1">
      <alignment horizontal="center" vertical="top" wrapText="1"/>
    </xf>
    <xf numFmtId="0" fontId="9" fillId="0" borderId="15" xfId="0" applyFont="1" applyFill="1" applyBorder="1" applyAlignment="1">
      <alignment horizontal="center" vertical="top" wrapText="1"/>
    </xf>
    <xf numFmtId="0" fontId="16" fillId="0" borderId="2" xfId="0" applyFont="1" applyBorder="1" applyAlignment="1">
      <alignment horizontal="left" vertical="top" wrapText="1"/>
    </xf>
    <xf numFmtId="0" fontId="16" fillId="0" borderId="8" xfId="0" applyFont="1" applyBorder="1" applyAlignment="1">
      <alignment horizontal="left" vertical="top" wrapText="1"/>
    </xf>
    <xf numFmtId="0" fontId="16" fillId="0" borderId="15" xfId="0" applyFont="1" applyBorder="1" applyAlignment="1">
      <alignment horizontal="left" vertical="top" wrapText="1"/>
    </xf>
    <xf numFmtId="0" fontId="16" fillId="0" borderId="2" xfId="0" applyFont="1" applyBorder="1" applyAlignment="1">
      <alignment horizontal="center" vertical="top" wrapText="1"/>
    </xf>
    <xf numFmtId="0" fontId="16" fillId="0" borderId="8" xfId="0" applyFont="1" applyBorder="1" applyAlignment="1">
      <alignment horizontal="center" vertical="top" wrapText="1"/>
    </xf>
    <xf numFmtId="0" fontId="16" fillId="0" borderId="15" xfId="0" applyFont="1" applyBorder="1" applyAlignment="1">
      <alignment horizontal="center" vertical="top" wrapText="1"/>
    </xf>
    <xf numFmtId="0" fontId="9" fillId="0" borderId="2"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2" xfId="0" applyFont="1" applyBorder="1" applyAlignment="1">
      <alignment horizontal="left" vertical="top" wrapText="1"/>
    </xf>
    <xf numFmtId="0" fontId="9" fillId="0" borderId="8" xfId="0" applyFont="1" applyBorder="1" applyAlignment="1">
      <alignment horizontal="left" vertical="top" wrapText="1"/>
    </xf>
    <xf numFmtId="0" fontId="9" fillId="0" borderId="15" xfId="0" applyFont="1" applyBorder="1" applyAlignment="1">
      <alignment horizontal="left" vertical="top" wrapText="1"/>
    </xf>
    <xf numFmtId="0" fontId="9" fillId="0" borderId="3" xfId="0" applyFont="1" applyBorder="1" applyAlignment="1">
      <alignment horizontal="center" vertical="top" wrapText="1"/>
    </xf>
    <xf numFmtId="0" fontId="9" fillId="0" borderId="9" xfId="0" applyFont="1" applyBorder="1" applyAlignment="1">
      <alignment horizontal="center" vertical="top" wrapText="1"/>
    </xf>
    <xf numFmtId="0" fontId="11" fillId="0" borderId="36" xfId="0" applyFont="1" applyBorder="1" applyAlignment="1">
      <alignment horizontal="center" vertical="top" wrapText="1"/>
    </xf>
    <xf numFmtId="0" fontId="9" fillId="0" borderId="0" xfId="0" applyFont="1" applyFill="1" applyBorder="1" applyAlignment="1">
      <alignment horizontal="left" vertical="top" wrapText="1"/>
    </xf>
    <xf numFmtId="0" fontId="11" fillId="6" borderId="25" xfId="0" applyFont="1" applyFill="1" applyBorder="1" applyAlignment="1">
      <alignment horizontal="center" vertical="center" wrapText="1"/>
    </xf>
    <xf numFmtId="0" fontId="11" fillId="6" borderId="23"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1" fillId="6" borderId="18"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11" fillId="6"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9" fillId="2" borderId="2" xfId="0" applyFont="1" applyFill="1" applyBorder="1" applyAlignment="1">
      <alignment horizontal="center" vertical="top" wrapText="1"/>
    </xf>
    <xf numFmtId="0" fontId="9" fillId="2" borderId="8" xfId="0" applyFont="1" applyFill="1" applyBorder="1" applyAlignment="1">
      <alignment horizontal="center" vertical="top" wrapText="1"/>
    </xf>
    <xf numFmtId="0" fontId="9" fillId="2" borderId="15" xfId="0" applyFont="1" applyFill="1" applyBorder="1" applyAlignment="1">
      <alignment horizontal="center" vertical="top" wrapText="1"/>
    </xf>
    <xf numFmtId="0" fontId="11" fillId="6" borderId="31" xfId="0" applyFont="1" applyFill="1" applyBorder="1" applyAlignment="1">
      <alignment horizontal="center" vertical="center"/>
    </xf>
    <xf numFmtId="0" fontId="11" fillId="6" borderId="32" xfId="0" applyFont="1" applyFill="1" applyBorder="1" applyAlignment="1">
      <alignment horizontal="center" vertical="center"/>
    </xf>
    <xf numFmtId="0" fontId="11" fillId="6" borderId="18" xfId="0" applyFont="1" applyFill="1" applyBorder="1" applyAlignment="1">
      <alignment horizontal="center" vertical="center"/>
    </xf>
    <xf numFmtId="0" fontId="11" fillId="6" borderId="22" xfId="0" applyFont="1" applyFill="1" applyBorder="1" applyAlignment="1">
      <alignment horizontal="center" vertical="center"/>
    </xf>
    <xf numFmtId="0" fontId="11" fillId="0" borderId="25" xfId="0" applyFont="1" applyFill="1" applyBorder="1" applyAlignment="1">
      <alignment horizontal="center" vertical="top" wrapText="1"/>
    </xf>
    <xf numFmtId="0" fontId="11" fillId="0" borderId="24" xfId="0" applyFont="1" applyFill="1" applyBorder="1" applyAlignment="1">
      <alignment horizontal="center" vertical="top" wrapText="1"/>
    </xf>
    <xf numFmtId="0" fontId="11" fillId="0" borderId="18" xfId="0" applyFont="1" applyFill="1" applyBorder="1" applyAlignment="1">
      <alignment horizontal="center"/>
    </xf>
    <xf numFmtId="0" fontId="11" fillId="0" borderId="22" xfId="0" applyFont="1" applyFill="1" applyBorder="1" applyAlignment="1">
      <alignment horizontal="center"/>
    </xf>
    <xf numFmtId="0" fontId="11" fillId="0" borderId="23" xfId="0" applyFont="1" applyFill="1" applyBorder="1" applyAlignment="1">
      <alignment horizontal="center" vertical="top" wrapText="1"/>
    </xf>
    <xf numFmtId="0" fontId="11" fillId="6" borderId="21" xfId="0" applyFont="1" applyFill="1" applyBorder="1" applyAlignment="1">
      <alignment horizontal="center" vertical="center"/>
    </xf>
    <xf numFmtId="0" fontId="11" fillId="0" borderId="8" xfId="0" applyFont="1" applyBorder="1" applyAlignment="1">
      <alignment horizontal="justify" vertical="top" wrapText="1"/>
    </xf>
    <xf numFmtId="0" fontId="11" fillId="0" borderId="15" xfId="0" applyFont="1" applyBorder="1" applyAlignment="1">
      <alignment horizontal="justify" vertical="top" wrapText="1"/>
    </xf>
    <xf numFmtId="4" fontId="11" fillId="2" borderId="20" xfId="0" applyNumberFormat="1" applyFont="1" applyFill="1" applyBorder="1" applyAlignment="1">
      <alignment horizontal="right" vertical="center" wrapText="1"/>
    </xf>
    <xf numFmtId="165" fontId="11" fillId="2" borderId="19" xfId="0" applyNumberFormat="1" applyFont="1" applyFill="1" applyBorder="1" applyAlignment="1">
      <alignment horizontal="right" vertical="center" wrapText="1"/>
    </xf>
    <xf numFmtId="4" fontId="11" fillId="2" borderId="19" xfId="0" applyNumberFormat="1" applyFont="1" applyFill="1" applyBorder="1" applyAlignment="1">
      <alignment horizontal="right" vertical="center" wrapText="1"/>
    </xf>
    <xf numFmtId="0" fontId="9" fillId="2" borderId="2" xfId="0" applyFont="1" applyFill="1" applyBorder="1" applyAlignment="1">
      <alignment horizontal="justify" vertical="top" wrapText="1"/>
    </xf>
    <xf numFmtId="0" fontId="9" fillId="2" borderId="8" xfId="0" applyFont="1" applyFill="1" applyBorder="1" applyAlignment="1">
      <alignment horizontal="justify" vertical="top" wrapText="1"/>
    </xf>
    <xf numFmtId="0" fontId="9" fillId="2" borderId="15" xfId="0" applyFont="1" applyFill="1" applyBorder="1" applyAlignment="1">
      <alignment horizontal="justify" vertical="top" wrapText="1"/>
    </xf>
    <xf numFmtId="0" fontId="11" fillId="0" borderId="25"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9" fillId="2" borderId="19" xfId="0" applyFont="1" applyFill="1" applyBorder="1" applyAlignment="1">
      <alignment horizontal="justify" vertical="top" wrapText="1"/>
    </xf>
    <xf numFmtId="0" fontId="9" fillId="2" borderId="18"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11" fillId="2" borderId="19" xfId="0" applyFont="1" applyFill="1" applyBorder="1" applyAlignment="1">
      <alignment horizontal="center" vertical="center" wrapText="1"/>
    </xf>
    <xf numFmtId="4" fontId="11" fillId="0" borderId="19" xfId="0" applyNumberFormat="1" applyFont="1" applyFill="1" applyBorder="1" applyAlignment="1">
      <alignment horizontal="right" vertical="center" wrapText="1"/>
    </xf>
    <xf numFmtId="4" fontId="11" fillId="0" borderId="20" xfId="0" applyNumberFormat="1" applyFont="1" applyFill="1" applyBorder="1" applyAlignment="1">
      <alignment horizontal="right" vertical="center" wrapText="1"/>
    </xf>
    <xf numFmtId="0" fontId="9" fillId="2" borderId="7" xfId="0" applyFont="1" applyFill="1" applyBorder="1" applyAlignment="1">
      <alignment horizontal="center" vertical="top" wrapText="1"/>
    </xf>
    <xf numFmtId="0" fontId="9" fillId="2" borderId="12" xfId="0" applyFont="1" applyFill="1" applyBorder="1" applyAlignment="1">
      <alignment horizontal="center" vertical="top" wrapText="1"/>
    </xf>
    <xf numFmtId="0" fontId="9" fillId="2" borderId="17" xfId="0" applyFont="1" applyFill="1" applyBorder="1" applyAlignment="1">
      <alignment horizontal="center" vertical="top" wrapText="1"/>
    </xf>
    <xf numFmtId="0" fontId="9" fillId="2" borderId="27" xfId="0" applyFont="1" applyFill="1" applyBorder="1" applyAlignment="1">
      <alignment horizontal="center" vertical="top" wrapText="1"/>
    </xf>
    <xf numFmtId="0" fontId="11" fillId="2" borderId="23"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0" borderId="23" xfId="0" applyFont="1" applyFill="1" applyBorder="1" applyAlignment="1">
      <alignment horizontal="center" vertical="center" wrapText="1"/>
    </xf>
    <xf numFmtId="165" fontId="11" fillId="0" borderId="19" xfId="0" applyNumberFormat="1" applyFont="1" applyFill="1" applyBorder="1" applyAlignment="1">
      <alignment horizontal="right" vertical="center" wrapText="1"/>
    </xf>
    <xf numFmtId="0" fontId="9" fillId="2" borderId="18" xfId="0" applyFont="1" applyFill="1" applyBorder="1" applyAlignment="1">
      <alignment horizontal="justify" vertical="center" wrapText="1"/>
    </xf>
    <xf numFmtId="0" fontId="9" fillId="2" borderId="21" xfId="0" applyFont="1" applyFill="1" applyBorder="1" applyAlignment="1">
      <alignment horizontal="justify" vertical="center" wrapText="1"/>
    </xf>
    <xf numFmtId="0" fontId="9" fillId="2" borderId="22" xfId="0" applyFont="1" applyFill="1" applyBorder="1" applyAlignment="1">
      <alignment horizontal="justify" vertical="center" wrapText="1"/>
    </xf>
    <xf numFmtId="0" fontId="11" fillId="0" borderId="19" xfId="0" applyFont="1" applyFill="1" applyBorder="1" applyAlignment="1">
      <alignment horizontal="center" vertical="center" wrapText="1"/>
    </xf>
    <xf numFmtId="0" fontId="11" fillId="0" borderId="5" xfId="0" applyFont="1" applyBorder="1" applyAlignment="1">
      <alignment vertical="top" wrapText="1"/>
    </xf>
    <xf numFmtId="0" fontId="11" fillId="0" borderId="6" xfId="0" applyFont="1" applyBorder="1" applyAlignment="1">
      <alignment vertical="top" wrapText="1"/>
    </xf>
    <xf numFmtId="0" fontId="11" fillId="0" borderId="4" xfId="0" applyFont="1" applyBorder="1" applyAlignment="1">
      <alignment vertical="top" wrapText="1"/>
    </xf>
    <xf numFmtId="0" fontId="9" fillId="0" borderId="4" xfId="0" applyFont="1" applyBorder="1" applyAlignment="1">
      <alignment horizontal="center" vertical="top" wrapText="1"/>
    </xf>
    <xf numFmtId="0" fontId="9" fillId="0" borderId="10" xfId="0" applyFont="1" applyBorder="1" applyAlignment="1">
      <alignment horizontal="center" vertical="top" wrapText="1"/>
    </xf>
    <xf numFmtId="0" fontId="9" fillId="0" borderId="13" xfId="0" applyFont="1" applyBorder="1" applyAlignment="1">
      <alignment horizontal="center" vertical="top" wrapText="1"/>
    </xf>
    <xf numFmtId="0" fontId="9" fillId="0" borderId="14" xfId="0" applyFont="1" applyBorder="1" applyAlignment="1">
      <alignment horizontal="center" vertical="top" wrapText="1"/>
    </xf>
    <xf numFmtId="0" fontId="9" fillId="0" borderId="5" xfId="0" applyFont="1" applyBorder="1" applyAlignment="1">
      <alignment horizontal="center" vertical="top" wrapText="1"/>
    </xf>
    <xf numFmtId="0" fontId="9" fillId="0" borderId="6" xfId="0" applyFont="1" applyBorder="1" applyAlignment="1">
      <alignment horizontal="center" vertical="top" wrapText="1"/>
    </xf>
    <xf numFmtId="0" fontId="9" fillId="0" borderId="7" xfId="0" applyFont="1" applyBorder="1" applyAlignment="1">
      <alignment horizontal="center" vertical="top" wrapText="1"/>
    </xf>
    <xf numFmtId="0" fontId="9" fillId="0" borderId="12" xfId="0" applyFont="1" applyBorder="1" applyAlignment="1">
      <alignment horizontal="center" vertical="top" wrapText="1"/>
    </xf>
    <xf numFmtId="0" fontId="9" fillId="0" borderId="17" xfId="0" applyFont="1" applyBorder="1" applyAlignment="1">
      <alignment horizontal="center" vertical="top" wrapText="1"/>
    </xf>
    <xf numFmtId="0" fontId="9" fillId="0" borderId="11" xfId="0" applyFont="1" applyBorder="1" applyAlignment="1">
      <alignment horizontal="center" vertical="top" wrapText="1"/>
    </xf>
    <xf numFmtId="0" fontId="9" fillId="0" borderId="1" xfId="0" applyFont="1" applyBorder="1" applyAlignment="1">
      <alignment horizontal="center" vertical="top" wrapText="1"/>
    </xf>
    <xf numFmtId="0" fontId="3" fillId="0" borderId="0" xfId="0" applyFont="1" applyAlignment="1">
      <alignment horizontal="left" wrapText="1"/>
    </xf>
    <xf numFmtId="0" fontId="4" fillId="0" borderId="0" xfId="0" applyFont="1" applyAlignment="1">
      <alignment horizontal="center" wrapText="1"/>
    </xf>
    <xf numFmtId="0" fontId="7" fillId="0" borderId="0" xfId="0" applyFont="1" applyAlignment="1">
      <alignment horizontal="left"/>
    </xf>
    <xf numFmtId="0" fontId="5" fillId="0" borderId="0" xfId="0" applyFont="1" applyAlignment="1">
      <alignment horizontal="left"/>
    </xf>
    <xf numFmtId="0" fontId="8" fillId="0" borderId="0" xfId="0" applyFont="1" applyAlignment="1">
      <alignment horizontal="center"/>
    </xf>
    <xf numFmtId="0" fontId="7" fillId="0" borderId="1" xfId="0" applyFont="1" applyBorder="1" applyAlignment="1">
      <alignment horizontal="right"/>
    </xf>
    <xf numFmtId="0" fontId="7" fillId="0" borderId="0" xfId="0" applyFont="1" applyBorder="1" applyAlignment="1">
      <alignment horizontal="right"/>
    </xf>
    <xf numFmtId="0" fontId="11" fillId="0" borderId="14" xfId="0" applyFont="1" applyBorder="1" applyAlignment="1">
      <alignment vertical="top" wrapText="1"/>
    </xf>
    <xf numFmtId="0" fontId="11" fillId="2" borderId="2" xfId="0" applyFont="1" applyFill="1" applyBorder="1" applyAlignment="1">
      <alignment horizontal="justify" vertical="top" wrapText="1"/>
    </xf>
    <xf numFmtId="0" fontId="11" fillId="2" borderId="8" xfId="0" applyFont="1" applyFill="1" applyBorder="1" applyAlignment="1">
      <alignment horizontal="justify" vertical="top" wrapText="1"/>
    </xf>
    <xf numFmtId="0" fontId="11" fillId="2" borderId="15" xfId="0" applyFont="1" applyFill="1" applyBorder="1" applyAlignment="1">
      <alignment horizontal="justify"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783"/>
  <sheetViews>
    <sheetView tabSelected="1" view="pageLayout" zoomScale="60" zoomScaleNormal="100" zoomScaleSheetLayoutView="100" zoomScalePageLayoutView="60" workbookViewId="0">
      <selection activeCell="O2" sqref="O2:Q2"/>
    </sheetView>
  </sheetViews>
  <sheetFormatPr defaultRowHeight="14.4" x14ac:dyDescent="0.3"/>
  <cols>
    <col min="1" max="1" width="5.44140625" style="10" customWidth="1"/>
    <col min="2" max="2" width="49.88671875" customWidth="1"/>
    <col min="3" max="5" width="12.88671875" customWidth="1"/>
    <col min="6" max="6" width="9.33203125" customWidth="1"/>
    <col min="7" max="7" width="11.109375" customWidth="1"/>
    <col min="8" max="8" width="11.44140625" customWidth="1"/>
    <col min="9" max="9" width="10.44140625" customWidth="1"/>
    <col min="10" max="10" width="11.6640625" customWidth="1"/>
    <col min="11" max="11" width="12.6640625" customWidth="1"/>
    <col min="12" max="12" width="11.33203125" customWidth="1"/>
    <col min="13" max="13" width="11.6640625" customWidth="1"/>
    <col min="14" max="14" width="10.44140625" customWidth="1"/>
    <col min="15" max="15" width="10.6640625" customWidth="1"/>
    <col min="16" max="16" width="9.33203125" customWidth="1"/>
    <col min="17" max="17" width="15" customWidth="1"/>
    <col min="18" max="18" width="13" style="11" customWidth="1"/>
    <col min="19" max="23" width="9.109375" style="11" customWidth="1"/>
    <col min="24" max="24" width="9.109375" style="12" customWidth="1"/>
  </cols>
  <sheetData>
    <row r="2" spans="1:24" s="3" customFormat="1" ht="52.5" customHeight="1" x14ac:dyDescent="0.3">
      <c r="A2" s="1"/>
      <c r="B2" s="2"/>
      <c r="C2" s="2"/>
      <c r="D2" s="2"/>
      <c r="E2" s="2"/>
      <c r="F2" s="2"/>
      <c r="G2" s="2"/>
      <c r="H2" s="2"/>
      <c r="I2" s="2"/>
      <c r="J2" s="2"/>
      <c r="K2" s="2"/>
      <c r="M2" s="4"/>
      <c r="N2" s="5"/>
      <c r="O2" s="454" t="s">
        <v>262</v>
      </c>
      <c r="P2" s="454"/>
      <c r="Q2" s="454"/>
      <c r="S2" s="455"/>
      <c r="T2" s="455"/>
      <c r="U2" s="455"/>
      <c r="V2" s="455"/>
      <c r="W2" s="1"/>
    </row>
    <row r="3" spans="1:24" s="3" customFormat="1" ht="13.8" x14ac:dyDescent="0.3">
      <c r="A3" s="1"/>
      <c r="B3" s="2"/>
      <c r="C3" s="2"/>
      <c r="D3" s="2"/>
      <c r="E3" s="2"/>
      <c r="F3" s="2"/>
      <c r="G3" s="2"/>
      <c r="H3" s="2"/>
      <c r="I3" s="2"/>
      <c r="J3" s="2"/>
      <c r="K3" s="2"/>
      <c r="S3" s="1"/>
      <c r="T3" s="1"/>
      <c r="U3" s="1"/>
      <c r="V3" s="1"/>
      <c r="W3" s="1"/>
    </row>
    <row r="4" spans="1:24" s="3" customFormat="1" ht="13.8" x14ac:dyDescent="0.3">
      <c r="A4" s="1"/>
      <c r="B4" s="2"/>
      <c r="C4" s="2"/>
      <c r="D4" s="2"/>
      <c r="E4" s="2"/>
      <c r="F4" s="2"/>
      <c r="G4" s="2"/>
      <c r="H4" s="2"/>
      <c r="I4" s="2"/>
      <c r="J4" s="2"/>
      <c r="K4" s="2"/>
      <c r="S4" s="1"/>
      <c r="T4" s="1"/>
      <c r="U4" s="1"/>
      <c r="V4" s="1"/>
      <c r="W4" s="1"/>
    </row>
    <row r="5" spans="1:24" s="8" customFormat="1" ht="15.6" x14ac:dyDescent="0.3">
      <c r="A5" s="6"/>
      <c r="B5" s="7"/>
      <c r="C5" s="7"/>
      <c r="D5" s="7"/>
      <c r="E5" s="7"/>
      <c r="F5" s="7"/>
      <c r="G5" s="7"/>
      <c r="H5" s="7"/>
      <c r="I5" s="7"/>
      <c r="J5" s="7"/>
      <c r="K5" s="7"/>
      <c r="M5" s="9"/>
      <c r="N5" s="9"/>
      <c r="O5" s="456"/>
      <c r="P5" s="456"/>
      <c r="Q5" s="456"/>
      <c r="S5" s="6"/>
      <c r="T5" s="457"/>
      <c r="U5" s="457"/>
      <c r="V5" s="457"/>
      <c r="W5" s="457"/>
    </row>
    <row r="6" spans="1:24" ht="18.75" customHeight="1" x14ac:dyDescent="0.3"/>
    <row r="7" spans="1:24" ht="15.6" x14ac:dyDescent="0.3">
      <c r="A7" s="458" t="s">
        <v>0</v>
      </c>
      <c r="B7" s="458"/>
      <c r="C7" s="458"/>
      <c r="D7" s="458"/>
      <c r="E7" s="458"/>
      <c r="F7" s="458"/>
      <c r="G7" s="458"/>
      <c r="H7" s="458"/>
      <c r="I7" s="458"/>
      <c r="J7" s="458"/>
      <c r="K7" s="458"/>
      <c r="L7" s="458"/>
      <c r="M7" s="458"/>
      <c r="N7" s="458"/>
      <c r="O7" s="458"/>
      <c r="P7" s="458"/>
      <c r="Q7" s="458"/>
    </row>
    <row r="8" spans="1:24" ht="16.5" customHeight="1" thickBot="1" x14ac:dyDescent="0.35">
      <c r="A8" s="459" t="s">
        <v>1</v>
      </c>
      <c r="B8" s="459"/>
      <c r="C8" s="459"/>
      <c r="D8" s="459"/>
      <c r="E8" s="459"/>
      <c r="F8" s="459"/>
      <c r="G8" s="459"/>
      <c r="H8" s="459"/>
      <c r="I8" s="459"/>
      <c r="J8" s="459"/>
      <c r="K8" s="459"/>
      <c r="L8" s="459"/>
      <c r="M8" s="459"/>
      <c r="N8" s="459"/>
      <c r="O8" s="459"/>
      <c r="P8" s="459"/>
      <c r="Q8" s="460"/>
    </row>
    <row r="9" spans="1:24" ht="16.95" customHeight="1" thickBot="1" x14ac:dyDescent="0.35">
      <c r="A9" s="355" t="s">
        <v>2</v>
      </c>
      <c r="B9" s="355" t="s">
        <v>240</v>
      </c>
      <c r="C9" s="355" t="s">
        <v>3</v>
      </c>
      <c r="D9" s="343" t="s">
        <v>4</v>
      </c>
      <c r="E9" s="343" t="s">
        <v>239</v>
      </c>
      <c r="F9" s="355" t="s">
        <v>5</v>
      </c>
      <c r="G9" s="379" t="s">
        <v>6</v>
      </c>
      <c r="H9" s="443"/>
      <c r="I9" s="447" t="s">
        <v>7</v>
      </c>
      <c r="J9" s="448"/>
      <c r="K9" s="448"/>
      <c r="L9" s="448"/>
      <c r="M9" s="448"/>
      <c r="N9" s="448"/>
      <c r="O9" s="448"/>
      <c r="P9" s="448"/>
      <c r="Q9" s="449" t="s">
        <v>8</v>
      </c>
    </row>
    <row r="10" spans="1:24" ht="15" customHeight="1" x14ac:dyDescent="0.3">
      <c r="A10" s="356"/>
      <c r="B10" s="356"/>
      <c r="C10" s="356"/>
      <c r="D10" s="344"/>
      <c r="E10" s="344"/>
      <c r="F10" s="356"/>
      <c r="G10" s="380"/>
      <c r="H10" s="444"/>
      <c r="I10" s="379" t="s">
        <v>9</v>
      </c>
      <c r="J10" s="443"/>
      <c r="K10" s="379" t="s">
        <v>10</v>
      </c>
      <c r="L10" s="443"/>
      <c r="M10" s="379" t="s">
        <v>11</v>
      </c>
      <c r="N10" s="443"/>
      <c r="O10" s="379" t="s">
        <v>12</v>
      </c>
      <c r="P10" s="452"/>
      <c r="Q10" s="450"/>
    </row>
    <row r="11" spans="1:24" ht="6.6" customHeight="1" thickBot="1" x14ac:dyDescent="0.35">
      <c r="A11" s="356"/>
      <c r="B11" s="356"/>
      <c r="C11" s="356"/>
      <c r="D11" s="344"/>
      <c r="E11" s="344"/>
      <c r="F11" s="356"/>
      <c r="G11" s="445"/>
      <c r="H11" s="446"/>
      <c r="I11" s="445"/>
      <c r="J11" s="446"/>
      <c r="K11" s="445"/>
      <c r="L11" s="446"/>
      <c r="M11" s="445"/>
      <c r="N11" s="446"/>
      <c r="O11" s="445"/>
      <c r="P11" s="453"/>
      <c r="Q11" s="450"/>
    </row>
    <row r="12" spans="1:24" ht="23.4" customHeight="1" thickBot="1" x14ac:dyDescent="0.35">
      <c r="A12" s="357"/>
      <c r="B12" s="357"/>
      <c r="C12" s="357"/>
      <c r="D12" s="345"/>
      <c r="E12" s="345"/>
      <c r="F12" s="357"/>
      <c r="G12" s="13" t="s">
        <v>13</v>
      </c>
      <c r="H12" s="14" t="s">
        <v>14</v>
      </c>
      <c r="I12" s="14" t="s">
        <v>13</v>
      </c>
      <c r="J12" s="15" t="s">
        <v>14</v>
      </c>
      <c r="K12" s="13" t="s">
        <v>13</v>
      </c>
      <c r="L12" s="13" t="s">
        <v>14</v>
      </c>
      <c r="M12" s="13" t="s">
        <v>13</v>
      </c>
      <c r="N12" s="13" t="s">
        <v>14</v>
      </c>
      <c r="O12" s="13" t="s">
        <v>13</v>
      </c>
      <c r="P12" s="16" t="s">
        <v>15</v>
      </c>
      <c r="Q12" s="451"/>
    </row>
    <row r="13" spans="1:24" s="24" customFormat="1" ht="15" thickBot="1" x14ac:dyDescent="0.35">
      <c r="A13" s="17">
        <v>1</v>
      </c>
      <c r="B13" s="18">
        <v>2</v>
      </c>
      <c r="C13" s="18">
        <v>3</v>
      </c>
      <c r="D13" s="18">
        <v>4</v>
      </c>
      <c r="E13" s="18">
        <v>5</v>
      </c>
      <c r="F13" s="18">
        <v>6</v>
      </c>
      <c r="G13" s="18">
        <v>7</v>
      </c>
      <c r="H13" s="19">
        <v>8</v>
      </c>
      <c r="I13" s="19">
        <v>9</v>
      </c>
      <c r="J13" s="20">
        <v>10</v>
      </c>
      <c r="K13" s="18">
        <v>11</v>
      </c>
      <c r="L13" s="18">
        <v>12</v>
      </c>
      <c r="M13" s="18">
        <v>13</v>
      </c>
      <c r="N13" s="18">
        <v>14</v>
      </c>
      <c r="O13" s="18">
        <v>15</v>
      </c>
      <c r="P13" s="21">
        <v>16</v>
      </c>
      <c r="Q13" s="20">
        <v>17</v>
      </c>
      <c r="R13" s="22"/>
      <c r="S13" s="22"/>
      <c r="T13" s="22"/>
      <c r="U13" s="22"/>
      <c r="V13" s="22"/>
      <c r="W13" s="22"/>
      <c r="X13" s="23"/>
    </row>
    <row r="14" spans="1:24" s="28" customFormat="1" ht="15" thickBot="1" x14ac:dyDescent="0.35">
      <c r="A14" s="25"/>
      <c r="B14" s="440" t="s">
        <v>16</v>
      </c>
      <c r="C14" s="441"/>
      <c r="D14" s="441"/>
      <c r="E14" s="441"/>
      <c r="F14" s="441"/>
      <c r="G14" s="441"/>
      <c r="H14" s="441"/>
      <c r="I14" s="441"/>
      <c r="J14" s="441"/>
      <c r="K14" s="441"/>
      <c r="L14" s="441"/>
      <c r="M14" s="441"/>
      <c r="N14" s="441"/>
      <c r="O14" s="441"/>
      <c r="P14" s="441"/>
      <c r="Q14" s="461"/>
      <c r="R14" s="26"/>
      <c r="S14" s="26"/>
      <c r="T14" s="26"/>
      <c r="U14" s="26"/>
      <c r="V14" s="26"/>
      <c r="W14" s="26"/>
      <c r="X14" s="27"/>
    </row>
    <row r="15" spans="1:24" ht="18" customHeight="1" thickBot="1" x14ac:dyDescent="0.35">
      <c r="A15" s="349"/>
      <c r="B15" s="462" t="s">
        <v>17</v>
      </c>
      <c r="C15" s="355"/>
      <c r="D15" s="29"/>
      <c r="E15" s="29"/>
      <c r="F15" s="30" t="s">
        <v>18</v>
      </c>
      <c r="G15" s="31">
        <f t="shared" ref="G15:P24" si="0">G717</f>
        <v>271627.10000000003</v>
      </c>
      <c r="H15" s="31">
        <f t="shared" si="0"/>
        <v>126746.3</v>
      </c>
      <c r="I15" s="31">
        <f t="shared" si="0"/>
        <v>271105.3</v>
      </c>
      <c r="J15" s="31">
        <f t="shared" si="0"/>
        <v>126224.49999999999</v>
      </c>
      <c r="K15" s="31">
        <f t="shared" si="0"/>
        <v>0</v>
      </c>
      <c r="L15" s="31">
        <f t="shared" si="0"/>
        <v>0</v>
      </c>
      <c r="M15" s="31">
        <f t="shared" si="0"/>
        <v>521.79999999999995</v>
      </c>
      <c r="N15" s="31">
        <f t="shared" si="0"/>
        <v>521.79999999999995</v>
      </c>
      <c r="O15" s="31">
        <f t="shared" si="0"/>
        <v>0</v>
      </c>
      <c r="P15" s="31">
        <f t="shared" si="0"/>
        <v>0</v>
      </c>
      <c r="Q15" s="355"/>
    </row>
    <row r="16" spans="1:24" ht="15" thickBot="1" x14ac:dyDescent="0.35">
      <c r="A16" s="350"/>
      <c r="B16" s="463"/>
      <c r="C16" s="356"/>
      <c r="D16" s="29"/>
      <c r="E16" s="29"/>
      <c r="F16" s="32">
        <v>2017</v>
      </c>
      <c r="G16" s="33">
        <f t="shared" si="0"/>
        <v>21802.2</v>
      </c>
      <c r="H16" s="33">
        <f t="shared" si="0"/>
        <v>21802.100000000002</v>
      </c>
      <c r="I16" s="33">
        <f t="shared" si="0"/>
        <v>21280.400000000001</v>
      </c>
      <c r="J16" s="33">
        <f t="shared" si="0"/>
        <v>21280.300000000003</v>
      </c>
      <c r="K16" s="33">
        <f t="shared" si="0"/>
        <v>0</v>
      </c>
      <c r="L16" s="33">
        <f t="shared" si="0"/>
        <v>0</v>
      </c>
      <c r="M16" s="33">
        <f t="shared" si="0"/>
        <v>521.79999999999995</v>
      </c>
      <c r="N16" s="33">
        <f t="shared" si="0"/>
        <v>521.79999999999995</v>
      </c>
      <c r="O16" s="33">
        <f t="shared" si="0"/>
        <v>0</v>
      </c>
      <c r="P16" s="33">
        <f t="shared" si="0"/>
        <v>0</v>
      </c>
      <c r="Q16" s="356"/>
    </row>
    <row r="17" spans="1:24" ht="15" thickBot="1" x14ac:dyDescent="0.35">
      <c r="A17" s="350"/>
      <c r="B17" s="463"/>
      <c r="C17" s="356"/>
      <c r="D17" s="29"/>
      <c r="E17" s="29"/>
      <c r="F17" s="32">
        <v>2018</v>
      </c>
      <c r="G17" s="33">
        <f t="shared" si="0"/>
        <v>52066.799999999996</v>
      </c>
      <c r="H17" s="33">
        <f t="shared" si="0"/>
        <v>52058</v>
      </c>
      <c r="I17" s="33">
        <f t="shared" si="0"/>
        <v>52066.799999999996</v>
      </c>
      <c r="J17" s="33">
        <f t="shared" si="0"/>
        <v>52058</v>
      </c>
      <c r="K17" s="33">
        <f t="shared" si="0"/>
        <v>0</v>
      </c>
      <c r="L17" s="33">
        <f t="shared" si="0"/>
        <v>0</v>
      </c>
      <c r="M17" s="33">
        <f t="shared" si="0"/>
        <v>0</v>
      </c>
      <c r="N17" s="33">
        <f t="shared" si="0"/>
        <v>0</v>
      </c>
      <c r="O17" s="33">
        <f t="shared" si="0"/>
        <v>0</v>
      </c>
      <c r="P17" s="33">
        <f t="shared" si="0"/>
        <v>0</v>
      </c>
      <c r="Q17" s="356"/>
    </row>
    <row r="18" spans="1:24" ht="15" thickBot="1" x14ac:dyDescent="0.35">
      <c r="A18" s="350"/>
      <c r="B18" s="463"/>
      <c r="C18" s="356"/>
      <c r="D18" s="29"/>
      <c r="E18" s="29"/>
      <c r="F18" s="32">
        <v>2019</v>
      </c>
      <c r="G18" s="33">
        <f t="shared" si="0"/>
        <v>29697.599999999999</v>
      </c>
      <c r="H18" s="33">
        <f t="shared" si="0"/>
        <v>28580.6</v>
      </c>
      <c r="I18" s="33">
        <f t="shared" si="0"/>
        <v>29697.599999999999</v>
      </c>
      <c r="J18" s="33">
        <f t="shared" si="0"/>
        <v>28580.6</v>
      </c>
      <c r="K18" s="33">
        <f t="shared" si="0"/>
        <v>0</v>
      </c>
      <c r="L18" s="33">
        <f t="shared" si="0"/>
        <v>0</v>
      </c>
      <c r="M18" s="33">
        <f t="shared" si="0"/>
        <v>0</v>
      </c>
      <c r="N18" s="33">
        <f t="shared" si="0"/>
        <v>0</v>
      </c>
      <c r="O18" s="33">
        <f t="shared" si="0"/>
        <v>0</v>
      </c>
      <c r="P18" s="33">
        <f t="shared" si="0"/>
        <v>0</v>
      </c>
      <c r="Q18" s="356"/>
    </row>
    <row r="19" spans="1:24" ht="15" thickBot="1" x14ac:dyDescent="0.35">
      <c r="A19" s="350"/>
      <c r="B19" s="463"/>
      <c r="C19" s="356"/>
      <c r="D19" s="29"/>
      <c r="E19" s="29"/>
      <c r="F19" s="32">
        <v>2020</v>
      </c>
      <c r="G19" s="33">
        <f t="shared" si="0"/>
        <v>20543.2</v>
      </c>
      <c r="H19" s="33">
        <f t="shared" si="0"/>
        <v>18999</v>
      </c>
      <c r="I19" s="33">
        <f t="shared" si="0"/>
        <v>20543.2</v>
      </c>
      <c r="J19" s="33">
        <f t="shared" si="0"/>
        <v>18999</v>
      </c>
      <c r="K19" s="33">
        <f t="shared" si="0"/>
        <v>0</v>
      </c>
      <c r="L19" s="33">
        <f t="shared" si="0"/>
        <v>0</v>
      </c>
      <c r="M19" s="33">
        <f t="shared" si="0"/>
        <v>0</v>
      </c>
      <c r="N19" s="33">
        <f t="shared" si="0"/>
        <v>0</v>
      </c>
      <c r="O19" s="33">
        <f t="shared" si="0"/>
        <v>0</v>
      </c>
      <c r="P19" s="33">
        <f t="shared" si="0"/>
        <v>0</v>
      </c>
      <c r="Q19" s="356"/>
    </row>
    <row r="20" spans="1:24" ht="15" thickBot="1" x14ac:dyDescent="0.35">
      <c r="A20" s="350"/>
      <c r="B20" s="463"/>
      <c r="C20" s="356"/>
      <c r="D20" s="29"/>
      <c r="E20" s="29"/>
      <c r="F20" s="32">
        <v>2021</v>
      </c>
      <c r="G20" s="33">
        <f t="shared" si="0"/>
        <v>23166.9</v>
      </c>
      <c r="H20" s="33">
        <f t="shared" si="0"/>
        <v>0</v>
      </c>
      <c r="I20" s="33">
        <f t="shared" si="0"/>
        <v>23166.9</v>
      </c>
      <c r="J20" s="33">
        <f t="shared" si="0"/>
        <v>0</v>
      </c>
      <c r="K20" s="33">
        <f t="shared" si="0"/>
        <v>0</v>
      </c>
      <c r="L20" s="33">
        <f t="shared" si="0"/>
        <v>0</v>
      </c>
      <c r="M20" s="33">
        <f t="shared" si="0"/>
        <v>0</v>
      </c>
      <c r="N20" s="33">
        <f t="shared" si="0"/>
        <v>0</v>
      </c>
      <c r="O20" s="33">
        <f t="shared" si="0"/>
        <v>0</v>
      </c>
      <c r="P20" s="33">
        <f t="shared" si="0"/>
        <v>0</v>
      </c>
      <c r="Q20" s="356"/>
    </row>
    <row r="21" spans="1:24" ht="15" thickBot="1" x14ac:dyDescent="0.35">
      <c r="A21" s="350"/>
      <c r="B21" s="463"/>
      <c r="C21" s="356"/>
      <c r="D21" s="29"/>
      <c r="E21" s="29"/>
      <c r="F21" s="32">
        <v>2022</v>
      </c>
      <c r="G21" s="33">
        <f t="shared" si="0"/>
        <v>2268.1000000000004</v>
      </c>
      <c r="H21" s="33">
        <f t="shared" si="0"/>
        <v>9.1999999999999993</v>
      </c>
      <c r="I21" s="33">
        <f t="shared" si="0"/>
        <v>2268.1000000000004</v>
      </c>
      <c r="J21" s="33">
        <f t="shared" si="0"/>
        <v>9.1999999999999993</v>
      </c>
      <c r="K21" s="33">
        <f t="shared" si="0"/>
        <v>0</v>
      </c>
      <c r="L21" s="33">
        <f t="shared" si="0"/>
        <v>0</v>
      </c>
      <c r="M21" s="33">
        <f t="shared" si="0"/>
        <v>0</v>
      </c>
      <c r="N21" s="33">
        <f t="shared" si="0"/>
        <v>0</v>
      </c>
      <c r="O21" s="33">
        <f t="shared" si="0"/>
        <v>0</v>
      </c>
      <c r="P21" s="33">
        <f t="shared" si="0"/>
        <v>0</v>
      </c>
      <c r="Q21" s="356"/>
    </row>
    <row r="22" spans="1:24" ht="15" thickBot="1" x14ac:dyDescent="0.35">
      <c r="A22" s="350"/>
      <c r="B22" s="463"/>
      <c r="C22" s="356"/>
      <c r="D22" s="29"/>
      <c r="E22" s="29"/>
      <c r="F22" s="32">
        <v>2023</v>
      </c>
      <c r="G22" s="33">
        <f t="shared" si="0"/>
        <v>42372.800000000003</v>
      </c>
      <c r="H22" s="33">
        <f t="shared" si="0"/>
        <v>5297.4</v>
      </c>
      <c r="I22" s="33">
        <f t="shared" si="0"/>
        <v>42372.800000000003</v>
      </c>
      <c r="J22" s="33">
        <f t="shared" si="0"/>
        <v>5297.4</v>
      </c>
      <c r="K22" s="33">
        <f t="shared" si="0"/>
        <v>0</v>
      </c>
      <c r="L22" s="33">
        <f t="shared" si="0"/>
        <v>0</v>
      </c>
      <c r="M22" s="33">
        <f t="shared" si="0"/>
        <v>0</v>
      </c>
      <c r="N22" s="33">
        <f t="shared" si="0"/>
        <v>0</v>
      </c>
      <c r="O22" s="33">
        <f t="shared" si="0"/>
        <v>0</v>
      </c>
      <c r="P22" s="33">
        <f t="shared" si="0"/>
        <v>0</v>
      </c>
      <c r="Q22" s="356"/>
    </row>
    <row r="23" spans="1:24" ht="15" thickBot="1" x14ac:dyDescent="0.35">
      <c r="A23" s="350"/>
      <c r="B23" s="463"/>
      <c r="C23" s="356"/>
      <c r="D23" s="29"/>
      <c r="E23" s="29"/>
      <c r="F23" s="32">
        <v>2024</v>
      </c>
      <c r="G23" s="33">
        <f t="shared" si="0"/>
        <v>59581.1</v>
      </c>
      <c r="H23" s="33">
        <f t="shared" si="0"/>
        <v>0</v>
      </c>
      <c r="I23" s="33">
        <f t="shared" si="0"/>
        <v>59581.1</v>
      </c>
      <c r="J23" s="33">
        <f t="shared" si="0"/>
        <v>0</v>
      </c>
      <c r="K23" s="33">
        <f t="shared" si="0"/>
        <v>0</v>
      </c>
      <c r="L23" s="33">
        <f t="shared" si="0"/>
        <v>0</v>
      </c>
      <c r="M23" s="33">
        <f t="shared" si="0"/>
        <v>0</v>
      </c>
      <c r="N23" s="33">
        <f t="shared" si="0"/>
        <v>0</v>
      </c>
      <c r="O23" s="33">
        <f t="shared" si="0"/>
        <v>0</v>
      </c>
      <c r="P23" s="33">
        <f t="shared" si="0"/>
        <v>0</v>
      </c>
      <c r="Q23" s="356"/>
    </row>
    <row r="24" spans="1:24" ht="14.4" customHeight="1" thickBot="1" x14ac:dyDescent="0.35">
      <c r="A24" s="351"/>
      <c r="B24" s="464"/>
      <c r="C24" s="357"/>
      <c r="D24" s="13"/>
      <c r="E24" s="13"/>
      <c r="F24" s="13">
        <v>2025</v>
      </c>
      <c r="G24" s="33">
        <f>G726</f>
        <v>20128.400000000001</v>
      </c>
      <c r="H24" s="33">
        <f t="shared" si="0"/>
        <v>0</v>
      </c>
      <c r="I24" s="33">
        <f t="shared" si="0"/>
        <v>20128.400000000001</v>
      </c>
      <c r="J24" s="33">
        <f t="shared" si="0"/>
        <v>0</v>
      </c>
      <c r="K24" s="33">
        <f t="shared" si="0"/>
        <v>0</v>
      </c>
      <c r="L24" s="33">
        <f t="shared" si="0"/>
        <v>0</v>
      </c>
      <c r="M24" s="33">
        <f t="shared" si="0"/>
        <v>0</v>
      </c>
      <c r="N24" s="33">
        <f t="shared" si="0"/>
        <v>0</v>
      </c>
      <c r="O24" s="33">
        <f t="shared" si="0"/>
        <v>0</v>
      </c>
      <c r="P24" s="33">
        <f t="shared" si="0"/>
        <v>0</v>
      </c>
      <c r="Q24" s="357"/>
    </row>
    <row r="25" spans="1:24" s="28" customFormat="1" ht="15.6" customHeight="1" thickBot="1" x14ac:dyDescent="0.35">
      <c r="A25" s="34"/>
      <c r="B25" s="440" t="s">
        <v>19</v>
      </c>
      <c r="C25" s="441"/>
      <c r="D25" s="441"/>
      <c r="E25" s="441"/>
      <c r="F25" s="441"/>
      <c r="G25" s="441"/>
      <c r="H25" s="441"/>
      <c r="I25" s="441"/>
      <c r="J25" s="441"/>
      <c r="K25" s="441"/>
      <c r="L25" s="441"/>
      <c r="M25" s="441"/>
      <c r="N25" s="441"/>
      <c r="O25" s="441"/>
      <c r="P25" s="441"/>
      <c r="Q25" s="442"/>
      <c r="R25" s="26"/>
      <c r="S25" s="26"/>
      <c r="T25" s="26"/>
      <c r="U25" s="26"/>
      <c r="V25" s="26"/>
      <c r="W25" s="26"/>
      <c r="X25" s="27"/>
    </row>
    <row r="26" spans="1:24" s="38" customFormat="1" ht="24" customHeight="1" x14ac:dyDescent="0.25">
      <c r="A26" s="418">
        <v>1</v>
      </c>
      <c r="B26" s="436" t="s">
        <v>20</v>
      </c>
      <c r="C26" s="422" t="s">
        <v>21</v>
      </c>
      <c r="D26" s="35" t="s">
        <v>22</v>
      </c>
      <c r="E26" s="35" t="s">
        <v>23</v>
      </c>
      <c r="F26" s="439" t="s">
        <v>18</v>
      </c>
      <c r="G26" s="435">
        <f>G44+G60+G61+G95+G96+G103+G126+G143+G153</f>
        <v>49642.400000000001</v>
      </c>
      <c r="H26" s="435">
        <f>H44+H60+H61+H95+H96</f>
        <v>7523.8000000000011</v>
      </c>
      <c r="I26" s="435">
        <f>I44+I60+I61+I95+I96+I103+I126+I143+I153</f>
        <v>49120.6</v>
      </c>
      <c r="J26" s="435">
        <f>J44+J60+J61+J95+J96</f>
        <v>7002</v>
      </c>
      <c r="K26" s="435"/>
      <c r="L26" s="435"/>
      <c r="M26" s="435">
        <f>M44+M60+M61+M95+M96</f>
        <v>521.79999999999995</v>
      </c>
      <c r="N26" s="435">
        <f>N44+N60+N61+N95+N96</f>
        <v>521.79999999999995</v>
      </c>
      <c r="O26" s="426"/>
      <c r="P26" s="427"/>
      <c r="Q26" s="428" t="s">
        <v>24</v>
      </c>
      <c r="R26" s="36"/>
      <c r="S26" s="36"/>
      <c r="T26" s="36"/>
      <c r="U26" s="36"/>
      <c r="V26" s="36"/>
      <c r="W26" s="36"/>
      <c r="X26" s="37"/>
    </row>
    <row r="27" spans="1:24" s="38" customFormat="1" ht="13.8" x14ac:dyDescent="0.25">
      <c r="A27" s="419"/>
      <c r="B27" s="437"/>
      <c r="C27" s="423"/>
      <c r="D27" s="39"/>
      <c r="E27" s="39"/>
      <c r="F27" s="439"/>
      <c r="G27" s="435"/>
      <c r="H27" s="435"/>
      <c r="I27" s="435"/>
      <c r="J27" s="435"/>
      <c r="K27" s="435"/>
      <c r="L27" s="435"/>
      <c r="M27" s="435"/>
      <c r="N27" s="435"/>
      <c r="O27" s="426"/>
      <c r="P27" s="427"/>
      <c r="Q27" s="429"/>
      <c r="R27" s="36"/>
      <c r="S27" s="36"/>
      <c r="T27" s="36"/>
      <c r="U27" s="36"/>
      <c r="V27" s="36"/>
      <c r="W27" s="36"/>
      <c r="X27" s="37"/>
    </row>
    <row r="28" spans="1:24" s="38" customFormat="1" ht="2.4" customHeight="1" x14ac:dyDescent="0.25">
      <c r="A28" s="420"/>
      <c r="B28" s="438"/>
      <c r="C28" s="424"/>
      <c r="D28" s="40"/>
      <c r="E28" s="40"/>
      <c r="F28" s="439"/>
      <c r="G28" s="435"/>
      <c r="H28" s="435"/>
      <c r="I28" s="435"/>
      <c r="J28" s="435"/>
      <c r="K28" s="435"/>
      <c r="L28" s="435"/>
      <c r="M28" s="435"/>
      <c r="N28" s="435"/>
      <c r="O28" s="426"/>
      <c r="P28" s="427"/>
      <c r="Q28" s="429"/>
      <c r="R28" s="36"/>
      <c r="S28" s="36"/>
      <c r="T28" s="36"/>
      <c r="U28" s="36"/>
      <c r="V28" s="36"/>
      <c r="W28" s="36"/>
      <c r="X28" s="37"/>
    </row>
    <row r="29" spans="1:24" s="50" customFormat="1" ht="13.8" x14ac:dyDescent="0.25">
      <c r="A29" s="41">
        <v>1</v>
      </c>
      <c r="B29" s="42" t="s">
        <v>25</v>
      </c>
      <c r="C29" s="43"/>
      <c r="D29" s="43"/>
      <c r="E29" s="43"/>
      <c r="F29" s="44">
        <v>2017</v>
      </c>
      <c r="G29" s="45">
        <f>I29+K29+M29+O29</f>
        <v>1779.1</v>
      </c>
      <c r="H29" s="45">
        <f>J29+L29+N29+P29</f>
        <v>1779.1</v>
      </c>
      <c r="I29" s="45">
        <f>2266.2-487.1</f>
        <v>1779.1</v>
      </c>
      <c r="J29" s="45">
        <f>2266.2-487.1</f>
        <v>1779.1</v>
      </c>
      <c r="K29" s="45"/>
      <c r="L29" s="45"/>
      <c r="M29" s="45"/>
      <c r="N29" s="45"/>
      <c r="O29" s="46"/>
      <c r="P29" s="47"/>
      <c r="Q29" s="429"/>
      <c r="R29" s="48"/>
      <c r="S29" s="48"/>
      <c r="T29" s="48"/>
      <c r="U29" s="48"/>
      <c r="V29" s="48"/>
      <c r="W29" s="48"/>
      <c r="X29" s="49"/>
    </row>
    <row r="30" spans="1:24" s="50" customFormat="1" ht="13.8" x14ac:dyDescent="0.25">
      <c r="A30" s="41"/>
      <c r="B30" s="42" t="s">
        <v>26</v>
      </c>
      <c r="C30" s="43"/>
      <c r="D30" s="43"/>
      <c r="E30" s="43"/>
      <c r="F30" s="44">
        <v>2017</v>
      </c>
      <c r="G30" s="45">
        <f>I30+K30+M30+O30</f>
        <v>2.4</v>
      </c>
      <c r="H30" s="45">
        <f>J30+L30+N30+P30</f>
        <v>2.4</v>
      </c>
      <c r="I30" s="45">
        <v>2.4</v>
      </c>
      <c r="J30" s="45">
        <v>2.4</v>
      </c>
      <c r="K30" s="45"/>
      <c r="L30" s="45"/>
      <c r="M30" s="45"/>
      <c r="N30" s="45"/>
      <c r="O30" s="46"/>
      <c r="P30" s="47"/>
      <c r="Q30" s="429"/>
      <c r="R30" s="48"/>
      <c r="S30" s="48"/>
      <c r="T30" s="48"/>
      <c r="U30" s="48"/>
      <c r="V30" s="48"/>
      <c r="W30" s="48"/>
      <c r="X30" s="49"/>
    </row>
    <row r="31" spans="1:24" s="50" customFormat="1" ht="13.8" x14ac:dyDescent="0.25">
      <c r="A31" s="41"/>
      <c r="B31" s="51" t="s">
        <v>27</v>
      </c>
      <c r="C31" s="41"/>
      <c r="D31" s="41"/>
      <c r="E31" s="41"/>
      <c r="F31" s="52"/>
      <c r="G31" s="53">
        <f>G29+G30</f>
        <v>1781.5</v>
      </c>
      <c r="H31" s="53">
        <f t="shared" ref="H31:N31" si="1">H29+H30</f>
        <v>1781.5</v>
      </c>
      <c r="I31" s="53">
        <f t="shared" si="1"/>
        <v>1781.5</v>
      </c>
      <c r="J31" s="53">
        <f t="shared" si="1"/>
        <v>1781.5</v>
      </c>
      <c r="K31" s="53"/>
      <c r="L31" s="53"/>
      <c r="M31" s="53">
        <f t="shared" si="1"/>
        <v>0</v>
      </c>
      <c r="N31" s="53">
        <f t="shared" si="1"/>
        <v>0</v>
      </c>
      <c r="O31" s="54"/>
      <c r="P31" s="55"/>
      <c r="Q31" s="429"/>
      <c r="R31" s="48"/>
      <c r="S31" s="48"/>
      <c r="T31" s="48"/>
      <c r="U31" s="48"/>
      <c r="V31" s="48"/>
      <c r="W31" s="48"/>
      <c r="X31" s="49"/>
    </row>
    <row r="32" spans="1:24" s="50" customFormat="1" ht="13.8" x14ac:dyDescent="0.25">
      <c r="A32" s="41">
        <v>2</v>
      </c>
      <c r="B32" s="42" t="s">
        <v>28</v>
      </c>
      <c r="C32" s="43"/>
      <c r="D32" s="43"/>
      <c r="E32" s="43"/>
      <c r="F32" s="44">
        <v>2017</v>
      </c>
      <c r="G32" s="45">
        <f>I32+K32+M32+O32</f>
        <v>876.2</v>
      </c>
      <c r="H32" s="45">
        <f>J32+L32+N32+P32</f>
        <v>876.2</v>
      </c>
      <c r="I32" s="45">
        <f>1216.7-340.5</f>
        <v>876.2</v>
      </c>
      <c r="J32" s="45">
        <f>1216.7-340.5</f>
        <v>876.2</v>
      </c>
      <c r="K32" s="45"/>
      <c r="L32" s="45"/>
      <c r="M32" s="45"/>
      <c r="N32" s="45"/>
      <c r="O32" s="46"/>
      <c r="P32" s="47"/>
      <c r="Q32" s="429"/>
      <c r="R32" s="48"/>
      <c r="S32" s="48"/>
      <c r="T32" s="48"/>
      <c r="U32" s="48"/>
      <c r="V32" s="48"/>
      <c r="W32" s="48"/>
      <c r="X32" s="49"/>
    </row>
    <row r="33" spans="1:24" s="50" customFormat="1" ht="13.8" x14ac:dyDescent="0.25">
      <c r="A33" s="41"/>
      <c r="B33" s="42" t="s">
        <v>29</v>
      </c>
      <c r="C33" s="43"/>
      <c r="D33" s="43"/>
      <c r="E33" s="43"/>
      <c r="F33" s="44">
        <v>2017</v>
      </c>
      <c r="G33" s="45">
        <f>I33+K33+M33+O33</f>
        <v>0</v>
      </c>
      <c r="H33" s="45">
        <f>J33+L33+N33+P33</f>
        <v>0</v>
      </c>
      <c r="I33" s="45">
        <v>0</v>
      </c>
      <c r="J33" s="45">
        <v>0</v>
      </c>
      <c r="K33" s="45"/>
      <c r="L33" s="45"/>
      <c r="M33" s="45"/>
      <c r="N33" s="45"/>
      <c r="O33" s="46"/>
      <c r="P33" s="47"/>
      <c r="Q33" s="429"/>
      <c r="R33" s="48"/>
      <c r="S33" s="48"/>
      <c r="T33" s="48"/>
      <c r="U33" s="48"/>
      <c r="V33" s="48"/>
      <c r="W33" s="48"/>
      <c r="X33" s="49"/>
    </row>
    <row r="34" spans="1:24" s="50" customFormat="1" ht="13.8" x14ac:dyDescent="0.25">
      <c r="A34" s="41"/>
      <c r="B34" s="51" t="s">
        <v>27</v>
      </c>
      <c r="C34" s="41"/>
      <c r="D34" s="41"/>
      <c r="E34" s="41"/>
      <c r="F34" s="52"/>
      <c r="G34" s="53">
        <f>G32+G33</f>
        <v>876.2</v>
      </c>
      <c r="H34" s="53">
        <f t="shared" ref="H34:N34" si="2">H32+H33</f>
        <v>876.2</v>
      </c>
      <c r="I34" s="53">
        <f t="shared" si="2"/>
        <v>876.2</v>
      </c>
      <c r="J34" s="53">
        <f t="shared" si="2"/>
        <v>876.2</v>
      </c>
      <c r="K34" s="53"/>
      <c r="L34" s="53"/>
      <c r="M34" s="53">
        <f t="shared" si="2"/>
        <v>0</v>
      </c>
      <c r="N34" s="53">
        <f t="shared" si="2"/>
        <v>0</v>
      </c>
      <c r="O34" s="54"/>
      <c r="P34" s="55"/>
      <c r="Q34" s="429"/>
      <c r="R34" s="48"/>
      <c r="S34" s="48"/>
      <c r="T34" s="48"/>
      <c r="U34" s="48"/>
      <c r="V34" s="48"/>
      <c r="W34" s="48"/>
      <c r="X34" s="49"/>
    </row>
    <row r="35" spans="1:24" s="50" customFormat="1" ht="13.8" x14ac:dyDescent="0.25">
      <c r="A35" s="41">
        <v>3</v>
      </c>
      <c r="B35" s="42" t="s">
        <v>30</v>
      </c>
      <c r="C35" s="43"/>
      <c r="D35" s="43"/>
      <c r="E35" s="43"/>
      <c r="F35" s="44">
        <v>2017</v>
      </c>
      <c r="G35" s="45">
        <f>I35+K35+M35+O35</f>
        <v>640.9</v>
      </c>
      <c r="H35" s="45">
        <f>J35+L35+N35+P35</f>
        <v>640.9</v>
      </c>
      <c r="I35" s="45">
        <v>640.9</v>
      </c>
      <c r="J35" s="45">
        <v>640.9</v>
      </c>
      <c r="K35" s="45"/>
      <c r="L35" s="45"/>
      <c r="M35" s="45"/>
      <c r="N35" s="45"/>
      <c r="O35" s="46"/>
      <c r="P35" s="47"/>
      <c r="Q35" s="429"/>
      <c r="R35" s="48"/>
      <c r="S35" s="48"/>
      <c r="T35" s="48"/>
      <c r="U35" s="48"/>
      <c r="V35" s="48"/>
      <c r="W35" s="48"/>
      <c r="X35" s="49"/>
    </row>
    <row r="36" spans="1:24" s="50" customFormat="1" ht="13.8" x14ac:dyDescent="0.25">
      <c r="A36" s="41"/>
      <c r="B36" s="42" t="s">
        <v>31</v>
      </c>
      <c r="C36" s="43"/>
      <c r="D36" s="43"/>
      <c r="E36" s="43"/>
      <c r="F36" s="44">
        <v>2017</v>
      </c>
      <c r="G36" s="45">
        <f>I36+K36+M36+O36</f>
        <v>0</v>
      </c>
      <c r="H36" s="45">
        <f>J36+L36+N36+P36</f>
        <v>0</v>
      </c>
      <c r="I36" s="45">
        <v>0</v>
      </c>
      <c r="J36" s="45">
        <v>0</v>
      </c>
      <c r="K36" s="45"/>
      <c r="L36" s="45"/>
      <c r="M36" s="45"/>
      <c r="N36" s="45"/>
      <c r="O36" s="46"/>
      <c r="P36" s="47"/>
      <c r="Q36" s="429"/>
      <c r="R36" s="48"/>
      <c r="S36" s="48"/>
      <c r="T36" s="48"/>
      <c r="U36" s="48"/>
      <c r="V36" s="48"/>
      <c r="W36" s="48"/>
      <c r="X36" s="49"/>
    </row>
    <row r="37" spans="1:24" s="50" customFormat="1" ht="13.8" x14ac:dyDescent="0.25">
      <c r="A37" s="41"/>
      <c r="B37" s="51" t="s">
        <v>27</v>
      </c>
      <c r="C37" s="41"/>
      <c r="D37" s="41"/>
      <c r="E37" s="41"/>
      <c r="F37" s="52"/>
      <c r="G37" s="53">
        <f>G35+G36</f>
        <v>640.9</v>
      </c>
      <c r="H37" s="53">
        <f t="shared" ref="H37:N37" si="3">H35+H36</f>
        <v>640.9</v>
      </c>
      <c r="I37" s="53">
        <f t="shared" si="3"/>
        <v>640.9</v>
      </c>
      <c r="J37" s="53">
        <f t="shared" si="3"/>
        <v>640.9</v>
      </c>
      <c r="K37" s="53"/>
      <c r="L37" s="53"/>
      <c r="M37" s="53">
        <f t="shared" si="3"/>
        <v>0</v>
      </c>
      <c r="N37" s="53">
        <f t="shared" si="3"/>
        <v>0</v>
      </c>
      <c r="O37" s="54"/>
      <c r="P37" s="55"/>
      <c r="Q37" s="429"/>
      <c r="R37" s="48"/>
      <c r="S37" s="48"/>
      <c r="T37" s="48"/>
      <c r="U37" s="48"/>
      <c r="V37" s="48"/>
      <c r="W37" s="48"/>
      <c r="X37" s="49"/>
    </row>
    <row r="38" spans="1:24" s="50" customFormat="1" ht="13.8" x14ac:dyDescent="0.25">
      <c r="A38" s="41">
        <v>4</v>
      </c>
      <c r="B38" s="42" t="s">
        <v>32</v>
      </c>
      <c r="C38" s="43"/>
      <c r="D38" s="43"/>
      <c r="E38" s="43"/>
      <c r="F38" s="44">
        <v>2017</v>
      </c>
      <c r="G38" s="45">
        <f>I38+K38+M38+O38</f>
        <v>208.3</v>
      </c>
      <c r="H38" s="45">
        <f>J38+L38+N38+P38</f>
        <v>208.3</v>
      </c>
      <c r="I38" s="45">
        <v>0</v>
      </c>
      <c r="J38" s="45">
        <v>0</v>
      </c>
      <c r="K38" s="53"/>
      <c r="L38" s="53"/>
      <c r="M38" s="45">
        <v>208.3</v>
      </c>
      <c r="N38" s="45">
        <v>208.3</v>
      </c>
      <c r="O38" s="54"/>
      <c r="P38" s="55"/>
      <c r="Q38" s="429"/>
      <c r="R38" s="48"/>
      <c r="S38" s="48"/>
      <c r="T38" s="48"/>
      <c r="U38" s="48"/>
      <c r="V38" s="48"/>
      <c r="W38" s="48"/>
      <c r="X38" s="49"/>
    </row>
    <row r="39" spans="1:24" s="50" customFormat="1" ht="13.8" x14ac:dyDescent="0.25">
      <c r="A39" s="41"/>
      <c r="B39" s="42" t="s">
        <v>33</v>
      </c>
      <c r="C39" s="43"/>
      <c r="D39" s="43"/>
      <c r="E39" s="43"/>
      <c r="F39" s="44">
        <v>2017</v>
      </c>
      <c r="G39" s="45">
        <f>I39+K39+M39+O39</f>
        <v>0</v>
      </c>
      <c r="H39" s="45">
        <f>J39+L39+N39+P39</f>
        <v>0</v>
      </c>
      <c r="I39" s="45">
        <v>0</v>
      </c>
      <c r="J39" s="45">
        <v>0</v>
      </c>
      <c r="K39" s="53"/>
      <c r="L39" s="53"/>
      <c r="M39" s="45">
        <v>0</v>
      </c>
      <c r="N39" s="45">
        <v>0</v>
      </c>
      <c r="O39" s="54"/>
      <c r="P39" s="55"/>
      <c r="Q39" s="429"/>
      <c r="R39" s="48"/>
      <c r="S39" s="48"/>
      <c r="T39" s="48"/>
      <c r="U39" s="48"/>
      <c r="V39" s="48"/>
      <c r="W39" s="48"/>
      <c r="X39" s="49"/>
    </row>
    <row r="40" spans="1:24" s="50" customFormat="1" ht="13.8" x14ac:dyDescent="0.25">
      <c r="A40" s="41"/>
      <c r="B40" s="51" t="s">
        <v>27</v>
      </c>
      <c r="C40" s="41"/>
      <c r="D40" s="41"/>
      <c r="E40" s="41"/>
      <c r="F40" s="52"/>
      <c r="G40" s="53">
        <f>G38+G39</f>
        <v>208.3</v>
      </c>
      <c r="H40" s="53">
        <f t="shared" ref="H40:N40" si="4">H38+H39</f>
        <v>208.3</v>
      </c>
      <c r="I40" s="53">
        <f t="shared" si="4"/>
        <v>0</v>
      </c>
      <c r="J40" s="53">
        <f t="shared" si="4"/>
        <v>0</v>
      </c>
      <c r="K40" s="53"/>
      <c r="L40" s="53"/>
      <c r="M40" s="53">
        <f t="shared" si="4"/>
        <v>208.3</v>
      </c>
      <c r="N40" s="53">
        <f t="shared" si="4"/>
        <v>208.3</v>
      </c>
      <c r="O40" s="54"/>
      <c r="P40" s="55"/>
      <c r="Q40" s="429"/>
      <c r="R40" s="48"/>
      <c r="S40" s="48"/>
      <c r="T40" s="48"/>
      <c r="U40" s="48"/>
      <c r="V40" s="48"/>
      <c r="W40" s="48"/>
      <c r="X40" s="49"/>
    </row>
    <row r="41" spans="1:24" s="50" customFormat="1" ht="13.8" x14ac:dyDescent="0.25">
      <c r="A41" s="41">
        <v>5</v>
      </c>
      <c r="B41" s="42" t="s">
        <v>34</v>
      </c>
      <c r="C41" s="43"/>
      <c r="D41" s="43"/>
      <c r="E41" s="43"/>
      <c r="F41" s="44">
        <v>2017</v>
      </c>
      <c r="G41" s="45">
        <f>I41+K41+M41+O41</f>
        <v>313.5</v>
      </c>
      <c r="H41" s="45">
        <f>J41+L41+N41+P41</f>
        <v>313.5</v>
      </c>
      <c r="I41" s="45">
        <v>0</v>
      </c>
      <c r="J41" s="45">
        <v>0</v>
      </c>
      <c r="K41" s="53"/>
      <c r="L41" s="53"/>
      <c r="M41" s="45">
        <v>313.5</v>
      </c>
      <c r="N41" s="45">
        <v>313.5</v>
      </c>
      <c r="O41" s="54"/>
      <c r="P41" s="55"/>
      <c r="Q41" s="429"/>
      <c r="R41" s="48"/>
      <c r="S41" s="48"/>
      <c r="T41" s="48"/>
      <c r="U41" s="48"/>
      <c r="V41" s="48"/>
      <c r="W41" s="48"/>
      <c r="X41" s="49"/>
    </row>
    <row r="42" spans="1:24" s="50" customFormat="1" ht="13.8" x14ac:dyDescent="0.25">
      <c r="A42" s="41"/>
      <c r="B42" s="42" t="s">
        <v>35</v>
      </c>
      <c r="C42" s="43"/>
      <c r="D42" s="43"/>
      <c r="E42" s="43"/>
      <c r="F42" s="44">
        <v>2017</v>
      </c>
      <c r="G42" s="45">
        <f>I42+K42+M42+O42</f>
        <v>0</v>
      </c>
      <c r="H42" s="45">
        <f>J42+L42+N42+P42</f>
        <v>0</v>
      </c>
      <c r="I42" s="45">
        <v>0</v>
      </c>
      <c r="J42" s="45">
        <v>0</v>
      </c>
      <c r="K42" s="53"/>
      <c r="L42" s="53"/>
      <c r="M42" s="45">
        <v>0</v>
      </c>
      <c r="N42" s="45">
        <v>0</v>
      </c>
      <c r="O42" s="54"/>
      <c r="P42" s="55"/>
      <c r="Q42" s="429"/>
      <c r="R42" s="48"/>
      <c r="S42" s="48"/>
      <c r="T42" s="48"/>
      <c r="U42" s="48"/>
      <c r="V42" s="48"/>
      <c r="W42" s="48"/>
      <c r="X42" s="49"/>
    </row>
    <row r="43" spans="1:24" s="50" customFormat="1" ht="13.8" x14ac:dyDescent="0.25">
      <c r="A43" s="41"/>
      <c r="B43" s="51" t="s">
        <v>27</v>
      </c>
      <c r="C43" s="41"/>
      <c r="D43" s="41"/>
      <c r="E43" s="41"/>
      <c r="F43" s="52"/>
      <c r="G43" s="53">
        <f>G41+G42</f>
        <v>313.5</v>
      </c>
      <c r="H43" s="53">
        <f t="shared" ref="H43:N43" si="5">H41+H42</f>
        <v>313.5</v>
      </c>
      <c r="I43" s="53">
        <f t="shared" si="5"/>
        <v>0</v>
      </c>
      <c r="J43" s="53">
        <f t="shared" si="5"/>
        <v>0</v>
      </c>
      <c r="K43" s="53"/>
      <c r="L43" s="53"/>
      <c r="M43" s="53">
        <f t="shared" si="5"/>
        <v>313.5</v>
      </c>
      <c r="N43" s="53">
        <f t="shared" si="5"/>
        <v>313.5</v>
      </c>
      <c r="O43" s="54"/>
      <c r="P43" s="55"/>
      <c r="Q43" s="429"/>
      <c r="R43" s="48"/>
      <c r="S43" s="48"/>
      <c r="T43" s="48"/>
      <c r="U43" s="48"/>
      <c r="V43" s="48"/>
      <c r="W43" s="48"/>
      <c r="X43" s="49"/>
    </row>
    <row r="44" spans="1:24" s="50" customFormat="1" ht="13.8" x14ac:dyDescent="0.25">
      <c r="A44" s="56"/>
      <c r="B44" s="57" t="s">
        <v>36</v>
      </c>
      <c r="C44" s="56"/>
      <c r="D44" s="56"/>
      <c r="E44" s="56"/>
      <c r="F44" s="58"/>
      <c r="G44" s="59">
        <f>G31+G34+G37+G40+G43</f>
        <v>3820.4</v>
      </c>
      <c r="H44" s="59">
        <f t="shared" ref="H44:N44" si="6">H31+H34+H37+H40+H43</f>
        <v>3820.4</v>
      </c>
      <c r="I44" s="59">
        <f t="shared" si="6"/>
        <v>3298.6</v>
      </c>
      <c r="J44" s="59">
        <f t="shared" si="6"/>
        <v>3298.6</v>
      </c>
      <c r="K44" s="59"/>
      <c r="L44" s="59"/>
      <c r="M44" s="59">
        <f t="shared" si="6"/>
        <v>521.79999999999995</v>
      </c>
      <c r="N44" s="59">
        <f t="shared" si="6"/>
        <v>521.79999999999995</v>
      </c>
      <c r="O44" s="60"/>
      <c r="P44" s="61"/>
      <c r="Q44" s="429"/>
      <c r="R44" s="48"/>
      <c r="S44" s="48"/>
      <c r="T44" s="48"/>
      <c r="U44" s="48"/>
      <c r="V44" s="48"/>
      <c r="W44" s="48"/>
      <c r="X44" s="49"/>
    </row>
    <row r="45" spans="1:24" s="50" customFormat="1" ht="13.8" x14ac:dyDescent="0.25">
      <c r="A45" s="41">
        <v>1</v>
      </c>
      <c r="B45" s="42" t="s">
        <v>37</v>
      </c>
      <c r="C45" s="43"/>
      <c r="D45" s="43"/>
      <c r="E45" s="43"/>
      <c r="F45" s="44">
        <v>2018</v>
      </c>
      <c r="G45" s="45">
        <v>1542.1</v>
      </c>
      <c r="H45" s="45">
        <v>1542.1</v>
      </c>
      <c r="I45" s="45">
        <v>1542.1</v>
      </c>
      <c r="J45" s="45">
        <v>1542.1</v>
      </c>
      <c r="K45" s="45"/>
      <c r="L45" s="45"/>
      <c r="M45" s="45"/>
      <c r="N45" s="45"/>
      <c r="O45" s="46"/>
      <c r="P45" s="47"/>
      <c r="Q45" s="429"/>
      <c r="R45" s="48"/>
      <c r="S45" s="48"/>
      <c r="T45" s="48"/>
      <c r="U45" s="48"/>
      <c r="V45" s="48"/>
      <c r="W45" s="48"/>
      <c r="X45" s="49"/>
    </row>
    <row r="46" spans="1:24" s="50" customFormat="1" ht="13.8" x14ac:dyDescent="0.25">
      <c r="A46" s="41"/>
      <c r="B46" s="42" t="s">
        <v>38</v>
      </c>
      <c r="C46" s="43"/>
      <c r="D46" s="43"/>
      <c r="E46" s="43"/>
      <c r="F46" s="44">
        <v>2018</v>
      </c>
      <c r="G46" s="45">
        <f>I46+K46+M46+O46</f>
        <v>3.4</v>
      </c>
      <c r="H46" s="45">
        <f>J46+L46+N46+P46</f>
        <v>3.4</v>
      </c>
      <c r="I46" s="45">
        <v>3.4</v>
      </c>
      <c r="J46" s="45">
        <v>3.4</v>
      </c>
      <c r="K46" s="45"/>
      <c r="L46" s="45"/>
      <c r="M46" s="45"/>
      <c r="N46" s="45"/>
      <c r="O46" s="46"/>
      <c r="P46" s="47"/>
      <c r="Q46" s="429"/>
      <c r="R46" s="48"/>
      <c r="S46" s="48"/>
      <c r="T46" s="48"/>
      <c r="U46" s="48"/>
      <c r="V46" s="48"/>
      <c r="W46" s="48"/>
      <c r="X46" s="49"/>
    </row>
    <row r="47" spans="1:24" s="50" customFormat="1" ht="13.8" x14ac:dyDescent="0.25">
      <c r="A47" s="41"/>
      <c r="B47" s="51" t="s">
        <v>27</v>
      </c>
      <c r="C47" s="41"/>
      <c r="D47" s="41"/>
      <c r="E47" s="41"/>
      <c r="F47" s="52"/>
      <c r="G47" s="53">
        <f>G45+G46</f>
        <v>1545.5</v>
      </c>
      <c r="H47" s="53">
        <f>H45+H46</f>
        <v>1545.5</v>
      </c>
      <c r="I47" s="53">
        <f>I45+I46</f>
        <v>1545.5</v>
      </c>
      <c r="J47" s="53">
        <f>J45+J46</f>
        <v>1545.5</v>
      </c>
      <c r="K47" s="53"/>
      <c r="L47" s="53"/>
      <c r="M47" s="53"/>
      <c r="N47" s="53"/>
      <c r="O47" s="54"/>
      <c r="P47" s="55"/>
      <c r="Q47" s="429"/>
      <c r="R47" s="48"/>
      <c r="S47" s="48"/>
      <c r="T47" s="48"/>
      <c r="U47" s="48"/>
      <c r="V47" s="48"/>
      <c r="W47" s="48"/>
      <c r="X47" s="49"/>
    </row>
    <row r="48" spans="1:24" s="50" customFormat="1" ht="13.8" x14ac:dyDescent="0.25">
      <c r="A48" s="41">
        <v>2</v>
      </c>
      <c r="B48" s="42" t="s">
        <v>39</v>
      </c>
      <c r="C48" s="43"/>
      <c r="D48" s="43"/>
      <c r="E48" s="43"/>
      <c r="F48" s="44">
        <v>2018</v>
      </c>
      <c r="G48" s="45">
        <v>714.8</v>
      </c>
      <c r="H48" s="45">
        <v>714.8</v>
      </c>
      <c r="I48" s="45">
        <v>714.8</v>
      </c>
      <c r="J48" s="45">
        <v>714.8</v>
      </c>
      <c r="K48" s="45"/>
      <c r="L48" s="53"/>
      <c r="M48" s="53"/>
      <c r="N48" s="53"/>
      <c r="O48" s="54"/>
      <c r="P48" s="55"/>
      <c r="Q48" s="429"/>
      <c r="R48" s="48"/>
      <c r="S48" s="48"/>
      <c r="T48" s="48"/>
      <c r="U48" s="48"/>
      <c r="V48" s="48"/>
      <c r="W48" s="48"/>
      <c r="X48" s="49"/>
    </row>
    <row r="49" spans="1:24" s="50" customFormat="1" ht="13.8" x14ac:dyDescent="0.25">
      <c r="A49" s="41"/>
      <c r="B49" s="42" t="s">
        <v>40</v>
      </c>
      <c r="C49" s="43"/>
      <c r="D49" s="43"/>
      <c r="E49" s="43"/>
      <c r="F49" s="44">
        <v>2018</v>
      </c>
      <c r="G49" s="45">
        <f>I49+K49+M49+O49</f>
        <v>3.5999999999999996</v>
      </c>
      <c r="H49" s="45">
        <f>J49+L49+N49+P49</f>
        <v>3.5999999999999996</v>
      </c>
      <c r="I49" s="45">
        <f>12-8.4</f>
        <v>3.5999999999999996</v>
      </c>
      <c r="J49" s="45">
        <f>12-8.4</f>
        <v>3.5999999999999996</v>
      </c>
      <c r="K49" s="45"/>
      <c r="L49" s="53"/>
      <c r="M49" s="53"/>
      <c r="N49" s="53"/>
      <c r="O49" s="54"/>
      <c r="P49" s="55"/>
      <c r="Q49" s="429"/>
      <c r="R49" s="48"/>
      <c r="S49" s="48"/>
      <c r="T49" s="48"/>
      <c r="U49" s="48"/>
      <c r="V49" s="48"/>
      <c r="W49" s="48"/>
      <c r="X49" s="49"/>
    </row>
    <row r="50" spans="1:24" s="50" customFormat="1" ht="13.8" x14ac:dyDescent="0.25">
      <c r="A50" s="41"/>
      <c r="B50" s="51" t="s">
        <v>27</v>
      </c>
      <c r="C50" s="41"/>
      <c r="D50" s="41"/>
      <c r="E50" s="41"/>
      <c r="F50" s="52"/>
      <c r="G50" s="53">
        <f>G48+G49</f>
        <v>718.4</v>
      </c>
      <c r="H50" s="53">
        <f>H48+H49</f>
        <v>718.4</v>
      </c>
      <c r="I50" s="53">
        <f>I48+I49</f>
        <v>718.4</v>
      </c>
      <c r="J50" s="53">
        <f>J48+J49</f>
        <v>718.4</v>
      </c>
      <c r="K50" s="53"/>
      <c r="L50" s="53"/>
      <c r="M50" s="53"/>
      <c r="N50" s="53"/>
      <c r="O50" s="54"/>
      <c r="P50" s="55"/>
      <c r="Q50" s="429"/>
      <c r="R50" s="48"/>
      <c r="S50" s="48"/>
      <c r="T50" s="48"/>
      <c r="U50" s="48"/>
      <c r="V50" s="48"/>
      <c r="W50" s="48"/>
      <c r="X50" s="49"/>
    </row>
    <row r="51" spans="1:24" s="50" customFormat="1" ht="13.8" x14ac:dyDescent="0.25">
      <c r="A51" s="41">
        <v>3</v>
      </c>
      <c r="B51" s="42" t="s">
        <v>41</v>
      </c>
      <c r="C51" s="43"/>
      <c r="D51" s="43"/>
      <c r="E51" s="43"/>
      <c r="F51" s="44">
        <v>2018</v>
      </c>
      <c r="G51" s="45">
        <v>352.4</v>
      </c>
      <c r="H51" s="45">
        <v>352.4</v>
      </c>
      <c r="I51" s="45">
        <v>352.4</v>
      </c>
      <c r="J51" s="45">
        <v>352.4</v>
      </c>
      <c r="K51" s="53"/>
      <c r="L51" s="53"/>
      <c r="M51" s="53"/>
      <c r="N51" s="53"/>
      <c r="O51" s="54"/>
      <c r="P51" s="55"/>
      <c r="Q51" s="429"/>
      <c r="R51" s="48"/>
      <c r="S51" s="48"/>
      <c r="T51" s="48"/>
      <c r="U51" s="48"/>
      <c r="V51" s="48"/>
      <c r="W51" s="48"/>
      <c r="X51" s="49"/>
    </row>
    <row r="52" spans="1:24" s="50" customFormat="1" ht="13.8" x14ac:dyDescent="0.25">
      <c r="A52" s="41"/>
      <c r="B52" s="42" t="s">
        <v>42</v>
      </c>
      <c r="C52" s="43"/>
      <c r="D52" s="43"/>
      <c r="E52" s="43"/>
      <c r="F52" s="44">
        <v>2018</v>
      </c>
      <c r="G52" s="45">
        <f>I52+K52+M52+O52</f>
        <v>5</v>
      </c>
      <c r="H52" s="45">
        <f>J52+L52+N52+P52</f>
        <v>5</v>
      </c>
      <c r="I52" s="45">
        <v>5</v>
      </c>
      <c r="J52" s="45">
        <v>5</v>
      </c>
      <c r="K52" s="53"/>
      <c r="L52" s="53"/>
      <c r="M52" s="53"/>
      <c r="N52" s="53"/>
      <c r="O52" s="54"/>
      <c r="P52" s="55"/>
      <c r="Q52" s="429"/>
      <c r="R52" s="48"/>
      <c r="S52" s="48"/>
      <c r="T52" s="48"/>
      <c r="U52" s="48"/>
      <c r="V52" s="48"/>
      <c r="W52" s="48"/>
      <c r="X52" s="49"/>
    </row>
    <row r="53" spans="1:24" s="50" customFormat="1" ht="13.8" x14ac:dyDescent="0.25">
      <c r="A53" s="41"/>
      <c r="B53" s="51" t="s">
        <v>27</v>
      </c>
      <c r="C53" s="41"/>
      <c r="D53" s="41"/>
      <c r="E53" s="41"/>
      <c r="F53" s="52"/>
      <c r="G53" s="53">
        <f>G51+G52</f>
        <v>357.4</v>
      </c>
      <c r="H53" s="53">
        <f>H51+H52</f>
        <v>357.4</v>
      </c>
      <c r="I53" s="53">
        <f>I51+I52</f>
        <v>357.4</v>
      </c>
      <c r="J53" s="53">
        <f>J51+J52</f>
        <v>357.4</v>
      </c>
      <c r="K53" s="53"/>
      <c r="L53" s="53"/>
      <c r="M53" s="53"/>
      <c r="N53" s="53"/>
      <c r="O53" s="54"/>
      <c r="P53" s="55"/>
      <c r="Q53" s="429"/>
      <c r="R53" s="48"/>
      <c r="S53" s="48"/>
      <c r="T53" s="48"/>
      <c r="U53" s="48"/>
      <c r="V53" s="48"/>
      <c r="W53" s="48"/>
      <c r="X53" s="49"/>
    </row>
    <row r="54" spans="1:24" s="50" customFormat="1" ht="13.8" x14ac:dyDescent="0.25">
      <c r="A54" s="41">
        <v>4</v>
      </c>
      <c r="B54" s="42" t="s">
        <v>43</v>
      </c>
      <c r="C54" s="43"/>
      <c r="D54" s="43"/>
      <c r="E54" s="43"/>
      <c r="F54" s="44">
        <v>2018</v>
      </c>
      <c r="G54" s="45">
        <v>754.3</v>
      </c>
      <c r="H54" s="45">
        <v>754.3</v>
      </c>
      <c r="I54" s="45">
        <v>754.3</v>
      </c>
      <c r="J54" s="45">
        <v>754.3</v>
      </c>
      <c r="K54" s="45"/>
      <c r="L54" s="53"/>
      <c r="M54" s="53"/>
      <c r="N54" s="53"/>
      <c r="O54" s="54"/>
      <c r="P54" s="55"/>
      <c r="Q54" s="429"/>
      <c r="R54" s="48"/>
      <c r="S54" s="48"/>
      <c r="T54" s="48"/>
      <c r="U54" s="48"/>
      <c r="V54" s="48"/>
      <c r="W54" s="48"/>
      <c r="X54" s="49"/>
    </row>
    <row r="55" spans="1:24" s="50" customFormat="1" ht="24" x14ac:dyDescent="0.25">
      <c r="A55" s="41"/>
      <c r="B55" s="42" t="s">
        <v>44</v>
      </c>
      <c r="C55" s="43"/>
      <c r="D55" s="43"/>
      <c r="E55" s="43"/>
      <c r="F55" s="44">
        <v>2018</v>
      </c>
      <c r="G55" s="45">
        <f>I55+K55+M55+O55</f>
        <v>3.5</v>
      </c>
      <c r="H55" s="45">
        <f>J55+L55+N55+P55</f>
        <v>3.5</v>
      </c>
      <c r="I55" s="45">
        <f>12-8.5</f>
        <v>3.5</v>
      </c>
      <c r="J55" s="45">
        <f>12-8.5</f>
        <v>3.5</v>
      </c>
      <c r="K55" s="45"/>
      <c r="L55" s="53"/>
      <c r="M55" s="53"/>
      <c r="N55" s="53"/>
      <c r="O55" s="54"/>
      <c r="P55" s="55"/>
      <c r="Q55" s="429"/>
      <c r="R55" s="48"/>
      <c r="S55" s="48"/>
      <c r="T55" s="48"/>
      <c r="U55" s="48"/>
      <c r="V55" s="48"/>
      <c r="W55" s="48"/>
      <c r="X55" s="49"/>
    </row>
    <row r="56" spans="1:24" s="50" customFormat="1" ht="13.8" x14ac:dyDescent="0.25">
      <c r="A56" s="41"/>
      <c r="B56" s="51" t="s">
        <v>27</v>
      </c>
      <c r="C56" s="41"/>
      <c r="D56" s="41"/>
      <c r="E56" s="41"/>
      <c r="F56" s="52"/>
      <c r="G56" s="53">
        <f>G54+G55</f>
        <v>757.8</v>
      </c>
      <c r="H56" s="53">
        <f>H54+H55</f>
        <v>757.8</v>
      </c>
      <c r="I56" s="53">
        <f>I54+I55</f>
        <v>757.8</v>
      </c>
      <c r="J56" s="53">
        <f>J54+J55</f>
        <v>757.8</v>
      </c>
      <c r="K56" s="53"/>
      <c r="L56" s="53"/>
      <c r="M56" s="53"/>
      <c r="N56" s="53"/>
      <c r="O56" s="54"/>
      <c r="P56" s="55"/>
      <c r="Q56" s="429"/>
      <c r="R56" s="48"/>
      <c r="S56" s="48"/>
      <c r="T56" s="48"/>
      <c r="U56" s="48"/>
      <c r="V56" s="48"/>
      <c r="W56" s="48"/>
      <c r="X56" s="49"/>
    </row>
    <row r="57" spans="1:24" s="50" customFormat="1" ht="13.8" x14ac:dyDescent="0.25">
      <c r="A57" s="41">
        <v>5</v>
      </c>
      <c r="B57" s="42" t="s">
        <v>45</v>
      </c>
      <c r="C57" s="43"/>
      <c r="D57" s="43"/>
      <c r="E57" s="43"/>
      <c r="F57" s="44">
        <v>2018</v>
      </c>
      <c r="G57" s="45">
        <v>282.2</v>
      </c>
      <c r="H57" s="45">
        <v>282.2</v>
      </c>
      <c r="I57" s="45">
        <v>282.2</v>
      </c>
      <c r="J57" s="45">
        <v>282.2</v>
      </c>
      <c r="K57" s="45"/>
      <c r="L57" s="53"/>
      <c r="M57" s="53"/>
      <c r="N57" s="53"/>
      <c r="O57" s="54"/>
      <c r="P57" s="55"/>
      <c r="Q57" s="429"/>
      <c r="R57" s="48"/>
      <c r="S57" s="48"/>
      <c r="T57" s="48"/>
      <c r="U57" s="48"/>
      <c r="V57" s="48"/>
      <c r="W57" s="48"/>
      <c r="X57" s="49"/>
    </row>
    <row r="58" spans="1:24" s="50" customFormat="1" ht="13.8" x14ac:dyDescent="0.25">
      <c r="A58" s="41"/>
      <c r="B58" s="42" t="s">
        <v>46</v>
      </c>
      <c r="C58" s="43"/>
      <c r="D58" s="43"/>
      <c r="E58" s="43"/>
      <c r="F58" s="44">
        <v>2018</v>
      </c>
      <c r="G58" s="45">
        <v>2.6</v>
      </c>
      <c r="H58" s="45">
        <v>2.6</v>
      </c>
      <c r="I58" s="45">
        <v>2.6</v>
      </c>
      <c r="J58" s="45">
        <v>2.6</v>
      </c>
      <c r="K58" s="45"/>
      <c r="L58" s="53"/>
      <c r="M58" s="53"/>
      <c r="N58" s="53"/>
      <c r="O58" s="54"/>
      <c r="P58" s="55"/>
      <c r="Q58" s="429"/>
      <c r="R58" s="48"/>
      <c r="S58" s="48"/>
      <c r="T58" s="48"/>
      <c r="U58" s="48"/>
      <c r="V58" s="48"/>
      <c r="W58" s="48"/>
      <c r="X58" s="49"/>
    </row>
    <row r="59" spans="1:24" s="50" customFormat="1" ht="13.8" x14ac:dyDescent="0.25">
      <c r="A59" s="41"/>
      <c r="B59" s="51" t="s">
        <v>27</v>
      </c>
      <c r="C59" s="41"/>
      <c r="D59" s="41"/>
      <c r="E59" s="41"/>
      <c r="F59" s="52"/>
      <c r="G59" s="53">
        <f>G57+G58</f>
        <v>284.8</v>
      </c>
      <c r="H59" s="53">
        <f>H57+H58</f>
        <v>284.8</v>
      </c>
      <c r="I59" s="53">
        <f>I57+I58</f>
        <v>284.8</v>
      </c>
      <c r="J59" s="53">
        <f>J57+J58</f>
        <v>284.8</v>
      </c>
      <c r="K59" s="53"/>
      <c r="L59" s="53"/>
      <c r="M59" s="53"/>
      <c r="N59" s="53"/>
      <c r="O59" s="54"/>
      <c r="P59" s="55"/>
      <c r="Q59" s="429"/>
      <c r="R59" s="48"/>
      <c r="S59" s="48"/>
      <c r="T59" s="48"/>
      <c r="U59" s="48"/>
      <c r="V59" s="48"/>
      <c r="W59" s="48"/>
      <c r="X59" s="49"/>
    </row>
    <row r="60" spans="1:24" s="50" customFormat="1" ht="13.8" x14ac:dyDescent="0.25">
      <c r="A60" s="56"/>
      <c r="B60" s="57" t="s">
        <v>47</v>
      </c>
      <c r="C60" s="56"/>
      <c r="D60" s="56"/>
      <c r="E60" s="56"/>
      <c r="F60" s="58"/>
      <c r="G60" s="59">
        <f>G47+G50+G53+G56+G59</f>
        <v>3663.9000000000005</v>
      </c>
      <c r="H60" s="59">
        <f>H47+H50+H53+H56+H59</f>
        <v>3663.9000000000005</v>
      </c>
      <c r="I60" s="59">
        <f>I47+I50+I53+I56+I59</f>
        <v>3663.9000000000005</v>
      </c>
      <c r="J60" s="59">
        <f>J47+J50+J53+J56+J59</f>
        <v>3663.9000000000005</v>
      </c>
      <c r="K60" s="59"/>
      <c r="L60" s="59"/>
      <c r="M60" s="59"/>
      <c r="N60" s="59"/>
      <c r="O60" s="60"/>
      <c r="P60" s="61"/>
      <c r="Q60" s="429"/>
      <c r="R60" s="48"/>
      <c r="S60" s="48"/>
      <c r="T60" s="48"/>
      <c r="U60" s="48"/>
      <c r="V60" s="48"/>
      <c r="W60" s="48"/>
      <c r="X60" s="49"/>
    </row>
    <row r="61" spans="1:24" s="50" customFormat="1" ht="13.8" x14ac:dyDescent="0.25">
      <c r="A61" s="56"/>
      <c r="B61" s="57" t="s">
        <v>48</v>
      </c>
      <c r="C61" s="56"/>
      <c r="D61" s="56"/>
      <c r="E61" s="56"/>
      <c r="F61" s="58"/>
      <c r="G61" s="59">
        <v>0</v>
      </c>
      <c r="H61" s="59">
        <v>0</v>
      </c>
      <c r="I61" s="59">
        <v>0</v>
      </c>
      <c r="J61" s="59">
        <v>0</v>
      </c>
      <c r="K61" s="59"/>
      <c r="L61" s="59"/>
      <c r="M61" s="59"/>
      <c r="N61" s="59"/>
      <c r="O61" s="60"/>
      <c r="P61" s="61"/>
      <c r="Q61" s="429"/>
      <c r="R61" s="48"/>
      <c r="S61" s="48"/>
      <c r="T61" s="48"/>
      <c r="U61" s="48"/>
      <c r="V61" s="48"/>
      <c r="W61" s="48"/>
      <c r="X61" s="49"/>
    </row>
    <row r="62" spans="1:24" s="50" customFormat="1" ht="25.2" customHeight="1" x14ac:dyDescent="0.25">
      <c r="A62" s="41">
        <v>1</v>
      </c>
      <c r="B62" s="62" t="s">
        <v>49</v>
      </c>
      <c r="C62" s="43"/>
      <c r="D62" s="43"/>
      <c r="E62" s="43"/>
      <c r="F62" s="44">
        <v>2020</v>
      </c>
      <c r="G62" s="63">
        <f>I62</f>
        <v>0</v>
      </c>
      <c r="H62" s="63">
        <f>J62</f>
        <v>0</v>
      </c>
      <c r="I62" s="63">
        <v>0</v>
      </c>
      <c r="J62" s="63">
        <v>0</v>
      </c>
      <c r="K62" s="53"/>
      <c r="L62" s="53"/>
      <c r="M62" s="53"/>
      <c r="N62" s="53"/>
      <c r="O62" s="54"/>
      <c r="P62" s="55"/>
      <c r="Q62" s="429"/>
      <c r="R62" s="48"/>
      <c r="S62" s="48"/>
      <c r="T62" s="48"/>
      <c r="U62" s="48"/>
      <c r="V62" s="48"/>
      <c r="W62" s="48"/>
      <c r="X62" s="49"/>
    </row>
    <row r="63" spans="1:24" s="50" customFormat="1" ht="24" x14ac:dyDescent="0.25">
      <c r="A63" s="41"/>
      <c r="B63" s="62" t="s">
        <v>50</v>
      </c>
      <c r="C63" s="43"/>
      <c r="D63" s="43"/>
      <c r="E63" s="43"/>
      <c r="F63" s="44">
        <v>2020</v>
      </c>
      <c r="G63" s="63">
        <f>I63</f>
        <v>3.9</v>
      </c>
      <c r="H63" s="63">
        <f>J63</f>
        <v>3.9</v>
      </c>
      <c r="I63" s="63">
        <v>3.9</v>
      </c>
      <c r="J63" s="63">
        <v>3.9</v>
      </c>
      <c r="K63" s="53"/>
      <c r="L63" s="53"/>
      <c r="M63" s="53"/>
      <c r="N63" s="53"/>
      <c r="O63" s="54"/>
      <c r="P63" s="55"/>
      <c r="Q63" s="429"/>
      <c r="R63" s="48"/>
      <c r="S63" s="48"/>
      <c r="T63" s="48"/>
      <c r="U63" s="48"/>
      <c r="V63" s="48"/>
      <c r="W63" s="48"/>
      <c r="X63" s="49"/>
    </row>
    <row r="64" spans="1:24" s="50" customFormat="1" ht="13.8" x14ac:dyDescent="0.25">
      <c r="A64" s="41"/>
      <c r="B64" s="51" t="s">
        <v>27</v>
      </c>
      <c r="C64" s="41"/>
      <c r="D64" s="41"/>
      <c r="E64" s="41"/>
      <c r="F64" s="52"/>
      <c r="G64" s="64">
        <f>G62+G63</f>
        <v>3.9</v>
      </c>
      <c r="H64" s="64">
        <f t="shared" ref="H64:J64" si="7">H62+H63</f>
        <v>3.9</v>
      </c>
      <c r="I64" s="64">
        <f t="shared" si="7"/>
        <v>3.9</v>
      </c>
      <c r="J64" s="64">
        <f t="shared" si="7"/>
        <v>3.9</v>
      </c>
      <c r="K64" s="53"/>
      <c r="L64" s="53"/>
      <c r="M64" s="53"/>
      <c r="N64" s="53"/>
      <c r="O64" s="54"/>
      <c r="P64" s="55"/>
      <c r="Q64" s="429"/>
      <c r="R64" s="48"/>
      <c r="S64" s="48"/>
      <c r="T64" s="48"/>
      <c r="U64" s="48"/>
      <c r="V64" s="48"/>
      <c r="W64" s="48"/>
      <c r="X64" s="49"/>
    </row>
    <row r="65" spans="1:24" s="50" customFormat="1" ht="24" x14ac:dyDescent="0.25">
      <c r="A65" s="41">
        <v>2</v>
      </c>
      <c r="B65" s="65" t="s">
        <v>51</v>
      </c>
      <c r="C65" s="43"/>
      <c r="D65" s="43"/>
      <c r="E65" s="43"/>
      <c r="F65" s="44">
        <v>2020</v>
      </c>
      <c r="G65" s="63">
        <f t="shared" ref="G65:H66" si="8">I65</f>
        <v>0</v>
      </c>
      <c r="H65" s="63">
        <f t="shared" si="8"/>
        <v>0</v>
      </c>
      <c r="I65" s="66">
        <v>0</v>
      </c>
      <c r="J65" s="66">
        <v>0</v>
      </c>
      <c r="K65" s="53"/>
      <c r="L65" s="53"/>
      <c r="M65" s="53"/>
      <c r="N65" s="53"/>
      <c r="O65" s="54"/>
      <c r="P65" s="55"/>
      <c r="Q65" s="429"/>
      <c r="R65" s="48"/>
      <c r="S65" s="48"/>
      <c r="T65" s="48"/>
      <c r="U65" s="48"/>
      <c r="V65" s="48"/>
      <c r="W65" s="48"/>
      <c r="X65" s="49"/>
    </row>
    <row r="66" spans="1:24" s="50" customFormat="1" ht="24" x14ac:dyDescent="0.25">
      <c r="A66" s="41"/>
      <c r="B66" s="67" t="s">
        <v>52</v>
      </c>
      <c r="C66" s="43"/>
      <c r="D66" s="43"/>
      <c r="E66" s="43"/>
      <c r="F66" s="44">
        <v>2020</v>
      </c>
      <c r="G66" s="63">
        <f t="shared" si="8"/>
        <v>3.7</v>
      </c>
      <c r="H66" s="63">
        <f t="shared" si="8"/>
        <v>3.7</v>
      </c>
      <c r="I66" s="66">
        <v>3.7</v>
      </c>
      <c r="J66" s="66">
        <v>3.7</v>
      </c>
      <c r="K66" s="53"/>
      <c r="L66" s="53"/>
      <c r="M66" s="53"/>
      <c r="N66" s="53"/>
      <c r="O66" s="54"/>
      <c r="P66" s="55"/>
      <c r="Q66" s="429"/>
      <c r="R66" s="48"/>
      <c r="S66" s="48"/>
      <c r="T66" s="48"/>
      <c r="U66" s="48"/>
      <c r="V66" s="48"/>
      <c r="W66" s="48"/>
      <c r="X66" s="49"/>
    </row>
    <row r="67" spans="1:24" s="50" customFormat="1" ht="13.8" x14ac:dyDescent="0.25">
      <c r="A67" s="41"/>
      <c r="B67" s="68" t="s">
        <v>27</v>
      </c>
      <c r="C67" s="41"/>
      <c r="D67" s="41"/>
      <c r="E67" s="41"/>
      <c r="F67" s="52"/>
      <c r="G67" s="69">
        <f>G65+G66</f>
        <v>3.7</v>
      </c>
      <c r="H67" s="69">
        <f t="shared" ref="H67:J67" si="9">H65+H66</f>
        <v>3.7</v>
      </c>
      <c r="I67" s="69">
        <f t="shared" si="9"/>
        <v>3.7</v>
      </c>
      <c r="J67" s="69">
        <f t="shared" si="9"/>
        <v>3.7</v>
      </c>
      <c r="K67" s="53"/>
      <c r="L67" s="53"/>
      <c r="M67" s="53"/>
      <c r="N67" s="53"/>
      <c r="O67" s="54"/>
      <c r="P67" s="55"/>
      <c r="Q67" s="429"/>
      <c r="R67" s="48"/>
      <c r="S67" s="48"/>
      <c r="T67" s="48"/>
      <c r="U67" s="48"/>
      <c r="V67" s="48"/>
      <c r="W67" s="48"/>
      <c r="X67" s="49"/>
    </row>
    <row r="68" spans="1:24" s="50" customFormat="1" ht="24" x14ac:dyDescent="0.25">
      <c r="A68" s="41">
        <v>3</v>
      </c>
      <c r="B68" s="65" t="s">
        <v>53</v>
      </c>
      <c r="C68" s="43"/>
      <c r="D68" s="43"/>
      <c r="E68" s="43"/>
      <c r="F68" s="44">
        <v>2020</v>
      </c>
      <c r="G68" s="63">
        <f t="shared" ref="G68:H69" si="10">I68</f>
        <v>0</v>
      </c>
      <c r="H68" s="63">
        <f t="shared" si="10"/>
        <v>0</v>
      </c>
      <c r="I68" s="66">
        <v>0</v>
      </c>
      <c r="J68" s="66">
        <v>0</v>
      </c>
      <c r="K68" s="45"/>
      <c r="L68" s="45"/>
      <c r="M68" s="45"/>
      <c r="N68" s="45"/>
      <c r="O68" s="46"/>
      <c r="P68" s="55"/>
      <c r="Q68" s="429"/>
      <c r="R68" s="48"/>
      <c r="S68" s="48"/>
      <c r="T68" s="48"/>
      <c r="U68" s="48"/>
      <c r="V68" s="48"/>
      <c r="W68" s="48"/>
      <c r="X68" s="49"/>
    </row>
    <row r="69" spans="1:24" s="50" customFormat="1" ht="24" x14ac:dyDescent="0.25">
      <c r="A69" s="41"/>
      <c r="B69" s="67" t="s">
        <v>54</v>
      </c>
      <c r="C69" s="43"/>
      <c r="D69" s="43"/>
      <c r="E69" s="43"/>
      <c r="F69" s="44">
        <v>2020</v>
      </c>
      <c r="G69" s="63">
        <f t="shared" si="10"/>
        <v>3.9</v>
      </c>
      <c r="H69" s="63">
        <f t="shared" si="10"/>
        <v>3.9</v>
      </c>
      <c r="I69" s="66">
        <v>3.9</v>
      </c>
      <c r="J69" s="66">
        <v>3.9</v>
      </c>
      <c r="K69" s="45"/>
      <c r="L69" s="45"/>
      <c r="M69" s="45"/>
      <c r="N69" s="45"/>
      <c r="O69" s="46"/>
      <c r="P69" s="55"/>
      <c r="Q69" s="429"/>
      <c r="R69" s="48"/>
      <c r="S69" s="48"/>
      <c r="T69" s="48"/>
      <c r="U69" s="48"/>
      <c r="V69" s="48"/>
      <c r="W69" s="48"/>
      <c r="X69" s="49"/>
    </row>
    <row r="70" spans="1:24" s="50" customFormat="1" ht="13.8" x14ac:dyDescent="0.25">
      <c r="A70" s="41"/>
      <c r="B70" s="68" t="s">
        <v>27</v>
      </c>
      <c r="C70" s="41"/>
      <c r="D70" s="41"/>
      <c r="E70" s="41"/>
      <c r="F70" s="52"/>
      <c r="G70" s="69">
        <f>G68+G69</f>
        <v>3.9</v>
      </c>
      <c r="H70" s="69">
        <f t="shared" ref="H70:J70" si="11">H68+H69</f>
        <v>3.9</v>
      </c>
      <c r="I70" s="69">
        <f t="shared" si="11"/>
        <v>3.9</v>
      </c>
      <c r="J70" s="69">
        <f t="shared" si="11"/>
        <v>3.9</v>
      </c>
      <c r="K70" s="53"/>
      <c r="L70" s="53"/>
      <c r="M70" s="53"/>
      <c r="N70" s="53"/>
      <c r="O70" s="54"/>
      <c r="P70" s="55"/>
      <c r="Q70" s="429"/>
      <c r="R70" s="48"/>
      <c r="S70" s="48"/>
      <c r="T70" s="48"/>
      <c r="U70" s="48"/>
      <c r="V70" s="48"/>
      <c r="W70" s="48"/>
      <c r="X70" s="49"/>
    </row>
    <row r="71" spans="1:24" s="50" customFormat="1" ht="24" x14ac:dyDescent="0.25">
      <c r="A71" s="41">
        <v>4</v>
      </c>
      <c r="B71" s="65" t="s">
        <v>55</v>
      </c>
      <c r="C71" s="43"/>
      <c r="D71" s="43"/>
      <c r="E71" s="43"/>
      <c r="F71" s="44">
        <v>2020</v>
      </c>
      <c r="G71" s="63">
        <f t="shared" ref="G71:H72" si="12">I71</f>
        <v>0</v>
      </c>
      <c r="H71" s="63">
        <f t="shared" si="12"/>
        <v>0</v>
      </c>
      <c r="I71" s="66">
        <v>0</v>
      </c>
      <c r="J71" s="66">
        <v>0</v>
      </c>
      <c r="K71" s="45"/>
      <c r="L71" s="45"/>
      <c r="M71" s="45"/>
      <c r="N71" s="45"/>
      <c r="O71" s="46"/>
      <c r="P71" s="47"/>
      <c r="Q71" s="429"/>
      <c r="R71" s="48"/>
      <c r="S71" s="48"/>
      <c r="T71" s="48"/>
      <c r="U71" s="48"/>
      <c r="V71" s="48"/>
      <c r="W71" s="48"/>
      <c r="X71" s="49"/>
    </row>
    <row r="72" spans="1:24" s="50" customFormat="1" ht="24" x14ac:dyDescent="0.25">
      <c r="A72" s="41"/>
      <c r="B72" s="65" t="s">
        <v>56</v>
      </c>
      <c r="C72" s="43"/>
      <c r="D72" s="43"/>
      <c r="E72" s="43"/>
      <c r="F72" s="44">
        <v>2020</v>
      </c>
      <c r="G72" s="63">
        <f t="shared" si="12"/>
        <v>3.2</v>
      </c>
      <c r="H72" s="63">
        <f t="shared" si="12"/>
        <v>3.2</v>
      </c>
      <c r="I72" s="66">
        <v>3.2</v>
      </c>
      <c r="J72" s="66">
        <v>3.2</v>
      </c>
      <c r="K72" s="45"/>
      <c r="L72" s="45"/>
      <c r="M72" s="45"/>
      <c r="N72" s="45"/>
      <c r="O72" s="46"/>
      <c r="P72" s="47"/>
      <c r="Q72" s="429"/>
      <c r="R72" s="48"/>
      <c r="S72" s="48"/>
      <c r="T72" s="48"/>
      <c r="U72" s="48"/>
      <c r="V72" s="48"/>
      <c r="W72" s="48"/>
      <c r="X72" s="49"/>
    </row>
    <row r="73" spans="1:24" s="50" customFormat="1" ht="13.8" x14ac:dyDescent="0.25">
      <c r="A73" s="41"/>
      <c r="B73" s="68" t="s">
        <v>27</v>
      </c>
      <c r="C73" s="41"/>
      <c r="D73" s="41"/>
      <c r="E73" s="41"/>
      <c r="F73" s="52"/>
      <c r="G73" s="69">
        <f>G71+G72</f>
        <v>3.2</v>
      </c>
      <c r="H73" s="69">
        <f t="shared" ref="H73:J73" si="13">H71+H72</f>
        <v>3.2</v>
      </c>
      <c r="I73" s="69">
        <f t="shared" si="13"/>
        <v>3.2</v>
      </c>
      <c r="J73" s="69">
        <f t="shared" si="13"/>
        <v>3.2</v>
      </c>
      <c r="K73" s="53"/>
      <c r="L73" s="53"/>
      <c r="M73" s="53"/>
      <c r="N73" s="53"/>
      <c r="O73" s="54"/>
      <c r="P73" s="55"/>
      <c r="Q73" s="429"/>
      <c r="R73" s="48"/>
      <c r="S73" s="48"/>
      <c r="T73" s="48"/>
      <c r="U73" s="48"/>
      <c r="V73" s="48"/>
      <c r="W73" s="48"/>
      <c r="X73" s="49"/>
    </row>
    <row r="74" spans="1:24" s="50" customFormat="1" ht="24" x14ac:dyDescent="0.25">
      <c r="A74" s="41">
        <v>5</v>
      </c>
      <c r="B74" s="65" t="s">
        <v>57</v>
      </c>
      <c r="C74" s="43"/>
      <c r="D74" s="43"/>
      <c r="E74" s="43"/>
      <c r="F74" s="44">
        <v>2020</v>
      </c>
      <c r="G74" s="63">
        <f t="shared" ref="G74:H75" si="14">I74</f>
        <v>0</v>
      </c>
      <c r="H74" s="63">
        <f t="shared" si="14"/>
        <v>0</v>
      </c>
      <c r="I74" s="66">
        <v>0</v>
      </c>
      <c r="J74" s="66">
        <v>0</v>
      </c>
      <c r="K74" s="53"/>
      <c r="L74" s="53"/>
      <c r="M74" s="53"/>
      <c r="N74" s="53"/>
      <c r="O74" s="54"/>
      <c r="P74" s="55"/>
      <c r="Q74" s="429"/>
      <c r="R74" s="48"/>
      <c r="S74" s="48"/>
      <c r="T74" s="48"/>
      <c r="U74" s="48"/>
      <c r="V74" s="48"/>
      <c r="W74" s="48"/>
      <c r="X74" s="49"/>
    </row>
    <row r="75" spans="1:24" s="50" customFormat="1" ht="24" x14ac:dyDescent="0.25">
      <c r="A75" s="41"/>
      <c r="B75" s="65" t="s">
        <v>58</v>
      </c>
      <c r="C75" s="43"/>
      <c r="D75" s="43"/>
      <c r="E75" s="43"/>
      <c r="F75" s="44">
        <v>2020</v>
      </c>
      <c r="G75" s="63">
        <f t="shared" si="14"/>
        <v>3.7</v>
      </c>
      <c r="H75" s="63">
        <f t="shared" si="14"/>
        <v>3.7</v>
      </c>
      <c r="I75" s="66">
        <v>3.7</v>
      </c>
      <c r="J75" s="66">
        <v>3.7</v>
      </c>
      <c r="K75" s="53"/>
      <c r="L75" s="53"/>
      <c r="M75" s="53"/>
      <c r="N75" s="53"/>
      <c r="O75" s="54"/>
      <c r="P75" s="55"/>
      <c r="Q75" s="429"/>
      <c r="R75" s="48"/>
      <c r="S75" s="48"/>
      <c r="T75" s="48"/>
      <c r="U75" s="48"/>
      <c r="V75" s="48"/>
      <c r="W75" s="48"/>
      <c r="X75" s="49"/>
    </row>
    <row r="76" spans="1:24" s="50" customFormat="1" ht="13.8" x14ac:dyDescent="0.25">
      <c r="A76" s="41"/>
      <c r="B76" s="68" t="s">
        <v>27</v>
      </c>
      <c r="C76" s="41"/>
      <c r="D76" s="41"/>
      <c r="E76" s="41"/>
      <c r="F76" s="52"/>
      <c r="G76" s="69">
        <f>G74+G75</f>
        <v>3.7</v>
      </c>
      <c r="H76" s="69">
        <f t="shared" ref="H76:J76" si="15">H74+H75</f>
        <v>3.7</v>
      </c>
      <c r="I76" s="69">
        <f t="shared" si="15"/>
        <v>3.7</v>
      </c>
      <c r="J76" s="69">
        <f t="shared" si="15"/>
        <v>3.7</v>
      </c>
      <c r="K76" s="53"/>
      <c r="L76" s="53"/>
      <c r="M76" s="53"/>
      <c r="N76" s="53"/>
      <c r="O76" s="54"/>
      <c r="P76" s="55"/>
      <c r="Q76" s="429"/>
      <c r="R76" s="48"/>
      <c r="S76" s="48"/>
      <c r="T76" s="48"/>
      <c r="U76" s="48"/>
      <c r="V76" s="48"/>
      <c r="W76" s="48"/>
      <c r="X76" s="49"/>
    </row>
    <row r="77" spans="1:24" s="50" customFormat="1" ht="24" x14ac:dyDescent="0.25">
      <c r="A77" s="41">
        <v>6</v>
      </c>
      <c r="B77" s="65" t="s">
        <v>59</v>
      </c>
      <c r="C77" s="43"/>
      <c r="D77" s="43"/>
      <c r="E77" s="43"/>
      <c r="F77" s="44">
        <v>2020</v>
      </c>
      <c r="G77" s="63">
        <f t="shared" ref="G77:H78" si="16">I77</f>
        <v>0</v>
      </c>
      <c r="H77" s="63">
        <f t="shared" si="16"/>
        <v>0</v>
      </c>
      <c r="I77" s="66">
        <v>0</v>
      </c>
      <c r="J77" s="66">
        <v>0</v>
      </c>
      <c r="K77" s="45"/>
      <c r="L77" s="45"/>
      <c r="M77" s="45"/>
      <c r="N77" s="45"/>
      <c r="O77" s="46"/>
      <c r="P77" s="47"/>
      <c r="Q77" s="429"/>
      <c r="R77" s="48"/>
      <c r="S77" s="48"/>
      <c r="T77" s="48"/>
      <c r="U77" s="48"/>
      <c r="V77" s="48"/>
      <c r="W77" s="48"/>
      <c r="X77" s="49"/>
    </row>
    <row r="78" spans="1:24" s="50" customFormat="1" ht="24" x14ac:dyDescent="0.25">
      <c r="A78" s="41"/>
      <c r="B78" s="65" t="s">
        <v>60</v>
      </c>
      <c r="C78" s="43"/>
      <c r="D78" s="43"/>
      <c r="E78" s="43"/>
      <c r="F78" s="44">
        <v>2020</v>
      </c>
      <c r="G78" s="63">
        <f t="shared" si="16"/>
        <v>3.9</v>
      </c>
      <c r="H78" s="63">
        <f t="shared" si="16"/>
        <v>3.9</v>
      </c>
      <c r="I78" s="66">
        <v>3.9</v>
      </c>
      <c r="J78" s="66">
        <v>3.9</v>
      </c>
      <c r="K78" s="45"/>
      <c r="L78" s="45"/>
      <c r="M78" s="45"/>
      <c r="N78" s="45"/>
      <c r="O78" s="46"/>
      <c r="P78" s="47"/>
      <c r="Q78" s="429"/>
      <c r="R78" s="48"/>
      <c r="S78" s="48"/>
      <c r="T78" s="48"/>
      <c r="U78" s="48"/>
      <c r="V78" s="48"/>
      <c r="W78" s="48"/>
      <c r="X78" s="49"/>
    </row>
    <row r="79" spans="1:24" s="50" customFormat="1" ht="13.8" x14ac:dyDescent="0.25">
      <c r="A79" s="41"/>
      <c r="B79" s="68" t="s">
        <v>27</v>
      </c>
      <c r="C79" s="41"/>
      <c r="D79" s="41"/>
      <c r="E79" s="41"/>
      <c r="F79" s="52"/>
      <c r="G79" s="69">
        <f>G77+G78</f>
        <v>3.9</v>
      </c>
      <c r="H79" s="69">
        <f t="shared" ref="H79:J79" si="17">H77+H78</f>
        <v>3.9</v>
      </c>
      <c r="I79" s="69">
        <f t="shared" si="17"/>
        <v>3.9</v>
      </c>
      <c r="J79" s="69">
        <f t="shared" si="17"/>
        <v>3.9</v>
      </c>
      <c r="K79" s="53"/>
      <c r="L79" s="53"/>
      <c r="M79" s="53"/>
      <c r="N79" s="53"/>
      <c r="O79" s="54"/>
      <c r="P79" s="55"/>
      <c r="Q79" s="429"/>
      <c r="R79" s="48"/>
      <c r="S79" s="48"/>
      <c r="T79" s="48"/>
      <c r="U79" s="48"/>
      <c r="V79" s="48"/>
      <c r="W79" s="48"/>
      <c r="X79" s="49"/>
    </row>
    <row r="80" spans="1:24" s="50" customFormat="1" ht="24" x14ac:dyDescent="0.25">
      <c r="A80" s="41">
        <v>7</v>
      </c>
      <c r="B80" s="65" t="s">
        <v>61</v>
      </c>
      <c r="C80" s="43"/>
      <c r="D80" s="43"/>
      <c r="E80" s="43"/>
      <c r="F80" s="44">
        <v>2020</v>
      </c>
      <c r="G80" s="63">
        <f t="shared" ref="G80:H81" si="18">I80</f>
        <v>0</v>
      </c>
      <c r="H80" s="63">
        <f t="shared" si="18"/>
        <v>0</v>
      </c>
      <c r="I80" s="66">
        <v>0</v>
      </c>
      <c r="J80" s="66">
        <v>0</v>
      </c>
      <c r="K80" s="53"/>
      <c r="L80" s="53"/>
      <c r="M80" s="53"/>
      <c r="N80" s="53"/>
      <c r="O80" s="54"/>
      <c r="P80" s="55"/>
      <c r="Q80" s="429"/>
      <c r="R80" s="48"/>
      <c r="S80" s="48"/>
      <c r="T80" s="48"/>
      <c r="U80" s="48"/>
      <c r="V80" s="48"/>
      <c r="W80" s="48"/>
      <c r="X80" s="49"/>
    </row>
    <row r="81" spans="1:24" s="50" customFormat="1" ht="24" x14ac:dyDescent="0.25">
      <c r="A81" s="41"/>
      <c r="B81" s="65" t="s">
        <v>62</v>
      </c>
      <c r="C81" s="43"/>
      <c r="D81" s="43"/>
      <c r="E81" s="43"/>
      <c r="F81" s="44">
        <v>2020</v>
      </c>
      <c r="G81" s="63">
        <f t="shared" si="18"/>
        <v>4.2</v>
      </c>
      <c r="H81" s="63">
        <f t="shared" si="18"/>
        <v>4.2</v>
      </c>
      <c r="I81" s="66">
        <v>4.2</v>
      </c>
      <c r="J81" s="66">
        <v>4.2</v>
      </c>
      <c r="K81" s="53"/>
      <c r="L81" s="53"/>
      <c r="M81" s="53"/>
      <c r="N81" s="53"/>
      <c r="O81" s="54"/>
      <c r="P81" s="55"/>
      <c r="Q81" s="429"/>
      <c r="R81" s="48"/>
      <c r="S81" s="48"/>
      <c r="T81" s="48"/>
      <c r="U81" s="48"/>
      <c r="V81" s="48"/>
      <c r="W81" s="48"/>
      <c r="X81" s="49"/>
    </row>
    <row r="82" spans="1:24" s="50" customFormat="1" ht="13.8" x14ac:dyDescent="0.25">
      <c r="A82" s="41"/>
      <c r="B82" s="68" t="s">
        <v>27</v>
      </c>
      <c r="C82" s="41"/>
      <c r="D82" s="41"/>
      <c r="E82" s="41"/>
      <c r="F82" s="52"/>
      <c r="G82" s="69">
        <f>G80+G81</f>
        <v>4.2</v>
      </c>
      <c r="H82" s="69">
        <f t="shared" ref="H82:J82" si="19">H80+H81</f>
        <v>4.2</v>
      </c>
      <c r="I82" s="69">
        <f t="shared" si="19"/>
        <v>4.2</v>
      </c>
      <c r="J82" s="69">
        <f t="shared" si="19"/>
        <v>4.2</v>
      </c>
      <c r="K82" s="53"/>
      <c r="L82" s="53"/>
      <c r="M82" s="53"/>
      <c r="N82" s="53"/>
      <c r="O82" s="54"/>
      <c r="P82" s="55"/>
      <c r="Q82" s="429"/>
      <c r="R82" s="48"/>
      <c r="S82" s="48"/>
      <c r="T82" s="48"/>
      <c r="U82" s="48"/>
      <c r="V82" s="48"/>
      <c r="W82" s="48"/>
      <c r="X82" s="49"/>
    </row>
    <row r="83" spans="1:24" s="50" customFormat="1" ht="24" x14ac:dyDescent="0.25">
      <c r="A83" s="41">
        <v>8</v>
      </c>
      <c r="B83" s="65" t="s">
        <v>63</v>
      </c>
      <c r="C83" s="43"/>
      <c r="D83" s="43"/>
      <c r="E83" s="43"/>
      <c r="F83" s="44">
        <v>2020</v>
      </c>
      <c r="G83" s="63">
        <f t="shared" ref="G83:H84" si="20">I83</f>
        <v>0</v>
      </c>
      <c r="H83" s="63">
        <f t="shared" si="20"/>
        <v>0</v>
      </c>
      <c r="I83" s="66">
        <v>0</v>
      </c>
      <c r="J83" s="66">
        <v>0</v>
      </c>
      <c r="K83" s="45"/>
      <c r="L83" s="45"/>
      <c r="M83" s="45"/>
      <c r="N83" s="45"/>
      <c r="O83" s="46"/>
      <c r="P83" s="47"/>
      <c r="Q83" s="429"/>
      <c r="R83" s="48"/>
      <c r="S83" s="48"/>
      <c r="T83" s="48"/>
      <c r="U83" s="48"/>
      <c r="V83" s="48"/>
      <c r="W83" s="48"/>
      <c r="X83" s="49"/>
    </row>
    <row r="84" spans="1:24" s="50" customFormat="1" ht="24" x14ac:dyDescent="0.25">
      <c r="A84" s="41"/>
      <c r="B84" s="65" t="s">
        <v>64</v>
      </c>
      <c r="C84" s="43"/>
      <c r="D84" s="43"/>
      <c r="E84" s="43"/>
      <c r="F84" s="44">
        <v>2020</v>
      </c>
      <c r="G84" s="63">
        <f t="shared" si="20"/>
        <v>3.1</v>
      </c>
      <c r="H84" s="63">
        <f t="shared" si="20"/>
        <v>3.1</v>
      </c>
      <c r="I84" s="66">
        <v>3.1</v>
      </c>
      <c r="J84" s="66">
        <v>3.1</v>
      </c>
      <c r="K84" s="45"/>
      <c r="L84" s="45"/>
      <c r="M84" s="45"/>
      <c r="N84" s="45"/>
      <c r="O84" s="46"/>
      <c r="P84" s="47"/>
      <c r="Q84" s="429"/>
      <c r="R84" s="48"/>
      <c r="S84" s="48"/>
      <c r="T84" s="48"/>
      <c r="U84" s="48"/>
      <c r="V84" s="48"/>
      <c r="W84" s="48"/>
      <c r="X84" s="49"/>
    </row>
    <row r="85" spans="1:24" s="50" customFormat="1" ht="13.8" x14ac:dyDescent="0.25">
      <c r="A85" s="41"/>
      <c r="B85" s="68" t="s">
        <v>27</v>
      </c>
      <c r="C85" s="41"/>
      <c r="D85" s="41"/>
      <c r="E85" s="41"/>
      <c r="F85" s="52"/>
      <c r="G85" s="69">
        <f>G83+G84</f>
        <v>3.1</v>
      </c>
      <c r="H85" s="69">
        <f t="shared" ref="H85:J85" si="21">H83+H84</f>
        <v>3.1</v>
      </c>
      <c r="I85" s="69">
        <f t="shared" si="21"/>
        <v>3.1</v>
      </c>
      <c r="J85" s="69">
        <f t="shared" si="21"/>
        <v>3.1</v>
      </c>
      <c r="K85" s="53"/>
      <c r="L85" s="53"/>
      <c r="M85" s="53"/>
      <c r="N85" s="53"/>
      <c r="O85" s="54"/>
      <c r="P85" s="55"/>
      <c r="Q85" s="429"/>
      <c r="R85" s="48"/>
      <c r="S85" s="48"/>
      <c r="T85" s="48"/>
      <c r="U85" s="48"/>
      <c r="V85" s="48"/>
      <c r="W85" s="48"/>
      <c r="X85" s="49"/>
    </row>
    <row r="86" spans="1:24" s="50" customFormat="1" ht="24" x14ac:dyDescent="0.25">
      <c r="A86" s="41">
        <v>9</v>
      </c>
      <c r="B86" s="65" t="s">
        <v>65</v>
      </c>
      <c r="C86" s="43"/>
      <c r="D86" s="43"/>
      <c r="E86" s="43"/>
      <c r="F86" s="44">
        <v>2020</v>
      </c>
      <c r="G86" s="63">
        <f t="shared" ref="G86:H87" si="22">I86</f>
        <v>0</v>
      </c>
      <c r="H86" s="63">
        <f t="shared" si="22"/>
        <v>0</v>
      </c>
      <c r="I86" s="66">
        <v>0</v>
      </c>
      <c r="J86" s="66">
        <v>0</v>
      </c>
      <c r="K86" s="53"/>
      <c r="L86" s="53"/>
      <c r="M86" s="53"/>
      <c r="N86" s="53"/>
      <c r="O86" s="54"/>
      <c r="P86" s="55"/>
      <c r="Q86" s="429"/>
      <c r="R86" s="48"/>
      <c r="S86" s="48"/>
      <c r="T86" s="48"/>
      <c r="U86" s="48"/>
      <c r="V86" s="48"/>
      <c r="W86" s="48"/>
      <c r="X86" s="49"/>
    </row>
    <row r="87" spans="1:24" s="50" customFormat="1" ht="24" x14ac:dyDescent="0.25">
      <c r="A87" s="41"/>
      <c r="B87" s="65" t="s">
        <v>66</v>
      </c>
      <c r="C87" s="43"/>
      <c r="D87" s="43"/>
      <c r="E87" s="43"/>
      <c r="F87" s="44">
        <v>2020</v>
      </c>
      <c r="G87" s="63">
        <f t="shared" si="22"/>
        <v>4.3</v>
      </c>
      <c r="H87" s="63">
        <f t="shared" si="22"/>
        <v>4.3</v>
      </c>
      <c r="I87" s="66">
        <v>4.3</v>
      </c>
      <c r="J87" s="66">
        <v>4.3</v>
      </c>
      <c r="K87" s="53"/>
      <c r="L87" s="53"/>
      <c r="M87" s="53"/>
      <c r="N87" s="53"/>
      <c r="O87" s="54"/>
      <c r="P87" s="55"/>
      <c r="Q87" s="429"/>
      <c r="R87" s="48"/>
      <c r="S87" s="48"/>
      <c r="T87" s="48"/>
      <c r="U87" s="48"/>
      <c r="V87" s="48"/>
      <c r="W87" s="48"/>
      <c r="X87" s="49"/>
    </row>
    <row r="88" spans="1:24" s="50" customFormat="1" ht="13.8" x14ac:dyDescent="0.25">
      <c r="A88" s="41"/>
      <c r="B88" s="68" t="s">
        <v>27</v>
      </c>
      <c r="C88" s="41"/>
      <c r="D88" s="41"/>
      <c r="E88" s="41"/>
      <c r="F88" s="52"/>
      <c r="G88" s="69">
        <f>G86+G87</f>
        <v>4.3</v>
      </c>
      <c r="H88" s="69">
        <f t="shared" ref="H88:J88" si="23">H86+H87</f>
        <v>4.3</v>
      </c>
      <c r="I88" s="69">
        <f t="shared" si="23"/>
        <v>4.3</v>
      </c>
      <c r="J88" s="69">
        <f t="shared" si="23"/>
        <v>4.3</v>
      </c>
      <c r="K88" s="53"/>
      <c r="L88" s="53"/>
      <c r="M88" s="53"/>
      <c r="N88" s="53"/>
      <c r="O88" s="54"/>
      <c r="P88" s="55"/>
      <c r="Q88" s="429"/>
      <c r="R88" s="48"/>
      <c r="S88" s="48"/>
      <c r="T88" s="48"/>
      <c r="U88" s="48"/>
      <c r="V88" s="48"/>
      <c r="W88" s="48"/>
      <c r="X88" s="49"/>
    </row>
    <row r="89" spans="1:24" s="50" customFormat="1" ht="24" x14ac:dyDescent="0.25">
      <c r="A89" s="41">
        <v>10</v>
      </c>
      <c r="B89" s="65" t="s">
        <v>67</v>
      </c>
      <c r="C89" s="41"/>
      <c r="D89" s="41"/>
      <c r="E89" s="41"/>
      <c r="F89" s="44">
        <v>2020</v>
      </c>
      <c r="G89" s="63">
        <f t="shared" ref="G89:H90" si="24">I89</f>
        <v>0</v>
      </c>
      <c r="H89" s="63">
        <f t="shared" si="24"/>
        <v>0</v>
      </c>
      <c r="I89" s="66">
        <v>0</v>
      </c>
      <c r="J89" s="66">
        <v>0</v>
      </c>
      <c r="K89" s="53"/>
      <c r="L89" s="53"/>
      <c r="M89" s="53"/>
      <c r="N89" s="53"/>
      <c r="O89" s="54"/>
      <c r="P89" s="55"/>
      <c r="Q89" s="429"/>
      <c r="R89" s="48"/>
      <c r="S89" s="48"/>
      <c r="T89" s="48"/>
      <c r="U89" s="48"/>
      <c r="V89" s="48"/>
      <c r="W89" s="48"/>
      <c r="X89" s="49"/>
    </row>
    <row r="90" spans="1:24" s="50" customFormat="1" ht="24" x14ac:dyDescent="0.25">
      <c r="A90" s="41"/>
      <c r="B90" s="65" t="s">
        <v>68</v>
      </c>
      <c r="C90" s="41"/>
      <c r="D90" s="41"/>
      <c r="E90" s="41"/>
      <c r="F90" s="44">
        <v>2020</v>
      </c>
      <c r="G90" s="63">
        <f t="shared" si="24"/>
        <v>1.8</v>
      </c>
      <c r="H90" s="63">
        <f t="shared" si="24"/>
        <v>1.8</v>
      </c>
      <c r="I90" s="66">
        <v>1.8</v>
      </c>
      <c r="J90" s="66">
        <v>1.8</v>
      </c>
      <c r="K90" s="53"/>
      <c r="L90" s="53"/>
      <c r="M90" s="53"/>
      <c r="N90" s="53"/>
      <c r="O90" s="54"/>
      <c r="P90" s="55"/>
      <c r="Q90" s="429"/>
      <c r="R90" s="48"/>
      <c r="S90" s="48"/>
      <c r="T90" s="48"/>
      <c r="U90" s="48"/>
      <c r="V90" s="48"/>
      <c r="W90" s="48"/>
      <c r="X90" s="49"/>
    </row>
    <row r="91" spans="1:24" s="50" customFormat="1" ht="13.8" x14ac:dyDescent="0.25">
      <c r="A91" s="41"/>
      <c r="B91" s="68" t="s">
        <v>27</v>
      </c>
      <c r="C91" s="41"/>
      <c r="D91" s="41"/>
      <c r="E91" s="41"/>
      <c r="F91" s="52"/>
      <c r="G91" s="69">
        <f>G89+G90</f>
        <v>1.8</v>
      </c>
      <c r="H91" s="69">
        <f t="shared" ref="H91:J91" si="25">H89+H90</f>
        <v>1.8</v>
      </c>
      <c r="I91" s="69">
        <f t="shared" si="25"/>
        <v>1.8</v>
      </c>
      <c r="J91" s="69">
        <f t="shared" si="25"/>
        <v>1.8</v>
      </c>
      <c r="K91" s="53"/>
      <c r="L91" s="53"/>
      <c r="M91" s="53"/>
      <c r="N91" s="53"/>
      <c r="O91" s="54"/>
      <c r="P91" s="55"/>
      <c r="Q91" s="429"/>
      <c r="R91" s="48"/>
      <c r="S91" s="48"/>
      <c r="T91" s="48"/>
      <c r="U91" s="48"/>
      <c r="V91" s="48"/>
      <c r="W91" s="48"/>
      <c r="X91" s="49"/>
    </row>
    <row r="92" spans="1:24" s="50" customFormat="1" ht="24" x14ac:dyDescent="0.25">
      <c r="A92" s="41">
        <v>11</v>
      </c>
      <c r="B92" s="65" t="s">
        <v>69</v>
      </c>
      <c r="C92" s="41"/>
      <c r="D92" s="41"/>
      <c r="E92" s="41"/>
      <c r="F92" s="44">
        <v>2020</v>
      </c>
      <c r="G92" s="63">
        <f t="shared" ref="G92:H93" si="26">I92</f>
        <v>0</v>
      </c>
      <c r="H92" s="63">
        <f t="shared" si="26"/>
        <v>0</v>
      </c>
      <c r="I92" s="66">
        <v>0</v>
      </c>
      <c r="J92" s="66">
        <v>0</v>
      </c>
      <c r="K92" s="53"/>
      <c r="L92" s="53"/>
      <c r="M92" s="53"/>
      <c r="N92" s="53"/>
      <c r="O92" s="54"/>
      <c r="P92" s="55"/>
      <c r="Q92" s="429"/>
      <c r="R92" s="48"/>
      <c r="S92" s="48"/>
      <c r="T92" s="48"/>
      <c r="U92" s="48"/>
      <c r="V92" s="48"/>
      <c r="W92" s="48"/>
      <c r="X92" s="49"/>
    </row>
    <row r="93" spans="1:24" s="50" customFormat="1" ht="24" x14ac:dyDescent="0.25">
      <c r="A93" s="41"/>
      <c r="B93" s="65" t="s">
        <v>70</v>
      </c>
      <c r="C93" s="41"/>
      <c r="D93" s="41"/>
      <c r="E93" s="41"/>
      <c r="F93" s="44">
        <v>2020</v>
      </c>
      <c r="G93" s="63">
        <f t="shared" si="26"/>
        <v>3.8</v>
      </c>
      <c r="H93" s="63">
        <f t="shared" si="26"/>
        <v>3.8</v>
      </c>
      <c r="I93" s="66">
        <v>3.8</v>
      </c>
      <c r="J93" s="66">
        <v>3.8</v>
      </c>
      <c r="K93" s="53"/>
      <c r="L93" s="53"/>
      <c r="M93" s="53"/>
      <c r="N93" s="53"/>
      <c r="O93" s="54"/>
      <c r="P93" s="55"/>
      <c r="Q93" s="429"/>
      <c r="R93" s="48"/>
      <c r="S93" s="48"/>
      <c r="T93" s="48"/>
      <c r="U93" s="48"/>
      <c r="V93" s="48"/>
      <c r="W93" s="48"/>
      <c r="X93" s="49"/>
    </row>
    <row r="94" spans="1:24" s="50" customFormat="1" ht="13.8" x14ac:dyDescent="0.25">
      <c r="A94" s="41"/>
      <c r="B94" s="68" t="s">
        <v>27</v>
      </c>
      <c r="C94" s="70"/>
      <c r="D94" s="70"/>
      <c r="E94" s="70"/>
      <c r="F94" s="71"/>
      <c r="G94" s="69">
        <f>G92+G93</f>
        <v>3.8</v>
      </c>
      <c r="H94" s="69">
        <f t="shared" ref="H94:J94" si="27">H92+H93</f>
        <v>3.8</v>
      </c>
      <c r="I94" s="69">
        <f t="shared" si="27"/>
        <v>3.8</v>
      </c>
      <c r="J94" s="69">
        <f t="shared" si="27"/>
        <v>3.8</v>
      </c>
      <c r="K94" s="53"/>
      <c r="L94" s="53"/>
      <c r="M94" s="53"/>
      <c r="N94" s="53"/>
      <c r="O94" s="54"/>
      <c r="P94" s="55"/>
      <c r="Q94" s="429"/>
      <c r="R94" s="48"/>
      <c r="S94" s="48"/>
      <c r="T94" s="48"/>
      <c r="U94" s="48"/>
      <c r="V94" s="48"/>
      <c r="W94" s="48"/>
      <c r="X94" s="49"/>
    </row>
    <row r="95" spans="1:24" s="50" customFormat="1" ht="13.8" x14ac:dyDescent="0.25">
      <c r="A95" s="56"/>
      <c r="B95" s="57" t="s">
        <v>71</v>
      </c>
      <c r="C95" s="56"/>
      <c r="D95" s="56"/>
      <c r="E95" s="56"/>
      <c r="F95" s="58"/>
      <c r="G95" s="72">
        <f>G64+G67+G70+G73+G76+G79+G85+G82+G88+G91+G94</f>
        <v>39.499999999999993</v>
      </c>
      <c r="H95" s="72">
        <f t="shared" ref="H95:J95" si="28">H64+H67+H70+H73+H76+H79+H85+H82+H88+H91+H94</f>
        <v>39.499999999999993</v>
      </c>
      <c r="I95" s="72">
        <f t="shared" si="28"/>
        <v>39.499999999999993</v>
      </c>
      <c r="J95" s="72">
        <f t="shared" si="28"/>
        <v>39.499999999999993</v>
      </c>
      <c r="K95" s="59"/>
      <c r="L95" s="59"/>
      <c r="M95" s="59"/>
      <c r="N95" s="59"/>
      <c r="O95" s="60"/>
      <c r="P95" s="61"/>
      <c r="Q95" s="429"/>
      <c r="R95" s="48"/>
      <c r="S95" s="48"/>
      <c r="T95" s="48"/>
      <c r="U95" s="48"/>
      <c r="V95" s="48"/>
      <c r="W95" s="48"/>
      <c r="X95" s="49"/>
    </row>
    <row r="96" spans="1:24" s="49" customFormat="1" ht="13.8" x14ac:dyDescent="0.25">
      <c r="A96" s="73"/>
      <c r="B96" s="74" t="s">
        <v>72</v>
      </c>
      <c r="C96" s="75"/>
      <c r="D96" s="75"/>
      <c r="E96" s="75"/>
      <c r="F96" s="76">
        <v>2021</v>
      </c>
      <c r="G96" s="59">
        <v>0</v>
      </c>
      <c r="H96" s="59">
        <v>0</v>
      </c>
      <c r="I96" s="59">
        <v>0</v>
      </c>
      <c r="J96" s="59">
        <v>0</v>
      </c>
      <c r="K96" s="77"/>
      <c r="L96" s="77"/>
      <c r="M96" s="77"/>
      <c r="N96" s="77"/>
      <c r="O96" s="78"/>
      <c r="P96" s="79"/>
      <c r="Q96" s="429"/>
      <c r="R96" s="48"/>
      <c r="S96" s="48"/>
      <c r="T96" s="48"/>
      <c r="U96" s="48"/>
      <c r="V96" s="48"/>
      <c r="W96" s="48"/>
    </row>
    <row r="97" spans="1:24" s="49" customFormat="1" ht="24" x14ac:dyDescent="0.25">
      <c r="A97" s="80">
        <v>1</v>
      </c>
      <c r="B97" s="65" t="s">
        <v>73</v>
      </c>
      <c r="C97" s="81"/>
      <c r="D97" s="81"/>
      <c r="E97" s="81"/>
      <c r="F97" s="82">
        <v>2022</v>
      </c>
      <c r="G97" s="66">
        <v>3.7</v>
      </c>
      <c r="H97" s="66">
        <v>3.7</v>
      </c>
      <c r="I97" s="66">
        <v>3.7</v>
      </c>
      <c r="J97" s="66">
        <v>3.7</v>
      </c>
      <c r="K97" s="83"/>
      <c r="L97" s="83"/>
      <c r="M97" s="83"/>
      <c r="N97" s="83"/>
      <c r="O97" s="84"/>
      <c r="P97" s="85"/>
      <c r="Q97" s="429"/>
      <c r="R97" s="48"/>
      <c r="S97" s="48"/>
      <c r="T97" s="48"/>
      <c r="U97" s="48"/>
      <c r="V97" s="48"/>
      <c r="W97" s="48"/>
    </row>
    <row r="98" spans="1:24" s="49" customFormat="1" ht="13.8" x14ac:dyDescent="0.25">
      <c r="A98" s="80"/>
      <c r="B98" s="68" t="s">
        <v>27</v>
      </c>
      <c r="C98" s="81"/>
      <c r="D98" s="81"/>
      <c r="E98" s="81"/>
      <c r="F98" s="82"/>
      <c r="G98" s="69">
        <f>G97</f>
        <v>3.7</v>
      </c>
      <c r="H98" s="69">
        <f t="shared" ref="H98:J98" si="29">H97</f>
        <v>3.7</v>
      </c>
      <c r="I98" s="69">
        <f t="shared" si="29"/>
        <v>3.7</v>
      </c>
      <c r="J98" s="69">
        <f t="shared" si="29"/>
        <v>3.7</v>
      </c>
      <c r="K98" s="83"/>
      <c r="L98" s="83"/>
      <c r="M98" s="83"/>
      <c r="N98" s="83"/>
      <c r="O98" s="84"/>
      <c r="P98" s="85"/>
      <c r="Q98" s="429"/>
      <c r="R98" s="48"/>
      <c r="S98" s="48"/>
      <c r="T98" s="48"/>
      <c r="U98" s="48"/>
      <c r="V98" s="48"/>
      <c r="W98" s="48"/>
    </row>
    <row r="99" spans="1:24" s="50" customFormat="1" ht="24" x14ac:dyDescent="0.25">
      <c r="A99" s="432">
        <v>2</v>
      </c>
      <c r="B99" s="65" t="s">
        <v>74</v>
      </c>
      <c r="C99" s="86"/>
      <c r="D99" s="86"/>
      <c r="E99" s="86"/>
      <c r="F99" s="82">
        <v>2022</v>
      </c>
      <c r="G99" s="87">
        <v>3.5</v>
      </c>
      <c r="H99" s="87">
        <v>3.5</v>
      </c>
      <c r="I99" s="87">
        <v>3.5</v>
      </c>
      <c r="J99" s="87">
        <v>3.5</v>
      </c>
      <c r="K99" s="54"/>
      <c r="L99" s="54"/>
      <c r="M99" s="54"/>
      <c r="N99" s="54"/>
      <c r="O99" s="54"/>
      <c r="P99" s="55"/>
      <c r="Q99" s="429"/>
      <c r="R99" s="48"/>
      <c r="S99" s="48"/>
      <c r="T99" s="48"/>
      <c r="U99" s="48"/>
      <c r="V99" s="48"/>
      <c r="W99" s="48"/>
      <c r="X99" s="49"/>
    </row>
    <row r="100" spans="1:24" s="50" customFormat="1" ht="13.8" x14ac:dyDescent="0.25">
      <c r="A100" s="433"/>
      <c r="B100" s="68" t="s">
        <v>27</v>
      </c>
      <c r="C100" s="81"/>
      <c r="D100" s="81"/>
      <c r="E100" s="81"/>
      <c r="F100" s="88"/>
      <c r="G100" s="69">
        <f>G99</f>
        <v>3.5</v>
      </c>
      <c r="H100" s="69">
        <f t="shared" ref="H100:J100" si="30">H99</f>
        <v>3.5</v>
      </c>
      <c r="I100" s="69">
        <f t="shared" si="30"/>
        <v>3.5</v>
      </c>
      <c r="J100" s="69">
        <f t="shared" si="30"/>
        <v>3.5</v>
      </c>
      <c r="K100" s="54"/>
      <c r="L100" s="54"/>
      <c r="M100" s="54"/>
      <c r="N100" s="54"/>
      <c r="O100" s="54"/>
      <c r="P100" s="55"/>
      <c r="Q100" s="429"/>
      <c r="R100" s="48"/>
      <c r="S100" s="48"/>
      <c r="T100" s="48"/>
      <c r="U100" s="48"/>
      <c r="V100" s="48"/>
      <c r="W100" s="48"/>
      <c r="X100" s="49"/>
    </row>
    <row r="101" spans="1:24" s="50" customFormat="1" ht="24" x14ac:dyDescent="0.25">
      <c r="A101" s="432">
        <v>3</v>
      </c>
      <c r="B101" s="65" t="s">
        <v>75</v>
      </c>
      <c r="C101" s="86"/>
      <c r="D101" s="86"/>
      <c r="E101" s="86"/>
      <c r="F101" s="82">
        <v>2022</v>
      </c>
      <c r="G101" s="87">
        <v>2</v>
      </c>
      <c r="H101" s="87">
        <v>2</v>
      </c>
      <c r="I101" s="87">
        <v>2</v>
      </c>
      <c r="J101" s="87">
        <v>2</v>
      </c>
      <c r="K101" s="54"/>
      <c r="L101" s="54"/>
      <c r="M101" s="54"/>
      <c r="N101" s="54"/>
      <c r="O101" s="54"/>
      <c r="P101" s="55"/>
      <c r="Q101" s="429"/>
      <c r="R101" s="48"/>
      <c r="S101" s="48"/>
      <c r="T101" s="48"/>
      <c r="U101" s="48"/>
      <c r="V101" s="48"/>
      <c r="W101" s="48"/>
      <c r="X101" s="49"/>
    </row>
    <row r="102" spans="1:24" s="50" customFormat="1" ht="13.8" x14ac:dyDescent="0.25">
      <c r="A102" s="433"/>
      <c r="B102" s="68" t="s">
        <v>27</v>
      </c>
      <c r="C102" s="81"/>
      <c r="D102" s="81"/>
      <c r="E102" s="81"/>
      <c r="F102" s="88"/>
      <c r="G102" s="69">
        <f>G101</f>
        <v>2</v>
      </c>
      <c r="H102" s="69">
        <f t="shared" ref="H102:J102" si="31">H101</f>
        <v>2</v>
      </c>
      <c r="I102" s="69">
        <f t="shared" si="31"/>
        <v>2</v>
      </c>
      <c r="J102" s="69">
        <f t="shared" si="31"/>
        <v>2</v>
      </c>
      <c r="K102" s="54"/>
      <c r="L102" s="54"/>
      <c r="M102" s="54"/>
      <c r="N102" s="54"/>
      <c r="O102" s="54"/>
      <c r="P102" s="55"/>
      <c r="Q102" s="429"/>
      <c r="R102" s="48"/>
      <c r="S102" s="48"/>
      <c r="T102" s="48"/>
      <c r="U102" s="48"/>
      <c r="V102" s="48"/>
      <c r="W102" s="48"/>
      <c r="X102" s="49"/>
    </row>
    <row r="103" spans="1:24" s="49" customFormat="1" ht="13.8" x14ac:dyDescent="0.25">
      <c r="A103" s="73"/>
      <c r="B103" s="74" t="s">
        <v>76</v>
      </c>
      <c r="C103" s="75"/>
      <c r="D103" s="75"/>
      <c r="E103" s="75"/>
      <c r="F103" s="89">
        <v>2022</v>
      </c>
      <c r="G103" s="77">
        <f>SUM(G98+G100+G102)</f>
        <v>9.1999999999999993</v>
      </c>
      <c r="H103" s="77">
        <f>SUM(H98+H100+H102)</f>
        <v>9.1999999999999993</v>
      </c>
      <c r="I103" s="77">
        <f>SUM(I98+I100+I102)</f>
        <v>9.1999999999999993</v>
      </c>
      <c r="J103" s="77">
        <f>SUM(J98+J100+J102)</f>
        <v>9.1999999999999993</v>
      </c>
      <c r="K103" s="77"/>
      <c r="L103" s="77"/>
      <c r="M103" s="77"/>
      <c r="N103" s="77"/>
      <c r="O103" s="78"/>
      <c r="P103" s="79"/>
      <c r="Q103" s="429"/>
      <c r="R103" s="48"/>
      <c r="S103" s="48"/>
      <c r="T103" s="48"/>
      <c r="U103" s="48"/>
      <c r="V103" s="48"/>
      <c r="W103" s="48"/>
    </row>
    <row r="104" spans="1:24" s="49" customFormat="1" ht="24" x14ac:dyDescent="0.25">
      <c r="A104" s="80">
        <v>1</v>
      </c>
      <c r="B104" s="65" t="s">
        <v>77</v>
      </c>
      <c r="C104" s="81"/>
      <c r="D104" s="81"/>
      <c r="E104" s="81"/>
      <c r="F104" s="82">
        <v>2023</v>
      </c>
      <c r="G104" s="87">
        <v>3059.2</v>
      </c>
      <c r="H104" s="87">
        <v>0</v>
      </c>
      <c r="I104" s="87">
        <v>3059.2</v>
      </c>
      <c r="J104" s="87">
        <v>0</v>
      </c>
      <c r="K104" s="84"/>
      <c r="L104" s="84"/>
      <c r="M104" s="84"/>
      <c r="N104" s="84"/>
      <c r="O104" s="84"/>
      <c r="P104" s="85"/>
      <c r="Q104" s="429"/>
      <c r="R104" s="48"/>
      <c r="S104" s="48"/>
      <c r="T104" s="48"/>
      <c r="U104" s="48"/>
      <c r="V104" s="48"/>
      <c r="W104" s="48"/>
    </row>
    <row r="105" spans="1:24" s="49" customFormat="1" ht="24" x14ac:dyDescent="0.25">
      <c r="A105" s="90"/>
      <c r="B105" s="65" t="s">
        <v>78</v>
      </c>
      <c r="C105" s="81"/>
      <c r="D105" s="81"/>
      <c r="E105" s="81"/>
      <c r="F105" s="82">
        <v>2023</v>
      </c>
      <c r="G105" s="87">
        <f>I105</f>
        <v>10</v>
      </c>
      <c r="H105" s="87">
        <v>0</v>
      </c>
      <c r="I105" s="87">
        <v>10</v>
      </c>
      <c r="J105" s="87">
        <v>0</v>
      </c>
      <c r="K105" s="84"/>
      <c r="L105" s="84"/>
      <c r="M105" s="84"/>
      <c r="N105" s="84"/>
      <c r="O105" s="84"/>
      <c r="P105" s="85"/>
      <c r="Q105" s="429"/>
      <c r="R105" s="48"/>
      <c r="S105" s="48"/>
      <c r="T105" s="48"/>
      <c r="U105" s="48"/>
      <c r="V105" s="48"/>
      <c r="W105" s="48"/>
    </row>
    <row r="106" spans="1:24" s="49" customFormat="1" ht="13.8" x14ac:dyDescent="0.25">
      <c r="A106" s="91"/>
      <c r="B106" s="68" t="s">
        <v>27</v>
      </c>
      <c r="C106" s="81"/>
      <c r="D106" s="81"/>
      <c r="E106" s="81"/>
      <c r="F106" s="88"/>
      <c r="G106" s="83">
        <f>G104+G105</f>
        <v>3069.2</v>
      </c>
      <c r="H106" s="83">
        <f>H104+H105</f>
        <v>0</v>
      </c>
      <c r="I106" s="83">
        <f>I104+I105</f>
        <v>3069.2</v>
      </c>
      <c r="J106" s="83">
        <f>J104+J105</f>
        <v>0</v>
      </c>
      <c r="K106" s="84"/>
      <c r="L106" s="84"/>
      <c r="M106" s="84"/>
      <c r="N106" s="84"/>
      <c r="O106" s="84"/>
      <c r="P106" s="85"/>
      <c r="Q106" s="429"/>
      <c r="R106" s="48"/>
      <c r="S106" s="48"/>
      <c r="T106" s="48"/>
      <c r="U106" s="48"/>
      <c r="V106" s="48"/>
      <c r="W106" s="48"/>
    </row>
    <row r="107" spans="1:24" s="49" customFormat="1" ht="24" x14ac:dyDescent="0.25">
      <c r="A107" s="80">
        <v>2</v>
      </c>
      <c r="B107" s="65" t="s">
        <v>79</v>
      </c>
      <c r="C107" s="81"/>
      <c r="D107" s="81"/>
      <c r="E107" s="81"/>
      <c r="F107" s="82">
        <v>2023</v>
      </c>
      <c r="G107" s="87">
        <v>2674.9</v>
      </c>
      <c r="H107" s="87">
        <v>0</v>
      </c>
      <c r="I107" s="87">
        <v>2674.9</v>
      </c>
      <c r="J107" s="87">
        <v>0</v>
      </c>
      <c r="K107" s="84"/>
      <c r="L107" s="84"/>
      <c r="M107" s="84"/>
      <c r="N107" s="84"/>
      <c r="O107" s="84"/>
      <c r="P107" s="85"/>
      <c r="Q107" s="429"/>
      <c r="R107" s="48"/>
      <c r="S107" s="48"/>
      <c r="T107" s="48"/>
      <c r="U107" s="48"/>
      <c r="V107" s="48"/>
      <c r="W107" s="48"/>
    </row>
    <row r="108" spans="1:24" s="49" customFormat="1" ht="24" x14ac:dyDescent="0.25">
      <c r="A108" s="90"/>
      <c r="B108" s="65" t="s">
        <v>80</v>
      </c>
      <c r="C108" s="81"/>
      <c r="D108" s="81"/>
      <c r="E108" s="81"/>
      <c r="F108" s="82">
        <v>2023</v>
      </c>
      <c r="G108" s="87">
        <f>I108+K108+M108+O108</f>
        <v>10</v>
      </c>
      <c r="H108" s="87">
        <v>0</v>
      </c>
      <c r="I108" s="87">
        <v>10</v>
      </c>
      <c r="J108" s="87">
        <v>0</v>
      </c>
      <c r="K108" s="84"/>
      <c r="L108" s="84"/>
      <c r="M108" s="84"/>
      <c r="N108" s="84"/>
      <c r="O108" s="84"/>
      <c r="P108" s="85"/>
      <c r="Q108" s="429"/>
      <c r="R108" s="48"/>
      <c r="S108" s="48"/>
      <c r="T108" s="48"/>
      <c r="U108" s="48"/>
      <c r="V108" s="48"/>
      <c r="W108" s="48"/>
    </row>
    <row r="109" spans="1:24" s="49" customFormat="1" ht="13.8" x14ac:dyDescent="0.25">
      <c r="A109" s="91"/>
      <c r="B109" s="68" t="s">
        <v>27</v>
      </c>
      <c r="C109" s="81"/>
      <c r="D109" s="81"/>
      <c r="E109" s="81"/>
      <c r="F109" s="82"/>
      <c r="G109" s="83">
        <f>G107+G108</f>
        <v>2684.9</v>
      </c>
      <c r="H109" s="83">
        <f>H107+H108</f>
        <v>0</v>
      </c>
      <c r="I109" s="83">
        <f>I107+I108</f>
        <v>2684.9</v>
      </c>
      <c r="J109" s="83">
        <f>J107+J108</f>
        <v>0</v>
      </c>
      <c r="K109" s="84"/>
      <c r="L109" s="84"/>
      <c r="M109" s="84"/>
      <c r="N109" s="84"/>
      <c r="O109" s="84"/>
      <c r="P109" s="85"/>
      <c r="Q109" s="429"/>
      <c r="R109" s="48"/>
      <c r="S109" s="48"/>
      <c r="T109" s="48"/>
      <c r="U109" s="48"/>
      <c r="V109" s="48"/>
      <c r="W109" s="48"/>
    </row>
    <row r="110" spans="1:24" s="49" customFormat="1" ht="24" x14ac:dyDescent="0.25">
      <c r="A110" s="92">
        <v>3</v>
      </c>
      <c r="B110" s="65" t="s">
        <v>81</v>
      </c>
      <c r="C110" s="86"/>
      <c r="D110" s="86"/>
      <c r="E110" s="86"/>
      <c r="F110" s="82">
        <v>2023</v>
      </c>
      <c r="G110" s="87">
        <v>3279.1</v>
      </c>
      <c r="H110" s="87">
        <f>J110</f>
        <v>0</v>
      </c>
      <c r="I110" s="87">
        <v>3279.1</v>
      </c>
      <c r="J110" s="87">
        <v>0</v>
      </c>
      <c r="K110" s="84"/>
      <c r="L110" s="84"/>
      <c r="M110" s="84"/>
      <c r="N110" s="84"/>
      <c r="O110" s="84"/>
      <c r="P110" s="85"/>
      <c r="Q110" s="429"/>
      <c r="R110" s="48"/>
      <c r="S110" s="48"/>
      <c r="T110" s="48"/>
      <c r="U110" s="48"/>
      <c r="V110" s="48"/>
      <c r="W110" s="48"/>
    </row>
    <row r="111" spans="1:24" s="49" customFormat="1" ht="24" x14ac:dyDescent="0.25">
      <c r="A111" s="93"/>
      <c r="B111" s="65" t="s">
        <v>82</v>
      </c>
      <c r="C111" s="86"/>
      <c r="D111" s="86"/>
      <c r="E111" s="86"/>
      <c r="F111" s="82">
        <v>2023</v>
      </c>
      <c r="G111" s="87">
        <f>I111</f>
        <v>10</v>
      </c>
      <c r="H111" s="87">
        <f>J111</f>
        <v>0</v>
      </c>
      <c r="I111" s="87">
        <v>10</v>
      </c>
      <c r="J111" s="87">
        <v>0</v>
      </c>
      <c r="K111" s="84"/>
      <c r="L111" s="84"/>
      <c r="M111" s="84"/>
      <c r="N111" s="84"/>
      <c r="O111" s="84"/>
      <c r="P111" s="85"/>
      <c r="Q111" s="429"/>
      <c r="R111" s="48"/>
      <c r="S111" s="48"/>
      <c r="T111" s="48"/>
      <c r="U111" s="48"/>
      <c r="V111" s="48"/>
      <c r="W111" s="48"/>
    </row>
    <row r="112" spans="1:24" s="49" customFormat="1" ht="13.8" x14ac:dyDescent="0.25">
      <c r="A112" s="94"/>
      <c r="B112" s="68" t="s">
        <v>27</v>
      </c>
      <c r="C112" s="81"/>
      <c r="D112" s="81"/>
      <c r="E112" s="81"/>
      <c r="F112" s="88"/>
      <c r="G112" s="83">
        <f>G110+G111</f>
        <v>3289.1</v>
      </c>
      <c r="H112" s="83">
        <f>H110+H111</f>
        <v>0</v>
      </c>
      <c r="I112" s="83">
        <f>I110+I111</f>
        <v>3289.1</v>
      </c>
      <c r="J112" s="83">
        <f>J110+J111</f>
        <v>0</v>
      </c>
      <c r="K112" s="84"/>
      <c r="L112" s="84"/>
      <c r="M112" s="84"/>
      <c r="N112" s="84"/>
      <c r="O112" s="84"/>
      <c r="P112" s="85"/>
      <c r="Q112" s="429"/>
      <c r="R112" s="48"/>
      <c r="S112" s="48"/>
      <c r="T112" s="48"/>
      <c r="U112" s="48"/>
      <c r="V112" s="48"/>
      <c r="W112" s="48"/>
    </row>
    <row r="113" spans="1:23" s="49" customFormat="1" ht="24" x14ac:dyDescent="0.25">
      <c r="A113" s="317">
        <v>4</v>
      </c>
      <c r="B113" s="65" t="s">
        <v>83</v>
      </c>
      <c r="C113" s="81"/>
      <c r="D113" s="81"/>
      <c r="E113" s="81"/>
      <c r="F113" s="82">
        <v>2023</v>
      </c>
      <c r="G113" s="87">
        <v>490</v>
      </c>
      <c r="H113" s="87">
        <v>490</v>
      </c>
      <c r="I113" s="87">
        <v>490</v>
      </c>
      <c r="J113" s="87">
        <v>490</v>
      </c>
      <c r="K113" s="84"/>
      <c r="L113" s="84"/>
      <c r="M113" s="84"/>
      <c r="N113" s="84"/>
      <c r="O113" s="84"/>
      <c r="P113" s="85"/>
      <c r="Q113" s="429"/>
      <c r="R113" s="48"/>
      <c r="S113" s="48"/>
      <c r="T113" s="48"/>
      <c r="U113" s="48"/>
      <c r="V113" s="48"/>
      <c r="W113" s="48"/>
    </row>
    <row r="114" spans="1:23" s="49" customFormat="1" ht="13.8" x14ac:dyDescent="0.25">
      <c r="A114" s="319"/>
      <c r="B114" s="68" t="s">
        <v>27</v>
      </c>
      <c r="C114" s="81"/>
      <c r="D114" s="81"/>
      <c r="E114" s="81"/>
      <c r="F114" s="82"/>
      <c r="G114" s="83">
        <f>I114</f>
        <v>490</v>
      </c>
      <c r="H114" s="83">
        <f>J114</f>
        <v>490</v>
      </c>
      <c r="I114" s="83">
        <f>I113</f>
        <v>490</v>
      </c>
      <c r="J114" s="83">
        <f>J113</f>
        <v>490</v>
      </c>
      <c r="K114" s="84"/>
      <c r="L114" s="84"/>
      <c r="M114" s="84"/>
      <c r="N114" s="84"/>
      <c r="O114" s="84"/>
      <c r="P114" s="85"/>
      <c r="Q114" s="429"/>
      <c r="R114" s="48"/>
      <c r="S114" s="48"/>
      <c r="T114" s="48"/>
      <c r="U114" s="48"/>
      <c r="V114" s="48"/>
      <c r="W114" s="48"/>
    </row>
    <row r="115" spans="1:23" s="49" customFormat="1" ht="24" x14ac:dyDescent="0.25">
      <c r="A115" s="317">
        <v>5</v>
      </c>
      <c r="B115" s="65" t="s">
        <v>84</v>
      </c>
      <c r="C115" s="81"/>
      <c r="D115" s="81"/>
      <c r="E115" s="81"/>
      <c r="F115" s="82">
        <v>2023</v>
      </c>
      <c r="G115" s="87">
        <v>2091.1999999999998</v>
      </c>
      <c r="H115" s="87">
        <v>2091.1999999999998</v>
      </c>
      <c r="I115" s="87">
        <v>2091.1999999999998</v>
      </c>
      <c r="J115" s="87">
        <v>2091.1999999999998</v>
      </c>
      <c r="K115" s="84"/>
      <c r="L115" s="84"/>
      <c r="M115" s="84"/>
      <c r="N115" s="84"/>
      <c r="O115" s="84"/>
      <c r="P115" s="85"/>
      <c r="Q115" s="429"/>
      <c r="R115" s="48"/>
      <c r="S115" s="48"/>
      <c r="T115" s="48"/>
      <c r="U115" s="48"/>
      <c r="V115" s="48"/>
      <c r="W115" s="48"/>
    </row>
    <row r="116" spans="1:23" s="49" customFormat="1" ht="13.8" x14ac:dyDescent="0.25">
      <c r="A116" s="319"/>
      <c r="B116" s="68" t="s">
        <v>27</v>
      </c>
      <c r="C116" s="81"/>
      <c r="D116" s="81"/>
      <c r="E116" s="81"/>
      <c r="F116" s="82"/>
      <c r="G116" s="83">
        <f>I116</f>
        <v>2091.1999999999998</v>
      </c>
      <c r="H116" s="83">
        <f>J116</f>
        <v>2091.1999999999998</v>
      </c>
      <c r="I116" s="83">
        <f>I115</f>
        <v>2091.1999999999998</v>
      </c>
      <c r="J116" s="83">
        <f>J115</f>
        <v>2091.1999999999998</v>
      </c>
      <c r="K116" s="84"/>
      <c r="L116" s="84"/>
      <c r="M116" s="84"/>
      <c r="N116" s="84"/>
      <c r="O116" s="84"/>
      <c r="P116" s="85"/>
      <c r="Q116" s="429"/>
      <c r="R116" s="48"/>
      <c r="S116" s="48"/>
      <c r="T116" s="48"/>
      <c r="U116" s="48"/>
      <c r="V116" s="48"/>
      <c r="W116" s="48"/>
    </row>
    <row r="117" spans="1:23" s="49" customFormat="1" ht="24" x14ac:dyDescent="0.25">
      <c r="A117" s="317">
        <v>6</v>
      </c>
      <c r="B117" s="65" t="s">
        <v>85</v>
      </c>
      <c r="C117" s="81"/>
      <c r="D117" s="81"/>
      <c r="E117" s="81"/>
      <c r="F117" s="82">
        <v>2023</v>
      </c>
      <c r="G117" s="87">
        <v>665.7</v>
      </c>
      <c r="H117" s="87">
        <v>665.7</v>
      </c>
      <c r="I117" s="87">
        <v>665.7</v>
      </c>
      <c r="J117" s="87">
        <v>665.7</v>
      </c>
      <c r="K117" s="84"/>
      <c r="L117" s="84"/>
      <c r="M117" s="84"/>
      <c r="N117" s="84"/>
      <c r="O117" s="84"/>
      <c r="P117" s="85"/>
      <c r="Q117" s="429"/>
      <c r="R117" s="48"/>
      <c r="S117" s="48"/>
      <c r="T117" s="48"/>
      <c r="U117" s="48"/>
      <c r="V117" s="48"/>
      <c r="W117" s="48"/>
    </row>
    <row r="118" spans="1:23" s="49" customFormat="1" ht="13.8" x14ac:dyDescent="0.25">
      <c r="A118" s="319"/>
      <c r="B118" s="68" t="s">
        <v>27</v>
      </c>
      <c r="C118" s="81"/>
      <c r="D118" s="81"/>
      <c r="E118" s="81"/>
      <c r="F118" s="82"/>
      <c r="G118" s="83">
        <f>I118</f>
        <v>665.7</v>
      </c>
      <c r="H118" s="83">
        <f>J118</f>
        <v>665.7</v>
      </c>
      <c r="I118" s="83">
        <f>I117</f>
        <v>665.7</v>
      </c>
      <c r="J118" s="83">
        <f>J117</f>
        <v>665.7</v>
      </c>
      <c r="K118" s="84"/>
      <c r="L118" s="84"/>
      <c r="M118" s="84"/>
      <c r="N118" s="84"/>
      <c r="O118" s="84"/>
      <c r="P118" s="85"/>
      <c r="Q118" s="429"/>
      <c r="R118" s="48"/>
      <c r="S118" s="48"/>
      <c r="T118" s="48"/>
      <c r="U118" s="48"/>
      <c r="V118" s="48"/>
      <c r="W118" s="48"/>
    </row>
    <row r="119" spans="1:23" s="49" customFormat="1" ht="24" x14ac:dyDescent="0.25">
      <c r="A119" s="80">
        <v>7</v>
      </c>
      <c r="B119" s="65" t="s">
        <v>86</v>
      </c>
      <c r="C119" s="81"/>
      <c r="D119" s="81"/>
      <c r="E119" s="81"/>
      <c r="F119" s="82">
        <v>2023</v>
      </c>
      <c r="G119" s="87">
        <v>720.6</v>
      </c>
      <c r="H119" s="87">
        <v>720.6</v>
      </c>
      <c r="I119" s="87">
        <v>720.6</v>
      </c>
      <c r="J119" s="87">
        <v>720.6</v>
      </c>
      <c r="K119" s="84"/>
      <c r="L119" s="84"/>
      <c r="M119" s="84"/>
      <c r="N119" s="84"/>
      <c r="O119" s="84"/>
      <c r="P119" s="85"/>
      <c r="Q119" s="429"/>
      <c r="R119" s="48"/>
      <c r="S119" s="48"/>
      <c r="T119" s="48"/>
      <c r="U119" s="48"/>
      <c r="V119" s="48"/>
      <c r="W119" s="48"/>
    </row>
    <row r="120" spans="1:23" s="49" customFormat="1" ht="13.8" x14ac:dyDescent="0.25">
      <c r="A120" s="91"/>
      <c r="B120" s="68" t="s">
        <v>27</v>
      </c>
      <c r="C120" s="81"/>
      <c r="D120" s="81"/>
      <c r="E120" s="81"/>
      <c r="F120" s="82"/>
      <c r="G120" s="83">
        <f>G119</f>
        <v>720.6</v>
      </c>
      <c r="H120" s="83">
        <f t="shared" ref="H120:J120" si="32">H119</f>
        <v>720.6</v>
      </c>
      <c r="I120" s="83">
        <f t="shared" si="32"/>
        <v>720.6</v>
      </c>
      <c r="J120" s="83">
        <f t="shared" si="32"/>
        <v>720.6</v>
      </c>
      <c r="K120" s="84"/>
      <c r="L120" s="84"/>
      <c r="M120" s="84"/>
      <c r="N120" s="84"/>
      <c r="O120" s="84"/>
      <c r="P120" s="85"/>
      <c r="Q120" s="429"/>
      <c r="R120" s="48"/>
      <c r="S120" s="48"/>
      <c r="T120" s="48"/>
      <c r="U120" s="48"/>
      <c r="V120" s="48"/>
      <c r="W120" s="48"/>
    </row>
    <row r="121" spans="1:23" s="49" customFormat="1" ht="24" x14ac:dyDescent="0.25">
      <c r="A121" s="317">
        <v>8</v>
      </c>
      <c r="B121" s="65" t="s">
        <v>87</v>
      </c>
      <c r="C121" s="81"/>
      <c r="D121" s="81"/>
      <c r="E121" s="81"/>
      <c r="F121" s="82">
        <v>2023</v>
      </c>
      <c r="G121" s="87">
        <v>4547.2</v>
      </c>
      <c r="H121" s="87">
        <f>J121+L121+N121+P121</f>
        <v>0</v>
      </c>
      <c r="I121" s="87">
        <v>4547.2</v>
      </c>
      <c r="J121" s="87">
        <f>1525-1525</f>
        <v>0</v>
      </c>
      <c r="K121" s="84"/>
      <c r="L121" s="84"/>
      <c r="M121" s="84"/>
      <c r="N121" s="84"/>
      <c r="O121" s="84"/>
      <c r="P121" s="85"/>
      <c r="Q121" s="429"/>
      <c r="R121" s="48"/>
      <c r="S121" s="48"/>
      <c r="T121" s="48"/>
      <c r="U121" s="48"/>
      <c r="V121" s="48"/>
      <c r="W121" s="48"/>
    </row>
    <row r="122" spans="1:23" s="49" customFormat="1" ht="24" x14ac:dyDescent="0.25">
      <c r="A122" s="318"/>
      <c r="B122" s="65" t="s">
        <v>88</v>
      </c>
      <c r="C122" s="81"/>
      <c r="D122" s="81"/>
      <c r="E122" s="81"/>
      <c r="F122" s="82"/>
      <c r="G122" s="87">
        <v>10</v>
      </c>
      <c r="H122" s="87"/>
      <c r="I122" s="87">
        <v>10</v>
      </c>
      <c r="J122" s="87"/>
      <c r="K122" s="84"/>
      <c r="L122" s="84"/>
      <c r="M122" s="84"/>
      <c r="N122" s="84"/>
      <c r="O122" s="84"/>
      <c r="P122" s="85"/>
      <c r="Q122" s="429"/>
      <c r="R122" s="48"/>
      <c r="S122" s="48"/>
      <c r="T122" s="48"/>
      <c r="U122" s="48"/>
      <c r="V122" s="48"/>
      <c r="W122" s="48"/>
    </row>
    <row r="123" spans="1:23" s="49" customFormat="1" ht="13.8" x14ac:dyDescent="0.25">
      <c r="A123" s="319"/>
      <c r="B123" s="68" t="s">
        <v>27</v>
      </c>
      <c r="C123" s="81"/>
      <c r="D123" s="81"/>
      <c r="E123" s="81"/>
      <c r="F123" s="82"/>
      <c r="G123" s="83">
        <f>SUM(G121+G122)</f>
        <v>4557.2</v>
      </c>
      <c r="H123" s="83">
        <f t="shared" ref="H123:J123" si="33">SUM(H121+H122)</f>
        <v>0</v>
      </c>
      <c r="I123" s="83">
        <f t="shared" si="33"/>
        <v>4557.2</v>
      </c>
      <c r="J123" s="83">
        <f t="shared" si="33"/>
        <v>0</v>
      </c>
      <c r="K123" s="84"/>
      <c r="L123" s="84"/>
      <c r="M123" s="84"/>
      <c r="N123" s="84"/>
      <c r="O123" s="84"/>
      <c r="P123" s="85"/>
      <c r="Q123" s="429"/>
      <c r="R123" s="48"/>
      <c r="S123" s="48"/>
      <c r="T123" s="48"/>
      <c r="U123" s="48"/>
      <c r="V123" s="48"/>
      <c r="W123" s="48"/>
    </row>
    <row r="124" spans="1:23" s="49" customFormat="1" ht="24" x14ac:dyDescent="0.25">
      <c r="A124" s="326">
        <v>9</v>
      </c>
      <c r="B124" s="65" t="s">
        <v>89</v>
      </c>
      <c r="C124" s="81"/>
      <c r="D124" s="81"/>
      <c r="E124" s="81"/>
      <c r="F124" s="82">
        <v>2023</v>
      </c>
      <c r="G124" s="87">
        <v>1329.9</v>
      </c>
      <c r="H124" s="87">
        <v>1329.9</v>
      </c>
      <c r="I124" s="87">
        <v>1329.9</v>
      </c>
      <c r="J124" s="87">
        <v>1329.9</v>
      </c>
      <c r="K124" s="84"/>
      <c r="L124" s="84"/>
      <c r="M124" s="84"/>
      <c r="N124" s="84"/>
      <c r="O124" s="84"/>
      <c r="P124" s="85"/>
      <c r="Q124" s="429"/>
      <c r="R124" s="48"/>
      <c r="S124" s="48"/>
      <c r="T124" s="48"/>
      <c r="U124" s="48"/>
      <c r="V124" s="48"/>
      <c r="W124" s="48"/>
    </row>
    <row r="125" spans="1:23" s="49" customFormat="1" ht="13.8" x14ac:dyDescent="0.25">
      <c r="A125" s="326"/>
      <c r="B125" s="68" t="s">
        <v>27</v>
      </c>
      <c r="C125" s="81"/>
      <c r="D125" s="81"/>
      <c r="E125" s="81"/>
      <c r="F125" s="82"/>
      <c r="G125" s="83">
        <f>G124</f>
        <v>1329.9</v>
      </c>
      <c r="H125" s="83">
        <f t="shared" ref="H125:J125" si="34">H124</f>
        <v>1329.9</v>
      </c>
      <c r="I125" s="83">
        <f t="shared" si="34"/>
        <v>1329.9</v>
      </c>
      <c r="J125" s="83">
        <f t="shared" si="34"/>
        <v>1329.9</v>
      </c>
      <c r="K125" s="84"/>
      <c r="L125" s="84"/>
      <c r="M125" s="84"/>
      <c r="N125" s="84"/>
      <c r="O125" s="84"/>
      <c r="P125" s="85"/>
      <c r="Q125" s="429"/>
      <c r="R125" s="48"/>
      <c r="S125" s="48"/>
      <c r="T125" s="48"/>
      <c r="U125" s="48"/>
      <c r="V125" s="48"/>
      <c r="W125" s="48"/>
    </row>
    <row r="126" spans="1:23" s="49" customFormat="1" ht="13.8" x14ac:dyDescent="0.25">
      <c r="A126" s="73"/>
      <c r="B126" s="74" t="s">
        <v>90</v>
      </c>
      <c r="C126" s="75"/>
      <c r="D126" s="75"/>
      <c r="E126" s="75"/>
      <c r="F126" s="89">
        <v>2023</v>
      </c>
      <c r="G126" s="77">
        <f>G106+G109+G112+G114+G116+G118+G120+G123+G125</f>
        <v>18897.800000000003</v>
      </c>
      <c r="H126" s="77">
        <f t="shared" ref="H126:J126" si="35">H106+H109+H112+H114+H116+H118+H120+H123+H125</f>
        <v>5297.4</v>
      </c>
      <c r="I126" s="77">
        <f t="shared" si="35"/>
        <v>18897.800000000003</v>
      </c>
      <c r="J126" s="77">
        <f t="shared" si="35"/>
        <v>5297.4</v>
      </c>
      <c r="K126" s="77"/>
      <c r="L126" s="77"/>
      <c r="M126" s="77"/>
      <c r="N126" s="77"/>
      <c r="O126" s="78"/>
      <c r="P126" s="79"/>
      <c r="Q126" s="429"/>
      <c r="R126" s="48"/>
      <c r="S126" s="48"/>
      <c r="T126" s="48"/>
      <c r="U126" s="48"/>
      <c r="V126" s="48"/>
      <c r="W126" s="48"/>
    </row>
    <row r="127" spans="1:23" s="49" customFormat="1" ht="24" x14ac:dyDescent="0.25">
      <c r="A127" s="92">
        <v>1</v>
      </c>
      <c r="B127" s="65" t="s">
        <v>55</v>
      </c>
      <c r="C127" s="81"/>
      <c r="D127" s="81"/>
      <c r="E127" s="81"/>
      <c r="F127" s="82">
        <v>2024</v>
      </c>
      <c r="G127" s="87">
        <v>3394.6</v>
      </c>
      <c r="H127" s="87">
        <f>J127+L127+N127+P127</f>
        <v>0</v>
      </c>
      <c r="I127" s="87">
        <v>3394.6</v>
      </c>
      <c r="J127" s="87">
        <f>2446.7-2446.7</f>
        <v>0</v>
      </c>
      <c r="K127" s="83"/>
      <c r="L127" s="83"/>
      <c r="M127" s="83"/>
      <c r="N127" s="83"/>
      <c r="O127" s="84"/>
      <c r="P127" s="85"/>
      <c r="Q127" s="429"/>
      <c r="R127" s="48"/>
      <c r="S127" s="48"/>
      <c r="T127" s="48"/>
      <c r="U127" s="48"/>
      <c r="V127" s="48"/>
      <c r="W127" s="48"/>
    </row>
    <row r="128" spans="1:23" s="49" customFormat="1" ht="13.8" x14ac:dyDescent="0.25">
      <c r="A128" s="94"/>
      <c r="B128" s="68" t="s">
        <v>27</v>
      </c>
      <c r="C128" s="81"/>
      <c r="D128" s="81"/>
      <c r="E128" s="81"/>
      <c r="F128" s="82"/>
      <c r="G128" s="83">
        <f>I128</f>
        <v>3394.6</v>
      </c>
      <c r="H128" s="83">
        <f>J128</f>
        <v>0</v>
      </c>
      <c r="I128" s="83">
        <f>I127</f>
        <v>3394.6</v>
      </c>
      <c r="J128" s="83">
        <f>J127</f>
        <v>0</v>
      </c>
      <c r="K128" s="83"/>
      <c r="L128" s="83"/>
      <c r="M128" s="83"/>
      <c r="N128" s="83"/>
      <c r="O128" s="84"/>
      <c r="P128" s="85"/>
      <c r="Q128" s="429"/>
      <c r="R128" s="48"/>
      <c r="S128" s="48"/>
      <c r="T128" s="48"/>
      <c r="U128" s="48"/>
      <c r="V128" s="48"/>
      <c r="W128" s="48"/>
    </row>
    <row r="129" spans="1:23" s="49" customFormat="1" ht="24" x14ac:dyDescent="0.25">
      <c r="A129" s="80">
        <v>2</v>
      </c>
      <c r="B129" s="65" t="s">
        <v>91</v>
      </c>
      <c r="C129" s="81"/>
      <c r="D129" s="81"/>
      <c r="E129" s="81"/>
      <c r="F129" s="82">
        <v>2024</v>
      </c>
      <c r="G129" s="87">
        <v>5309.3</v>
      </c>
      <c r="H129" s="87">
        <v>0</v>
      </c>
      <c r="I129" s="87">
        <v>5309.3</v>
      </c>
      <c r="J129" s="87">
        <v>0</v>
      </c>
      <c r="K129" s="83"/>
      <c r="L129" s="83"/>
      <c r="M129" s="83"/>
      <c r="N129" s="83"/>
      <c r="O129" s="84"/>
      <c r="P129" s="85"/>
      <c r="Q129" s="429"/>
      <c r="R129" s="48"/>
      <c r="S129" s="48"/>
      <c r="T129" s="48"/>
      <c r="U129" s="48"/>
      <c r="V129" s="48"/>
      <c r="W129" s="48"/>
    </row>
    <row r="130" spans="1:23" s="49" customFormat="1" ht="24" x14ac:dyDescent="0.25">
      <c r="A130" s="90"/>
      <c r="B130" s="65" t="s">
        <v>92</v>
      </c>
      <c r="C130" s="81"/>
      <c r="D130" s="81"/>
      <c r="E130" s="81"/>
      <c r="F130" s="82">
        <v>2024</v>
      </c>
      <c r="G130" s="87">
        <f>I130+K130+M130+O130</f>
        <v>10</v>
      </c>
      <c r="H130" s="87">
        <v>0</v>
      </c>
      <c r="I130" s="87">
        <v>10</v>
      </c>
      <c r="J130" s="87">
        <v>0</v>
      </c>
      <c r="K130" s="83"/>
      <c r="L130" s="83"/>
      <c r="M130" s="83"/>
      <c r="N130" s="83"/>
      <c r="O130" s="84"/>
      <c r="P130" s="85"/>
      <c r="Q130" s="429"/>
      <c r="R130" s="48"/>
      <c r="S130" s="48"/>
      <c r="T130" s="48"/>
      <c r="U130" s="48"/>
      <c r="V130" s="48"/>
      <c r="W130" s="48"/>
    </row>
    <row r="131" spans="1:23" s="49" customFormat="1" ht="13.8" x14ac:dyDescent="0.25">
      <c r="A131" s="91"/>
      <c r="B131" s="68" t="s">
        <v>27</v>
      </c>
      <c r="C131" s="81"/>
      <c r="D131" s="81"/>
      <c r="E131" s="81"/>
      <c r="F131" s="88"/>
      <c r="G131" s="83">
        <f>G129+G130</f>
        <v>5319.3</v>
      </c>
      <c r="H131" s="83">
        <f t="shared" ref="H131:J131" si="36">H129+H130</f>
        <v>0</v>
      </c>
      <c r="I131" s="83">
        <f t="shared" si="36"/>
        <v>5319.3</v>
      </c>
      <c r="J131" s="83">
        <f t="shared" si="36"/>
        <v>0</v>
      </c>
      <c r="K131" s="83"/>
      <c r="L131" s="83"/>
      <c r="M131" s="83"/>
      <c r="N131" s="83"/>
      <c r="O131" s="84"/>
      <c r="P131" s="85"/>
      <c r="Q131" s="429"/>
      <c r="R131" s="48"/>
      <c r="S131" s="48"/>
      <c r="T131" s="48"/>
      <c r="U131" s="48"/>
      <c r="V131" s="48"/>
      <c r="W131" s="48"/>
    </row>
    <row r="132" spans="1:23" s="49" customFormat="1" ht="24" x14ac:dyDescent="0.25">
      <c r="A132" s="80">
        <v>3</v>
      </c>
      <c r="B132" s="65" t="s">
        <v>245</v>
      </c>
      <c r="C132" s="81"/>
      <c r="D132" s="81"/>
      <c r="E132" s="81"/>
      <c r="F132" s="82">
        <v>2024</v>
      </c>
      <c r="G132" s="87">
        <v>3004.2</v>
      </c>
      <c r="H132" s="87">
        <v>0</v>
      </c>
      <c r="I132" s="87">
        <v>3004.2</v>
      </c>
      <c r="J132" s="87">
        <v>0</v>
      </c>
      <c r="K132" s="83"/>
      <c r="L132" s="83"/>
      <c r="M132" s="83"/>
      <c r="N132" s="83"/>
      <c r="O132" s="84"/>
      <c r="P132" s="85"/>
      <c r="Q132" s="429"/>
      <c r="R132" s="48"/>
      <c r="S132" s="48"/>
      <c r="T132" s="48"/>
      <c r="U132" s="48"/>
      <c r="V132" s="48"/>
      <c r="W132" s="48"/>
    </row>
    <row r="133" spans="1:23" s="49" customFormat="1" ht="13.8" x14ac:dyDescent="0.25">
      <c r="A133" s="91"/>
      <c r="B133" s="68" t="s">
        <v>27</v>
      </c>
      <c r="C133" s="81"/>
      <c r="D133" s="81"/>
      <c r="E133" s="81"/>
      <c r="F133" s="88"/>
      <c r="G133" s="83">
        <f>G132</f>
        <v>3004.2</v>
      </c>
      <c r="H133" s="83">
        <f t="shared" ref="H133:J133" si="37">H132</f>
        <v>0</v>
      </c>
      <c r="I133" s="83">
        <f t="shared" si="37"/>
        <v>3004.2</v>
      </c>
      <c r="J133" s="83">
        <f t="shared" si="37"/>
        <v>0</v>
      </c>
      <c r="K133" s="83"/>
      <c r="L133" s="83"/>
      <c r="M133" s="83"/>
      <c r="N133" s="83"/>
      <c r="O133" s="84"/>
      <c r="P133" s="85"/>
      <c r="Q133" s="429"/>
      <c r="R133" s="48"/>
      <c r="S133" s="48"/>
      <c r="T133" s="48"/>
      <c r="U133" s="48"/>
      <c r="V133" s="48"/>
      <c r="W133" s="48"/>
    </row>
    <row r="134" spans="1:23" s="49" customFormat="1" ht="24" x14ac:dyDescent="0.25">
      <c r="A134" s="80">
        <v>4</v>
      </c>
      <c r="B134" s="65" t="s">
        <v>61</v>
      </c>
      <c r="C134" s="81"/>
      <c r="D134" s="81"/>
      <c r="E134" s="81"/>
      <c r="F134" s="82">
        <v>2024</v>
      </c>
      <c r="G134" s="87">
        <v>2056</v>
      </c>
      <c r="H134" s="87">
        <v>0</v>
      </c>
      <c r="I134" s="87">
        <v>2056</v>
      </c>
      <c r="J134" s="87">
        <v>0</v>
      </c>
      <c r="K134" s="83"/>
      <c r="L134" s="83"/>
      <c r="M134" s="83"/>
      <c r="N134" s="83"/>
      <c r="O134" s="84"/>
      <c r="P134" s="85"/>
      <c r="Q134" s="429"/>
      <c r="R134" s="48"/>
      <c r="S134" s="48"/>
      <c r="T134" s="48"/>
      <c r="U134" s="48"/>
      <c r="V134" s="48"/>
      <c r="W134" s="48"/>
    </row>
    <row r="135" spans="1:23" s="49" customFormat="1" ht="13.8" x14ac:dyDescent="0.25">
      <c r="A135" s="80"/>
      <c r="B135" s="68" t="s">
        <v>27</v>
      </c>
      <c r="C135" s="81"/>
      <c r="D135" s="81"/>
      <c r="E135" s="81"/>
      <c r="F135" s="88"/>
      <c r="G135" s="83">
        <f>G134</f>
        <v>2056</v>
      </c>
      <c r="H135" s="83">
        <f t="shared" ref="H135:J135" si="38">H134</f>
        <v>0</v>
      </c>
      <c r="I135" s="83">
        <f t="shared" si="38"/>
        <v>2056</v>
      </c>
      <c r="J135" s="83">
        <f t="shared" si="38"/>
        <v>0</v>
      </c>
      <c r="K135" s="83"/>
      <c r="L135" s="83"/>
      <c r="M135" s="83"/>
      <c r="N135" s="83"/>
      <c r="O135" s="84"/>
      <c r="P135" s="85"/>
      <c r="Q135" s="429"/>
      <c r="R135" s="48"/>
      <c r="S135" s="48"/>
      <c r="T135" s="48"/>
      <c r="U135" s="48"/>
      <c r="V135" s="48"/>
      <c r="W135" s="48"/>
    </row>
    <row r="136" spans="1:23" s="49" customFormat="1" ht="24" x14ac:dyDescent="0.25">
      <c r="A136" s="92">
        <v>5</v>
      </c>
      <c r="B136" s="65" t="s">
        <v>246</v>
      </c>
      <c r="C136" s="86"/>
      <c r="D136" s="86"/>
      <c r="E136" s="86"/>
      <c r="F136" s="82">
        <v>2024</v>
      </c>
      <c r="G136" s="87">
        <v>907.2</v>
      </c>
      <c r="H136" s="87">
        <f>J136</f>
        <v>0</v>
      </c>
      <c r="I136" s="87">
        <v>907.2</v>
      </c>
      <c r="J136" s="87">
        <v>0</v>
      </c>
      <c r="K136" s="83"/>
      <c r="L136" s="83"/>
      <c r="M136" s="83"/>
      <c r="N136" s="83"/>
      <c r="O136" s="84"/>
      <c r="P136" s="85"/>
      <c r="Q136" s="429"/>
      <c r="R136" s="48"/>
      <c r="S136" s="48"/>
      <c r="T136" s="48"/>
      <c r="U136" s="48"/>
      <c r="V136" s="48"/>
      <c r="W136" s="48"/>
    </row>
    <row r="137" spans="1:23" s="49" customFormat="1" ht="13.8" x14ac:dyDescent="0.25">
      <c r="A137" s="94"/>
      <c r="B137" s="68" t="s">
        <v>27</v>
      </c>
      <c r="C137" s="81"/>
      <c r="D137" s="81"/>
      <c r="E137" s="81"/>
      <c r="F137" s="88"/>
      <c r="G137" s="83">
        <f>G136</f>
        <v>907.2</v>
      </c>
      <c r="H137" s="83">
        <f t="shared" ref="H137:J137" si="39">H136</f>
        <v>0</v>
      </c>
      <c r="I137" s="83">
        <f t="shared" si="39"/>
        <v>907.2</v>
      </c>
      <c r="J137" s="83">
        <f t="shared" si="39"/>
        <v>0</v>
      </c>
      <c r="K137" s="83"/>
      <c r="L137" s="83"/>
      <c r="M137" s="83"/>
      <c r="N137" s="83"/>
      <c r="O137" s="84"/>
      <c r="P137" s="85"/>
      <c r="Q137" s="429"/>
      <c r="R137" s="48"/>
      <c r="S137" s="48"/>
      <c r="T137" s="48"/>
      <c r="U137" s="48"/>
      <c r="V137" s="48"/>
      <c r="W137" s="48"/>
    </row>
    <row r="138" spans="1:23" s="49" customFormat="1" ht="24" x14ac:dyDescent="0.25">
      <c r="A138" s="92">
        <v>6</v>
      </c>
      <c r="B138" s="65" t="s">
        <v>93</v>
      </c>
      <c r="C138" s="86"/>
      <c r="D138" s="86"/>
      <c r="E138" s="86"/>
      <c r="F138" s="82">
        <v>2024</v>
      </c>
      <c r="G138" s="87">
        <v>1369.4</v>
      </c>
      <c r="H138" s="87">
        <f>J138</f>
        <v>0</v>
      </c>
      <c r="I138" s="87">
        <v>1369.4</v>
      </c>
      <c r="J138" s="87">
        <v>0</v>
      </c>
      <c r="K138" s="83"/>
      <c r="L138" s="83"/>
      <c r="M138" s="83"/>
      <c r="N138" s="83"/>
      <c r="O138" s="84"/>
      <c r="P138" s="85"/>
      <c r="Q138" s="429"/>
      <c r="R138" s="48"/>
      <c r="S138" s="48"/>
      <c r="T138" s="48"/>
      <c r="U138" s="48"/>
      <c r="V138" s="48"/>
      <c r="W138" s="48"/>
    </row>
    <row r="139" spans="1:23" s="49" customFormat="1" ht="24" x14ac:dyDescent="0.25">
      <c r="A139" s="93"/>
      <c r="B139" s="65" t="s">
        <v>94</v>
      </c>
      <c r="C139" s="86"/>
      <c r="D139" s="86"/>
      <c r="E139" s="86"/>
      <c r="F139" s="82">
        <v>2024</v>
      </c>
      <c r="G139" s="87">
        <f>I139</f>
        <v>10</v>
      </c>
      <c r="H139" s="87">
        <f>J139</f>
        <v>0</v>
      </c>
      <c r="I139" s="87">
        <v>10</v>
      </c>
      <c r="J139" s="87">
        <v>0</v>
      </c>
      <c r="K139" s="83"/>
      <c r="L139" s="83"/>
      <c r="M139" s="83"/>
      <c r="N139" s="83"/>
      <c r="O139" s="84"/>
      <c r="P139" s="85"/>
      <c r="Q139" s="429"/>
      <c r="R139" s="48"/>
      <c r="S139" s="48"/>
      <c r="T139" s="48"/>
      <c r="U139" s="48"/>
      <c r="V139" s="48"/>
      <c r="W139" s="48"/>
    </row>
    <row r="140" spans="1:23" s="49" customFormat="1" ht="13.8" x14ac:dyDescent="0.25">
      <c r="A140" s="94"/>
      <c r="B140" s="68" t="s">
        <v>27</v>
      </c>
      <c r="C140" s="81"/>
      <c r="D140" s="81"/>
      <c r="E140" s="81"/>
      <c r="F140" s="88"/>
      <c r="G140" s="83">
        <f>G138+G139</f>
        <v>1379.4</v>
      </c>
      <c r="H140" s="83">
        <f>H138+H139</f>
        <v>0</v>
      </c>
      <c r="I140" s="83">
        <f>I138+I139</f>
        <v>1379.4</v>
      </c>
      <c r="J140" s="83">
        <f>J138+J139</f>
        <v>0</v>
      </c>
      <c r="K140" s="83"/>
      <c r="L140" s="83"/>
      <c r="M140" s="83"/>
      <c r="N140" s="83"/>
      <c r="O140" s="84"/>
      <c r="P140" s="85"/>
      <c r="Q140" s="429"/>
      <c r="R140" s="48"/>
      <c r="S140" s="48"/>
      <c r="T140" s="48"/>
      <c r="U140" s="48"/>
      <c r="V140" s="48"/>
      <c r="W140" s="48"/>
    </row>
    <row r="141" spans="1:23" s="49" customFormat="1" ht="24" x14ac:dyDescent="0.25">
      <c r="A141" s="101">
        <v>7</v>
      </c>
      <c r="B141" s="67" t="s">
        <v>69</v>
      </c>
      <c r="C141" s="81"/>
      <c r="D141" s="81"/>
      <c r="E141" s="81"/>
      <c r="F141" s="82">
        <v>2024</v>
      </c>
      <c r="G141" s="87">
        <v>2040.3</v>
      </c>
      <c r="H141" s="87">
        <f>J141+L141+N141+P141</f>
        <v>0</v>
      </c>
      <c r="I141" s="87">
        <v>2040.3</v>
      </c>
      <c r="J141" s="87">
        <v>0</v>
      </c>
      <c r="K141" s="83"/>
      <c r="L141" s="83"/>
      <c r="M141" s="83"/>
      <c r="N141" s="83"/>
      <c r="O141" s="84"/>
      <c r="P141" s="85"/>
      <c r="Q141" s="429"/>
      <c r="R141" s="48"/>
      <c r="S141" s="48"/>
      <c r="T141" s="48"/>
      <c r="U141" s="48"/>
      <c r="V141" s="48"/>
      <c r="W141" s="48"/>
    </row>
    <row r="142" spans="1:23" s="49" customFormat="1" ht="13.8" x14ac:dyDescent="0.25">
      <c r="A142" s="102"/>
      <c r="B142" s="68" t="s">
        <v>27</v>
      </c>
      <c r="C142" s="81"/>
      <c r="D142" s="81"/>
      <c r="E142" s="81"/>
      <c r="F142" s="88"/>
      <c r="G142" s="83">
        <f>G141</f>
        <v>2040.3</v>
      </c>
      <c r="H142" s="83">
        <f t="shared" ref="H142:J142" si="40">H141</f>
        <v>0</v>
      </c>
      <c r="I142" s="83">
        <f t="shared" si="40"/>
        <v>2040.3</v>
      </c>
      <c r="J142" s="83">
        <f t="shared" si="40"/>
        <v>0</v>
      </c>
      <c r="K142" s="83"/>
      <c r="L142" s="83"/>
      <c r="M142" s="83"/>
      <c r="N142" s="83"/>
      <c r="O142" s="84"/>
      <c r="P142" s="85"/>
      <c r="Q142" s="429"/>
      <c r="R142" s="48"/>
      <c r="S142" s="48"/>
      <c r="T142" s="48"/>
      <c r="U142" s="48"/>
      <c r="V142" s="48"/>
      <c r="W142" s="48"/>
    </row>
    <row r="143" spans="1:23" s="49" customFormat="1" ht="13.8" x14ac:dyDescent="0.25">
      <c r="A143" s="73"/>
      <c r="B143" s="74" t="s">
        <v>95</v>
      </c>
      <c r="C143" s="75"/>
      <c r="D143" s="75"/>
      <c r="E143" s="75"/>
      <c r="F143" s="89">
        <v>2024</v>
      </c>
      <c r="G143" s="103">
        <f>SUM(G128+G131+G133+G135+G137+G140+G142)</f>
        <v>18101</v>
      </c>
      <c r="H143" s="103">
        <f>SUM(H128+H131+H133+H135+H137+H140+H142)</f>
        <v>0</v>
      </c>
      <c r="I143" s="103">
        <f>SUM(I128+I131+I133+I135+I137+I140+I142)</f>
        <v>18101</v>
      </c>
      <c r="J143" s="103">
        <f>SUM(J128+J131+J133+J135+J137+J140+J142)</f>
        <v>0</v>
      </c>
      <c r="K143" s="77"/>
      <c r="L143" s="77"/>
      <c r="M143" s="77"/>
      <c r="N143" s="77"/>
      <c r="O143" s="78"/>
      <c r="P143" s="79"/>
      <c r="Q143" s="429"/>
      <c r="R143" s="48"/>
      <c r="S143" s="48"/>
      <c r="T143" s="48"/>
      <c r="U143" s="48"/>
      <c r="V143" s="48"/>
      <c r="W143" s="48"/>
    </row>
    <row r="144" spans="1:23" s="49" customFormat="1" ht="24" x14ac:dyDescent="0.25">
      <c r="A144" s="389">
        <v>1</v>
      </c>
      <c r="B144" s="65" t="s">
        <v>96</v>
      </c>
      <c r="C144" s="81"/>
      <c r="D144" s="81"/>
      <c r="E144" s="81"/>
      <c r="F144" s="82">
        <v>2025</v>
      </c>
      <c r="G144" s="87">
        <v>906.8</v>
      </c>
      <c r="H144" s="87">
        <v>0</v>
      </c>
      <c r="I144" s="87">
        <v>906.8</v>
      </c>
      <c r="J144" s="87">
        <v>0</v>
      </c>
      <c r="K144" s="83"/>
      <c r="L144" s="83"/>
      <c r="M144" s="83"/>
      <c r="N144" s="83"/>
      <c r="O144" s="84"/>
      <c r="P144" s="85"/>
      <c r="Q144" s="430"/>
      <c r="R144" s="48"/>
      <c r="S144" s="48"/>
      <c r="T144" s="48"/>
      <c r="U144" s="48"/>
      <c r="V144" s="48"/>
      <c r="W144" s="48"/>
    </row>
    <row r="145" spans="1:24" s="49" customFormat="1" ht="24" x14ac:dyDescent="0.25">
      <c r="A145" s="390"/>
      <c r="B145" s="65" t="s">
        <v>97</v>
      </c>
      <c r="C145" s="81"/>
      <c r="D145" s="81"/>
      <c r="E145" s="81"/>
      <c r="F145" s="82">
        <v>2025</v>
      </c>
      <c r="G145" s="87">
        <v>10</v>
      </c>
      <c r="H145" s="87">
        <v>0</v>
      </c>
      <c r="I145" s="87">
        <v>10</v>
      </c>
      <c r="J145" s="87">
        <v>0</v>
      </c>
      <c r="K145" s="83"/>
      <c r="L145" s="83"/>
      <c r="M145" s="83"/>
      <c r="N145" s="83"/>
      <c r="O145" s="84"/>
      <c r="P145" s="85"/>
      <c r="Q145" s="430"/>
      <c r="R145" s="48"/>
      <c r="S145" s="48"/>
      <c r="T145" s="48"/>
      <c r="U145" s="48"/>
      <c r="V145" s="48"/>
      <c r="W145" s="48"/>
    </row>
    <row r="146" spans="1:24" s="49" customFormat="1" ht="13.8" x14ac:dyDescent="0.25">
      <c r="A146" s="391"/>
      <c r="B146" s="68" t="s">
        <v>27</v>
      </c>
      <c r="C146" s="81"/>
      <c r="D146" s="81"/>
      <c r="E146" s="81"/>
      <c r="F146" s="88"/>
      <c r="G146" s="83">
        <f>SUM(G144+G145)</f>
        <v>916.8</v>
      </c>
      <c r="H146" s="83">
        <f t="shared" ref="H146:J146" si="41">SUM(H144+H145)</f>
        <v>0</v>
      </c>
      <c r="I146" s="83">
        <f t="shared" si="41"/>
        <v>916.8</v>
      </c>
      <c r="J146" s="83">
        <f t="shared" si="41"/>
        <v>0</v>
      </c>
      <c r="K146" s="83"/>
      <c r="L146" s="83"/>
      <c r="M146" s="83"/>
      <c r="N146" s="83"/>
      <c r="O146" s="84"/>
      <c r="P146" s="85"/>
      <c r="Q146" s="430"/>
      <c r="R146" s="48"/>
      <c r="S146" s="48"/>
      <c r="T146" s="48"/>
      <c r="U146" s="48"/>
      <c r="V146" s="48"/>
      <c r="W146" s="48"/>
    </row>
    <row r="147" spans="1:24" s="49" customFormat="1" ht="24" x14ac:dyDescent="0.25">
      <c r="A147" s="413">
        <v>2</v>
      </c>
      <c r="B147" s="65" t="s">
        <v>98</v>
      </c>
      <c r="C147" s="81"/>
      <c r="D147" s="81"/>
      <c r="E147" s="81"/>
      <c r="F147" s="82">
        <v>2025</v>
      </c>
      <c r="G147" s="87">
        <v>2073.8000000000002</v>
      </c>
      <c r="H147" s="87">
        <v>0</v>
      </c>
      <c r="I147" s="87">
        <v>2073.8000000000002</v>
      </c>
      <c r="J147" s="87">
        <v>0</v>
      </c>
      <c r="K147" s="83"/>
      <c r="L147" s="83"/>
      <c r="M147" s="83"/>
      <c r="N147" s="83"/>
      <c r="O147" s="84"/>
      <c r="P147" s="85"/>
      <c r="Q147" s="430"/>
      <c r="R147" s="48"/>
      <c r="S147" s="48"/>
      <c r="T147" s="48"/>
      <c r="U147" s="48"/>
      <c r="V147" s="48"/>
      <c r="W147" s="48"/>
    </row>
    <row r="148" spans="1:24" s="49" customFormat="1" ht="24" x14ac:dyDescent="0.25">
      <c r="A148" s="434"/>
      <c r="B148" s="65" t="s">
        <v>99</v>
      </c>
      <c r="C148" s="81"/>
      <c r="D148" s="81"/>
      <c r="E148" s="81"/>
      <c r="F148" s="82">
        <v>2025</v>
      </c>
      <c r="G148" s="87">
        <v>10</v>
      </c>
      <c r="H148" s="87">
        <v>0</v>
      </c>
      <c r="I148" s="87">
        <v>10</v>
      </c>
      <c r="J148" s="87">
        <v>0</v>
      </c>
      <c r="K148" s="83"/>
      <c r="L148" s="83"/>
      <c r="M148" s="83"/>
      <c r="N148" s="83"/>
      <c r="O148" s="84"/>
      <c r="P148" s="85"/>
      <c r="Q148" s="430"/>
      <c r="R148" s="48"/>
      <c r="S148" s="48"/>
      <c r="T148" s="48"/>
      <c r="U148" s="48"/>
      <c r="V148" s="48"/>
      <c r="W148" s="48"/>
    </row>
    <row r="149" spans="1:24" s="49" customFormat="1" ht="13.8" x14ac:dyDescent="0.25">
      <c r="A149" s="414"/>
      <c r="B149" s="68" t="s">
        <v>27</v>
      </c>
      <c r="C149" s="81"/>
      <c r="D149" s="81"/>
      <c r="E149" s="81"/>
      <c r="F149" s="88"/>
      <c r="G149" s="83">
        <f>SUM(G147+G148)</f>
        <v>2083.8000000000002</v>
      </c>
      <c r="H149" s="83">
        <f t="shared" ref="H149:J149" si="42">SUM(H147+H148)</f>
        <v>0</v>
      </c>
      <c r="I149" s="83">
        <f t="shared" si="42"/>
        <v>2083.8000000000002</v>
      </c>
      <c r="J149" s="83">
        <f t="shared" si="42"/>
        <v>0</v>
      </c>
      <c r="K149" s="83"/>
      <c r="L149" s="83"/>
      <c r="M149" s="83"/>
      <c r="N149" s="83"/>
      <c r="O149" s="84"/>
      <c r="P149" s="85"/>
      <c r="Q149" s="430"/>
      <c r="R149" s="48"/>
      <c r="S149" s="48"/>
      <c r="T149" s="48"/>
      <c r="U149" s="48"/>
      <c r="V149" s="48"/>
      <c r="W149" s="48"/>
    </row>
    <row r="150" spans="1:24" s="49" customFormat="1" ht="24" x14ac:dyDescent="0.25">
      <c r="A150" s="413">
        <v>3</v>
      </c>
      <c r="B150" s="67" t="s">
        <v>100</v>
      </c>
      <c r="C150" s="81"/>
      <c r="D150" s="81"/>
      <c r="E150" s="81"/>
      <c r="F150" s="82">
        <v>2025</v>
      </c>
      <c r="G150" s="87">
        <v>2100</v>
      </c>
      <c r="H150" s="87">
        <v>0</v>
      </c>
      <c r="I150" s="87">
        <v>2100</v>
      </c>
      <c r="J150" s="87">
        <v>0</v>
      </c>
      <c r="K150" s="83"/>
      <c r="L150" s="83"/>
      <c r="M150" s="83"/>
      <c r="N150" s="83"/>
      <c r="O150" s="84"/>
      <c r="P150" s="85"/>
      <c r="Q150" s="430"/>
      <c r="R150" s="48"/>
      <c r="S150" s="48"/>
      <c r="T150" s="48"/>
      <c r="U150" s="48"/>
      <c r="V150" s="48"/>
      <c r="W150" s="48"/>
    </row>
    <row r="151" spans="1:24" s="49" customFormat="1" ht="24" x14ac:dyDescent="0.25">
      <c r="A151" s="434"/>
      <c r="B151" s="67" t="s">
        <v>101</v>
      </c>
      <c r="C151" s="81"/>
      <c r="D151" s="81"/>
      <c r="E151" s="81"/>
      <c r="F151" s="82">
        <v>2025</v>
      </c>
      <c r="G151" s="87">
        <v>10</v>
      </c>
      <c r="H151" s="87">
        <v>0</v>
      </c>
      <c r="I151" s="87">
        <v>10</v>
      </c>
      <c r="J151" s="87">
        <v>0</v>
      </c>
      <c r="K151" s="83"/>
      <c r="L151" s="83"/>
      <c r="M151" s="83"/>
      <c r="N151" s="83"/>
      <c r="O151" s="84"/>
      <c r="P151" s="85"/>
      <c r="Q151" s="430"/>
      <c r="R151" s="48"/>
      <c r="S151" s="48"/>
      <c r="T151" s="48"/>
      <c r="U151" s="48"/>
      <c r="V151" s="48"/>
      <c r="W151" s="48"/>
    </row>
    <row r="152" spans="1:24" s="49" customFormat="1" ht="13.8" x14ac:dyDescent="0.25">
      <c r="A152" s="414"/>
      <c r="B152" s="68" t="s">
        <v>27</v>
      </c>
      <c r="C152" s="81"/>
      <c r="D152" s="81"/>
      <c r="E152" s="81"/>
      <c r="F152" s="88"/>
      <c r="G152" s="83">
        <f>SUM(G150+G151)</f>
        <v>2110</v>
      </c>
      <c r="H152" s="83">
        <f t="shared" ref="H152:J152" si="43">SUM(H150+H151)</f>
        <v>0</v>
      </c>
      <c r="I152" s="83">
        <f t="shared" si="43"/>
        <v>2110</v>
      </c>
      <c r="J152" s="83">
        <f t="shared" si="43"/>
        <v>0</v>
      </c>
      <c r="K152" s="83"/>
      <c r="L152" s="83"/>
      <c r="M152" s="83"/>
      <c r="N152" s="83"/>
      <c r="O152" s="84"/>
      <c r="P152" s="85"/>
      <c r="Q152" s="430"/>
      <c r="R152" s="48"/>
      <c r="S152" s="48"/>
      <c r="T152" s="48"/>
      <c r="U152" s="48"/>
      <c r="V152" s="48"/>
      <c r="W152" s="48"/>
    </row>
    <row r="153" spans="1:24" s="104" customFormat="1" thickBot="1" x14ac:dyDescent="0.3">
      <c r="A153" s="73"/>
      <c r="B153" s="74" t="s">
        <v>102</v>
      </c>
      <c r="C153" s="75"/>
      <c r="D153" s="75"/>
      <c r="E153" s="75"/>
      <c r="F153" s="89">
        <v>2025</v>
      </c>
      <c r="G153" s="103">
        <f>SUM(G146+G149+G152)</f>
        <v>5110.6000000000004</v>
      </c>
      <c r="H153" s="103">
        <f t="shared" ref="H153:J153" si="44">SUM(H146+H149+H152)</f>
        <v>0</v>
      </c>
      <c r="I153" s="103">
        <f t="shared" si="44"/>
        <v>5110.6000000000004</v>
      </c>
      <c r="J153" s="103">
        <f t="shared" si="44"/>
        <v>0</v>
      </c>
      <c r="K153" s="77"/>
      <c r="L153" s="77"/>
      <c r="M153" s="77"/>
      <c r="N153" s="77"/>
      <c r="O153" s="78"/>
      <c r="P153" s="79"/>
      <c r="Q153" s="431"/>
      <c r="R153" s="48"/>
      <c r="S153" s="48"/>
      <c r="T153" s="48"/>
      <c r="U153" s="48"/>
      <c r="V153" s="48"/>
      <c r="W153" s="48"/>
      <c r="X153" s="49"/>
    </row>
    <row r="154" spans="1:24" s="114" customFormat="1" ht="39.6" customHeight="1" x14ac:dyDescent="0.25">
      <c r="A154" s="105">
        <v>2</v>
      </c>
      <c r="B154" s="106" t="s">
        <v>103</v>
      </c>
      <c r="C154" s="44" t="s">
        <v>21</v>
      </c>
      <c r="D154" s="107" t="s">
        <v>22</v>
      </c>
      <c r="E154" s="107" t="s">
        <v>104</v>
      </c>
      <c r="F154" s="108" t="s">
        <v>18</v>
      </c>
      <c r="G154" s="109">
        <f>G157+G174+G175+G179+G180+G181+G188+G197</f>
        <v>20115.099999999999</v>
      </c>
      <c r="H154" s="109">
        <f>H157+H174+H175+H179+H180+H181</f>
        <v>2292.9</v>
      </c>
      <c r="I154" s="109">
        <f>I157+I174+I175+I179+I180+I181+I188+I197</f>
        <v>20115.099999999999</v>
      </c>
      <c r="J154" s="109">
        <f>J157+J174+J175+J179+J180+J181</f>
        <v>2292.9</v>
      </c>
      <c r="K154" s="110"/>
      <c r="L154" s="110"/>
      <c r="M154" s="110"/>
      <c r="N154" s="110"/>
      <c r="O154" s="110"/>
      <c r="P154" s="111"/>
      <c r="Q154" s="410" t="s">
        <v>24</v>
      </c>
      <c r="R154" s="112"/>
      <c r="S154" s="112"/>
      <c r="T154" s="112"/>
      <c r="U154" s="112"/>
      <c r="V154" s="112"/>
      <c r="W154" s="112"/>
      <c r="X154" s="113"/>
    </row>
    <row r="155" spans="1:24" s="125" customFormat="1" ht="27" customHeight="1" x14ac:dyDescent="0.25">
      <c r="A155" s="115">
        <v>1</v>
      </c>
      <c r="B155" s="116" t="s">
        <v>105</v>
      </c>
      <c r="C155" s="117"/>
      <c r="D155" s="117"/>
      <c r="E155" s="117"/>
      <c r="F155" s="118">
        <v>2017</v>
      </c>
      <c r="G155" s="119">
        <f>I155+K155+M155+O155</f>
        <v>2.8000000000000003</v>
      </c>
      <c r="H155" s="119">
        <f>J155+L155+N155+P155</f>
        <v>2.8000000000000003</v>
      </c>
      <c r="I155" s="120">
        <f>2.2+0.6</f>
        <v>2.8000000000000003</v>
      </c>
      <c r="J155" s="120">
        <f>2.2+0.6</f>
        <v>2.8000000000000003</v>
      </c>
      <c r="K155" s="121"/>
      <c r="L155" s="121"/>
      <c r="M155" s="121"/>
      <c r="N155" s="121"/>
      <c r="O155" s="121"/>
      <c r="P155" s="122"/>
      <c r="Q155" s="411"/>
      <c r="R155" s="123"/>
      <c r="S155" s="123"/>
      <c r="T155" s="123"/>
      <c r="U155" s="123"/>
      <c r="V155" s="123"/>
      <c r="W155" s="123"/>
      <c r="X155" s="124"/>
    </row>
    <row r="156" spans="1:24" s="125" customFormat="1" ht="16.5" customHeight="1" x14ac:dyDescent="0.25">
      <c r="A156" s="118"/>
      <c r="B156" s="126" t="s">
        <v>27</v>
      </c>
      <c r="C156" s="117"/>
      <c r="D156" s="117"/>
      <c r="E156" s="117"/>
      <c r="F156" s="118"/>
      <c r="G156" s="127">
        <f>G155</f>
        <v>2.8000000000000003</v>
      </c>
      <c r="H156" s="127">
        <f>H155</f>
        <v>2.8000000000000003</v>
      </c>
      <c r="I156" s="127">
        <f>I155</f>
        <v>2.8000000000000003</v>
      </c>
      <c r="J156" s="127">
        <f>J155</f>
        <v>2.8000000000000003</v>
      </c>
      <c r="K156" s="128"/>
      <c r="L156" s="128"/>
      <c r="M156" s="128"/>
      <c r="N156" s="128"/>
      <c r="O156" s="128"/>
      <c r="P156" s="129"/>
      <c r="Q156" s="411"/>
      <c r="R156" s="123"/>
      <c r="S156" s="123"/>
      <c r="T156" s="123"/>
      <c r="U156" s="123"/>
      <c r="V156" s="123"/>
      <c r="W156" s="123"/>
      <c r="X156" s="124"/>
    </row>
    <row r="157" spans="1:24" s="125" customFormat="1" ht="17.25" customHeight="1" x14ac:dyDescent="0.25">
      <c r="A157" s="130"/>
      <c r="B157" s="131" t="s">
        <v>36</v>
      </c>
      <c r="C157" s="132"/>
      <c r="D157" s="132"/>
      <c r="E157" s="132"/>
      <c r="F157" s="133"/>
      <c r="G157" s="134">
        <f>G155</f>
        <v>2.8000000000000003</v>
      </c>
      <c r="H157" s="134">
        <f>H155</f>
        <v>2.8000000000000003</v>
      </c>
      <c r="I157" s="134">
        <f>I155</f>
        <v>2.8000000000000003</v>
      </c>
      <c r="J157" s="134">
        <f>J155</f>
        <v>2.8000000000000003</v>
      </c>
      <c r="K157" s="135"/>
      <c r="L157" s="135"/>
      <c r="M157" s="135"/>
      <c r="N157" s="135"/>
      <c r="O157" s="135"/>
      <c r="P157" s="136"/>
      <c r="Q157" s="411"/>
      <c r="R157" s="123"/>
      <c r="S157" s="123"/>
      <c r="T157" s="123"/>
      <c r="U157" s="123"/>
      <c r="V157" s="123"/>
      <c r="W157" s="123"/>
      <c r="X157" s="124"/>
    </row>
    <row r="158" spans="1:24" s="125" customFormat="1" ht="39.6" customHeight="1" x14ac:dyDescent="0.25">
      <c r="A158" s="115">
        <v>1</v>
      </c>
      <c r="B158" s="116" t="s">
        <v>106</v>
      </c>
      <c r="C158" s="117"/>
      <c r="D158" s="117"/>
      <c r="E158" s="117"/>
      <c r="F158" s="118">
        <v>2018</v>
      </c>
      <c r="G158" s="119">
        <v>436.5</v>
      </c>
      <c r="H158" s="119">
        <v>436.5</v>
      </c>
      <c r="I158" s="119">
        <v>436.5</v>
      </c>
      <c r="J158" s="119">
        <v>436.5</v>
      </c>
      <c r="K158" s="121"/>
      <c r="L158" s="121"/>
      <c r="M158" s="121"/>
      <c r="N158" s="121"/>
      <c r="O158" s="121"/>
      <c r="P158" s="122"/>
      <c r="Q158" s="411"/>
      <c r="R158" s="123"/>
      <c r="S158" s="123"/>
      <c r="T158" s="123"/>
      <c r="U158" s="123"/>
      <c r="V158" s="123"/>
      <c r="W158" s="123"/>
      <c r="X158" s="124"/>
    </row>
    <row r="159" spans="1:24" s="125" customFormat="1" ht="14.25" customHeight="1" x14ac:dyDescent="0.25">
      <c r="A159" s="137"/>
      <c r="B159" s="126" t="s">
        <v>27</v>
      </c>
      <c r="C159" s="138"/>
      <c r="D159" s="138"/>
      <c r="E159" s="138"/>
      <c r="F159" s="139"/>
      <c r="G159" s="127">
        <f>G158</f>
        <v>436.5</v>
      </c>
      <c r="H159" s="127">
        <f>H158</f>
        <v>436.5</v>
      </c>
      <c r="I159" s="127">
        <f>I158</f>
        <v>436.5</v>
      </c>
      <c r="J159" s="127">
        <f>J158</f>
        <v>436.5</v>
      </c>
      <c r="K159" s="128"/>
      <c r="L159" s="128"/>
      <c r="M159" s="128"/>
      <c r="N159" s="128"/>
      <c r="O159" s="128"/>
      <c r="P159" s="129"/>
      <c r="Q159" s="411"/>
      <c r="R159" s="123"/>
      <c r="S159" s="123"/>
      <c r="T159" s="123"/>
      <c r="U159" s="123"/>
      <c r="V159" s="123"/>
      <c r="W159" s="123"/>
      <c r="X159" s="124"/>
    </row>
    <row r="160" spans="1:24" s="50" customFormat="1" ht="24" x14ac:dyDescent="0.25">
      <c r="A160" s="140">
        <v>2</v>
      </c>
      <c r="B160" s="62" t="s">
        <v>107</v>
      </c>
      <c r="C160" s="139"/>
      <c r="D160" s="139"/>
      <c r="E160" s="139"/>
      <c r="F160" s="139">
        <v>2018</v>
      </c>
      <c r="G160" s="63">
        <v>1432.9</v>
      </c>
      <c r="H160" s="63">
        <v>1432.9</v>
      </c>
      <c r="I160" s="63">
        <v>1432.9</v>
      </c>
      <c r="J160" s="63">
        <v>1432.9</v>
      </c>
      <c r="K160" s="141"/>
      <c r="L160" s="142"/>
      <c r="M160" s="143"/>
      <c r="N160" s="141"/>
      <c r="O160" s="141"/>
      <c r="P160" s="144"/>
      <c r="Q160" s="411"/>
      <c r="R160" s="48"/>
      <c r="S160" s="48"/>
      <c r="T160" s="48"/>
      <c r="U160" s="48"/>
      <c r="V160" s="48"/>
      <c r="W160" s="48"/>
      <c r="X160" s="49"/>
    </row>
    <row r="161" spans="1:24" s="50" customFormat="1" ht="24" x14ac:dyDescent="0.25">
      <c r="A161" s="140"/>
      <c r="B161" s="62" t="s">
        <v>108</v>
      </c>
      <c r="C161" s="139"/>
      <c r="D161" s="139"/>
      <c r="E161" s="139"/>
      <c r="F161" s="139">
        <v>2018</v>
      </c>
      <c r="G161" s="63">
        <f>I161+K161+M161+O161</f>
        <v>3.4</v>
      </c>
      <c r="H161" s="63">
        <f>J161+L161+N161+P161</f>
        <v>3.4</v>
      </c>
      <c r="I161" s="145">
        <v>3.4</v>
      </c>
      <c r="J161" s="145">
        <v>3.4</v>
      </c>
      <c r="K161" s="143"/>
      <c r="L161" s="146"/>
      <c r="M161" s="143"/>
      <c r="N161" s="143"/>
      <c r="O161" s="143"/>
      <c r="P161" s="144"/>
      <c r="Q161" s="411"/>
      <c r="R161" s="48"/>
      <c r="S161" s="48"/>
      <c r="T161" s="48"/>
      <c r="U161" s="48"/>
      <c r="V161" s="48"/>
      <c r="W161" s="48"/>
      <c r="X161" s="49"/>
    </row>
    <row r="162" spans="1:24" s="50" customFormat="1" ht="13.8" x14ac:dyDescent="0.25">
      <c r="A162" s="140"/>
      <c r="B162" s="51" t="s">
        <v>27</v>
      </c>
      <c r="C162" s="147"/>
      <c r="D162" s="147"/>
      <c r="E162" s="147"/>
      <c r="F162" s="147"/>
      <c r="G162" s="148">
        <f>G160+G161</f>
        <v>1436.3000000000002</v>
      </c>
      <c r="H162" s="148">
        <f>H160+H161</f>
        <v>1436.3000000000002</v>
      </c>
      <c r="I162" s="148">
        <f>I160+I161</f>
        <v>1436.3000000000002</v>
      </c>
      <c r="J162" s="148">
        <f>J160+J161</f>
        <v>1436.3000000000002</v>
      </c>
      <c r="K162" s="129"/>
      <c r="L162" s="129"/>
      <c r="M162" s="129"/>
      <c r="N162" s="129"/>
      <c r="O162" s="129"/>
      <c r="P162" s="129"/>
      <c r="Q162" s="411"/>
      <c r="R162" s="48"/>
      <c r="S162" s="48"/>
      <c r="T162" s="48"/>
      <c r="U162" s="48"/>
      <c r="V162" s="48"/>
      <c r="W162" s="48"/>
      <c r="X162" s="49"/>
    </row>
    <row r="163" spans="1:24" s="50" customFormat="1" ht="30" hidden="1" customHeight="1" thickBot="1" x14ac:dyDescent="0.3">
      <c r="A163" s="140"/>
      <c r="B163" s="42" t="s">
        <v>109</v>
      </c>
      <c r="C163" s="139"/>
      <c r="D163" s="139"/>
      <c r="E163" s="139"/>
      <c r="F163" s="139">
        <v>2018</v>
      </c>
      <c r="G163" s="145">
        <f>I163+K163+M163+O163</f>
        <v>0</v>
      </c>
      <c r="H163" s="119">
        <f>J163+L163+N163+P163</f>
        <v>0</v>
      </c>
      <c r="I163" s="119">
        <v>0</v>
      </c>
      <c r="J163" s="119"/>
      <c r="K163" s="141"/>
      <c r="L163" s="142"/>
      <c r="M163" s="143"/>
      <c r="N163" s="141"/>
      <c r="O163" s="141"/>
      <c r="P163" s="144"/>
      <c r="Q163" s="411"/>
      <c r="R163" s="48"/>
      <c r="S163" s="48"/>
      <c r="T163" s="48"/>
      <c r="U163" s="48"/>
      <c r="V163" s="48"/>
      <c r="W163" s="48"/>
      <c r="X163" s="49"/>
    </row>
    <row r="164" spans="1:24" s="50" customFormat="1" ht="15" hidden="1" customHeight="1" x14ac:dyDescent="0.25">
      <c r="A164" s="140"/>
      <c r="B164" s="51" t="s">
        <v>27</v>
      </c>
      <c r="C164" s="147"/>
      <c r="D164" s="147"/>
      <c r="E164" s="147"/>
      <c r="F164" s="147"/>
      <c r="G164" s="148">
        <f>G163</f>
        <v>0</v>
      </c>
      <c r="H164" s="148">
        <f>H163</f>
        <v>0</v>
      </c>
      <c r="I164" s="148">
        <f>I163</f>
        <v>0</v>
      </c>
      <c r="J164" s="148">
        <f>J163</f>
        <v>0</v>
      </c>
      <c r="K164" s="129"/>
      <c r="L164" s="129"/>
      <c r="M164" s="129"/>
      <c r="N164" s="129"/>
      <c r="O164" s="129"/>
      <c r="P164" s="129"/>
      <c r="Q164" s="411"/>
      <c r="R164" s="48"/>
      <c r="S164" s="48"/>
      <c r="T164" s="48"/>
      <c r="U164" s="48"/>
      <c r="V164" s="48"/>
      <c r="W164" s="48"/>
      <c r="X164" s="49"/>
    </row>
    <row r="165" spans="1:24" s="50" customFormat="1" ht="30" hidden="1" customHeight="1" thickBot="1" x14ac:dyDescent="0.3">
      <c r="A165" s="41"/>
      <c r="B165" s="42" t="s">
        <v>110</v>
      </c>
      <c r="C165" s="43"/>
      <c r="D165" s="43"/>
      <c r="E165" s="43"/>
      <c r="F165" s="118">
        <v>2018</v>
      </c>
      <c r="G165" s="119">
        <f>I165+K165+M165+O165</f>
        <v>0</v>
      </c>
      <c r="H165" s="119">
        <f>J165+L165+N165+P165</f>
        <v>0</v>
      </c>
      <c r="I165" s="119">
        <v>0</v>
      </c>
      <c r="J165" s="119">
        <v>0</v>
      </c>
      <c r="K165" s="141"/>
      <c r="L165" s="141"/>
      <c r="M165" s="141"/>
      <c r="N165" s="141"/>
      <c r="O165" s="141"/>
      <c r="P165" s="143"/>
      <c r="Q165" s="411"/>
      <c r="R165" s="48"/>
      <c r="S165" s="48"/>
      <c r="T165" s="48"/>
      <c r="U165" s="48"/>
      <c r="V165" s="48"/>
      <c r="W165" s="48"/>
      <c r="X165" s="49"/>
    </row>
    <row r="166" spans="1:24" s="50" customFormat="1" ht="31.5" hidden="1" customHeight="1" thickBot="1" x14ac:dyDescent="0.3">
      <c r="A166" s="41"/>
      <c r="B166" s="42" t="s">
        <v>111</v>
      </c>
      <c r="C166" s="43"/>
      <c r="D166" s="43"/>
      <c r="E166" s="43"/>
      <c r="F166" s="118">
        <v>2018</v>
      </c>
      <c r="G166" s="119">
        <f>I166+K166+M166+O166</f>
        <v>0</v>
      </c>
      <c r="H166" s="119">
        <f>J166+L166+N166+P166</f>
        <v>0</v>
      </c>
      <c r="I166" s="119">
        <v>0</v>
      </c>
      <c r="J166" s="119">
        <v>0</v>
      </c>
      <c r="K166" s="141"/>
      <c r="L166" s="141"/>
      <c r="M166" s="141"/>
      <c r="N166" s="141"/>
      <c r="O166" s="141"/>
      <c r="P166" s="143"/>
      <c r="Q166" s="411"/>
      <c r="R166" s="48"/>
      <c r="S166" s="48"/>
      <c r="T166" s="48"/>
      <c r="U166" s="48"/>
      <c r="V166" s="48"/>
      <c r="W166" s="48"/>
      <c r="X166" s="49"/>
    </row>
    <row r="167" spans="1:24" s="50" customFormat="1" ht="15" hidden="1" customHeight="1" x14ac:dyDescent="0.25">
      <c r="A167" s="41"/>
      <c r="B167" s="51" t="s">
        <v>27</v>
      </c>
      <c r="C167" s="41"/>
      <c r="D167" s="41"/>
      <c r="E167" s="41"/>
      <c r="F167" s="115"/>
      <c r="G167" s="127">
        <f>G165+G166</f>
        <v>0</v>
      </c>
      <c r="H167" s="127">
        <f>H165+H166</f>
        <v>0</v>
      </c>
      <c r="I167" s="127">
        <f>I165+I166</f>
        <v>0</v>
      </c>
      <c r="J167" s="127">
        <f>J165+J166</f>
        <v>0</v>
      </c>
      <c r="K167" s="128"/>
      <c r="L167" s="128"/>
      <c r="M167" s="128"/>
      <c r="N167" s="128"/>
      <c r="O167" s="128"/>
      <c r="P167" s="129"/>
      <c r="Q167" s="411"/>
      <c r="R167" s="48"/>
      <c r="S167" s="48"/>
      <c r="T167" s="48"/>
      <c r="U167" s="48"/>
      <c r="V167" s="48"/>
      <c r="W167" s="48"/>
      <c r="X167" s="49"/>
    </row>
    <row r="168" spans="1:24" s="50" customFormat="1" ht="24" x14ac:dyDescent="0.25">
      <c r="A168" s="140">
        <v>3</v>
      </c>
      <c r="B168" s="149" t="s">
        <v>112</v>
      </c>
      <c r="C168" s="139"/>
      <c r="D168" s="139"/>
      <c r="E168" s="139"/>
      <c r="F168" s="139">
        <v>2018</v>
      </c>
      <c r="G168" s="145">
        <v>152.1</v>
      </c>
      <c r="H168" s="145">
        <v>152.1</v>
      </c>
      <c r="I168" s="145">
        <v>152.1</v>
      </c>
      <c r="J168" s="145">
        <v>152.1</v>
      </c>
      <c r="K168" s="141"/>
      <c r="L168" s="142"/>
      <c r="M168" s="143"/>
      <c r="N168" s="141"/>
      <c r="O168" s="141"/>
      <c r="P168" s="144"/>
      <c r="Q168" s="411"/>
      <c r="R168" s="48"/>
      <c r="S168" s="48"/>
      <c r="T168" s="48"/>
      <c r="U168" s="48"/>
      <c r="V168" s="48"/>
      <c r="W168" s="48"/>
      <c r="X168" s="49"/>
    </row>
    <row r="169" spans="1:24" s="50" customFormat="1" ht="24" x14ac:dyDescent="0.25">
      <c r="A169" s="140"/>
      <c r="B169" s="149" t="s">
        <v>113</v>
      </c>
      <c r="C169" s="139"/>
      <c r="D169" s="139"/>
      <c r="E169" s="139"/>
      <c r="F169" s="139">
        <v>2018</v>
      </c>
      <c r="G169" s="145">
        <v>3.9</v>
      </c>
      <c r="H169" s="145">
        <v>3.9</v>
      </c>
      <c r="I169" s="145">
        <v>3.9</v>
      </c>
      <c r="J169" s="145">
        <v>3.9</v>
      </c>
      <c r="K169" s="141"/>
      <c r="L169" s="142"/>
      <c r="M169" s="143"/>
      <c r="N169" s="141"/>
      <c r="O169" s="141"/>
      <c r="P169" s="144"/>
      <c r="Q169" s="411"/>
      <c r="R169" s="48"/>
      <c r="S169" s="48"/>
      <c r="T169" s="48"/>
      <c r="U169" s="48"/>
      <c r="V169" s="48"/>
      <c r="W169" s="48"/>
      <c r="X169" s="49"/>
    </row>
    <row r="170" spans="1:24" s="50" customFormat="1" ht="13.8" x14ac:dyDescent="0.25">
      <c r="A170" s="140"/>
      <c r="B170" s="51" t="s">
        <v>27</v>
      </c>
      <c r="C170" s="147"/>
      <c r="D170" s="147"/>
      <c r="E170" s="147"/>
      <c r="F170" s="147"/>
      <c r="G170" s="127">
        <f>G168+G169</f>
        <v>156</v>
      </c>
      <c r="H170" s="127">
        <f>H168+H169</f>
        <v>156</v>
      </c>
      <c r="I170" s="127">
        <f>I168+I169</f>
        <v>156</v>
      </c>
      <c r="J170" s="127">
        <f>J168+J169</f>
        <v>156</v>
      </c>
      <c r="K170" s="128"/>
      <c r="L170" s="128"/>
      <c r="M170" s="128"/>
      <c r="N170" s="128"/>
      <c r="O170" s="128"/>
      <c r="P170" s="129"/>
      <c r="Q170" s="411"/>
      <c r="R170" s="48"/>
      <c r="S170" s="48"/>
      <c r="T170" s="48"/>
      <c r="U170" s="48"/>
      <c r="V170" s="48"/>
      <c r="W170" s="48"/>
      <c r="X170" s="49"/>
    </row>
    <row r="171" spans="1:24" s="50" customFormat="1" ht="24" customHeight="1" x14ac:dyDescent="0.25">
      <c r="A171" s="41">
        <v>4</v>
      </c>
      <c r="B171" s="62" t="s">
        <v>114</v>
      </c>
      <c r="C171" s="43"/>
      <c r="D171" s="43"/>
      <c r="E171" s="43"/>
      <c r="F171" s="44">
        <v>2018</v>
      </c>
      <c r="G171" s="63">
        <v>256</v>
      </c>
      <c r="H171" s="63">
        <v>256</v>
      </c>
      <c r="I171" s="63">
        <v>256</v>
      </c>
      <c r="J171" s="63">
        <v>256</v>
      </c>
      <c r="K171" s="46"/>
      <c r="L171" s="46"/>
      <c r="M171" s="46"/>
      <c r="N171" s="46"/>
      <c r="O171" s="46"/>
      <c r="P171" s="47"/>
      <c r="Q171" s="411"/>
      <c r="R171" s="48"/>
      <c r="S171" s="48"/>
      <c r="T171" s="48"/>
      <c r="U171" s="48"/>
      <c r="V171" s="48"/>
      <c r="W171" s="48"/>
      <c r="X171" s="49"/>
    </row>
    <row r="172" spans="1:24" s="50" customFormat="1" ht="24" customHeight="1" x14ac:dyDescent="0.25">
      <c r="A172" s="43"/>
      <c r="B172" s="62" t="s">
        <v>115</v>
      </c>
      <c r="C172" s="43"/>
      <c r="D172" s="43"/>
      <c r="E172" s="43"/>
      <c r="F172" s="44">
        <v>2018</v>
      </c>
      <c r="G172" s="63">
        <f>I172+K172+M172+O172</f>
        <v>2.1999999999999993</v>
      </c>
      <c r="H172" s="63">
        <f>J172+L172+N172+P172</f>
        <v>2.1999999999999993</v>
      </c>
      <c r="I172" s="63">
        <f>15-12.8</f>
        <v>2.1999999999999993</v>
      </c>
      <c r="J172" s="63">
        <f>15-12.8</f>
        <v>2.1999999999999993</v>
      </c>
      <c r="K172" s="46"/>
      <c r="L172" s="46"/>
      <c r="M172" s="46"/>
      <c r="N172" s="46"/>
      <c r="O172" s="46"/>
      <c r="P172" s="47"/>
      <c r="Q172" s="411"/>
      <c r="R172" s="48"/>
      <c r="S172" s="48"/>
      <c r="T172" s="48"/>
      <c r="U172" s="48"/>
      <c r="V172" s="48"/>
      <c r="W172" s="48"/>
      <c r="X172" s="49"/>
    </row>
    <row r="173" spans="1:24" s="50" customFormat="1" ht="13.8" x14ac:dyDescent="0.25">
      <c r="A173" s="41"/>
      <c r="B173" s="51" t="s">
        <v>27</v>
      </c>
      <c r="C173" s="41"/>
      <c r="D173" s="41"/>
      <c r="E173" s="41"/>
      <c r="F173" s="52"/>
      <c r="G173" s="64">
        <f>G171+G172</f>
        <v>258.2</v>
      </c>
      <c r="H173" s="64">
        <f>H171+H172</f>
        <v>258.2</v>
      </c>
      <c r="I173" s="64">
        <f>I171+I172</f>
        <v>258.2</v>
      </c>
      <c r="J173" s="64">
        <f>J171+J172</f>
        <v>258.2</v>
      </c>
      <c r="K173" s="54"/>
      <c r="L173" s="54"/>
      <c r="M173" s="54"/>
      <c r="N173" s="54"/>
      <c r="O173" s="54"/>
      <c r="P173" s="55"/>
      <c r="Q173" s="411"/>
      <c r="R173" s="48"/>
      <c r="S173" s="48"/>
      <c r="T173" s="48"/>
      <c r="U173" s="48"/>
      <c r="V173" s="48"/>
      <c r="W173" s="48"/>
      <c r="X173" s="49"/>
    </row>
    <row r="174" spans="1:24" s="125" customFormat="1" ht="12" x14ac:dyDescent="0.25">
      <c r="A174" s="150"/>
      <c r="B174" s="57" t="s">
        <v>47</v>
      </c>
      <c r="C174" s="151"/>
      <c r="D174" s="151"/>
      <c r="E174" s="151"/>
      <c r="F174" s="151"/>
      <c r="G174" s="152">
        <f>G159+G162+G170+G173</f>
        <v>2287</v>
      </c>
      <c r="H174" s="152">
        <f>H159+H162+H170+H173</f>
        <v>2287</v>
      </c>
      <c r="I174" s="152">
        <f>I159+I162+I170+I173</f>
        <v>2287</v>
      </c>
      <c r="J174" s="152">
        <f>J159+J162+J170+J173</f>
        <v>2287</v>
      </c>
      <c r="K174" s="153"/>
      <c r="L174" s="153"/>
      <c r="M174" s="153"/>
      <c r="N174" s="153"/>
      <c r="O174" s="153"/>
      <c r="P174" s="154"/>
      <c r="Q174" s="411"/>
      <c r="R174" s="123"/>
      <c r="S174" s="123"/>
      <c r="T174" s="123"/>
      <c r="U174" s="123"/>
      <c r="V174" s="123"/>
      <c r="W174" s="123"/>
      <c r="X174" s="124"/>
    </row>
    <row r="175" spans="1:24" s="125" customFormat="1" ht="12" x14ac:dyDescent="0.25">
      <c r="A175" s="155"/>
      <c r="B175" s="57" t="s">
        <v>48</v>
      </c>
      <c r="C175" s="151"/>
      <c r="D175" s="151"/>
      <c r="E175" s="151"/>
      <c r="F175" s="151"/>
      <c r="G175" s="152">
        <v>0</v>
      </c>
      <c r="H175" s="152">
        <v>0</v>
      </c>
      <c r="I175" s="152">
        <v>0</v>
      </c>
      <c r="J175" s="152">
        <v>0</v>
      </c>
      <c r="K175" s="153"/>
      <c r="L175" s="153"/>
      <c r="M175" s="153"/>
      <c r="N175" s="153"/>
      <c r="O175" s="153"/>
      <c r="P175" s="154"/>
      <c r="Q175" s="411"/>
      <c r="R175" s="123"/>
      <c r="S175" s="123"/>
      <c r="T175" s="123"/>
      <c r="U175" s="123"/>
      <c r="V175" s="123"/>
      <c r="W175" s="123"/>
      <c r="X175" s="124"/>
    </row>
    <row r="176" spans="1:24" s="124" customFormat="1" ht="24" x14ac:dyDescent="0.25">
      <c r="A176" s="156">
        <v>1</v>
      </c>
      <c r="B176" s="65" t="s">
        <v>116</v>
      </c>
      <c r="C176" s="117"/>
      <c r="D176" s="117"/>
      <c r="E176" s="117"/>
      <c r="F176" s="157">
        <v>2020</v>
      </c>
      <c r="G176" s="66">
        <v>0</v>
      </c>
      <c r="H176" s="66">
        <v>0</v>
      </c>
      <c r="I176" s="66">
        <v>0</v>
      </c>
      <c r="J176" s="66">
        <v>0</v>
      </c>
      <c r="K176" s="158"/>
      <c r="L176" s="158"/>
      <c r="M176" s="158"/>
      <c r="N176" s="158"/>
      <c r="O176" s="158"/>
      <c r="P176" s="159"/>
      <c r="Q176" s="411"/>
      <c r="R176" s="123"/>
      <c r="S176" s="123"/>
      <c r="T176" s="123"/>
      <c r="U176" s="123"/>
      <c r="V176" s="123"/>
      <c r="W176" s="123"/>
    </row>
    <row r="177" spans="1:24" s="124" customFormat="1" ht="24" x14ac:dyDescent="0.25">
      <c r="A177" s="156"/>
      <c r="B177" s="65" t="s">
        <v>117</v>
      </c>
      <c r="C177" s="117"/>
      <c r="D177" s="117"/>
      <c r="E177" s="117"/>
      <c r="F177" s="157">
        <v>2020</v>
      </c>
      <c r="G177" s="66">
        <v>3.1</v>
      </c>
      <c r="H177" s="66">
        <v>3.1</v>
      </c>
      <c r="I177" s="66">
        <v>3.1</v>
      </c>
      <c r="J177" s="66">
        <v>3.1</v>
      </c>
      <c r="K177" s="158"/>
      <c r="L177" s="158"/>
      <c r="M177" s="158"/>
      <c r="N177" s="158"/>
      <c r="O177" s="158"/>
      <c r="P177" s="159"/>
      <c r="Q177" s="411"/>
      <c r="R177" s="123"/>
      <c r="S177" s="123"/>
      <c r="T177" s="123"/>
      <c r="U177" s="123"/>
      <c r="V177" s="123"/>
      <c r="W177" s="123"/>
    </row>
    <row r="178" spans="1:24" s="124" customFormat="1" ht="12" x14ac:dyDescent="0.25">
      <c r="A178" s="156"/>
      <c r="B178" s="68" t="s">
        <v>27</v>
      </c>
      <c r="C178" s="117"/>
      <c r="D178" s="117"/>
      <c r="E178" s="117"/>
      <c r="F178" s="160"/>
      <c r="G178" s="69">
        <f>SUM(G176+G177)</f>
        <v>3.1</v>
      </c>
      <c r="H178" s="69">
        <f>SUM(H176+H177)</f>
        <v>3.1</v>
      </c>
      <c r="I178" s="69">
        <f>SUM(I176+I177)</f>
        <v>3.1</v>
      </c>
      <c r="J178" s="69">
        <f>SUM(J176+J177)</f>
        <v>3.1</v>
      </c>
      <c r="K178" s="158"/>
      <c r="L178" s="158"/>
      <c r="M178" s="158"/>
      <c r="N178" s="158"/>
      <c r="O178" s="158"/>
      <c r="P178" s="159"/>
      <c r="Q178" s="411"/>
      <c r="R178" s="123"/>
      <c r="S178" s="123"/>
      <c r="T178" s="123"/>
      <c r="U178" s="123"/>
      <c r="V178" s="123"/>
      <c r="W178" s="123"/>
    </row>
    <row r="179" spans="1:24" s="125" customFormat="1" ht="12" x14ac:dyDescent="0.25">
      <c r="A179" s="155"/>
      <c r="B179" s="57" t="s">
        <v>71</v>
      </c>
      <c r="C179" s="151"/>
      <c r="D179" s="151"/>
      <c r="E179" s="151"/>
      <c r="F179" s="161">
        <v>2020</v>
      </c>
      <c r="G179" s="152">
        <f>G178</f>
        <v>3.1</v>
      </c>
      <c r="H179" s="152">
        <f t="shared" ref="H179:J179" si="45">H178</f>
        <v>3.1</v>
      </c>
      <c r="I179" s="152">
        <f t="shared" si="45"/>
        <v>3.1</v>
      </c>
      <c r="J179" s="152">
        <f t="shared" si="45"/>
        <v>3.1</v>
      </c>
      <c r="K179" s="153"/>
      <c r="L179" s="153"/>
      <c r="M179" s="153"/>
      <c r="N179" s="153"/>
      <c r="O179" s="153"/>
      <c r="P179" s="154"/>
      <c r="Q179" s="411"/>
      <c r="R179" s="123"/>
      <c r="S179" s="123"/>
      <c r="T179" s="123"/>
      <c r="U179" s="123"/>
      <c r="V179" s="123"/>
      <c r="W179" s="123"/>
      <c r="X179" s="124"/>
    </row>
    <row r="180" spans="1:24" s="49" customFormat="1" ht="13.8" x14ac:dyDescent="0.25">
      <c r="A180" s="73"/>
      <c r="B180" s="74" t="s">
        <v>72</v>
      </c>
      <c r="C180" s="75"/>
      <c r="D180" s="75"/>
      <c r="E180" s="75"/>
      <c r="F180" s="89">
        <v>2021</v>
      </c>
      <c r="G180" s="162">
        <v>0</v>
      </c>
      <c r="H180" s="162">
        <v>0</v>
      </c>
      <c r="I180" s="162">
        <v>0</v>
      </c>
      <c r="J180" s="162">
        <v>0</v>
      </c>
      <c r="K180" s="78"/>
      <c r="L180" s="78"/>
      <c r="M180" s="78"/>
      <c r="N180" s="78"/>
      <c r="O180" s="78"/>
      <c r="P180" s="79"/>
      <c r="Q180" s="411"/>
      <c r="R180" s="48"/>
      <c r="S180" s="48"/>
      <c r="T180" s="48"/>
      <c r="U180" s="48"/>
      <c r="V180" s="48"/>
      <c r="W180" s="48"/>
    </row>
    <row r="181" spans="1:24" s="49" customFormat="1" ht="13.8" x14ac:dyDescent="0.25">
      <c r="A181" s="73"/>
      <c r="B181" s="74" t="s">
        <v>76</v>
      </c>
      <c r="C181" s="75"/>
      <c r="D181" s="75"/>
      <c r="E181" s="75"/>
      <c r="F181" s="89">
        <v>2022</v>
      </c>
      <c r="G181" s="77">
        <v>0</v>
      </c>
      <c r="H181" s="77">
        <v>0</v>
      </c>
      <c r="I181" s="77">
        <v>0</v>
      </c>
      <c r="J181" s="77">
        <v>0</v>
      </c>
      <c r="K181" s="78"/>
      <c r="L181" s="78"/>
      <c r="M181" s="78"/>
      <c r="N181" s="78"/>
      <c r="O181" s="78"/>
      <c r="P181" s="79"/>
      <c r="Q181" s="411"/>
      <c r="R181" s="48"/>
      <c r="S181" s="48"/>
      <c r="T181" s="48"/>
      <c r="U181" s="48"/>
      <c r="V181" s="48"/>
      <c r="W181" s="48"/>
    </row>
    <row r="182" spans="1:24" s="125" customFormat="1" ht="15.6" customHeight="1" x14ac:dyDescent="0.25">
      <c r="A182" s="80">
        <v>1</v>
      </c>
      <c r="B182" s="65" t="s">
        <v>118</v>
      </c>
      <c r="C182" s="81"/>
      <c r="D182" s="81"/>
      <c r="E182" s="81"/>
      <c r="F182" s="82">
        <v>2023</v>
      </c>
      <c r="G182" s="327">
        <v>2045.7</v>
      </c>
      <c r="H182" s="327">
        <v>0</v>
      </c>
      <c r="I182" s="327">
        <v>2045.7</v>
      </c>
      <c r="J182" s="327">
        <v>0</v>
      </c>
      <c r="K182" s="163"/>
      <c r="L182" s="163"/>
      <c r="M182" s="163"/>
      <c r="N182" s="163"/>
      <c r="O182" s="163"/>
      <c r="P182" s="164"/>
      <c r="Q182" s="411"/>
      <c r="R182" s="123"/>
      <c r="S182" s="123"/>
      <c r="T182" s="123"/>
      <c r="U182" s="123"/>
      <c r="V182" s="123"/>
      <c r="W182" s="123"/>
      <c r="X182" s="124"/>
    </row>
    <row r="183" spans="1:24" s="125" customFormat="1" ht="24" x14ac:dyDescent="0.25">
      <c r="A183" s="80"/>
      <c r="B183" s="65" t="s">
        <v>119</v>
      </c>
      <c r="C183" s="81"/>
      <c r="D183" s="81"/>
      <c r="E183" s="81"/>
      <c r="F183" s="82">
        <v>2023</v>
      </c>
      <c r="G183" s="87">
        <f>I183+K183+M183+O183</f>
        <v>10</v>
      </c>
      <c r="H183" s="87">
        <v>0</v>
      </c>
      <c r="I183" s="87">
        <v>10</v>
      </c>
      <c r="J183" s="87">
        <v>0</v>
      </c>
      <c r="K183" s="163"/>
      <c r="L183" s="163"/>
      <c r="M183" s="163"/>
      <c r="N183" s="163"/>
      <c r="O183" s="163"/>
      <c r="P183" s="164"/>
      <c r="Q183" s="411"/>
      <c r="R183" s="165"/>
      <c r="S183" s="123"/>
      <c r="T183" s="123"/>
      <c r="U183" s="123"/>
      <c r="V183" s="123"/>
      <c r="W183" s="123"/>
      <c r="X183" s="124"/>
    </row>
    <row r="184" spans="1:24" s="125" customFormat="1" ht="12" x14ac:dyDescent="0.25">
      <c r="A184" s="80"/>
      <c r="B184" s="68" t="s">
        <v>27</v>
      </c>
      <c r="C184" s="80"/>
      <c r="D184" s="80"/>
      <c r="E184" s="80"/>
      <c r="F184" s="179"/>
      <c r="G184" s="180">
        <f>G182+G183</f>
        <v>2055.6999999999998</v>
      </c>
      <c r="H184" s="180">
        <f>H182+H183</f>
        <v>0</v>
      </c>
      <c r="I184" s="180">
        <f>I182+I183</f>
        <v>2055.6999999999998</v>
      </c>
      <c r="J184" s="180">
        <f>J182+J183</f>
        <v>0</v>
      </c>
      <c r="K184" s="163"/>
      <c r="L184" s="163"/>
      <c r="M184" s="163"/>
      <c r="N184" s="163"/>
      <c r="O184" s="163"/>
      <c r="P184" s="164"/>
      <c r="Q184" s="411"/>
      <c r="R184" s="123"/>
      <c r="S184" s="123"/>
      <c r="T184" s="123"/>
      <c r="U184" s="123"/>
      <c r="V184" s="123"/>
      <c r="W184" s="123"/>
      <c r="X184" s="124"/>
    </row>
    <row r="185" spans="1:24" s="49" customFormat="1" ht="22.95" customHeight="1" x14ac:dyDescent="0.25">
      <c r="A185" s="317">
        <v>2</v>
      </c>
      <c r="B185" s="67" t="s">
        <v>247</v>
      </c>
      <c r="C185" s="81"/>
      <c r="D185" s="81"/>
      <c r="E185" s="81"/>
      <c r="F185" s="82">
        <v>2023</v>
      </c>
      <c r="G185" s="87">
        <v>5973.5</v>
      </c>
      <c r="H185" s="87">
        <f>J185+L185+N185+P185</f>
        <v>0</v>
      </c>
      <c r="I185" s="87">
        <v>5973.5</v>
      </c>
      <c r="J185" s="87">
        <f>387.5-387.5</f>
        <v>0</v>
      </c>
      <c r="K185" s="84"/>
      <c r="L185" s="84"/>
      <c r="M185" s="84"/>
      <c r="N185" s="84"/>
      <c r="O185" s="84"/>
      <c r="P185" s="85"/>
      <c r="Q185" s="411"/>
      <c r="R185" s="166"/>
      <c r="S185" s="48"/>
      <c r="T185" s="48"/>
      <c r="U185" s="48"/>
      <c r="V185" s="48"/>
      <c r="W185" s="48"/>
    </row>
    <row r="186" spans="1:24" s="49" customFormat="1" ht="27.75" customHeight="1" x14ac:dyDescent="0.25">
      <c r="A186" s="318"/>
      <c r="B186" s="67" t="s">
        <v>248</v>
      </c>
      <c r="C186" s="81"/>
      <c r="D186" s="81"/>
      <c r="E186" s="81"/>
      <c r="F186" s="82">
        <v>2023</v>
      </c>
      <c r="G186" s="87">
        <f>I186+K186+M186+O186</f>
        <v>10</v>
      </c>
      <c r="H186" s="87">
        <f>J186+L186+N186+P186</f>
        <v>0</v>
      </c>
      <c r="I186" s="87">
        <v>10</v>
      </c>
      <c r="J186" s="87">
        <f>10-10</f>
        <v>0</v>
      </c>
      <c r="K186" s="84"/>
      <c r="L186" s="84"/>
      <c r="M186" s="84"/>
      <c r="N186" s="84"/>
      <c r="O186" s="84"/>
      <c r="P186" s="85"/>
      <c r="Q186" s="411"/>
      <c r="R186" s="48"/>
      <c r="S186" s="48"/>
      <c r="T186" s="48"/>
      <c r="U186" s="48"/>
      <c r="V186" s="48"/>
      <c r="W186" s="48"/>
    </row>
    <row r="187" spans="1:24" s="49" customFormat="1" ht="13.8" x14ac:dyDescent="0.25">
      <c r="A187" s="319"/>
      <c r="B187" s="68" t="s">
        <v>27</v>
      </c>
      <c r="C187" s="81"/>
      <c r="D187" s="81"/>
      <c r="E187" s="81"/>
      <c r="F187" s="88"/>
      <c r="G187" s="83">
        <f>G185+G186</f>
        <v>5983.5</v>
      </c>
      <c r="H187" s="83">
        <f>H185+H186</f>
        <v>0</v>
      </c>
      <c r="I187" s="83">
        <f>I185+I186</f>
        <v>5983.5</v>
      </c>
      <c r="J187" s="83">
        <f>J185+J186</f>
        <v>0</v>
      </c>
      <c r="K187" s="84"/>
      <c r="L187" s="84"/>
      <c r="M187" s="84"/>
      <c r="N187" s="84"/>
      <c r="O187" s="84"/>
      <c r="P187" s="85"/>
      <c r="Q187" s="411"/>
      <c r="R187" s="166">
        <f>G182+G185</f>
        <v>8019.2</v>
      </c>
      <c r="S187" s="166">
        <f>G183+G186</f>
        <v>20</v>
      </c>
      <c r="T187" s="48"/>
      <c r="U187" s="48"/>
      <c r="V187" s="48"/>
      <c r="W187" s="48"/>
    </row>
    <row r="188" spans="1:24" s="49" customFormat="1" ht="13.8" x14ac:dyDescent="0.25">
      <c r="A188" s="73"/>
      <c r="B188" s="74" t="s">
        <v>90</v>
      </c>
      <c r="C188" s="75"/>
      <c r="D188" s="75"/>
      <c r="E188" s="75"/>
      <c r="F188" s="89">
        <v>2023</v>
      </c>
      <c r="G188" s="77">
        <f>G184+G187</f>
        <v>8039.2</v>
      </c>
      <c r="H188" s="77">
        <f t="shared" ref="H188:J188" si="46">H184+H187</f>
        <v>0</v>
      </c>
      <c r="I188" s="77">
        <f t="shared" si="46"/>
        <v>8039.2</v>
      </c>
      <c r="J188" s="77">
        <f t="shared" si="46"/>
        <v>0</v>
      </c>
      <c r="K188" s="78"/>
      <c r="L188" s="78"/>
      <c r="M188" s="78"/>
      <c r="N188" s="78"/>
      <c r="O188" s="78"/>
      <c r="P188" s="79"/>
      <c r="Q188" s="411"/>
      <c r="R188" s="48"/>
      <c r="S188" s="48"/>
      <c r="T188" s="48"/>
      <c r="U188" s="48"/>
      <c r="V188" s="48"/>
      <c r="W188" s="48"/>
    </row>
    <row r="189" spans="1:24" s="49" customFormat="1" ht="13.8" x14ac:dyDescent="0.25">
      <c r="A189" s="336">
        <v>1</v>
      </c>
      <c r="B189" s="67" t="s">
        <v>254</v>
      </c>
      <c r="C189" s="320"/>
      <c r="D189" s="320"/>
      <c r="E189" s="320"/>
      <c r="F189" s="321">
        <v>2024</v>
      </c>
      <c r="G189" s="329">
        <v>3190.5</v>
      </c>
      <c r="H189" s="329">
        <f>J189+L189+N189+P189</f>
        <v>0</v>
      </c>
      <c r="I189" s="330">
        <v>3190.5</v>
      </c>
      <c r="J189" s="330">
        <v>0</v>
      </c>
      <c r="K189" s="84"/>
      <c r="L189" s="84"/>
      <c r="M189" s="84"/>
      <c r="N189" s="84"/>
      <c r="O189" s="84"/>
      <c r="P189" s="85"/>
      <c r="Q189" s="411"/>
      <c r="R189" s="48"/>
      <c r="S189" s="48"/>
      <c r="T189" s="48"/>
      <c r="U189" s="48"/>
      <c r="V189" s="48"/>
      <c r="W189" s="48"/>
    </row>
    <row r="190" spans="1:24" s="49" customFormat="1" ht="24" x14ac:dyDescent="0.25">
      <c r="A190" s="328"/>
      <c r="B190" s="67" t="s">
        <v>255</v>
      </c>
      <c r="C190" s="320"/>
      <c r="D190" s="320"/>
      <c r="E190" s="320"/>
      <c r="F190" s="321">
        <v>2024</v>
      </c>
      <c r="G190" s="329">
        <f>I190+K190+M190+O190</f>
        <v>10</v>
      </c>
      <c r="H190" s="329">
        <f>J190+L190+N190+P190</f>
        <v>0</v>
      </c>
      <c r="I190" s="330">
        <v>10</v>
      </c>
      <c r="J190" s="330">
        <v>0</v>
      </c>
      <c r="K190" s="84"/>
      <c r="L190" s="84"/>
      <c r="M190" s="84"/>
      <c r="N190" s="84"/>
      <c r="O190" s="84"/>
      <c r="P190" s="85"/>
      <c r="Q190" s="411"/>
      <c r="R190" s="48"/>
      <c r="S190" s="48"/>
      <c r="T190" s="48"/>
      <c r="U190" s="48"/>
      <c r="V190" s="48"/>
      <c r="W190" s="48"/>
    </row>
    <row r="191" spans="1:24" s="49" customFormat="1" ht="13.8" x14ac:dyDescent="0.25">
      <c r="A191" s="331"/>
      <c r="B191" s="68" t="s">
        <v>27</v>
      </c>
      <c r="C191" s="320"/>
      <c r="D191" s="320"/>
      <c r="E191" s="320"/>
      <c r="F191" s="332"/>
      <c r="G191" s="333">
        <f>G189+G190</f>
        <v>3200.5</v>
      </c>
      <c r="H191" s="333">
        <f>H189+H190</f>
        <v>0</v>
      </c>
      <c r="I191" s="333">
        <f>I189+I190</f>
        <v>3200.5</v>
      </c>
      <c r="J191" s="333">
        <f>J189+J190</f>
        <v>0</v>
      </c>
      <c r="K191" s="84"/>
      <c r="L191" s="84"/>
      <c r="M191" s="84"/>
      <c r="N191" s="84"/>
      <c r="O191" s="84"/>
      <c r="P191" s="85"/>
      <c r="Q191" s="411"/>
      <c r="R191" s="48"/>
      <c r="S191" s="48"/>
      <c r="T191" s="48"/>
      <c r="U191" s="48"/>
      <c r="V191" s="48"/>
      <c r="W191" s="48"/>
    </row>
    <row r="192" spans="1:24" s="49" customFormat="1" ht="24" x14ac:dyDescent="0.25">
      <c r="A192" s="413">
        <v>2</v>
      </c>
      <c r="B192" s="67" t="s">
        <v>249</v>
      </c>
      <c r="C192" s="81"/>
      <c r="D192" s="81"/>
      <c r="E192" s="81"/>
      <c r="F192" s="321">
        <v>2024</v>
      </c>
      <c r="G192" s="329">
        <v>1409.5</v>
      </c>
      <c r="H192" s="329">
        <f>J192+L192+N192+P192</f>
        <v>0</v>
      </c>
      <c r="I192" s="330">
        <v>1409.5</v>
      </c>
      <c r="J192" s="330">
        <v>0</v>
      </c>
      <c r="K192" s="84"/>
      <c r="L192" s="84"/>
      <c r="M192" s="84"/>
      <c r="N192" s="84"/>
      <c r="O192" s="84"/>
      <c r="P192" s="85"/>
      <c r="Q192" s="411"/>
      <c r="R192" s="48"/>
      <c r="S192" s="48"/>
      <c r="T192" s="48"/>
      <c r="U192" s="48"/>
      <c r="V192" s="48"/>
      <c r="W192" s="48"/>
    </row>
    <row r="193" spans="1:24" s="49" customFormat="1" ht="13.8" x14ac:dyDescent="0.25">
      <c r="A193" s="414"/>
      <c r="B193" s="325" t="s">
        <v>27</v>
      </c>
      <c r="C193" s="81"/>
      <c r="D193" s="81"/>
      <c r="E193" s="81"/>
      <c r="F193" s="82"/>
      <c r="G193" s="334">
        <f>G192</f>
        <v>1409.5</v>
      </c>
      <c r="H193" s="334">
        <f t="shared" ref="H193:J193" si="47">H192</f>
        <v>0</v>
      </c>
      <c r="I193" s="334">
        <f t="shared" si="47"/>
        <v>1409.5</v>
      </c>
      <c r="J193" s="334">
        <f t="shared" si="47"/>
        <v>0</v>
      </c>
      <c r="K193" s="84"/>
      <c r="L193" s="84"/>
      <c r="M193" s="84"/>
      <c r="N193" s="84"/>
      <c r="O193" s="84"/>
      <c r="P193" s="85"/>
      <c r="Q193" s="411"/>
      <c r="R193" s="48"/>
      <c r="S193" s="48"/>
      <c r="T193" s="48"/>
      <c r="U193" s="48"/>
      <c r="V193" s="48"/>
      <c r="W193" s="48"/>
    </row>
    <row r="194" spans="1:24" s="49" customFormat="1" ht="13.8" x14ac:dyDescent="0.25">
      <c r="A194" s="415">
        <v>3</v>
      </c>
      <c r="B194" s="67" t="s">
        <v>250</v>
      </c>
      <c r="C194" s="81"/>
      <c r="D194" s="81"/>
      <c r="E194" s="81"/>
      <c r="F194" s="82">
        <v>2024</v>
      </c>
      <c r="G194" s="335">
        <v>5163</v>
      </c>
      <c r="H194" s="335">
        <v>0</v>
      </c>
      <c r="I194" s="335">
        <v>5163</v>
      </c>
      <c r="J194" s="335">
        <v>0</v>
      </c>
      <c r="K194" s="84"/>
      <c r="L194" s="84"/>
      <c r="M194" s="84"/>
      <c r="N194" s="84"/>
      <c r="O194" s="84"/>
      <c r="P194" s="85"/>
      <c r="Q194" s="411"/>
      <c r="R194" s="48"/>
      <c r="S194" s="48"/>
      <c r="T194" s="48"/>
      <c r="U194" s="48"/>
      <c r="V194" s="48"/>
      <c r="W194" s="48"/>
    </row>
    <row r="195" spans="1:24" s="49" customFormat="1" ht="24" x14ac:dyDescent="0.25">
      <c r="A195" s="416"/>
      <c r="B195" s="65" t="s">
        <v>251</v>
      </c>
      <c r="C195" s="81"/>
      <c r="D195" s="81"/>
      <c r="E195" s="81"/>
      <c r="F195" s="82">
        <v>2024</v>
      </c>
      <c r="G195" s="335">
        <v>10</v>
      </c>
      <c r="H195" s="335">
        <v>0</v>
      </c>
      <c r="I195" s="335">
        <v>10</v>
      </c>
      <c r="J195" s="335">
        <v>0</v>
      </c>
      <c r="K195" s="84"/>
      <c r="L195" s="84"/>
      <c r="M195" s="84"/>
      <c r="N195" s="84"/>
      <c r="O195" s="84"/>
      <c r="P195" s="85"/>
      <c r="Q195" s="411"/>
      <c r="R195" s="48"/>
      <c r="S195" s="48"/>
      <c r="T195" s="48"/>
      <c r="U195" s="48"/>
      <c r="V195" s="48"/>
      <c r="W195" s="48"/>
    </row>
    <row r="196" spans="1:24" s="49" customFormat="1" ht="13.8" x14ac:dyDescent="0.25">
      <c r="A196" s="417"/>
      <c r="B196" s="325" t="s">
        <v>27</v>
      </c>
      <c r="C196" s="81"/>
      <c r="D196" s="81"/>
      <c r="E196" s="81"/>
      <c r="F196" s="82"/>
      <c r="G196" s="334">
        <f>SUM(G194+G195)</f>
        <v>5173</v>
      </c>
      <c r="H196" s="334">
        <f t="shared" ref="H196:J196" si="48">SUM(H194+H195)</f>
        <v>0</v>
      </c>
      <c r="I196" s="334">
        <f t="shared" si="48"/>
        <v>5173</v>
      </c>
      <c r="J196" s="334">
        <f t="shared" si="48"/>
        <v>0</v>
      </c>
      <c r="K196" s="84"/>
      <c r="L196" s="84"/>
      <c r="M196" s="84"/>
      <c r="N196" s="84"/>
      <c r="O196" s="84"/>
      <c r="P196" s="85"/>
      <c r="Q196" s="411"/>
      <c r="R196" s="48"/>
      <c r="S196" s="48"/>
      <c r="T196" s="48"/>
      <c r="U196" s="48"/>
      <c r="V196" s="48"/>
      <c r="W196" s="48"/>
    </row>
    <row r="197" spans="1:24" s="49" customFormat="1" ht="13.8" x14ac:dyDescent="0.25">
      <c r="A197" s="73"/>
      <c r="B197" s="74" t="s">
        <v>95</v>
      </c>
      <c r="C197" s="75"/>
      <c r="D197" s="75"/>
      <c r="E197" s="75"/>
      <c r="F197" s="89">
        <v>2024</v>
      </c>
      <c r="G197" s="77">
        <f>SUM(G191+G193+G196)</f>
        <v>9783</v>
      </c>
      <c r="H197" s="77">
        <f t="shared" ref="H197:J197" si="49">SUM(H191+H193+H196)</f>
        <v>0</v>
      </c>
      <c r="I197" s="77">
        <f t="shared" si="49"/>
        <v>9783</v>
      </c>
      <c r="J197" s="77">
        <f t="shared" si="49"/>
        <v>0</v>
      </c>
      <c r="K197" s="78"/>
      <c r="L197" s="78"/>
      <c r="M197" s="78"/>
      <c r="N197" s="78"/>
      <c r="O197" s="78"/>
      <c r="P197" s="79"/>
      <c r="Q197" s="411"/>
      <c r="R197" s="48"/>
      <c r="S197" s="48"/>
      <c r="T197" s="48"/>
      <c r="U197" s="48"/>
      <c r="V197" s="48"/>
      <c r="W197" s="48"/>
    </row>
    <row r="198" spans="1:24" s="49" customFormat="1" ht="24" x14ac:dyDescent="0.25">
      <c r="A198" s="336">
        <v>1</v>
      </c>
      <c r="B198" s="67" t="s">
        <v>256</v>
      </c>
      <c r="C198" s="81"/>
      <c r="D198" s="81"/>
      <c r="E198" s="81"/>
      <c r="F198" s="321">
        <v>2025</v>
      </c>
      <c r="G198" s="87">
        <v>919.4</v>
      </c>
      <c r="H198" s="87">
        <v>0</v>
      </c>
      <c r="I198" s="87">
        <v>919.4</v>
      </c>
      <c r="J198" s="87">
        <v>0</v>
      </c>
      <c r="K198" s="84"/>
      <c r="L198" s="84"/>
      <c r="M198" s="84"/>
      <c r="N198" s="84"/>
      <c r="O198" s="84"/>
      <c r="P198" s="85"/>
      <c r="Q198" s="411"/>
      <c r="R198" s="48"/>
      <c r="S198" s="48"/>
      <c r="T198" s="48"/>
      <c r="U198" s="48"/>
      <c r="V198" s="48"/>
      <c r="W198" s="48"/>
    </row>
    <row r="199" spans="1:24" s="49" customFormat="1" ht="24" x14ac:dyDescent="0.25">
      <c r="A199" s="328"/>
      <c r="B199" s="67" t="s">
        <v>257</v>
      </c>
      <c r="C199" s="81"/>
      <c r="D199" s="81"/>
      <c r="E199" s="81"/>
      <c r="F199" s="321">
        <v>2025</v>
      </c>
      <c r="G199" s="87">
        <v>10</v>
      </c>
      <c r="H199" s="87">
        <v>0</v>
      </c>
      <c r="I199" s="87">
        <v>10</v>
      </c>
      <c r="J199" s="87">
        <v>0</v>
      </c>
      <c r="K199" s="84"/>
      <c r="L199" s="84"/>
      <c r="M199" s="84"/>
      <c r="N199" s="84"/>
      <c r="O199" s="84"/>
      <c r="P199" s="85"/>
      <c r="Q199" s="411"/>
      <c r="R199" s="48"/>
      <c r="S199" s="48"/>
      <c r="T199" s="48"/>
      <c r="U199" s="48"/>
      <c r="V199" s="48"/>
      <c r="W199" s="48"/>
    </row>
    <row r="200" spans="1:24" s="49" customFormat="1" ht="13.8" x14ac:dyDescent="0.25">
      <c r="A200" s="331"/>
      <c r="B200" s="68" t="s">
        <v>27</v>
      </c>
      <c r="C200" s="81"/>
      <c r="D200" s="81"/>
      <c r="E200" s="81"/>
      <c r="F200" s="332"/>
      <c r="G200" s="83">
        <f>SUM(G198+G199)</f>
        <v>929.4</v>
      </c>
      <c r="H200" s="83">
        <f t="shared" ref="H200:J200" si="50">SUM(H198+H199)</f>
        <v>0</v>
      </c>
      <c r="I200" s="83">
        <f t="shared" si="50"/>
        <v>929.4</v>
      </c>
      <c r="J200" s="83">
        <f t="shared" si="50"/>
        <v>0</v>
      </c>
      <c r="K200" s="84"/>
      <c r="L200" s="84"/>
      <c r="M200" s="84"/>
      <c r="N200" s="84"/>
      <c r="O200" s="84"/>
      <c r="P200" s="85"/>
      <c r="Q200" s="411"/>
      <c r="R200" s="48"/>
      <c r="S200" s="48"/>
      <c r="T200" s="48"/>
      <c r="U200" s="48"/>
      <c r="V200" s="48"/>
      <c r="W200" s="48"/>
    </row>
    <row r="201" spans="1:24" s="49" customFormat="1" ht="24" x14ac:dyDescent="0.25">
      <c r="A201" s="317">
        <v>2</v>
      </c>
      <c r="B201" s="67" t="s">
        <v>252</v>
      </c>
      <c r="C201" s="81"/>
      <c r="D201" s="81"/>
      <c r="E201" s="81"/>
      <c r="F201" s="321">
        <v>2025</v>
      </c>
      <c r="G201" s="87">
        <v>2368.8000000000002</v>
      </c>
      <c r="H201" s="87">
        <v>0</v>
      </c>
      <c r="I201" s="87">
        <v>2368.8000000000002</v>
      </c>
      <c r="J201" s="87">
        <v>0</v>
      </c>
      <c r="K201" s="84"/>
      <c r="L201" s="84"/>
      <c r="M201" s="84"/>
      <c r="N201" s="84"/>
      <c r="O201" s="84"/>
      <c r="P201" s="85"/>
      <c r="Q201" s="411"/>
      <c r="R201" s="48"/>
      <c r="S201" s="48"/>
      <c r="T201" s="48"/>
      <c r="U201" s="48"/>
      <c r="V201" s="48"/>
      <c r="W201" s="48"/>
    </row>
    <row r="202" spans="1:24" s="49" customFormat="1" ht="24" x14ac:dyDescent="0.25">
      <c r="A202" s="318"/>
      <c r="B202" s="67" t="s">
        <v>253</v>
      </c>
      <c r="C202" s="81"/>
      <c r="D202" s="81"/>
      <c r="E202" s="81"/>
      <c r="F202" s="321">
        <v>2025</v>
      </c>
      <c r="G202" s="87">
        <v>10</v>
      </c>
      <c r="H202" s="87">
        <v>0</v>
      </c>
      <c r="I202" s="87">
        <v>10</v>
      </c>
      <c r="J202" s="87">
        <v>0</v>
      </c>
      <c r="K202" s="84"/>
      <c r="L202" s="84"/>
      <c r="M202" s="84"/>
      <c r="N202" s="84"/>
      <c r="O202" s="84"/>
      <c r="P202" s="85"/>
      <c r="Q202" s="411"/>
      <c r="R202" s="48"/>
      <c r="S202" s="48"/>
      <c r="T202" s="48"/>
      <c r="U202" s="48"/>
      <c r="V202" s="48"/>
      <c r="W202" s="48"/>
    </row>
    <row r="203" spans="1:24" s="49" customFormat="1" ht="13.8" x14ac:dyDescent="0.25">
      <c r="A203" s="319"/>
      <c r="B203" s="325" t="s">
        <v>27</v>
      </c>
      <c r="C203" s="81"/>
      <c r="D203" s="81"/>
      <c r="E203" s="81"/>
      <c r="F203" s="82"/>
      <c r="G203" s="83">
        <f>SUM(G201+G202)</f>
        <v>2378.8000000000002</v>
      </c>
      <c r="H203" s="83">
        <f t="shared" ref="H203:J203" si="51">SUM(H201+H202)</f>
        <v>0</v>
      </c>
      <c r="I203" s="83">
        <f t="shared" si="51"/>
        <v>2378.8000000000002</v>
      </c>
      <c r="J203" s="83">
        <f t="shared" si="51"/>
        <v>0</v>
      </c>
      <c r="K203" s="84"/>
      <c r="L203" s="84"/>
      <c r="M203" s="84"/>
      <c r="N203" s="84"/>
      <c r="O203" s="84"/>
      <c r="P203" s="85"/>
      <c r="Q203" s="411"/>
      <c r="R203" s="48"/>
      <c r="S203" s="48"/>
      <c r="T203" s="48"/>
      <c r="U203" s="48"/>
      <c r="V203" s="48"/>
      <c r="W203" s="48"/>
    </row>
    <row r="204" spans="1:24" s="104" customFormat="1" thickBot="1" x14ac:dyDescent="0.3">
      <c r="A204" s="73"/>
      <c r="B204" s="74" t="s">
        <v>102</v>
      </c>
      <c r="C204" s="75"/>
      <c r="D204" s="75"/>
      <c r="E204" s="75"/>
      <c r="F204" s="89">
        <v>2025</v>
      </c>
      <c r="G204" s="77">
        <f>SUM(G200+G203)</f>
        <v>3308.2000000000003</v>
      </c>
      <c r="H204" s="77">
        <f t="shared" ref="H204:J204" si="52">SUM(H200+H203)</f>
        <v>0</v>
      </c>
      <c r="I204" s="77">
        <f t="shared" si="52"/>
        <v>3308.2000000000003</v>
      </c>
      <c r="J204" s="77">
        <f t="shared" si="52"/>
        <v>0</v>
      </c>
      <c r="K204" s="78"/>
      <c r="L204" s="78"/>
      <c r="M204" s="78"/>
      <c r="N204" s="78"/>
      <c r="O204" s="78"/>
      <c r="P204" s="79"/>
      <c r="Q204" s="412"/>
      <c r="R204" s="48"/>
      <c r="S204" s="48"/>
      <c r="T204" s="48"/>
      <c r="U204" s="48"/>
      <c r="V204" s="48"/>
      <c r="W204" s="48"/>
      <c r="X204" s="49"/>
    </row>
    <row r="205" spans="1:24" s="38" customFormat="1" ht="24" customHeight="1" x14ac:dyDescent="0.25">
      <c r="A205" s="418">
        <v>3</v>
      </c>
      <c r="B205" s="421" t="s">
        <v>120</v>
      </c>
      <c r="C205" s="422" t="s">
        <v>21</v>
      </c>
      <c r="D205" s="35" t="s">
        <v>22</v>
      </c>
      <c r="E205" s="35" t="s">
        <v>104</v>
      </c>
      <c r="F205" s="425" t="s">
        <v>18</v>
      </c>
      <c r="G205" s="408">
        <f>G223+G266</f>
        <v>17085.199999999997</v>
      </c>
      <c r="H205" s="408">
        <f>H223+H266</f>
        <v>17085.199999999997</v>
      </c>
      <c r="I205" s="408">
        <f>I223+I266</f>
        <v>17085.199999999997</v>
      </c>
      <c r="J205" s="408">
        <f>J223+J266</f>
        <v>17085.199999999997</v>
      </c>
      <c r="K205" s="409"/>
      <c r="L205" s="409"/>
      <c r="M205" s="409"/>
      <c r="N205" s="409"/>
      <c r="O205" s="409"/>
      <c r="P205" s="407"/>
      <c r="Q205" s="392" t="s">
        <v>24</v>
      </c>
      <c r="R205" s="36"/>
      <c r="S205" s="36"/>
      <c r="T205" s="36"/>
      <c r="U205" s="36"/>
      <c r="V205" s="36"/>
      <c r="W205" s="36"/>
      <c r="X205" s="37"/>
    </row>
    <row r="206" spans="1:24" s="38" customFormat="1" ht="12.6" customHeight="1" x14ac:dyDescent="0.25">
      <c r="A206" s="419"/>
      <c r="B206" s="421"/>
      <c r="C206" s="423"/>
      <c r="D206" s="168"/>
      <c r="E206" s="168"/>
      <c r="F206" s="425"/>
      <c r="G206" s="408"/>
      <c r="H206" s="408"/>
      <c r="I206" s="408"/>
      <c r="J206" s="408"/>
      <c r="K206" s="409"/>
      <c r="L206" s="409"/>
      <c r="M206" s="409"/>
      <c r="N206" s="409"/>
      <c r="O206" s="409"/>
      <c r="P206" s="407"/>
      <c r="Q206" s="393"/>
      <c r="R206" s="36"/>
      <c r="S206" s="36"/>
      <c r="T206" s="36"/>
      <c r="U206" s="36"/>
      <c r="V206" s="36"/>
      <c r="W206" s="36"/>
      <c r="X206" s="37"/>
    </row>
    <row r="207" spans="1:24" s="38" customFormat="1" ht="13.8" hidden="1" x14ac:dyDescent="0.25">
      <c r="A207" s="420"/>
      <c r="B207" s="421"/>
      <c r="C207" s="424"/>
      <c r="D207" s="169"/>
      <c r="E207" s="169"/>
      <c r="F207" s="425"/>
      <c r="G207" s="408"/>
      <c r="H207" s="408"/>
      <c r="I207" s="408"/>
      <c r="J207" s="408"/>
      <c r="K207" s="409"/>
      <c r="L207" s="409"/>
      <c r="M207" s="409"/>
      <c r="N207" s="409"/>
      <c r="O207" s="409"/>
      <c r="P207" s="407"/>
      <c r="Q207" s="393"/>
      <c r="R207" s="36"/>
      <c r="S207" s="36"/>
      <c r="T207" s="36"/>
      <c r="U207" s="36"/>
      <c r="V207" s="36"/>
      <c r="W207" s="36"/>
      <c r="X207" s="37"/>
    </row>
    <row r="208" spans="1:24" s="50" customFormat="1" ht="13.8" x14ac:dyDescent="0.25">
      <c r="A208" s="43">
        <v>1</v>
      </c>
      <c r="B208" s="42" t="s">
        <v>121</v>
      </c>
      <c r="C208" s="43"/>
      <c r="D208" s="43"/>
      <c r="E208" s="43"/>
      <c r="F208" s="44">
        <v>2017</v>
      </c>
      <c r="G208" s="45">
        <f>I208+K208+M208+O208</f>
        <v>688.19999999999993</v>
      </c>
      <c r="H208" s="45">
        <f>J208+L208+N208+P208</f>
        <v>688.19999999999993</v>
      </c>
      <c r="I208" s="45">
        <f>773.8-85.6</f>
        <v>688.19999999999993</v>
      </c>
      <c r="J208" s="45">
        <f>773.8-85.6</f>
        <v>688.19999999999993</v>
      </c>
      <c r="K208" s="46"/>
      <c r="L208" s="46"/>
      <c r="M208" s="46"/>
      <c r="N208" s="46"/>
      <c r="O208" s="46"/>
      <c r="P208" s="47"/>
      <c r="Q208" s="393"/>
      <c r="R208" s="48"/>
      <c r="S208" s="48"/>
      <c r="T208" s="48"/>
      <c r="U208" s="48"/>
      <c r="V208" s="48"/>
      <c r="W208" s="48"/>
      <c r="X208" s="49"/>
    </row>
    <row r="209" spans="1:24" s="50" customFormat="1" ht="13.8" x14ac:dyDescent="0.25">
      <c r="A209" s="43"/>
      <c r="B209" s="42" t="s">
        <v>122</v>
      </c>
      <c r="C209" s="43"/>
      <c r="D209" s="43"/>
      <c r="E209" s="43"/>
      <c r="F209" s="44">
        <v>2017</v>
      </c>
      <c r="G209" s="45">
        <f>I209+K209+M209+O209</f>
        <v>6.8</v>
      </c>
      <c r="H209" s="45">
        <f>J209+L209+N209+P209</f>
        <v>6.8</v>
      </c>
      <c r="I209" s="45">
        <v>6.8</v>
      </c>
      <c r="J209" s="45">
        <v>6.8</v>
      </c>
      <c r="K209" s="46"/>
      <c r="L209" s="46"/>
      <c r="M209" s="46"/>
      <c r="N209" s="46"/>
      <c r="O209" s="46"/>
      <c r="P209" s="47"/>
      <c r="Q209" s="393"/>
      <c r="R209" s="48"/>
      <c r="S209" s="48"/>
      <c r="T209" s="48"/>
      <c r="U209" s="48"/>
      <c r="V209" s="48"/>
      <c r="W209" s="48"/>
      <c r="X209" s="49"/>
    </row>
    <row r="210" spans="1:24" s="50" customFormat="1" ht="13.8" x14ac:dyDescent="0.25">
      <c r="A210" s="43"/>
      <c r="B210" s="51" t="s">
        <v>27</v>
      </c>
      <c r="C210" s="41"/>
      <c r="D210" s="41"/>
      <c r="E210" s="41"/>
      <c r="F210" s="52"/>
      <c r="G210" s="53">
        <f>G208+G209</f>
        <v>694.99999999999989</v>
      </c>
      <c r="H210" s="53">
        <f>H208+H209</f>
        <v>694.99999999999989</v>
      </c>
      <c r="I210" s="53">
        <f>I208+I209</f>
        <v>694.99999999999989</v>
      </c>
      <c r="J210" s="53">
        <f>J208+J209</f>
        <v>694.99999999999989</v>
      </c>
      <c r="K210" s="54"/>
      <c r="L210" s="54"/>
      <c r="M210" s="54"/>
      <c r="N210" s="54"/>
      <c r="O210" s="54"/>
      <c r="P210" s="55"/>
      <c r="Q210" s="393"/>
      <c r="R210" s="48"/>
      <c r="S210" s="48"/>
      <c r="T210" s="48"/>
      <c r="U210" s="48"/>
      <c r="V210" s="48"/>
      <c r="W210" s="48"/>
      <c r="X210" s="49"/>
    </row>
    <row r="211" spans="1:24" s="50" customFormat="1" ht="13.8" x14ac:dyDescent="0.25">
      <c r="A211" s="41">
        <v>2</v>
      </c>
      <c r="B211" s="42" t="s">
        <v>123</v>
      </c>
      <c r="C211" s="43"/>
      <c r="D211" s="43"/>
      <c r="E211" s="43"/>
      <c r="F211" s="44">
        <v>2017</v>
      </c>
      <c r="G211" s="45">
        <f>I211+K211+M211+O211</f>
        <v>1245.4000000000001</v>
      </c>
      <c r="H211" s="45">
        <f>J211+L211+N211+P211</f>
        <v>1245.4000000000001</v>
      </c>
      <c r="I211" s="45">
        <f>1542.5-297.1</f>
        <v>1245.4000000000001</v>
      </c>
      <c r="J211" s="45">
        <f>1542.5-297.1</f>
        <v>1245.4000000000001</v>
      </c>
      <c r="K211" s="46"/>
      <c r="L211" s="46"/>
      <c r="M211" s="46"/>
      <c r="N211" s="46"/>
      <c r="O211" s="46"/>
      <c r="P211" s="47"/>
      <c r="Q211" s="393"/>
      <c r="R211" s="48"/>
      <c r="S211" s="48"/>
      <c r="T211" s="48"/>
      <c r="U211" s="48"/>
      <c r="V211" s="48"/>
      <c r="W211" s="48"/>
      <c r="X211" s="49"/>
    </row>
    <row r="212" spans="1:24" s="50" customFormat="1" ht="13.8" x14ac:dyDescent="0.25">
      <c r="A212" s="41"/>
      <c r="B212" s="42" t="s">
        <v>124</v>
      </c>
      <c r="C212" s="43"/>
      <c r="D212" s="43"/>
      <c r="E212" s="43"/>
      <c r="F212" s="44">
        <v>2017</v>
      </c>
      <c r="G212" s="45">
        <f>I212+K212+M212+O212</f>
        <v>7.7</v>
      </c>
      <c r="H212" s="45">
        <f>J212+L212+N212+P212</f>
        <v>7.7</v>
      </c>
      <c r="I212" s="45">
        <v>7.7</v>
      </c>
      <c r="J212" s="45">
        <v>7.7</v>
      </c>
      <c r="K212" s="46"/>
      <c r="L212" s="46"/>
      <c r="M212" s="46"/>
      <c r="N212" s="46"/>
      <c r="O212" s="46"/>
      <c r="P212" s="47"/>
      <c r="Q212" s="393"/>
      <c r="R212" s="48"/>
      <c r="S212" s="48"/>
      <c r="T212" s="48"/>
      <c r="U212" s="48"/>
      <c r="V212" s="48"/>
      <c r="W212" s="48"/>
      <c r="X212" s="49"/>
    </row>
    <row r="213" spans="1:24" s="50" customFormat="1" ht="13.8" x14ac:dyDescent="0.25">
      <c r="A213" s="41"/>
      <c r="B213" s="51" t="s">
        <v>27</v>
      </c>
      <c r="C213" s="41"/>
      <c r="D213" s="41"/>
      <c r="E213" s="41"/>
      <c r="F213" s="52"/>
      <c r="G213" s="53">
        <f>G211+G212</f>
        <v>1253.1000000000001</v>
      </c>
      <c r="H213" s="53">
        <f>H211+H212</f>
        <v>1253.1000000000001</v>
      </c>
      <c r="I213" s="53">
        <f>I211+I212</f>
        <v>1253.1000000000001</v>
      </c>
      <c r="J213" s="53">
        <f>J211+J212</f>
        <v>1253.1000000000001</v>
      </c>
      <c r="K213" s="54"/>
      <c r="L213" s="54"/>
      <c r="M213" s="54"/>
      <c r="N213" s="54"/>
      <c r="O213" s="54"/>
      <c r="P213" s="55"/>
      <c r="Q213" s="393"/>
      <c r="R213" s="48"/>
      <c r="S213" s="48"/>
      <c r="T213" s="48"/>
      <c r="U213" s="48"/>
      <c r="V213" s="48"/>
      <c r="W213" s="48"/>
      <c r="X213" s="49"/>
    </row>
    <row r="214" spans="1:24" s="50" customFormat="1" ht="13.8" x14ac:dyDescent="0.25">
      <c r="A214" s="41">
        <v>3</v>
      </c>
      <c r="B214" s="42" t="s">
        <v>125</v>
      </c>
      <c r="C214" s="43"/>
      <c r="D214" s="43"/>
      <c r="E214" s="43"/>
      <c r="F214" s="44">
        <v>2017</v>
      </c>
      <c r="G214" s="45">
        <f>I214+K214+M214+O214</f>
        <v>885.1</v>
      </c>
      <c r="H214" s="45">
        <f>J214+L214+N214+P214</f>
        <v>885.1</v>
      </c>
      <c r="I214" s="45">
        <f>1045-159.9</f>
        <v>885.1</v>
      </c>
      <c r="J214" s="45">
        <f>1045-159.9</f>
        <v>885.1</v>
      </c>
      <c r="K214" s="46"/>
      <c r="L214" s="46"/>
      <c r="M214" s="46"/>
      <c r="N214" s="46"/>
      <c r="O214" s="46"/>
      <c r="P214" s="47"/>
      <c r="Q214" s="393"/>
      <c r="R214" s="48"/>
      <c r="S214" s="48"/>
      <c r="T214" s="48"/>
      <c r="U214" s="48"/>
      <c r="V214" s="48"/>
      <c r="W214" s="48"/>
      <c r="X214" s="49"/>
    </row>
    <row r="215" spans="1:24" s="50" customFormat="1" ht="13.8" x14ac:dyDescent="0.25">
      <c r="A215" s="41"/>
      <c r="B215" s="42" t="s">
        <v>126</v>
      </c>
      <c r="C215" s="43"/>
      <c r="D215" s="43"/>
      <c r="E215" s="43"/>
      <c r="F215" s="44">
        <v>2017</v>
      </c>
      <c r="G215" s="45">
        <f>I215+K215+M215+O215</f>
        <v>6.6</v>
      </c>
      <c r="H215" s="45">
        <f>J215+L215+N215+P215</f>
        <v>6.6</v>
      </c>
      <c r="I215" s="45">
        <v>6.6</v>
      </c>
      <c r="J215" s="45">
        <v>6.6</v>
      </c>
      <c r="K215" s="46"/>
      <c r="L215" s="46"/>
      <c r="M215" s="46"/>
      <c r="N215" s="46"/>
      <c r="O215" s="46"/>
      <c r="P215" s="47"/>
      <c r="Q215" s="393"/>
      <c r="R215" s="48"/>
      <c r="S215" s="48"/>
      <c r="T215" s="48"/>
      <c r="U215" s="48"/>
      <c r="V215" s="48"/>
      <c r="W215" s="48"/>
      <c r="X215" s="49"/>
    </row>
    <row r="216" spans="1:24" s="50" customFormat="1" ht="13.8" x14ac:dyDescent="0.25">
      <c r="A216" s="41"/>
      <c r="B216" s="51" t="s">
        <v>27</v>
      </c>
      <c r="C216" s="41"/>
      <c r="D216" s="41"/>
      <c r="E216" s="41"/>
      <c r="F216" s="52"/>
      <c r="G216" s="53">
        <f>G214+G215</f>
        <v>891.7</v>
      </c>
      <c r="H216" s="53">
        <f>H214+H215</f>
        <v>891.7</v>
      </c>
      <c r="I216" s="53">
        <f>I214+I215</f>
        <v>891.7</v>
      </c>
      <c r="J216" s="53">
        <f>J214+J215</f>
        <v>891.7</v>
      </c>
      <c r="K216" s="54"/>
      <c r="L216" s="54"/>
      <c r="M216" s="54"/>
      <c r="N216" s="54"/>
      <c r="O216" s="54"/>
      <c r="P216" s="55"/>
      <c r="Q216" s="393"/>
      <c r="R216" s="48"/>
      <c r="S216" s="48"/>
      <c r="T216" s="48"/>
      <c r="U216" s="48"/>
      <c r="V216" s="48"/>
      <c r="W216" s="48"/>
      <c r="X216" s="49"/>
    </row>
    <row r="217" spans="1:24" s="50" customFormat="1" ht="13.8" x14ac:dyDescent="0.25">
      <c r="A217" s="41">
        <v>4</v>
      </c>
      <c r="B217" s="42" t="s">
        <v>127</v>
      </c>
      <c r="C217" s="43"/>
      <c r="D217" s="43"/>
      <c r="E217" s="43"/>
      <c r="F217" s="44">
        <v>2017</v>
      </c>
      <c r="G217" s="45">
        <f>I217+K217+M217+O217</f>
        <v>1015.0999999999999</v>
      </c>
      <c r="H217" s="45">
        <f>J217+L217+N217+P217</f>
        <v>1015.0999999999999</v>
      </c>
      <c r="I217" s="45">
        <f>1268.6-253.5</f>
        <v>1015.0999999999999</v>
      </c>
      <c r="J217" s="45">
        <f>1268.6-253.5</f>
        <v>1015.0999999999999</v>
      </c>
      <c r="K217" s="46"/>
      <c r="L217" s="46"/>
      <c r="M217" s="46"/>
      <c r="N217" s="46"/>
      <c r="O217" s="46"/>
      <c r="P217" s="47"/>
      <c r="Q217" s="393"/>
      <c r="R217" s="48"/>
      <c r="S217" s="48"/>
      <c r="T217" s="48"/>
      <c r="U217" s="48"/>
      <c r="V217" s="48"/>
      <c r="W217" s="48"/>
      <c r="X217" s="49"/>
    </row>
    <row r="218" spans="1:24" s="50" customFormat="1" ht="13.8" x14ac:dyDescent="0.25">
      <c r="A218" s="41"/>
      <c r="B218" s="42" t="s">
        <v>128</v>
      </c>
      <c r="C218" s="43"/>
      <c r="D218" s="43"/>
      <c r="E218" s="43"/>
      <c r="F218" s="44">
        <v>2017</v>
      </c>
      <c r="G218" s="45">
        <f>I218+K218+M218+O218</f>
        <v>7.8</v>
      </c>
      <c r="H218" s="45">
        <f>J218+L218+N218+P218</f>
        <v>7.8</v>
      </c>
      <c r="I218" s="45">
        <v>7.8</v>
      </c>
      <c r="J218" s="45">
        <v>7.8</v>
      </c>
      <c r="K218" s="46"/>
      <c r="L218" s="46"/>
      <c r="M218" s="46"/>
      <c r="N218" s="46"/>
      <c r="O218" s="46"/>
      <c r="P218" s="47"/>
      <c r="Q218" s="393"/>
      <c r="R218" s="48"/>
      <c r="S218" s="48"/>
      <c r="T218" s="48"/>
      <c r="U218" s="48"/>
      <c r="V218" s="48"/>
      <c r="W218" s="48"/>
      <c r="X218" s="49"/>
    </row>
    <row r="219" spans="1:24" s="50" customFormat="1" ht="13.8" x14ac:dyDescent="0.25">
      <c r="A219" s="41"/>
      <c r="B219" s="51" t="s">
        <v>27</v>
      </c>
      <c r="C219" s="41"/>
      <c r="D219" s="41"/>
      <c r="E219" s="41"/>
      <c r="F219" s="52"/>
      <c r="G219" s="53">
        <f>G217+G218</f>
        <v>1022.8999999999999</v>
      </c>
      <c r="H219" s="53">
        <f>H217+H218</f>
        <v>1022.8999999999999</v>
      </c>
      <c r="I219" s="53">
        <f>I217+I218</f>
        <v>1022.8999999999999</v>
      </c>
      <c r="J219" s="53">
        <f>J217+J218</f>
        <v>1022.8999999999999</v>
      </c>
      <c r="K219" s="54"/>
      <c r="L219" s="54"/>
      <c r="M219" s="54"/>
      <c r="N219" s="54"/>
      <c r="O219" s="54"/>
      <c r="P219" s="55"/>
      <c r="Q219" s="393"/>
      <c r="R219" s="48"/>
      <c r="S219" s="48"/>
      <c r="T219" s="48"/>
      <c r="U219" s="48"/>
      <c r="V219" s="48"/>
      <c r="W219" s="48"/>
      <c r="X219" s="49"/>
    </row>
    <row r="220" spans="1:24" s="50" customFormat="1" ht="13.8" x14ac:dyDescent="0.25">
      <c r="A220" s="41">
        <v>5</v>
      </c>
      <c r="B220" s="42" t="s">
        <v>129</v>
      </c>
      <c r="C220" s="43"/>
      <c r="D220" s="43"/>
      <c r="E220" s="43"/>
      <c r="F220" s="44">
        <v>2017</v>
      </c>
      <c r="G220" s="45">
        <f>I220+K220+M220+O220</f>
        <v>779.30000000000007</v>
      </c>
      <c r="H220" s="45">
        <f>J220+L220+N220+P220</f>
        <v>779.30000000000007</v>
      </c>
      <c r="I220" s="45">
        <f>791.1-11.8</f>
        <v>779.30000000000007</v>
      </c>
      <c r="J220" s="45">
        <f>791.1-11.8</f>
        <v>779.30000000000007</v>
      </c>
      <c r="K220" s="46"/>
      <c r="L220" s="46"/>
      <c r="M220" s="46"/>
      <c r="N220" s="46"/>
      <c r="O220" s="46"/>
      <c r="P220" s="47"/>
      <c r="Q220" s="393"/>
      <c r="R220" s="48"/>
      <c r="S220" s="48"/>
      <c r="T220" s="48"/>
      <c r="U220" s="48"/>
      <c r="V220" s="48"/>
      <c r="W220" s="48"/>
      <c r="X220" s="49"/>
    </row>
    <row r="221" spans="1:24" s="50" customFormat="1" ht="13.8" x14ac:dyDescent="0.25">
      <c r="A221" s="41"/>
      <c r="B221" s="42" t="s">
        <v>130</v>
      </c>
      <c r="C221" s="43"/>
      <c r="D221" s="43"/>
      <c r="E221" s="43"/>
      <c r="F221" s="44">
        <v>2017</v>
      </c>
      <c r="G221" s="45">
        <f>I221+K221+M221+O221</f>
        <v>0</v>
      </c>
      <c r="H221" s="45">
        <f>J221+L221+N221+P221</f>
        <v>0</v>
      </c>
      <c r="I221" s="45">
        <v>0</v>
      </c>
      <c r="J221" s="45">
        <v>0</v>
      </c>
      <c r="K221" s="46"/>
      <c r="L221" s="46"/>
      <c r="M221" s="46"/>
      <c r="N221" s="46"/>
      <c r="O221" s="46"/>
      <c r="P221" s="47"/>
      <c r="Q221" s="393"/>
      <c r="R221" s="48"/>
      <c r="S221" s="48"/>
      <c r="T221" s="48"/>
      <c r="U221" s="48"/>
      <c r="V221" s="48"/>
      <c r="W221" s="48"/>
      <c r="X221" s="49"/>
    </row>
    <row r="222" spans="1:24" s="50" customFormat="1" ht="13.8" x14ac:dyDescent="0.25">
      <c r="A222" s="41"/>
      <c r="B222" s="51" t="s">
        <v>27</v>
      </c>
      <c r="C222" s="41"/>
      <c r="D222" s="41"/>
      <c r="E222" s="41"/>
      <c r="F222" s="52"/>
      <c r="G222" s="53">
        <f>G220+G221</f>
        <v>779.30000000000007</v>
      </c>
      <c r="H222" s="53">
        <f>H220+H221</f>
        <v>779.30000000000007</v>
      </c>
      <c r="I222" s="53">
        <f>I220+I221</f>
        <v>779.30000000000007</v>
      </c>
      <c r="J222" s="53">
        <f>J220+J221</f>
        <v>779.30000000000007</v>
      </c>
      <c r="K222" s="54"/>
      <c r="L222" s="54"/>
      <c r="M222" s="54"/>
      <c r="N222" s="54"/>
      <c r="O222" s="54"/>
      <c r="P222" s="55"/>
      <c r="Q222" s="393"/>
      <c r="R222" s="48"/>
      <c r="S222" s="48"/>
      <c r="T222" s="48"/>
      <c r="U222" s="48"/>
      <c r="V222" s="48"/>
      <c r="W222" s="48"/>
      <c r="X222" s="49"/>
    </row>
    <row r="223" spans="1:24" s="104" customFormat="1" ht="13.8" x14ac:dyDescent="0.25">
      <c r="A223" s="56"/>
      <c r="B223" s="57" t="s">
        <v>36</v>
      </c>
      <c r="C223" s="56"/>
      <c r="D223" s="56"/>
      <c r="E223" s="56"/>
      <c r="F223" s="58"/>
      <c r="G223" s="59">
        <f>G210+G213+G216+G219+G222</f>
        <v>4642</v>
      </c>
      <c r="H223" s="59">
        <f>H210+H213+H216+H219+H222</f>
        <v>4642</v>
      </c>
      <c r="I223" s="59">
        <f>I210+I213+I216+I219+I222</f>
        <v>4642</v>
      </c>
      <c r="J223" s="59">
        <f>J210+J213+J216+J219+J222</f>
        <v>4642</v>
      </c>
      <c r="K223" s="60"/>
      <c r="L223" s="60"/>
      <c r="M223" s="60"/>
      <c r="N223" s="60"/>
      <c r="O223" s="60"/>
      <c r="P223" s="61"/>
      <c r="Q223" s="393"/>
      <c r="R223" s="48"/>
      <c r="S223" s="48"/>
      <c r="T223" s="48"/>
      <c r="U223" s="48"/>
      <c r="V223" s="48"/>
      <c r="W223" s="48"/>
      <c r="X223" s="49"/>
    </row>
    <row r="224" spans="1:24" s="50" customFormat="1" ht="13.8" x14ac:dyDescent="0.25">
      <c r="A224" s="43">
        <v>1</v>
      </c>
      <c r="B224" s="170" t="s">
        <v>131</v>
      </c>
      <c r="C224" s="43"/>
      <c r="D224" s="43"/>
      <c r="E224" s="43"/>
      <c r="F224" s="44">
        <v>2018</v>
      </c>
      <c r="G224" s="45">
        <v>1550.2</v>
      </c>
      <c r="H224" s="45">
        <v>1550.2</v>
      </c>
      <c r="I224" s="45">
        <v>1550.2</v>
      </c>
      <c r="J224" s="45">
        <v>1550.2</v>
      </c>
      <c r="K224" s="46"/>
      <c r="L224" s="46"/>
      <c r="M224" s="46"/>
      <c r="N224" s="46"/>
      <c r="O224" s="46"/>
      <c r="P224" s="47"/>
      <c r="Q224" s="393"/>
      <c r="R224" s="48"/>
      <c r="S224" s="48"/>
      <c r="T224" s="48"/>
      <c r="U224" s="48"/>
      <c r="V224" s="48"/>
      <c r="W224" s="48"/>
      <c r="X224" s="49"/>
    </row>
    <row r="225" spans="1:24" s="50" customFormat="1" ht="13.8" x14ac:dyDescent="0.25">
      <c r="A225" s="43"/>
      <c r="B225" s="42" t="s">
        <v>132</v>
      </c>
      <c r="C225" s="43"/>
      <c r="D225" s="43"/>
      <c r="E225" s="43"/>
      <c r="F225" s="44">
        <v>2018</v>
      </c>
      <c r="G225" s="45">
        <v>8.1</v>
      </c>
      <c r="H225" s="45">
        <v>8.1</v>
      </c>
      <c r="I225" s="45">
        <v>8.1</v>
      </c>
      <c r="J225" s="45">
        <v>8.1</v>
      </c>
      <c r="K225" s="46"/>
      <c r="L225" s="46"/>
      <c r="M225" s="46"/>
      <c r="N225" s="46"/>
      <c r="O225" s="46"/>
      <c r="P225" s="47"/>
      <c r="Q225" s="393"/>
      <c r="R225" s="48"/>
      <c r="S225" s="48"/>
      <c r="T225" s="48"/>
      <c r="U225" s="48"/>
      <c r="V225" s="48"/>
      <c r="W225" s="48"/>
      <c r="X225" s="49"/>
    </row>
    <row r="226" spans="1:24" s="50" customFormat="1" ht="13.8" x14ac:dyDescent="0.25">
      <c r="A226" s="41"/>
      <c r="B226" s="51" t="s">
        <v>27</v>
      </c>
      <c r="C226" s="41"/>
      <c r="D226" s="41"/>
      <c r="E226" s="41"/>
      <c r="F226" s="52"/>
      <c r="G226" s="53">
        <f>G224+G225</f>
        <v>1558.3</v>
      </c>
      <c r="H226" s="53">
        <f>H224+H225</f>
        <v>1558.3</v>
      </c>
      <c r="I226" s="53">
        <f>I224+I225</f>
        <v>1558.3</v>
      </c>
      <c r="J226" s="53">
        <f>J224+J225</f>
        <v>1558.3</v>
      </c>
      <c r="K226" s="54"/>
      <c r="L226" s="54"/>
      <c r="M226" s="54"/>
      <c r="N226" s="54"/>
      <c r="O226" s="54"/>
      <c r="P226" s="55"/>
      <c r="Q226" s="393"/>
      <c r="R226" s="48"/>
      <c r="S226" s="48"/>
      <c r="T226" s="48"/>
      <c r="U226" s="48"/>
      <c r="V226" s="48"/>
      <c r="W226" s="48"/>
      <c r="X226" s="49"/>
    </row>
    <row r="227" spans="1:24" s="50" customFormat="1" ht="13.8" x14ac:dyDescent="0.25">
      <c r="A227" s="41">
        <v>2</v>
      </c>
      <c r="B227" s="42" t="s">
        <v>133</v>
      </c>
      <c r="C227" s="43"/>
      <c r="D227" s="43"/>
      <c r="E227" s="43"/>
      <c r="F227" s="44">
        <v>2018</v>
      </c>
      <c r="G227" s="45">
        <v>384.4</v>
      </c>
      <c r="H227" s="45">
        <v>384.4</v>
      </c>
      <c r="I227" s="45">
        <v>384.4</v>
      </c>
      <c r="J227" s="45">
        <v>384.4</v>
      </c>
      <c r="K227" s="46"/>
      <c r="L227" s="46"/>
      <c r="M227" s="46"/>
      <c r="N227" s="46"/>
      <c r="O227" s="46"/>
      <c r="P227" s="47"/>
      <c r="Q227" s="393"/>
      <c r="R227" s="48"/>
      <c r="S227" s="48"/>
      <c r="T227" s="48"/>
      <c r="U227" s="48"/>
      <c r="V227" s="48"/>
      <c r="W227" s="48"/>
      <c r="X227" s="49"/>
    </row>
    <row r="228" spans="1:24" s="50" customFormat="1" ht="13.8" x14ac:dyDescent="0.25">
      <c r="A228" s="41"/>
      <c r="B228" s="42" t="s">
        <v>134</v>
      </c>
      <c r="C228" s="43"/>
      <c r="D228" s="43"/>
      <c r="E228" s="43"/>
      <c r="F228" s="44">
        <v>2018</v>
      </c>
      <c r="G228" s="45">
        <v>4.3</v>
      </c>
      <c r="H228" s="45">
        <v>4.3</v>
      </c>
      <c r="I228" s="45">
        <v>4.3</v>
      </c>
      <c r="J228" s="45">
        <v>4.3</v>
      </c>
      <c r="K228" s="46"/>
      <c r="L228" s="46"/>
      <c r="M228" s="46"/>
      <c r="N228" s="46"/>
      <c r="O228" s="46"/>
      <c r="P228" s="47"/>
      <c r="Q228" s="393"/>
      <c r="R228" s="48"/>
      <c r="S228" s="48"/>
      <c r="T228" s="48"/>
      <c r="U228" s="48"/>
      <c r="V228" s="48"/>
      <c r="W228" s="48"/>
      <c r="X228" s="49"/>
    </row>
    <row r="229" spans="1:24" s="50" customFormat="1" ht="13.8" x14ac:dyDescent="0.25">
      <c r="A229" s="41"/>
      <c r="B229" s="51" t="s">
        <v>27</v>
      </c>
      <c r="C229" s="41"/>
      <c r="D229" s="41"/>
      <c r="E229" s="41"/>
      <c r="F229" s="52"/>
      <c r="G229" s="53">
        <f>G227+G228</f>
        <v>388.7</v>
      </c>
      <c r="H229" s="53">
        <f>H227+H228</f>
        <v>388.7</v>
      </c>
      <c r="I229" s="53">
        <f>I227+I228</f>
        <v>388.7</v>
      </c>
      <c r="J229" s="53">
        <f>J227+J228</f>
        <v>388.7</v>
      </c>
      <c r="K229" s="54"/>
      <c r="L229" s="54"/>
      <c r="M229" s="54"/>
      <c r="N229" s="54"/>
      <c r="O229" s="54"/>
      <c r="P229" s="55"/>
      <c r="Q229" s="393"/>
      <c r="R229" s="48"/>
      <c r="S229" s="48"/>
      <c r="T229" s="48"/>
      <c r="U229" s="48"/>
      <c r="V229" s="48"/>
      <c r="W229" s="48"/>
      <c r="X229" s="49"/>
    </row>
    <row r="230" spans="1:24" s="50" customFormat="1" ht="13.8" x14ac:dyDescent="0.25">
      <c r="A230" s="41">
        <v>3</v>
      </c>
      <c r="B230" s="42" t="s">
        <v>135</v>
      </c>
      <c r="C230" s="43"/>
      <c r="D230" s="43"/>
      <c r="E230" s="43"/>
      <c r="F230" s="44">
        <v>2018</v>
      </c>
      <c r="G230" s="45">
        <v>1012.9</v>
      </c>
      <c r="H230" s="45">
        <v>1012.9</v>
      </c>
      <c r="I230" s="45">
        <v>1012.9</v>
      </c>
      <c r="J230" s="45">
        <v>1012.9</v>
      </c>
      <c r="K230" s="46"/>
      <c r="L230" s="46"/>
      <c r="M230" s="46"/>
      <c r="N230" s="46"/>
      <c r="O230" s="46"/>
      <c r="P230" s="47"/>
      <c r="Q230" s="393"/>
      <c r="R230" s="48"/>
      <c r="S230" s="48"/>
      <c r="T230" s="48"/>
      <c r="U230" s="48"/>
      <c r="V230" s="48"/>
      <c r="W230" s="48"/>
      <c r="X230" s="49"/>
    </row>
    <row r="231" spans="1:24" s="50" customFormat="1" ht="13.8" x14ac:dyDescent="0.25">
      <c r="A231" s="41"/>
      <c r="B231" s="42" t="s">
        <v>136</v>
      </c>
      <c r="C231" s="43"/>
      <c r="D231" s="43"/>
      <c r="E231" s="43"/>
      <c r="F231" s="44">
        <v>2018</v>
      </c>
      <c r="G231" s="45">
        <v>4.5</v>
      </c>
      <c r="H231" s="45">
        <v>4.5</v>
      </c>
      <c r="I231" s="45">
        <v>4.5</v>
      </c>
      <c r="J231" s="45">
        <v>4.5</v>
      </c>
      <c r="K231" s="46"/>
      <c r="L231" s="46"/>
      <c r="M231" s="46"/>
      <c r="N231" s="46"/>
      <c r="O231" s="46"/>
      <c r="P231" s="47"/>
      <c r="Q231" s="393"/>
      <c r="R231" s="48"/>
      <c r="S231" s="48"/>
      <c r="T231" s="48"/>
      <c r="U231" s="48"/>
      <c r="V231" s="48"/>
      <c r="W231" s="48"/>
      <c r="X231" s="49"/>
    </row>
    <row r="232" spans="1:24" s="50" customFormat="1" ht="13.8" x14ac:dyDescent="0.25">
      <c r="A232" s="41"/>
      <c r="B232" s="51" t="s">
        <v>27</v>
      </c>
      <c r="C232" s="41"/>
      <c r="D232" s="41"/>
      <c r="E232" s="41"/>
      <c r="F232" s="52"/>
      <c r="G232" s="53">
        <f>G230+G231</f>
        <v>1017.4</v>
      </c>
      <c r="H232" s="53">
        <f>H230+H231</f>
        <v>1017.4</v>
      </c>
      <c r="I232" s="53">
        <f>I230+I231</f>
        <v>1017.4</v>
      </c>
      <c r="J232" s="53">
        <f>J230+J231</f>
        <v>1017.4</v>
      </c>
      <c r="K232" s="54"/>
      <c r="L232" s="54"/>
      <c r="M232" s="54"/>
      <c r="N232" s="54"/>
      <c r="O232" s="54"/>
      <c r="P232" s="55"/>
      <c r="Q232" s="393"/>
      <c r="R232" s="48"/>
      <c r="S232" s="48"/>
      <c r="T232" s="48"/>
      <c r="U232" s="48"/>
      <c r="V232" s="48"/>
      <c r="W232" s="48"/>
      <c r="X232" s="49"/>
    </row>
    <row r="233" spans="1:24" s="50" customFormat="1" ht="13.8" x14ac:dyDescent="0.25">
      <c r="A233" s="41">
        <v>4</v>
      </c>
      <c r="B233" s="42" t="s">
        <v>137</v>
      </c>
      <c r="C233" s="43"/>
      <c r="D233" s="43"/>
      <c r="E233" s="43"/>
      <c r="F233" s="44">
        <v>2018</v>
      </c>
      <c r="G233" s="45">
        <v>343</v>
      </c>
      <c r="H233" s="45">
        <v>343</v>
      </c>
      <c r="I233" s="45">
        <v>343</v>
      </c>
      <c r="J233" s="45">
        <v>343</v>
      </c>
      <c r="K233" s="46"/>
      <c r="L233" s="46"/>
      <c r="M233" s="46"/>
      <c r="N233" s="46"/>
      <c r="O233" s="46"/>
      <c r="P233" s="47"/>
      <c r="Q233" s="393"/>
      <c r="R233" s="48"/>
      <c r="S233" s="48"/>
      <c r="T233" s="48"/>
      <c r="U233" s="48"/>
      <c r="V233" s="48"/>
      <c r="W233" s="48"/>
      <c r="X233" s="49"/>
    </row>
    <row r="234" spans="1:24" s="50" customFormat="1" ht="13.8" x14ac:dyDescent="0.25">
      <c r="A234" s="41"/>
      <c r="B234" s="42" t="s">
        <v>138</v>
      </c>
      <c r="C234" s="43"/>
      <c r="D234" s="43"/>
      <c r="E234" s="43"/>
      <c r="F234" s="44">
        <v>2018</v>
      </c>
      <c r="G234" s="45">
        <v>8.6999999999999993</v>
      </c>
      <c r="H234" s="45">
        <v>8.6999999999999993</v>
      </c>
      <c r="I234" s="45">
        <v>8.6999999999999993</v>
      </c>
      <c r="J234" s="45">
        <v>8.6999999999999993</v>
      </c>
      <c r="K234" s="46"/>
      <c r="L234" s="46"/>
      <c r="M234" s="46"/>
      <c r="N234" s="46"/>
      <c r="O234" s="46"/>
      <c r="P234" s="47"/>
      <c r="Q234" s="393"/>
      <c r="R234" s="48"/>
      <c r="S234" s="48"/>
      <c r="T234" s="48"/>
      <c r="U234" s="48"/>
      <c r="V234" s="48"/>
      <c r="W234" s="48"/>
      <c r="X234" s="49"/>
    </row>
    <row r="235" spans="1:24" s="50" customFormat="1" ht="13.8" x14ac:dyDescent="0.25">
      <c r="A235" s="41"/>
      <c r="B235" s="51" t="s">
        <v>27</v>
      </c>
      <c r="C235" s="41"/>
      <c r="D235" s="41"/>
      <c r="E235" s="41"/>
      <c r="F235" s="52"/>
      <c r="G235" s="53">
        <f>G233+G234</f>
        <v>351.7</v>
      </c>
      <c r="H235" s="53">
        <f>H233+H234</f>
        <v>351.7</v>
      </c>
      <c r="I235" s="53">
        <f>I233+I234</f>
        <v>351.7</v>
      </c>
      <c r="J235" s="53">
        <f>J233+J234</f>
        <v>351.7</v>
      </c>
      <c r="K235" s="54"/>
      <c r="L235" s="54"/>
      <c r="M235" s="54"/>
      <c r="N235" s="54"/>
      <c r="O235" s="54"/>
      <c r="P235" s="55"/>
      <c r="Q235" s="393"/>
      <c r="R235" s="48"/>
      <c r="S235" s="48"/>
      <c r="T235" s="48"/>
      <c r="U235" s="48"/>
      <c r="V235" s="48"/>
      <c r="W235" s="48"/>
      <c r="X235" s="49"/>
    </row>
    <row r="236" spans="1:24" s="50" customFormat="1" ht="15" hidden="1" customHeight="1" x14ac:dyDescent="0.25">
      <c r="A236" s="41"/>
      <c r="B236" s="42" t="s">
        <v>139</v>
      </c>
      <c r="C236" s="43"/>
      <c r="D236" s="43"/>
      <c r="E236" s="43"/>
      <c r="F236" s="44">
        <v>2018</v>
      </c>
      <c r="G236" s="45">
        <f>I236+K236+M236+O236</f>
        <v>0</v>
      </c>
      <c r="H236" s="45">
        <f>J236+L236+N236+P236</f>
        <v>0</v>
      </c>
      <c r="I236" s="45">
        <v>0</v>
      </c>
      <c r="J236" s="45">
        <v>0</v>
      </c>
      <c r="K236" s="46"/>
      <c r="L236" s="46"/>
      <c r="M236" s="46"/>
      <c r="N236" s="46"/>
      <c r="O236" s="46"/>
      <c r="P236" s="47"/>
      <c r="Q236" s="393"/>
      <c r="R236" s="48"/>
      <c r="S236" s="48"/>
      <c r="T236" s="48"/>
      <c r="U236" s="48"/>
      <c r="V236" s="48"/>
      <c r="W236" s="48"/>
      <c r="X236" s="49"/>
    </row>
    <row r="237" spans="1:24" s="50" customFormat="1" ht="15" hidden="1" customHeight="1" x14ac:dyDescent="0.25">
      <c r="A237" s="41"/>
      <c r="B237" s="42" t="s">
        <v>140</v>
      </c>
      <c r="C237" s="43"/>
      <c r="D237" s="43"/>
      <c r="E237" s="43"/>
      <c r="F237" s="44">
        <v>2018</v>
      </c>
      <c r="G237" s="45">
        <f>I237+K237+M237+O237</f>
        <v>0</v>
      </c>
      <c r="H237" s="45">
        <f>J237+L237+N237+P237</f>
        <v>0</v>
      </c>
      <c r="I237" s="45">
        <v>0</v>
      </c>
      <c r="J237" s="45">
        <v>0</v>
      </c>
      <c r="K237" s="46"/>
      <c r="L237" s="46"/>
      <c r="M237" s="46"/>
      <c r="N237" s="46"/>
      <c r="O237" s="46"/>
      <c r="P237" s="47"/>
      <c r="Q237" s="393"/>
      <c r="R237" s="48"/>
      <c r="S237" s="48"/>
      <c r="T237" s="48"/>
      <c r="U237" s="48"/>
      <c r="V237" s="48"/>
      <c r="W237" s="48"/>
      <c r="X237" s="49"/>
    </row>
    <row r="238" spans="1:24" s="50" customFormat="1" ht="15" hidden="1" customHeight="1" x14ac:dyDescent="0.25">
      <c r="A238" s="41"/>
      <c r="B238" s="51" t="s">
        <v>27</v>
      </c>
      <c r="C238" s="41"/>
      <c r="D238" s="41"/>
      <c r="E238" s="41"/>
      <c r="F238" s="52"/>
      <c r="G238" s="53">
        <f>G236+G237</f>
        <v>0</v>
      </c>
      <c r="H238" s="53">
        <v>0</v>
      </c>
      <c r="I238" s="53">
        <f>I236+I237</f>
        <v>0</v>
      </c>
      <c r="J238" s="53">
        <v>0</v>
      </c>
      <c r="K238" s="54"/>
      <c r="L238" s="54"/>
      <c r="M238" s="54"/>
      <c r="N238" s="54"/>
      <c r="O238" s="54"/>
      <c r="P238" s="55"/>
      <c r="Q238" s="393"/>
      <c r="R238" s="48"/>
      <c r="S238" s="48"/>
      <c r="T238" s="48"/>
      <c r="U238" s="48"/>
      <c r="V238" s="48"/>
      <c r="W238" s="48"/>
      <c r="X238" s="49"/>
    </row>
    <row r="239" spans="1:24" s="50" customFormat="1" ht="13.8" x14ac:dyDescent="0.25">
      <c r="A239" s="41">
        <v>5</v>
      </c>
      <c r="B239" s="42" t="s">
        <v>141</v>
      </c>
      <c r="C239" s="43"/>
      <c r="D239" s="43"/>
      <c r="E239" s="43"/>
      <c r="F239" s="44">
        <v>2018</v>
      </c>
      <c r="G239" s="45">
        <v>1183.2</v>
      </c>
      <c r="H239" s="45">
        <v>1183.2</v>
      </c>
      <c r="I239" s="45">
        <v>1183.2</v>
      </c>
      <c r="J239" s="45">
        <v>1183.2</v>
      </c>
      <c r="K239" s="46"/>
      <c r="L239" s="46"/>
      <c r="M239" s="46"/>
      <c r="N239" s="46"/>
      <c r="O239" s="46"/>
      <c r="P239" s="47"/>
      <c r="Q239" s="393"/>
      <c r="R239" s="48"/>
      <c r="S239" s="48"/>
      <c r="T239" s="48"/>
      <c r="U239" s="48"/>
      <c r="V239" s="48"/>
      <c r="W239" s="48"/>
      <c r="X239" s="49"/>
    </row>
    <row r="240" spans="1:24" s="50" customFormat="1" ht="13.8" x14ac:dyDescent="0.25">
      <c r="A240" s="41"/>
      <c r="B240" s="42" t="s">
        <v>142</v>
      </c>
      <c r="C240" s="43"/>
      <c r="D240" s="43"/>
      <c r="E240" s="43"/>
      <c r="F240" s="44">
        <v>2018</v>
      </c>
      <c r="G240" s="45">
        <v>8.3000000000000007</v>
      </c>
      <c r="H240" s="45">
        <v>8.3000000000000007</v>
      </c>
      <c r="I240" s="45">
        <v>8.3000000000000007</v>
      </c>
      <c r="J240" s="45">
        <v>8.3000000000000007</v>
      </c>
      <c r="K240" s="46"/>
      <c r="L240" s="46"/>
      <c r="M240" s="46"/>
      <c r="N240" s="46"/>
      <c r="O240" s="46"/>
      <c r="P240" s="47"/>
      <c r="Q240" s="393"/>
      <c r="R240" s="48"/>
      <c r="S240" s="48"/>
      <c r="T240" s="48"/>
      <c r="U240" s="48"/>
      <c r="V240" s="48"/>
      <c r="W240" s="48"/>
      <c r="X240" s="49"/>
    </row>
    <row r="241" spans="1:24" s="50" customFormat="1" ht="13.8" x14ac:dyDescent="0.25">
      <c r="A241" s="41"/>
      <c r="B241" s="51" t="s">
        <v>27</v>
      </c>
      <c r="C241" s="41"/>
      <c r="D241" s="41"/>
      <c r="E241" s="41"/>
      <c r="F241" s="52"/>
      <c r="G241" s="53">
        <f>G239+G240</f>
        <v>1191.5</v>
      </c>
      <c r="H241" s="53">
        <f>H239+H240</f>
        <v>1191.5</v>
      </c>
      <c r="I241" s="53">
        <f>I239+I240</f>
        <v>1191.5</v>
      </c>
      <c r="J241" s="53">
        <f>J239+J240</f>
        <v>1191.5</v>
      </c>
      <c r="K241" s="54"/>
      <c r="L241" s="54"/>
      <c r="M241" s="54"/>
      <c r="N241" s="54"/>
      <c r="O241" s="54"/>
      <c r="P241" s="55"/>
      <c r="Q241" s="393"/>
      <c r="R241" s="48"/>
      <c r="S241" s="48"/>
      <c r="T241" s="48"/>
      <c r="U241" s="48"/>
      <c r="V241" s="48"/>
      <c r="W241" s="48"/>
      <c r="X241" s="49"/>
    </row>
    <row r="242" spans="1:24" s="50" customFormat="1" ht="13.8" x14ac:dyDescent="0.25">
      <c r="A242" s="41">
        <v>6</v>
      </c>
      <c r="B242" s="42" t="s">
        <v>143</v>
      </c>
      <c r="C242" s="43"/>
      <c r="D242" s="43"/>
      <c r="E242" s="43"/>
      <c r="F242" s="44">
        <v>2018</v>
      </c>
      <c r="G242" s="45">
        <v>1508.6</v>
      </c>
      <c r="H242" s="45">
        <v>1508.6</v>
      </c>
      <c r="I242" s="45">
        <v>1508.6</v>
      </c>
      <c r="J242" s="45">
        <v>1508.6</v>
      </c>
      <c r="K242" s="46"/>
      <c r="L242" s="46"/>
      <c r="M242" s="46"/>
      <c r="N242" s="46"/>
      <c r="O242" s="46"/>
      <c r="P242" s="47"/>
      <c r="Q242" s="393"/>
      <c r="R242" s="48"/>
      <c r="S242" s="48"/>
      <c r="T242" s="48"/>
      <c r="U242" s="48"/>
      <c r="V242" s="48"/>
      <c r="W242" s="48"/>
      <c r="X242" s="49"/>
    </row>
    <row r="243" spans="1:24" s="50" customFormat="1" ht="13.8" x14ac:dyDescent="0.25">
      <c r="A243" s="41"/>
      <c r="B243" s="42" t="s">
        <v>144</v>
      </c>
      <c r="C243" s="43"/>
      <c r="D243" s="43"/>
      <c r="E243" s="43"/>
      <c r="F243" s="44">
        <v>2018</v>
      </c>
      <c r="G243" s="45">
        <v>4.5999999999999996</v>
      </c>
      <c r="H243" s="45">
        <v>4.5999999999999996</v>
      </c>
      <c r="I243" s="45">
        <v>4.5999999999999996</v>
      </c>
      <c r="J243" s="45">
        <v>4.5999999999999996</v>
      </c>
      <c r="K243" s="46"/>
      <c r="L243" s="46"/>
      <c r="M243" s="46"/>
      <c r="N243" s="46"/>
      <c r="O243" s="46"/>
      <c r="P243" s="47"/>
      <c r="Q243" s="393"/>
      <c r="R243" s="48"/>
      <c r="S243" s="48"/>
      <c r="T243" s="48"/>
      <c r="U243" s="48"/>
      <c r="V243" s="48"/>
      <c r="W243" s="48"/>
      <c r="X243" s="49"/>
    </row>
    <row r="244" spans="1:24" s="50" customFormat="1" ht="13.8" x14ac:dyDescent="0.25">
      <c r="A244" s="41"/>
      <c r="B244" s="51" t="s">
        <v>27</v>
      </c>
      <c r="C244" s="41"/>
      <c r="D244" s="41"/>
      <c r="E244" s="41"/>
      <c r="F244" s="52"/>
      <c r="G244" s="53">
        <f>G242+G243</f>
        <v>1513.1999999999998</v>
      </c>
      <c r="H244" s="53">
        <f>H242+H243</f>
        <v>1513.1999999999998</v>
      </c>
      <c r="I244" s="53">
        <f>I242+I243</f>
        <v>1513.1999999999998</v>
      </c>
      <c r="J244" s="53">
        <f>J242+J243</f>
        <v>1513.1999999999998</v>
      </c>
      <c r="K244" s="54"/>
      <c r="L244" s="54"/>
      <c r="M244" s="54"/>
      <c r="N244" s="54"/>
      <c r="O244" s="54"/>
      <c r="P244" s="55"/>
      <c r="Q244" s="393"/>
      <c r="R244" s="48"/>
      <c r="S244" s="48"/>
      <c r="T244" s="48"/>
      <c r="U244" s="48"/>
      <c r="V244" s="48"/>
      <c r="W244" s="48"/>
      <c r="X244" s="49"/>
    </row>
    <row r="245" spans="1:24" s="50" customFormat="1" ht="13.8" x14ac:dyDescent="0.25">
      <c r="A245" s="41">
        <v>7</v>
      </c>
      <c r="B245" s="42" t="s">
        <v>145</v>
      </c>
      <c r="C245" s="43"/>
      <c r="D245" s="43"/>
      <c r="E245" s="43"/>
      <c r="F245" s="44">
        <v>2018</v>
      </c>
      <c r="G245" s="45">
        <v>1132.8</v>
      </c>
      <c r="H245" s="45">
        <v>1132.8</v>
      </c>
      <c r="I245" s="45">
        <v>1132.8</v>
      </c>
      <c r="J245" s="45">
        <v>1132.8</v>
      </c>
      <c r="K245" s="54"/>
      <c r="L245" s="54"/>
      <c r="M245" s="54"/>
      <c r="N245" s="54"/>
      <c r="O245" s="54"/>
      <c r="P245" s="55"/>
      <c r="Q245" s="393"/>
      <c r="R245" s="48"/>
      <c r="S245" s="48"/>
      <c r="T245" s="48"/>
      <c r="U245" s="48"/>
      <c r="V245" s="48"/>
      <c r="W245" s="48"/>
      <c r="X245" s="49"/>
    </row>
    <row r="246" spans="1:24" s="50" customFormat="1" ht="13.8" x14ac:dyDescent="0.25">
      <c r="A246" s="41"/>
      <c r="B246" s="42" t="s">
        <v>146</v>
      </c>
      <c r="C246" s="43"/>
      <c r="D246" s="43"/>
      <c r="E246" s="43"/>
      <c r="F246" s="44">
        <v>2018</v>
      </c>
      <c r="G246" s="45">
        <v>6.8</v>
      </c>
      <c r="H246" s="45">
        <v>6.8</v>
      </c>
      <c r="I246" s="45">
        <v>6.8</v>
      </c>
      <c r="J246" s="45">
        <v>6.8</v>
      </c>
      <c r="K246" s="54"/>
      <c r="L246" s="54"/>
      <c r="M246" s="54"/>
      <c r="N246" s="54"/>
      <c r="O246" s="54"/>
      <c r="P246" s="55"/>
      <c r="Q246" s="393"/>
      <c r="R246" s="48"/>
      <c r="S246" s="48"/>
      <c r="T246" s="48"/>
      <c r="U246" s="48"/>
      <c r="V246" s="48"/>
      <c r="W246" s="48"/>
      <c r="X246" s="49"/>
    </row>
    <row r="247" spans="1:24" s="50" customFormat="1" ht="13.8" x14ac:dyDescent="0.25">
      <c r="A247" s="41"/>
      <c r="B247" s="51" t="s">
        <v>27</v>
      </c>
      <c r="C247" s="41"/>
      <c r="D247" s="41"/>
      <c r="E247" s="41"/>
      <c r="F247" s="52"/>
      <c r="G247" s="53">
        <f>G245+G246</f>
        <v>1139.5999999999999</v>
      </c>
      <c r="H247" s="53">
        <f>H245+H246</f>
        <v>1139.5999999999999</v>
      </c>
      <c r="I247" s="53">
        <f>I245+I246</f>
        <v>1139.5999999999999</v>
      </c>
      <c r="J247" s="53">
        <f>J245+J246</f>
        <v>1139.5999999999999</v>
      </c>
      <c r="K247" s="54"/>
      <c r="L247" s="54"/>
      <c r="M247" s="54"/>
      <c r="N247" s="54"/>
      <c r="O247" s="54"/>
      <c r="P247" s="55"/>
      <c r="Q247" s="393"/>
      <c r="R247" s="48"/>
      <c r="S247" s="48"/>
      <c r="T247" s="48"/>
      <c r="U247" s="48"/>
      <c r="V247" s="48"/>
      <c r="W247" s="48"/>
      <c r="X247" s="49"/>
    </row>
    <row r="248" spans="1:24" s="50" customFormat="1" ht="13.8" x14ac:dyDescent="0.25">
      <c r="A248" s="41">
        <v>8</v>
      </c>
      <c r="B248" s="42" t="s">
        <v>147</v>
      </c>
      <c r="C248" s="43"/>
      <c r="D248" s="43"/>
      <c r="E248" s="43"/>
      <c r="F248" s="44">
        <v>2018</v>
      </c>
      <c r="G248" s="45">
        <v>643.79999999999995</v>
      </c>
      <c r="H248" s="45">
        <v>643.79999999999995</v>
      </c>
      <c r="I248" s="45">
        <v>643.79999999999995</v>
      </c>
      <c r="J248" s="45">
        <v>643.79999999999995</v>
      </c>
      <c r="K248" s="46"/>
      <c r="L248" s="54"/>
      <c r="M248" s="54"/>
      <c r="N248" s="54"/>
      <c r="O248" s="54"/>
      <c r="P248" s="55"/>
      <c r="Q248" s="393"/>
      <c r="R248" s="48"/>
      <c r="S248" s="48"/>
      <c r="T248" s="48"/>
      <c r="U248" s="48"/>
      <c r="V248" s="48"/>
      <c r="W248" s="48"/>
      <c r="X248" s="49"/>
    </row>
    <row r="249" spans="1:24" s="50" customFormat="1" ht="13.8" x14ac:dyDescent="0.25">
      <c r="A249" s="41"/>
      <c r="B249" s="42" t="s">
        <v>148</v>
      </c>
      <c r="C249" s="43"/>
      <c r="D249" s="43"/>
      <c r="E249" s="43"/>
      <c r="F249" s="44">
        <v>2018</v>
      </c>
      <c r="G249" s="45">
        <v>7.7</v>
      </c>
      <c r="H249" s="45">
        <v>7.7</v>
      </c>
      <c r="I249" s="45">
        <v>7.7</v>
      </c>
      <c r="J249" s="45">
        <v>7.7</v>
      </c>
      <c r="K249" s="46"/>
      <c r="L249" s="54"/>
      <c r="M249" s="54"/>
      <c r="N249" s="54"/>
      <c r="O249" s="54"/>
      <c r="P249" s="55"/>
      <c r="Q249" s="393"/>
      <c r="R249" s="48"/>
      <c r="S249" s="48"/>
      <c r="T249" s="48"/>
      <c r="U249" s="48"/>
      <c r="V249" s="48"/>
      <c r="W249" s="48"/>
      <c r="X249" s="49"/>
    </row>
    <row r="250" spans="1:24" s="50" customFormat="1" ht="13.8" x14ac:dyDescent="0.25">
      <c r="A250" s="41"/>
      <c r="B250" s="51" t="s">
        <v>27</v>
      </c>
      <c r="C250" s="41"/>
      <c r="D250" s="41"/>
      <c r="E250" s="41"/>
      <c r="F250" s="52"/>
      <c r="G250" s="53">
        <f>G248+G249</f>
        <v>651.5</v>
      </c>
      <c r="H250" s="53">
        <f>H248+H249</f>
        <v>651.5</v>
      </c>
      <c r="I250" s="53">
        <f>I248+I249</f>
        <v>651.5</v>
      </c>
      <c r="J250" s="53">
        <f>J248+J249</f>
        <v>651.5</v>
      </c>
      <c r="K250" s="54"/>
      <c r="L250" s="54"/>
      <c r="M250" s="54"/>
      <c r="N250" s="54"/>
      <c r="O250" s="54"/>
      <c r="P250" s="55"/>
      <c r="Q250" s="393"/>
      <c r="R250" s="48"/>
      <c r="S250" s="48"/>
      <c r="T250" s="48"/>
      <c r="U250" s="48"/>
      <c r="V250" s="48"/>
      <c r="W250" s="48"/>
      <c r="X250" s="49"/>
    </row>
    <row r="251" spans="1:24" s="50" customFormat="1" ht="13.8" x14ac:dyDescent="0.25">
      <c r="A251" s="41">
        <v>9</v>
      </c>
      <c r="B251" s="42" t="s">
        <v>149</v>
      </c>
      <c r="C251" s="43"/>
      <c r="D251" s="43"/>
      <c r="E251" s="43"/>
      <c r="F251" s="44">
        <v>2018</v>
      </c>
      <c r="G251" s="45">
        <v>1496.2</v>
      </c>
      <c r="H251" s="45">
        <v>1496.2</v>
      </c>
      <c r="I251" s="45">
        <v>1496.2</v>
      </c>
      <c r="J251" s="45">
        <v>1496.2</v>
      </c>
      <c r="K251" s="46"/>
      <c r="L251" s="46"/>
      <c r="M251" s="46"/>
      <c r="N251" s="46"/>
      <c r="O251" s="46"/>
      <c r="P251" s="47"/>
      <c r="Q251" s="393"/>
      <c r="R251" s="48"/>
      <c r="S251" s="48"/>
      <c r="T251" s="48"/>
      <c r="U251" s="48"/>
      <c r="V251" s="48"/>
      <c r="W251" s="48"/>
      <c r="X251" s="49"/>
    </row>
    <row r="252" spans="1:24" s="50" customFormat="1" ht="13.8" x14ac:dyDescent="0.25">
      <c r="A252" s="41"/>
      <c r="B252" s="42" t="s">
        <v>150</v>
      </c>
      <c r="C252" s="43"/>
      <c r="D252" s="43"/>
      <c r="E252" s="43"/>
      <c r="F252" s="44">
        <v>2018</v>
      </c>
      <c r="G252" s="45">
        <v>6.6</v>
      </c>
      <c r="H252" s="45">
        <v>6.6</v>
      </c>
      <c r="I252" s="45">
        <v>6.6</v>
      </c>
      <c r="J252" s="45">
        <v>6.6</v>
      </c>
      <c r="K252" s="46"/>
      <c r="L252" s="46"/>
      <c r="M252" s="46"/>
      <c r="N252" s="46"/>
      <c r="O252" s="46"/>
      <c r="P252" s="47"/>
      <c r="Q252" s="393"/>
      <c r="R252" s="48"/>
      <c r="S252" s="48"/>
      <c r="T252" s="48"/>
      <c r="U252" s="48"/>
      <c r="V252" s="48"/>
      <c r="W252" s="48"/>
      <c r="X252" s="49"/>
    </row>
    <row r="253" spans="1:24" s="50" customFormat="1" ht="13.8" x14ac:dyDescent="0.25">
      <c r="A253" s="41"/>
      <c r="B253" s="51" t="s">
        <v>27</v>
      </c>
      <c r="C253" s="41"/>
      <c r="D253" s="41"/>
      <c r="E253" s="41"/>
      <c r="F253" s="52"/>
      <c r="G253" s="53">
        <f>G251+G252</f>
        <v>1502.8</v>
      </c>
      <c r="H253" s="53">
        <f>H251+H252</f>
        <v>1502.8</v>
      </c>
      <c r="I253" s="53">
        <f>I251+I252</f>
        <v>1502.8</v>
      </c>
      <c r="J253" s="53">
        <f>J251+J252</f>
        <v>1502.8</v>
      </c>
      <c r="K253" s="54"/>
      <c r="L253" s="54"/>
      <c r="M253" s="54"/>
      <c r="N253" s="54"/>
      <c r="O253" s="54"/>
      <c r="P253" s="55"/>
      <c r="Q253" s="393"/>
      <c r="R253" s="48"/>
      <c r="S253" s="48"/>
      <c r="T253" s="48"/>
      <c r="U253" s="48"/>
      <c r="V253" s="48"/>
      <c r="W253" s="48"/>
      <c r="X253" s="49"/>
    </row>
    <row r="254" spans="1:24" s="50" customFormat="1" ht="13.8" x14ac:dyDescent="0.25">
      <c r="A254" s="41">
        <v>10</v>
      </c>
      <c r="B254" s="42" t="s">
        <v>151</v>
      </c>
      <c r="C254" s="43"/>
      <c r="D254" s="43"/>
      <c r="E254" s="43"/>
      <c r="F254" s="44">
        <v>2018</v>
      </c>
      <c r="G254" s="45">
        <v>1393.3</v>
      </c>
      <c r="H254" s="45">
        <v>1393.3</v>
      </c>
      <c r="I254" s="45">
        <v>1393.3</v>
      </c>
      <c r="J254" s="45">
        <v>1393.3</v>
      </c>
      <c r="K254" s="46"/>
      <c r="L254" s="54"/>
      <c r="M254" s="54"/>
      <c r="N254" s="54"/>
      <c r="O254" s="54"/>
      <c r="P254" s="55"/>
      <c r="Q254" s="393"/>
      <c r="R254" s="48"/>
      <c r="S254" s="48"/>
      <c r="T254" s="48"/>
      <c r="U254" s="48"/>
      <c r="V254" s="48"/>
      <c r="W254" s="48"/>
      <c r="X254" s="49"/>
    </row>
    <row r="255" spans="1:24" s="50" customFormat="1" ht="13.8" x14ac:dyDescent="0.25">
      <c r="A255" s="41"/>
      <c r="B255" s="42" t="s">
        <v>152</v>
      </c>
      <c r="C255" s="43"/>
      <c r="D255" s="43"/>
      <c r="E255" s="43"/>
      <c r="F255" s="44">
        <v>2018</v>
      </c>
      <c r="G255" s="45">
        <v>6.9</v>
      </c>
      <c r="H255" s="45">
        <v>6.9</v>
      </c>
      <c r="I255" s="45">
        <v>6.9</v>
      </c>
      <c r="J255" s="45">
        <v>6.9</v>
      </c>
      <c r="K255" s="46"/>
      <c r="L255" s="54"/>
      <c r="M255" s="54"/>
      <c r="N255" s="54"/>
      <c r="O255" s="54"/>
      <c r="P255" s="55"/>
      <c r="Q255" s="393"/>
      <c r="R255" s="48"/>
      <c r="S255" s="48"/>
      <c r="T255" s="48"/>
      <c r="U255" s="48"/>
      <c r="V255" s="48"/>
      <c r="W255" s="48"/>
      <c r="X255" s="49"/>
    </row>
    <row r="256" spans="1:24" s="50" customFormat="1" ht="13.8" x14ac:dyDescent="0.25">
      <c r="A256" s="41"/>
      <c r="B256" s="51" t="s">
        <v>27</v>
      </c>
      <c r="C256" s="41"/>
      <c r="D256" s="41"/>
      <c r="E256" s="41"/>
      <c r="F256" s="52"/>
      <c r="G256" s="53">
        <f>G254+G255</f>
        <v>1400.2</v>
      </c>
      <c r="H256" s="53">
        <f>H254+H255</f>
        <v>1400.2</v>
      </c>
      <c r="I256" s="53">
        <f>I254+I255</f>
        <v>1400.2</v>
      </c>
      <c r="J256" s="53">
        <f>J254+J255</f>
        <v>1400.2</v>
      </c>
      <c r="K256" s="54"/>
      <c r="L256" s="54"/>
      <c r="M256" s="54"/>
      <c r="N256" s="54"/>
      <c r="O256" s="54"/>
      <c r="P256" s="55"/>
      <c r="Q256" s="393"/>
      <c r="R256" s="48"/>
      <c r="S256" s="48"/>
      <c r="T256" s="48"/>
      <c r="U256" s="48"/>
      <c r="V256" s="48"/>
      <c r="W256" s="48"/>
      <c r="X256" s="49"/>
    </row>
    <row r="257" spans="1:24" s="50" customFormat="1" ht="13.8" x14ac:dyDescent="0.25">
      <c r="A257" s="41">
        <v>11</v>
      </c>
      <c r="B257" s="42" t="s">
        <v>153</v>
      </c>
      <c r="C257" s="43"/>
      <c r="D257" s="43"/>
      <c r="E257" s="43"/>
      <c r="F257" s="44">
        <v>2018</v>
      </c>
      <c r="G257" s="45">
        <v>351.9</v>
      </c>
      <c r="H257" s="45">
        <v>351.9</v>
      </c>
      <c r="I257" s="45">
        <v>351.9</v>
      </c>
      <c r="J257" s="45">
        <v>351.9</v>
      </c>
      <c r="K257" s="46"/>
      <c r="L257" s="46"/>
      <c r="M257" s="54"/>
      <c r="N257" s="54"/>
      <c r="O257" s="54"/>
      <c r="P257" s="55"/>
      <c r="Q257" s="393"/>
      <c r="R257" s="48"/>
      <c r="S257" s="48"/>
      <c r="T257" s="48"/>
      <c r="U257" s="48"/>
      <c r="V257" s="48"/>
      <c r="W257" s="48"/>
      <c r="X257" s="49"/>
    </row>
    <row r="258" spans="1:24" s="50" customFormat="1" ht="13.8" x14ac:dyDescent="0.25">
      <c r="A258" s="41"/>
      <c r="B258" s="42" t="s">
        <v>154</v>
      </c>
      <c r="C258" s="43"/>
      <c r="D258" s="43"/>
      <c r="E258" s="43"/>
      <c r="F258" s="44">
        <v>2018</v>
      </c>
      <c r="G258" s="45">
        <v>4</v>
      </c>
      <c r="H258" s="45">
        <v>4</v>
      </c>
      <c r="I258" s="45">
        <v>4</v>
      </c>
      <c r="J258" s="45">
        <v>4</v>
      </c>
      <c r="K258" s="46"/>
      <c r="L258" s="46"/>
      <c r="M258" s="54"/>
      <c r="N258" s="54"/>
      <c r="O258" s="54"/>
      <c r="P258" s="55"/>
      <c r="Q258" s="393"/>
      <c r="R258" s="48"/>
      <c r="S258" s="48"/>
      <c r="T258" s="48"/>
      <c r="U258" s="48"/>
      <c r="V258" s="48"/>
      <c r="W258" s="48"/>
      <c r="X258" s="49"/>
    </row>
    <row r="259" spans="1:24" s="50" customFormat="1" ht="13.8" x14ac:dyDescent="0.25">
      <c r="A259" s="41"/>
      <c r="B259" s="51" t="s">
        <v>27</v>
      </c>
      <c r="C259" s="41"/>
      <c r="D259" s="41"/>
      <c r="E259" s="41"/>
      <c r="F259" s="52"/>
      <c r="G259" s="53">
        <f>G257+G258</f>
        <v>355.9</v>
      </c>
      <c r="H259" s="53">
        <f>H257+H258</f>
        <v>355.9</v>
      </c>
      <c r="I259" s="53">
        <f>I257+I258</f>
        <v>355.9</v>
      </c>
      <c r="J259" s="53">
        <f>J257+J258</f>
        <v>355.9</v>
      </c>
      <c r="K259" s="54"/>
      <c r="L259" s="54"/>
      <c r="M259" s="54"/>
      <c r="N259" s="54"/>
      <c r="O259" s="54"/>
      <c r="P259" s="55"/>
      <c r="Q259" s="393"/>
      <c r="R259" s="48"/>
      <c r="S259" s="48"/>
      <c r="T259" s="48"/>
      <c r="U259" s="48"/>
      <c r="V259" s="48"/>
      <c r="W259" s="48"/>
      <c r="X259" s="49"/>
    </row>
    <row r="260" spans="1:24" s="50" customFormat="1" ht="13.8" x14ac:dyDescent="0.25">
      <c r="A260" s="41">
        <v>12</v>
      </c>
      <c r="B260" s="42" t="s">
        <v>155</v>
      </c>
      <c r="C260" s="43"/>
      <c r="D260" s="43"/>
      <c r="E260" s="43"/>
      <c r="F260" s="44">
        <v>2018</v>
      </c>
      <c r="G260" s="45">
        <v>406</v>
      </c>
      <c r="H260" s="45">
        <v>406</v>
      </c>
      <c r="I260" s="45">
        <v>406</v>
      </c>
      <c r="J260" s="45">
        <v>406</v>
      </c>
      <c r="K260" s="54"/>
      <c r="L260" s="54"/>
      <c r="M260" s="54"/>
      <c r="N260" s="54"/>
      <c r="O260" s="54"/>
      <c r="P260" s="55"/>
      <c r="Q260" s="393"/>
      <c r="R260" s="48"/>
      <c r="S260" s="48"/>
      <c r="T260" s="48"/>
      <c r="U260" s="48"/>
      <c r="V260" s="48"/>
      <c r="W260" s="48"/>
      <c r="X260" s="49"/>
    </row>
    <row r="261" spans="1:24" s="50" customFormat="1" ht="13.8" x14ac:dyDescent="0.25">
      <c r="A261" s="41"/>
      <c r="B261" s="42" t="s">
        <v>156</v>
      </c>
      <c r="C261" s="43"/>
      <c r="D261" s="43"/>
      <c r="E261" s="43"/>
      <c r="F261" s="44">
        <v>2018</v>
      </c>
      <c r="G261" s="45">
        <v>4.5999999999999996</v>
      </c>
      <c r="H261" s="45">
        <v>4.5999999999999996</v>
      </c>
      <c r="I261" s="45">
        <v>4.5999999999999996</v>
      </c>
      <c r="J261" s="45">
        <v>4.5999999999999996</v>
      </c>
      <c r="K261" s="54"/>
      <c r="L261" s="54"/>
      <c r="M261" s="54"/>
      <c r="N261" s="54"/>
      <c r="O261" s="54"/>
      <c r="P261" s="55"/>
      <c r="Q261" s="393"/>
      <c r="R261" s="48"/>
      <c r="S261" s="48"/>
      <c r="T261" s="48"/>
      <c r="U261" s="48"/>
      <c r="V261" s="48"/>
      <c r="W261" s="48"/>
      <c r="X261" s="49"/>
    </row>
    <row r="262" spans="1:24" s="50" customFormat="1" ht="13.8" x14ac:dyDescent="0.25">
      <c r="A262" s="41"/>
      <c r="B262" s="51" t="s">
        <v>27</v>
      </c>
      <c r="C262" s="41"/>
      <c r="D262" s="41"/>
      <c r="E262" s="41"/>
      <c r="F262" s="52"/>
      <c r="G262" s="53">
        <f>G260+G261</f>
        <v>410.6</v>
      </c>
      <c r="H262" s="53">
        <f>H260+H261</f>
        <v>410.6</v>
      </c>
      <c r="I262" s="53">
        <f>I260+I261</f>
        <v>410.6</v>
      </c>
      <c r="J262" s="53">
        <f>J260+J261</f>
        <v>410.6</v>
      </c>
      <c r="K262" s="54"/>
      <c r="L262" s="54"/>
      <c r="M262" s="54"/>
      <c r="N262" s="54"/>
      <c r="O262" s="54"/>
      <c r="P262" s="55"/>
      <c r="Q262" s="393"/>
      <c r="R262" s="48"/>
      <c r="S262" s="48"/>
      <c r="T262" s="48"/>
      <c r="U262" s="48"/>
      <c r="V262" s="48"/>
      <c r="W262" s="48"/>
      <c r="X262" s="49"/>
    </row>
    <row r="263" spans="1:24" s="50" customFormat="1" ht="13.8" x14ac:dyDescent="0.25">
      <c r="A263" s="41">
        <v>13</v>
      </c>
      <c r="B263" s="42" t="s">
        <v>157</v>
      </c>
      <c r="C263" s="43"/>
      <c r="D263" s="43"/>
      <c r="E263" s="43"/>
      <c r="F263" s="44">
        <v>2018</v>
      </c>
      <c r="G263" s="45">
        <v>959.9</v>
      </c>
      <c r="H263" s="45">
        <v>959.9</v>
      </c>
      <c r="I263" s="45">
        <v>959.9</v>
      </c>
      <c r="J263" s="45">
        <v>959.9</v>
      </c>
      <c r="K263" s="46"/>
      <c r="L263" s="46"/>
      <c r="M263" s="46"/>
      <c r="N263" s="46"/>
      <c r="O263" s="46"/>
      <c r="P263" s="47"/>
      <c r="Q263" s="393"/>
      <c r="R263" s="48"/>
      <c r="S263" s="48"/>
      <c r="T263" s="48"/>
      <c r="U263" s="48"/>
      <c r="V263" s="48"/>
      <c r="W263" s="48"/>
      <c r="X263" s="49"/>
    </row>
    <row r="264" spans="1:24" s="50" customFormat="1" ht="13.8" x14ac:dyDescent="0.25">
      <c r="A264" s="43"/>
      <c r="B264" s="42" t="s">
        <v>158</v>
      </c>
      <c r="C264" s="43"/>
      <c r="D264" s="43"/>
      <c r="E264" s="43"/>
      <c r="F264" s="44">
        <v>2018</v>
      </c>
      <c r="G264" s="45">
        <v>1.9</v>
      </c>
      <c r="H264" s="45">
        <v>1.9</v>
      </c>
      <c r="I264" s="45">
        <v>1.9</v>
      </c>
      <c r="J264" s="45">
        <v>1.9</v>
      </c>
      <c r="K264" s="46"/>
      <c r="L264" s="46"/>
      <c r="M264" s="46"/>
      <c r="N264" s="46"/>
      <c r="O264" s="46"/>
      <c r="P264" s="47"/>
      <c r="Q264" s="393"/>
      <c r="R264" s="48"/>
      <c r="S264" s="48"/>
      <c r="T264" s="48"/>
      <c r="U264" s="48"/>
      <c r="V264" s="48"/>
      <c r="W264" s="48"/>
      <c r="X264" s="49"/>
    </row>
    <row r="265" spans="1:24" s="50" customFormat="1" ht="13.8" x14ac:dyDescent="0.25">
      <c r="A265" s="41"/>
      <c r="B265" s="51" t="s">
        <v>27</v>
      </c>
      <c r="C265" s="41"/>
      <c r="D265" s="41"/>
      <c r="E265" s="41"/>
      <c r="F265" s="52"/>
      <c r="G265" s="53">
        <f>G263+G264</f>
        <v>961.8</v>
      </c>
      <c r="H265" s="53">
        <f>H263+H264</f>
        <v>961.8</v>
      </c>
      <c r="I265" s="53">
        <f>I263+I264</f>
        <v>961.8</v>
      </c>
      <c r="J265" s="53">
        <f>J263+J264</f>
        <v>961.8</v>
      </c>
      <c r="K265" s="54"/>
      <c r="L265" s="54"/>
      <c r="M265" s="54"/>
      <c r="N265" s="54"/>
      <c r="O265" s="54"/>
      <c r="P265" s="55"/>
      <c r="Q265" s="393"/>
      <c r="R265" s="48"/>
      <c r="S265" s="48"/>
      <c r="T265" s="48"/>
      <c r="U265" s="48"/>
      <c r="V265" s="48"/>
      <c r="W265" s="48"/>
      <c r="X265" s="49"/>
    </row>
    <row r="266" spans="1:24" s="50" customFormat="1" ht="13.8" x14ac:dyDescent="0.25">
      <c r="A266" s="171"/>
      <c r="B266" s="172" t="s">
        <v>47</v>
      </c>
      <c r="C266" s="171"/>
      <c r="D266" s="171"/>
      <c r="E266" s="171"/>
      <c r="F266" s="173"/>
      <c r="G266" s="174">
        <f>G226+G229+G232+G235+G241+G244+G247+G250+G253+G256+G259+G262+G265</f>
        <v>12443.199999999999</v>
      </c>
      <c r="H266" s="174">
        <f t="shared" ref="H266:J266" si="53">H226+H229+H232+H235+H241+H244+H247+H250+H253+H256+H259+H262+H265</f>
        <v>12443.199999999999</v>
      </c>
      <c r="I266" s="174">
        <f t="shared" si="53"/>
        <v>12443.199999999999</v>
      </c>
      <c r="J266" s="174">
        <f t="shared" si="53"/>
        <v>12443.199999999999</v>
      </c>
      <c r="K266" s="175"/>
      <c r="L266" s="175"/>
      <c r="M266" s="175"/>
      <c r="N266" s="175"/>
      <c r="O266" s="175"/>
      <c r="P266" s="176"/>
      <c r="Q266" s="393"/>
      <c r="R266" s="48"/>
      <c r="S266" s="48"/>
      <c r="T266" s="48"/>
      <c r="U266" s="48"/>
      <c r="V266" s="48"/>
      <c r="W266" s="48"/>
      <c r="X266" s="49"/>
    </row>
    <row r="267" spans="1:24" s="178" customFormat="1" ht="13.8" x14ac:dyDescent="0.25">
      <c r="A267" s="81"/>
      <c r="B267" s="177" t="s">
        <v>48</v>
      </c>
      <c r="C267" s="81"/>
      <c r="D267" s="81"/>
      <c r="E267" s="81"/>
      <c r="F267" s="82">
        <v>2019</v>
      </c>
      <c r="G267" s="83">
        <v>0</v>
      </c>
      <c r="H267" s="83">
        <v>0</v>
      </c>
      <c r="I267" s="83">
        <v>0</v>
      </c>
      <c r="J267" s="83">
        <v>0</v>
      </c>
      <c r="K267" s="84"/>
      <c r="L267" s="84"/>
      <c r="M267" s="84"/>
      <c r="N267" s="84"/>
      <c r="O267" s="84"/>
      <c r="P267" s="85"/>
      <c r="Q267" s="393"/>
      <c r="R267" s="48"/>
      <c r="S267" s="48"/>
      <c r="T267" s="48"/>
      <c r="U267" s="48"/>
      <c r="V267" s="48"/>
      <c r="W267" s="48"/>
    </row>
    <row r="268" spans="1:24" s="48" customFormat="1" ht="13.8" x14ac:dyDescent="0.25">
      <c r="A268" s="80"/>
      <c r="B268" s="177" t="s">
        <v>71</v>
      </c>
      <c r="C268" s="81"/>
      <c r="D268" s="81"/>
      <c r="E268" s="81"/>
      <c r="F268" s="82">
        <v>2020</v>
      </c>
      <c r="G268" s="83">
        <v>0</v>
      </c>
      <c r="H268" s="83">
        <v>0</v>
      </c>
      <c r="I268" s="83">
        <v>0</v>
      </c>
      <c r="J268" s="83">
        <v>0</v>
      </c>
      <c r="K268" s="84"/>
      <c r="L268" s="84"/>
      <c r="M268" s="84"/>
      <c r="N268" s="84"/>
      <c r="O268" s="84"/>
      <c r="P268" s="85"/>
      <c r="Q268" s="393"/>
    </row>
    <row r="269" spans="1:24" s="49" customFormat="1" ht="13.8" x14ac:dyDescent="0.25">
      <c r="A269" s="80"/>
      <c r="B269" s="177" t="s">
        <v>72</v>
      </c>
      <c r="C269" s="81"/>
      <c r="D269" s="81"/>
      <c r="E269" s="81"/>
      <c r="F269" s="82">
        <v>2021</v>
      </c>
      <c r="G269" s="83">
        <v>0</v>
      </c>
      <c r="H269" s="83">
        <v>0</v>
      </c>
      <c r="I269" s="83">
        <v>0</v>
      </c>
      <c r="J269" s="83">
        <v>0</v>
      </c>
      <c r="K269" s="84"/>
      <c r="L269" s="84"/>
      <c r="M269" s="84"/>
      <c r="N269" s="84"/>
      <c r="O269" s="84"/>
      <c r="P269" s="85"/>
      <c r="Q269" s="393"/>
      <c r="R269" s="48"/>
      <c r="S269" s="48"/>
      <c r="T269" s="48"/>
      <c r="U269" s="48"/>
      <c r="V269" s="48"/>
      <c r="W269" s="48"/>
    </row>
    <row r="270" spans="1:24" s="49" customFormat="1" ht="13.8" x14ac:dyDescent="0.25">
      <c r="A270" s="80"/>
      <c r="B270" s="177" t="s">
        <v>76</v>
      </c>
      <c r="C270" s="81"/>
      <c r="D270" s="81"/>
      <c r="E270" s="81"/>
      <c r="F270" s="82">
        <v>2022</v>
      </c>
      <c r="G270" s="83">
        <v>0</v>
      </c>
      <c r="H270" s="83">
        <v>0</v>
      </c>
      <c r="I270" s="83">
        <v>0</v>
      </c>
      <c r="J270" s="83">
        <v>0</v>
      </c>
      <c r="K270" s="84"/>
      <c r="L270" s="84"/>
      <c r="M270" s="84"/>
      <c r="N270" s="84"/>
      <c r="O270" s="84"/>
      <c r="P270" s="85"/>
      <c r="Q270" s="393"/>
      <c r="R270" s="48"/>
      <c r="S270" s="48"/>
      <c r="T270" s="48"/>
      <c r="U270" s="48"/>
      <c r="V270" s="48"/>
      <c r="W270" s="48"/>
    </row>
    <row r="271" spans="1:24" s="49" customFormat="1" ht="13.8" x14ac:dyDescent="0.25">
      <c r="A271" s="80"/>
      <c r="B271" s="177" t="s">
        <v>90</v>
      </c>
      <c r="C271" s="81"/>
      <c r="D271" s="81"/>
      <c r="E271" s="81"/>
      <c r="F271" s="82">
        <v>2023</v>
      </c>
      <c r="G271" s="83">
        <v>0</v>
      </c>
      <c r="H271" s="83">
        <v>0</v>
      </c>
      <c r="I271" s="83">
        <v>0</v>
      </c>
      <c r="J271" s="83">
        <v>0</v>
      </c>
      <c r="K271" s="84"/>
      <c r="L271" s="84"/>
      <c r="M271" s="84"/>
      <c r="N271" s="84"/>
      <c r="O271" s="84"/>
      <c r="P271" s="85"/>
      <c r="Q271" s="393"/>
      <c r="R271" s="48"/>
      <c r="S271" s="48"/>
      <c r="T271" s="48"/>
      <c r="U271" s="48"/>
      <c r="V271" s="48"/>
      <c r="W271" s="48"/>
    </row>
    <row r="272" spans="1:24" s="49" customFormat="1" ht="13.8" x14ac:dyDescent="0.25">
      <c r="A272" s="80"/>
      <c r="B272" s="177" t="s">
        <v>95</v>
      </c>
      <c r="C272" s="81"/>
      <c r="D272" s="81"/>
      <c r="E272" s="81"/>
      <c r="F272" s="82">
        <v>2024</v>
      </c>
      <c r="G272" s="83">
        <v>0</v>
      </c>
      <c r="H272" s="83">
        <v>0</v>
      </c>
      <c r="I272" s="83">
        <v>0</v>
      </c>
      <c r="J272" s="83">
        <v>0</v>
      </c>
      <c r="K272" s="84"/>
      <c r="L272" s="84"/>
      <c r="M272" s="84"/>
      <c r="N272" s="84"/>
      <c r="O272" s="84"/>
      <c r="P272" s="85"/>
      <c r="Q272" s="393"/>
      <c r="R272" s="48"/>
      <c r="S272" s="48"/>
      <c r="T272" s="48"/>
      <c r="U272" s="48"/>
      <c r="V272" s="48"/>
      <c r="W272" s="48"/>
    </row>
    <row r="273" spans="1:24" s="104" customFormat="1" thickBot="1" x14ac:dyDescent="0.3">
      <c r="A273" s="80"/>
      <c r="B273" s="177" t="s">
        <v>102</v>
      </c>
      <c r="C273" s="81"/>
      <c r="D273" s="80"/>
      <c r="E273" s="80"/>
      <c r="F273" s="179">
        <v>2025</v>
      </c>
      <c r="G273" s="180">
        <v>0</v>
      </c>
      <c r="H273" s="180">
        <v>0</v>
      </c>
      <c r="I273" s="180">
        <v>0</v>
      </c>
      <c r="J273" s="180">
        <v>0</v>
      </c>
      <c r="K273" s="181"/>
      <c r="L273" s="181"/>
      <c r="M273" s="181"/>
      <c r="N273" s="181"/>
      <c r="O273" s="181"/>
      <c r="P273" s="182"/>
      <c r="Q273" s="394"/>
      <c r="R273" s="48"/>
      <c r="S273" s="48"/>
      <c r="T273" s="48"/>
      <c r="U273" s="48"/>
      <c r="V273" s="48"/>
      <c r="W273" s="48"/>
      <c r="X273" s="49"/>
    </row>
    <row r="274" spans="1:24" ht="15.75" customHeight="1" thickBot="1" x14ac:dyDescent="0.35">
      <c r="A274" s="349">
        <v>4</v>
      </c>
      <c r="B274" s="376" t="s">
        <v>159</v>
      </c>
      <c r="C274" s="355" t="s">
        <v>160</v>
      </c>
      <c r="D274" s="183" t="s">
        <v>22</v>
      </c>
      <c r="E274" s="183" t="s">
        <v>161</v>
      </c>
      <c r="F274" s="184" t="s">
        <v>18</v>
      </c>
      <c r="G274" s="185">
        <f>SUM(G275:G283)</f>
        <v>14153.5</v>
      </c>
      <c r="H274" s="185">
        <f t="shared" ref="H274:J274" si="54">SUM(H275:H283)</f>
        <v>14153.5</v>
      </c>
      <c r="I274" s="185">
        <f t="shared" si="54"/>
        <v>14153.5</v>
      </c>
      <c r="J274" s="185">
        <f t="shared" si="54"/>
        <v>14153.5</v>
      </c>
      <c r="K274" s="186"/>
      <c r="L274" s="187"/>
      <c r="M274" s="188"/>
      <c r="N274" s="188"/>
      <c r="O274" s="187"/>
      <c r="P274" s="187"/>
      <c r="Q274" s="355" t="s">
        <v>162</v>
      </c>
    </row>
    <row r="275" spans="1:24" ht="15" thickBot="1" x14ac:dyDescent="0.35">
      <c r="A275" s="350"/>
      <c r="B275" s="377"/>
      <c r="C275" s="356"/>
      <c r="D275" s="29"/>
      <c r="E275" s="29"/>
      <c r="F275" s="32">
        <v>2017</v>
      </c>
      <c r="G275" s="33">
        <f t="shared" ref="G275:J275" si="55">SUM(G285+G295)</f>
        <v>1980</v>
      </c>
      <c r="H275" s="33">
        <f t="shared" si="55"/>
        <v>1980</v>
      </c>
      <c r="I275" s="33">
        <f t="shared" si="55"/>
        <v>1980</v>
      </c>
      <c r="J275" s="33">
        <f t="shared" si="55"/>
        <v>1980</v>
      </c>
      <c r="K275" s="189"/>
      <c r="L275" s="190"/>
      <c r="M275" s="190"/>
      <c r="N275" s="190"/>
      <c r="O275" s="190"/>
      <c r="P275" s="190"/>
      <c r="Q275" s="356"/>
    </row>
    <row r="276" spans="1:24" ht="15" thickBot="1" x14ac:dyDescent="0.35">
      <c r="A276" s="350"/>
      <c r="B276" s="377"/>
      <c r="C276" s="356"/>
      <c r="D276" s="29"/>
      <c r="E276" s="29"/>
      <c r="F276" s="32">
        <v>2018</v>
      </c>
      <c r="G276" s="33">
        <f t="shared" ref="G276:J277" si="56">SUM(G286+G296)</f>
        <v>7274</v>
      </c>
      <c r="H276" s="33">
        <f t="shared" si="56"/>
        <v>7274</v>
      </c>
      <c r="I276" s="33">
        <f t="shared" si="56"/>
        <v>7274</v>
      </c>
      <c r="J276" s="33">
        <f t="shared" si="56"/>
        <v>7274</v>
      </c>
      <c r="K276" s="189"/>
      <c r="L276" s="190"/>
      <c r="M276" s="190"/>
      <c r="N276" s="190"/>
      <c r="O276" s="190"/>
      <c r="P276" s="190"/>
      <c r="Q276" s="356"/>
    </row>
    <row r="277" spans="1:24" ht="15" thickBot="1" x14ac:dyDescent="0.35">
      <c r="A277" s="350"/>
      <c r="B277" s="377"/>
      <c r="C277" s="356"/>
      <c r="D277" s="29"/>
      <c r="E277" s="29"/>
      <c r="F277" s="32">
        <v>2019</v>
      </c>
      <c r="G277" s="33">
        <f>SUM(G287+G297)</f>
        <v>4899.5</v>
      </c>
      <c r="H277" s="33">
        <f t="shared" si="56"/>
        <v>4899.5</v>
      </c>
      <c r="I277" s="33">
        <f t="shared" si="56"/>
        <v>4899.5</v>
      </c>
      <c r="J277" s="33">
        <f t="shared" si="56"/>
        <v>4899.5</v>
      </c>
      <c r="K277" s="189"/>
      <c r="L277" s="190"/>
      <c r="M277" s="190"/>
      <c r="N277" s="190"/>
      <c r="O277" s="190"/>
      <c r="P277" s="190"/>
      <c r="Q277" s="356"/>
    </row>
    <row r="278" spans="1:24" ht="15" thickBot="1" x14ac:dyDescent="0.35">
      <c r="A278" s="350"/>
      <c r="B278" s="377"/>
      <c r="C278" s="356"/>
      <c r="D278" s="29"/>
      <c r="E278" s="29"/>
      <c r="F278" s="32">
        <v>2020</v>
      </c>
      <c r="G278" s="33">
        <v>0</v>
      </c>
      <c r="H278" s="191">
        <v>0</v>
      </c>
      <c r="I278" s="191">
        <v>0</v>
      </c>
      <c r="J278" s="191">
        <v>0</v>
      </c>
      <c r="K278" s="189"/>
      <c r="L278" s="190"/>
      <c r="M278" s="190"/>
      <c r="N278" s="190"/>
      <c r="O278" s="190"/>
      <c r="P278" s="190"/>
      <c r="Q278" s="356"/>
    </row>
    <row r="279" spans="1:24" ht="15" thickBot="1" x14ac:dyDescent="0.35">
      <c r="A279" s="350"/>
      <c r="B279" s="377"/>
      <c r="C279" s="356"/>
      <c r="D279" s="29"/>
      <c r="E279" s="29"/>
      <c r="F279" s="32">
        <v>2021</v>
      </c>
      <c r="G279" s="33">
        <v>0</v>
      </c>
      <c r="H279" s="191">
        <v>0</v>
      </c>
      <c r="I279" s="191">
        <v>0</v>
      </c>
      <c r="J279" s="191">
        <v>0</v>
      </c>
      <c r="K279" s="189"/>
      <c r="L279" s="190"/>
      <c r="M279" s="190"/>
      <c r="N279" s="190"/>
      <c r="O279" s="190"/>
      <c r="P279" s="190"/>
      <c r="Q279" s="356"/>
    </row>
    <row r="280" spans="1:24" ht="15" thickBot="1" x14ac:dyDescent="0.35">
      <c r="A280" s="350"/>
      <c r="B280" s="377"/>
      <c r="C280" s="356"/>
      <c r="D280" s="29"/>
      <c r="E280" s="29"/>
      <c r="F280" s="32">
        <v>2022</v>
      </c>
      <c r="G280" s="33">
        <v>0</v>
      </c>
      <c r="H280" s="191">
        <v>0</v>
      </c>
      <c r="I280" s="191">
        <v>0</v>
      </c>
      <c r="J280" s="191">
        <v>0</v>
      </c>
      <c r="K280" s="189"/>
      <c r="L280" s="190"/>
      <c r="M280" s="190"/>
      <c r="N280" s="190"/>
      <c r="O280" s="190"/>
      <c r="P280" s="190"/>
      <c r="Q280" s="356"/>
    </row>
    <row r="281" spans="1:24" ht="15" thickBot="1" x14ac:dyDescent="0.35">
      <c r="A281" s="350"/>
      <c r="B281" s="377"/>
      <c r="C281" s="356"/>
      <c r="D281" s="29"/>
      <c r="E281" s="29"/>
      <c r="F281" s="32">
        <v>2023</v>
      </c>
      <c r="G281" s="33">
        <v>0</v>
      </c>
      <c r="H281" s="191">
        <v>0</v>
      </c>
      <c r="I281" s="191">
        <v>0</v>
      </c>
      <c r="J281" s="191">
        <v>0</v>
      </c>
      <c r="K281" s="189"/>
      <c r="L281" s="190"/>
      <c r="M281" s="190"/>
      <c r="N281" s="190"/>
      <c r="O281" s="190"/>
      <c r="P281" s="190"/>
      <c r="Q281" s="356"/>
    </row>
    <row r="282" spans="1:24" ht="15" thickBot="1" x14ac:dyDescent="0.35">
      <c r="A282" s="350"/>
      <c r="B282" s="377"/>
      <c r="C282" s="356"/>
      <c r="D282" s="29"/>
      <c r="E282" s="29"/>
      <c r="F282" s="32">
        <v>2024</v>
      </c>
      <c r="G282" s="33">
        <v>0</v>
      </c>
      <c r="H282" s="191">
        <v>0</v>
      </c>
      <c r="I282" s="191">
        <v>0</v>
      </c>
      <c r="J282" s="191">
        <v>0</v>
      </c>
      <c r="K282" s="189"/>
      <c r="L282" s="190"/>
      <c r="M282" s="190"/>
      <c r="N282" s="190"/>
      <c r="O282" s="190"/>
      <c r="P282" s="190"/>
      <c r="Q282" s="356"/>
    </row>
    <row r="283" spans="1:24" ht="105.6" customHeight="1" thickBot="1" x14ac:dyDescent="0.35">
      <c r="A283" s="351"/>
      <c r="B283" s="378"/>
      <c r="C283" s="357"/>
      <c r="D283" s="13"/>
      <c r="E283" s="13"/>
      <c r="F283" s="13">
        <v>2025</v>
      </c>
      <c r="G283" s="192">
        <v>0</v>
      </c>
      <c r="H283" s="193">
        <v>0</v>
      </c>
      <c r="I283" s="193">
        <v>0</v>
      </c>
      <c r="J283" s="193">
        <v>0</v>
      </c>
      <c r="K283" s="189"/>
      <c r="L283" s="190"/>
      <c r="M283" s="190"/>
      <c r="N283" s="190"/>
      <c r="O283" s="190"/>
      <c r="P283" s="190"/>
      <c r="Q283" s="357"/>
    </row>
    <row r="284" spans="1:24" ht="12" customHeight="1" thickBot="1" x14ac:dyDescent="0.35">
      <c r="A284" s="355"/>
      <c r="B284" s="367" t="s">
        <v>163</v>
      </c>
      <c r="C284" s="370" t="s">
        <v>164</v>
      </c>
      <c r="D284" s="194"/>
      <c r="E284" s="194"/>
      <c r="F284" s="195" t="s">
        <v>18</v>
      </c>
      <c r="G284" s="196">
        <f>SUM(G285:G293)</f>
        <v>2483.5</v>
      </c>
      <c r="H284" s="196">
        <f t="shared" ref="H284:J284" si="57">SUM(H285:H293)</f>
        <v>2483.5</v>
      </c>
      <c r="I284" s="196">
        <f t="shared" si="57"/>
        <v>2483.5</v>
      </c>
      <c r="J284" s="196">
        <f t="shared" si="57"/>
        <v>2483.5</v>
      </c>
      <c r="K284" s="189"/>
      <c r="L284" s="190"/>
      <c r="M284" s="197"/>
      <c r="N284" s="197"/>
      <c r="O284" s="190"/>
      <c r="P284" s="190"/>
      <c r="Q284" s="355"/>
    </row>
    <row r="285" spans="1:24" ht="12" customHeight="1" thickBot="1" x14ac:dyDescent="0.35">
      <c r="A285" s="356"/>
      <c r="B285" s="368"/>
      <c r="C285" s="371"/>
      <c r="D285" s="194"/>
      <c r="E285" s="194"/>
      <c r="F285" s="198">
        <v>2017</v>
      </c>
      <c r="G285" s="199">
        <v>660</v>
      </c>
      <c r="H285" s="200">
        <v>660</v>
      </c>
      <c r="I285" s="200">
        <v>660</v>
      </c>
      <c r="J285" s="200">
        <v>660</v>
      </c>
      <c r="K285" s="189"/>
      <c r="L285" s="190"/>
      <c r="M285" s="190"/>
      <c r="N285" s="190"/>
      <c r="O285" s="190"/>
      <c r="P285" s="190"/>
      <c r="Q285" s="356"/>
    </row>
    <row r="286" spans="1:24" ht="12" customHeight="1" thickBot="1" x14ac:dyDescent="0.35">
      <c r="A286" s="356"/>
      <c r="B286" s="368"/>
      <c r="C286" s="371"/>
      <c r="D286" s="194"/>
      <c r="E286" s="194"/>
      <c r="F286" s="198">
        <v>2018</v>
      </c>
      <c r="G286" s="199">
        <v>624</v>
      </c>
      <c r="H286" s="200">
        <v>624</v>
      </c>
      <c r="I286" s="200">
        <v>624</v>
      </c>
      <c r="J286" s="200">
        <v>624</v>
      </c>
      <c r="K286" s="189"/>
      <c r="L286" s="190"/>
      <c r="M286" s="190"/>
      <c r="N286" s="190"/>
      <c r="O286" s="190"/>
      <c r="P286" s="190"/>
      <c r="Q286" s="356"/>
    </row>
    <row r="287" spans="1:24" ht="12" customHeight="1" thickBot="1" x14ac:dyDescent="0.35">
      <c r="A287" s="356"/>
      <c r="B287" s="368"/>
      <c r="C287" s="371"/>
      <c r="D287" s="194"/>
      <c r="E287" s="194"/>
      <c r="F287" s="198">
        <v>2019</v>
      </c>
      <c r="G287" s="199">
        <v>1199.5</v>
      </c>
      <c r="H287" s="199">
        <v>1199.5</v>
      </c>
      <c r="I287" s="199">
        <v>1199.5</v>
      </c>
      <c r="J287" s="199">
        <v>1199.5</v>
      </c>
      <c r="K287" s="189"/>
      <c r="L287" s="190"/>
      <c r="M287" s="190"/>
      <c r="N287" s="190"/>
      <c r="O287" s="190"/>
      <c r="P287" s="190"/>
      <c r="Q287" s="356"/>
    </row>
    <row r="288" spans="1:24" ht="12" customHeight="1" thickBot="1" x14ac:dyDescent="0.35">
      <c r="A288" s="356"/>
      <c r="B288" s="368"/>
      <c r="C288" s="371"/>
      <c r="D288" s="194"/>
      <c r="E288" s="194"/>
      <c r="F288" s="198">
        <v>2020</v>
      </c>
      <c r="G288" s="199">
        <v>0</v>
      </c>
      <c r="H288" s="200">
        <v>0</v>
      </c>
      <c r="I288" s="200">
        <v>0</v>
      </c>
      <c r="J288" s="200">
        <v>0</v>
      </c>
      <c r="K288" s="189"/>
      <c r="L288" s="190"/>
      <c r="M288" s="190"/>
      <c r="N288" s="190"/>
      <c r="O288" s="190"/>
      <c r="P288" s="190"/>
      <c r="Q288" s="356"/>
    </row>
    <row r="289" spans="1:17" ht="12" customHeight="1" thickBot="1" x14ac:dyDescent="0.35">
      <c r="A289" s="356"/>
      <c r="B289" s="368"/>
      <c r="C289" s="371"/>
      <c r="D289" s="194"/>
      <c r="E289" s="194"/>
      <c r="F289" s="198">
        <v>2021</v>
      </c>
      <c r="G289" s="201">
        <v>0</v>
      </c>
      <c r="H289" s="201">
        <v>0</v>
      </c>
      <c r="I289" s="201">
        <v>0</v>
      </c>
      <c r="J289" s="201">
        <v>0</v>
      </c>
      <c r="K289" s="189"/>
      <c r="L289" s="190"/>
      <c r="M289" s="190"/>
      <c r="N289" s="190"/>
      <c r="O289" s="190"/>
      <c r="P289" s="190"/>
      <c r="Q289" s="356"/>
    </row>
    <row r="290" spans="1:17" ht="12" customHeight="1" thickBot="1" x14ac:dyDescent="0.35">
      <c r="A290" s="356"/>
      <c r="B290" s="368"/>
      <c r="C290" s="371"/>
      <c r="D290" s="194"/>
      <c r="E290" s="194"/>
      <c r="F290" s="198">
        <v>2022</v>
      </c>
      <c r="G290" s="201">
        <v>0</v>
      </c>
      <c r="H290" s="201">
        <v>0</v>
      </c>
      <c r="I290" s="201">
        <v>0</v>
      </c>
      <c r="J290" s="201">
        <v>0</v>
      </c>
      <c r="K290" s="189"/>
      <c r="L290" s="190"/>
      <c r="M290" s="190"/>
      <c r="N290" s="190"/>
      <c r="O290" s="190"/>
      <c r="P290" s="190"/>
      <c r="Q290" s="356"/>
    </row>
    <row r="291" spans="1:17" ht="12" customHeight="1" thickBot="1" x14ac:dyDescent="0.35">
      <c r="A291" s="356"/>
      <c r="B291" s="368"/>
      <c r="C291" s="371"/>
      <c r="D291" s="194"/>
      <c r="E291" s="194"/>
      <c r="F291" s="198">
        <v>2023</v>
      </c>
      <c r="G291" s="201">
        <v>0</v>
      </c>
      <c r="H291" s="201">
        <v>0</v>
      </c>
      <c r="I291" s="201">
        <v>0</v>
      </c>
      <c r="J291" s="201">
        <v>0</v>
      </c>
      <c r="K291" s="189"/>
      <c r="L291" s="190"/>
      <c r="M291" s="190"/>
      <c r="N291" s="190"/>
      <c r="O291" s="190"/>
      <c r="P291" s="190"/>
      <c r="Q291" s="356"/>
    </row>
    <row r="292" spans="1:17" ht="12" customHeight="1" thickBot="1" x14ac:dyDescent="0.35">
      <c r="A292" s="356"/>
      <c r="B292" s="368"/>
      <c r="C292" s="371"/>
      <c r="D292" s="194"/>
      <c r="E292" s="194"/>
      <c r="F292" s="198">
        <v>2024</v>
      </c>
      <c r="G292" s="201">
        <v>0</v>
      </c>
      <c r="H292" s="201">
        <v>0</v>
      </c>
      <c r="I292" s="201">
        <v>0</v>
      </c>
      <c r="J292" s="201">
        <v>0</v>
      </c>
      <c r="K292" s="189"/>
      <c r="L292" s="190"/>
      <c r="M292" s="190"/>
      <c r="N292" s="190"/>
      <c r="O292" s="190"/>
      <c r="P292" s="190"/>
      <c r="Q292" s="356"/>
    </row>
    <row r="293" spans="1:17" ht="12" customHeight="1" thickBot="1" x14ac:dyDescent="0.35">
      <c r="A293" s="357"/>
      <c r="B293" s="369"/>
      <c r="C293" s="372"/>
      <c r="D293" s="202"/>
      <c r="E293" s="202"/>
      <c r="F293" s="198">
        <v>2025</v>
      </c>
      <c r="G293" s="201">
        <v>0</v>
      </c>
      <c r="H293" s="201">
        <v>0</v>
      </c>
      <c r="I293" s="201">
        <v>0</v>
      </c>
      <c r="J293" s="201">
        <v>0</v>
      </c>
      <c r="K293" s="189"/>
      <c r="L293" s="190"/>
      <c r="M293" s="190"/>
      <c r="N293" s="190"/>
      <c r="O293" s="190"/>
      <c r="P293" s="190"/>
      <c r="Q293" s="356"/>
    </row>
    <row r="294" spans="1:17" ht="12" customHeight="1" thickBot="1" x14ac:dyDescent="0.35">
      <c r="A294" s="355"/>
      <c r="B294" s="367" t="s">
        <v>165</v>
      </c>
      <c r="C294" s="370" t="s">
        <v>166</v>
      </c>
      <c r="D294" s="194"/>
      <c r="E294" s="194"/>
      <c r="F294" s="195" t="s">
        <v>18</v>
      </c>
      <c r="G294" s="196">
        <f>SUM(G295:G303)</f>
        <v>11670</v>
      </c>
      <c r="H294" s="196">
        <f t="shared" ref="H294:J294" si="58">SUM(H295:H303)</f>
        <v>11670</v>
      </c>
      <c r="I294" s="196">
        <f t="shared" si="58"/>
        <v>11670</v>
      </c>
      <c r="J294" s="196">
        <f t="shared" si="58"/>
        <v>11670</v>
      </c>
      <c r="K294" s="189"/>
      <c r="L294" s="190"/>
      <c r="M294" s="197"/>
      <c r="N294" s="197"/>
      <c r="O294" s="190"/>
      <c r="P294" s="190"/>
      <c r="Q294" s="356"/>
    </row>
    <row r="295" spans="1:17" ht="12" customHeight="1" thickBot="1" x14ac:dyDescent="0.35">
      <c r="A295" s="356"/>
      <c r="B295" s="368"/>
      <c r="C295" s="371"/>
      <c r="D295" s="194"/>
      <c r="E295" s="194"/>
      <c r="F295" s="198">
        <v>2017</v>
      </c>
      <c r="G295" s="199">
        <v>1320</v>
      </c>
      <c r="H295" s="200">
        <v>1320</v>
      </c>
      <c r="I295" s="200">
        <v>1320</v>
      </c>
      <c r="J295" s="200">
        <v>1320</v>
      </c>
      <c r="K295" s="189"/>
      <c r="L295" s="190"/>
      <c r="M295" s="190"/>
      <c r="N295" s="190"/>
      <c r="O295" s="190"/>
      <c r="P295" s="190"/>
      <c r="Q295" s="356"/>
    </row>
    <row r="296" spans="1:17" ht="12" customHeight="1" thickBot="1" x14ac:dyDescent="0.35">
      <c r="A296" s="356"/>
      <c r="B296" s="368"/>
      <c r="C296" s="371"/>
      <c r="D296" s="194"/>
      <c r="E296" s="194"/>
      <c r="F296" s="198">
        <v>2018</v>
      </c>
      <c r="G296" s="199">
        <v>6650</v>
      </c>
      <c r="H296" s="200">
        <v>6650</v>
      </c>
      <c r="I296" s="200">
        <v>6650</v>
      </c>
      <c r="J296" s="200">
        <v>6650</v>
      </c>
      <c r="K296" s="189"/>
      <c r="L296" s="190"/>
      <c r="M296" s="190"/>
      <c r="N296" s="190"/>
      <c r="O296" s="190"/>
      <c r="P296" s="190"/>
      <c r="Q296" s="356"/>
    </row>
    <row r="297" spans="1:17" ht="12" customHeight="1" thickBot="1" x14ac:dyDescent="0.35">
      <c r="A297" s="356"/>
      <c r="B297" s="368"/>
      <c r="C297" s="371"/>
      <c r="D297" s="194"/>
      <c r="E297" s="194"/>
      <c r="F297" s="198">
        <v>2019</v>
      </c>
      <c r="G297" s="199">
        <v>3700</v>
      </c>
      <c r="H297" s="199">
        <v>3700</v>
      </c>
      <c r="I297" s="199">
        <v>3700</v>
      </c>
      <c r="J297" s="199">
        <v>3700</v>
      </c>
      <c r="K297" s="189"/>
      <c r="L297" s="190"/>
      <c r="M297" s="190"/>
      <c r="N297" s="190"/>
      <c r="O297" s="190"/>
      <c r="P297" s="190"/>
      <c r="Q297" s="356"/>
    </row>
    <row r="298" spans="1:17" ht="12" customHeight="1" thickBot="1" x14ac:dyDescent="0.35">
      <c r="A298" s="356"/>
      <c r="B298" s="368"/>
      <c r="C298" s="371"/>
      <c r="D298" s="194"/>
      <c r="E298" s="194"/>
      <c r="F298" s="198">
        <v>2020</v>
      </c>
      <c r="G298" s="199">
        <v>0</v>
      </c>
      <c r="H298" s="200">
        <v>0</v>
      </c>
      <c r="I298" s="200">
        <v>0</v>
      </c>
      <c r="J298" s="200">
        <v>0</v>
      </c>
      <c r="K298" s="189"/>
      <c r="L298" s="190"/>
      <c r="M298" s="190"/>
      <c r="N298" s="190"/>
      <c r="O298" s="190"/>
      <c r="P298" s="190"/>
      <c r="Q298" s="356"/>
    </row>
    <row r="299" spans="1:17" ht="12" customHeight="1" thickBot="1" x14ac:dyDescent="0.35">
      <c r="A299" s="356"/>
      <c r="B299" s="368"/>
      <c r="C299" s="371"/>
      <c r="D299" s="194"/>
      <c r="E299" s="194"/>
      <c r="F299" s="198">
        <v>2021</v>
      </c>
      <c r="G299" s="199">
        <v>0</v>
      </c>
      <c r="H299" s="200">
        <v>0</v>
      </c>
      <c r="I299" s="200">
        <v>0</v>
      </c>
      <c r="J299" s="200">
        <v>0</v>
      </c>
      <c r="K299" s="189"/>
      <c r="L299" s="190"/>
      <c r="M299" s="190"/>
      <c r="N299" s="190"/>
      <c r="O299" s="190"/>
      <c r="P299" s="190"/>
      <c r="Q299" s="356"/>
    </row>
    <row r="300" spans="1:17" ht="12" customHeight="1" thickBot="1" x14ac:dyDescent="0.35">
      <c r="A300" s="356"/>
      <c r="B300" s="368"/>
      <c r="C300" s="371"/>
      <c r="D300" s="194"/>
      <c r="E300" s="194"/>
      <c r="F300" s="198">
        <v>2022</v>
      </c>
      <c r="G300" s="199">
        <v>0</v>
      </c>
      <c r="H300" s="200">
        <v>0</v>
      </c>
      <c r="I300" s="200">
        <v>0</v>
      </c>
      <c r="J300" s="200">
        <v>0</v>
      </c>
      <c r="K300" s="189"/>
      <c r="L300" s="190"/>
      <c r="M300" s="190"/>
      <c r="N300" s="190"/>
      <c r="O300" s="190"/>
      <c r="P300" s="190"/>
      <c r="Q300" s="356"/>
    </row>
    <row r="301" spans="1:17" ht="12" customHeight="1" thickBot="1" x14ac:dyDescent="0.35">
      <c r="A301" s="356"/>
      <c r="B301" s="368"/>
      <c r="C301" s="371"/>
      <c r="D301" s="194"/>
      <c r="E301" s="194"/>
      <c r="F301" s="198">
        <v>2023</v>
      </c>
      <c r="G301" s="199">
        <v>0</v>
      </c>
      <c r="H301" s="200">
        <v>0</v>
      </c>
      <c r="I301" s="200">
        <v>0</v>
      </c>
      <c r="J301" s="200">
        <v>0</v>
      </c>
      <c r="K301" s="189"/>
      <c r="L301" s="190"/>
      <c r="M301" s="190"/>
      <c r="N301" s="190"/>
      <c r="O301" s="190"/>
      <c r="P301" s="190"/>
      <c r="Q301" s="356"/>
    </row>
    <row r="302" spans="1:17" ht="12" customHeight="1" thickBot="1" x14ac:dyDescent="0.35">
      <c r="A302" s="356"/>
      <c r="B302" s="368"/>
      <c r="C302" s="371"/>
      <c r="D302" s="194"/>
      <c r="E302" s="194"/>
      <c r="F302" s="198">
        <v>2024</v>
      </c>
      <c r="G302" s="199">
        <v>0</v>
      </c>
      <c r="H302" s="200">
        <v>0</v>
      </c>
      <c r="I302" s="200">
        <v>0</v>
      </c>
      <c r="J302" s="200">
        <v>0</v>
      </c>
      <c r="K302" s="189"/>
      <c r="L302" s="190"/>
      <c r="M302" s="190"/>
      <c r="N302" s="190"/>
      <c r="O302" s="190"/>
      <c r="P302" s="190"/>
      <c r="Q302" s="356"/>
    </row>
    <row r="303" spans="1:17" ht="12" customHeight="1" thickBot="1" x14ac:dyDescent="0.35">
      <c r="A303" s="357"/>
      <c r="B303" s="369"/>
      <c r="C303" s="372"/>
      <c r="D303" s="202"/>
      <c r="E303" s="202"/>
      <c r="F303" s="198">
        <v>2025</v>
      </c>
      <c r="G303" s="199">
        <v>0</v>
      </c>
      <c r="H303" s="200">
        <v>0</v>
      </c>
      <c r="I303" s="200">
        <v>0</v>
      </c>
      <c r="J303" s="200">
        <v>0</v>
      </c>
      <c r="K303" s="189"/>
      <c r="L303" s="190"/>
      <c r="M303" s="190"/>
      <c r="N303" s="190"/>
      <c r="O303" s="190"/>
      <c r="P303" s="190"/>
      <c r="Q303" s="357"/>
    </row>
    <row r="304" spans="1:17" ht="15" customHeight="1" thickBot="1" x14ac:dyDescent="0.35">
      <c r="A304" s="349">
        <v>5</v>
      </c>
      <c r="B304" s="376" t="s">
        <v>167</v>
      </c>
      <c r="C304" s="355" t="s">
        <v>160</v>
      </c>
      <c r="D304" s="183" t="s">
        <v>22</v>
      </c>
      <c r="E304" s="183" t="s">
        <v>161</v>
      </c>
      <c r="F304" s="30" t="s">
        <v>18</v>
      </c>
      <c r="G304" s="185">
        <v>10194</v>
      </c>
      <c r="H304" s="203">
        <v>10194</v>
      </c>
      <c r="I304" s="203">
        <v>10194</v>
      </c>
      <c r="J304" s="203">
        <v>10194</v>
      </c>
      <c r="K304" s="189"/>
      <c r="L304" s="190"/>
      <c r="M304" s="197"/>
      <c r="N304" s="197"/>
      <c r="O304" s="190"/>
      <c r="P304" s="190"/>
      <c r="Q304" s="355" t="s">
        <v>162</v>
      </c>
    </row>
    <row r="305" spans="1:17" ht="15" thickBot="1" x14ac:dyDescent="0.35">
      <c r="A305" s="350"/>
      <c r="B305" s="377"/>
      <c r="C305" s="356"/>
      <c r="D305" s="29"/>
      <c r="E305" s="29"/>
      <c r="F305" s="32">
        <v>2017</v>
      </c>
      <c r="G305" s="33">
        <v>10194</v>
      </c>
      <c r="H305" s="191">
        <v>10194</v>
      </c>
      <c r="I305" s="191">
        <v>10194</v>
      </c>
      <c r="J305" s="191">
        <v>10194</v>
      </c>
      <c r="K305" s="189"/>
      <c r="L305" s="190"/>
      <c r="M305" s="190"/>
      <c r="N305" s="190"/>
      <c r="O305" s="190"/>
      <c r="P305" s="190"/>
      <c r="Q305" s="356"/>
    </row>
    <row r="306" spans="1:17" ht="15" thickBot="1" x14ac:dyDescent="0.35">
      <c r="A306" s="350"/>
      <c r="B306" s="377"/>
      <c r="C306" s="356"/>
      <c r="D306" s="29"/>
      <c r="E306" s="29"/>
      <c r="F306" s="32">
        <v>2018</v>
      </c>
      <c r="G306" s="204">
        <v>0</v>
      </c>
      <c r="H306" s="204">
        <v>0</v>
      </c>
      <c r="I306" s="204">
        <v>0</v>
      </c>
      <c r="J306" s="204">
        <v>0</v>
      </c>
      <c r="K306" s="189"/>
      <c r="L306" s="190"/>
      <c r="M306" s="190"/>
      <c r="N306" s="190"/>
      <c r="O306" s="190"/>
      <c r="P306" s="190"/>
      <c r="Q306" s="356"/>
    </row>
    <row r="307" spans="1:17" ht="15" thickBot="1" x14ac:dyDescent="0.35">
      <c r="A307" s="350"/>
      <c r="B307" s="377"/>
      <c r="C307" s="356"/>
      <c r="D307" s="29"/>
      <c r="E307" s="29"/>
      <c r="F307" s="32">
        <v>2019</v>
      </c>
      <c r="G307" s="204">
        <v>0</v>
      </c>
      <c r="H307" s="204">
        <v>0</v>
      </c>
      <c r="I307" s="204">
        <v>0</v>
      </c>
      <c r="J307" s="204">
        <v>0</v>
      </c>
      <c r="K307" s="189"/>
      <c r="L307" s="190"/>
      <c r="M307" s="190"/>
      <c r="N307" s="190"/>
      <c r="O307" s="190"/>
      <c r="P307" s="190"/>
      <c r="Q307" s="356"/>
    </row>
    <row r="308" spans="1:17" ht="15" thickBot="1" x14ac:dyDescent="0.35">
      <c r="A308" s="350"/>
      <c r="B308" s="377"/>
      <c r="C308" s="356"/>
      <c r="D308" s="29"/>
      <c r="E308" s="29"/>
      <c r="F308" s="32">
        <v>2020</v>
      </c>
      <c r="G308" s="204">
        <v>0</v>
      </c>
      <c r="H308" s="204">
        <v>0</v>
      </c>
      <c r="I308" s="204">
        <v>0</v>
      </c>
      <c r="J308" s="204">
        <v>0</v>
      </c>
      <c r="K308" s="189"/>
      <c r="L308" s="190"/>
      <c r="M308" s="190"/>
      <c r="N308" s="190"/>
      <c r="O308" s="190"/>
      <c r="P308" s="190"/>
      <c r="Q308" s="356"/>
    </row>
    <row r="309" spans="1:17" ht="15" thickBot="1" x14ac:dyDescent="0.35">
      <c r="A309" s="350"/>
      <c r="B309" s="377"/>
      <c r="C309" s="356"/>
      <c r="D309" s="29"/>
      <c r="E309" s="29"/>
      <c r="F309" s="32">
        <v>2021</v>
      </c>
      <c r="G309" s="204">
        <v>0</v>
      </c>
      <c r="H309" s="204">
        <v>0</v>
      </c>
      <c r="I309" s="204">
        <v>0</v>
      </c>
      <c r="J309" s="204">
        <v>0</v>
      </c>
      <c r="K309" s="189"/>
      <c r="L309" s="190"/>
      <c r="M309" s="190"/>
      <c r="N309" s="190"/>
      <c r="O309" s="190"/>
      <c r="P309" s="190"/>
      <c r="Q309" s="356"/>
    </row>
    <row r="310" spans="1:17" ht="15" thickBot="1" x14ac:dyDescent="0.35">
      <c r="A310" s="350"/>
      <c r="B310" s="377"/>
      <c r="C310" s="356"/>
      <c r="D310" s="29"/>
      <c r="E310" s="29"/>
      <c r="F310" s="32">
        <v>2022</v>
      </c>
      <c r="G310" s="204">
        <v>0</v>
      </c>
      <c r="H310" s="204">
        <v>0</v>
      </c>
      <c r="I310" s="204">
        <v>0</v>
      </c>
      <c r="J310" s="204">
        <v>0</v>
      </c>
      <c r="K310" s="189"/>
      <c r="L310" s="190"/>
      <c r="M310" s="190"/>
      <c r="N310" s="190"/>
      <c r="O310" s="190"/>
      <c r="P310" s="190"/>
      <c r="Q310" s="356"/>
    </row>
    <row r="311" spans="1:17" ht="15" thickBot="1" x14ac:dyDescent="0.35">
      <c r="A311" s="350"/>
      <c r="B311" s="377"/>
      <c r="C311" s="356"/>
      <c r="D311" s="29"/>
      <c r="E311" s="29"/>
      <c r="F311" s="32">
        <v>2023</v>
      </c>
      <c r="G311" s="204">
        <v>0</v>
      </c>
      <c r="H311" s="204">
        <v>0</v>
      </c>
      <c r="I311" s="204">
        <v>0</v>
      </c>
      <c r="J311" s="204">
        <v>0</v>
      </c>
      <c r="K311" s="189"/>
      <c r="L311" s="190"/>
      <c r="M311" s="190"/>
      <c r="N311" s="190"/>
      <c r="O311" s="190"/>
      <c r="P311" s="190"/>
      <c r="Q311" s="356"/>
    </row>
    <row r="312" spans="1:17" ht="15" thickBot="1" x14ac:dyDescent="0.35">
      <c r="A312" s="350"/>
      <c r="B312" s="377"/>
      <c r="C312" s="356"/>
      <c r="D312" s="29"/>
      <c r="E312" s="29"/>
      <c r="F312" s="32">
        <v>2024</v>
      </c>
      <c r="G312" s="204">
        <v>0</v>
      </c>
      <c r="H312" s="204">
        <v>0</v>
      </c>
      <c r="I312" s="204">
        <v>0</v>
      </c>
      <c r="J312" s="204">
        <v>0</v>
      </c>
      <c r="K312" s="189"/>
      <c r="L312" s="190"/>
      <c r="M312" s="190"/>
      <c r="N312" s="190"/>
      <c r="O312" s="190"/>
      <c r="P312" s="190"/>
      <c r="Q312" s="356"/>
    </row>
    <row r="313" spans="1:17" ht="250.95" customHeight="1" thickBot="1" x14ac:dyDescent="0.35">
      <c r="A313" s="351"/>
      <c r="B313" s="378"/>
      <c r="C313" s="357"/>
      <c r="D313" s="13"/>
      <c r="E313" s="13"/>
      <c r="F313" s="13">
        <v>2025</v>
      </c>
      <c r="G313" s="205">
        <v>0</v>
      </c>
      <c r="H313" s="205">
        <v>0</v>
      </c>
      <c r="I313" s="205">
        <v>0</v>
      </c>
      <c r="J313" s="205">
        <v>0</v>
      </c>
      <c r="K313" s="189"/>
      <c r="L313" s="190"/>
      <c r="M313" s="190"/>
      <c r="N313" s="190"/>
      <c r="O313" s="190"/>
      <c r="P313" s="190"/>
      <c r="Q313" s="357"/>
    </row>
    <row r="314" spans="1:17" ht="12.6" customHeight="1" thickBot="1" x14ac:dyDescent="0.35">
      <c r="A314" s="355"/>
      <c r="B314" s="367" t="s">
        <v>163</v>
      </c>
      <c r="C314" s="370" t="s">
        <v>164</v>
      </c>
      <c r="D314" s="194"/>
      <c r="E314" s="194"/>
      <c r="F314" s="195" t="s">
        <v>18</v>
      </c>
      <c r="G314" s="196">
        <v>798</v>
      </c>
      <c r="H314" s="206">
        <v>798</v>
      </c>
      <c r="I314" s="206">
        <v>798</v>
      </c>
      <c r="J314" s="206">
        <v>798</v>
      </c>
      <c r="K314" s="189"/>
      <c r="L314" s="190"/>
      <c r="M314" s="197"/>
      <c r="N314" s="197"/>
      <c r="O314" s="190"/>
      <c r="P314" s="190"/>
      <c r="Q314" s="355"/>
    </row>
    <row r="315" spans="1:17" ht="12.6" customHeight="1" thickBot="1" x14ac:dyDescent="0.35">
      <c r="A315" s="356"/>
      <c r="B315" s="368"/>
      <c r="C315" s="371"/>
      <c r="D315" s="194"/>
      <c r="E315" s="194"/>
      <c r="F315" s="198">
        <v>2017</v>
      </c>
      <c r="G315" s="199">
        <v>798</v>
      </c>
      <c r="H315" s="200">
        <v>798</v>
      </c>
      <c r="I315" s="200">
        <v>798</v>
      </c>
      <c r="J315" s="200">
        <v>798</v>
      </c>
      <c r="K315" s="189"/>
      <c r="L315" s="190"/>
      <c r="M315" s="190"/>
      <c r="N315" s="190"/>
      <c r="O315" s="190"/>
      <c r="P315" s="190"/>
      <c r="Q315" s="356"/>
    </row>
    <row r="316" spans="1:17" ht="12.6" customHeight="1" thickBot="1" x14ac:dyDescent="0.35">
      <c r="A316" s="356"/>
      <c r="B316" s="368"/>
      <c r="C316" s="371"/>
      <c r="D316" s="194"/>
      <c r="E316" s="194"/>
      <c r="F316" s="198">
        <v>2018</v>
      </c>
      <c r="G316" s="199">
        <v>0</v>
      </c>
      <c r="H316" s="199">
        <v>0</v>
      </c>
      <c r="I316" s="199">
        <v>0</v>
      </c>
      <c r="J316" s="199">
        <v>0</v>
      </c>
      <c r="K316" s="189"/>
      <c r="L316" s="190"/>
      <c r="M316" s="190"/>
      <c r="N316" s="190"/>
      <c r="O316" s="190"/>
      <c r="P316" s="190"/>
      <c r="Q316" s="356"/>
    </row>
    <row r="317" spans="1:17" ht="12.6" customHeight="1" thickBot="1" x14ac:dyDescent="0.35">
      <c r="A317" s="356"/>
      <c r="B317" s="368"/>
      <c r="C317" s="371"/>
      <c r="D317" s="194"/>
      <c r="E317" s="194"/>
      <c r="F317" s="198">
        <v>2019</v>
      </c>
      <c r="G317" s="199">
        <v>0</v>
      </c>
      <c r="H317" s="199">
        <v>0</v>
      </c>
      <c r="I317" s="199">
        <v>0</v>
      </c>
      <c r="J317" s="199">
        <v>0</v>
      </c>
      <c r="K317" s="189"/>
      <c r="L317" s="190"/>
      <c r="M317" s="190"/>
      <c r="N317" s="190"/>
      <c r="O317" s="190"/>
      <c r="P317" s="190"/>
      <c r="Q317" s="356"/>
    </row>
    <row r="318" spans="1:17" ht="12.6" customHeight="1" thickBot="1" x14ac:dyDescent="0.35">
      <c r="A318" s="356"/>
      <c r="B318" s="368"/>
      <c r="C318" s="371"/>
      <c r="D318" s="194"/>
      <c r="E318" s="194"/>
      <c r="F318" s="198">
        <v>2020</v>
      </c>
      <c r="G318" s="199">
        <v>0</v>
      </c>
      <c r="H318" s="199">
        <v>0</v>
      </c>
      <c r="I318" s="199">
        <v>0</v>
      </c>
      <c r="J318" s="199">
        <v>0</v>
      </c>
      <c r="K318" s="189"/>
      <c r="L318" s="190"/>
      <c r="M318" s="190"/>
      <c r="N318" s="190"/>
      <c r="O318" s="190"/>
      <c r="P318" s="190"/>
      <c r="Q318" s="356"/>
    </row>
    <row r="319" spans="1:17" ht="12.6" customHeight="1" thickBot="1" x14ac:dyDescent="0.35">
      <c r="A319" s="356"/>
      <c r="B319" s="368"/>
      <c r="C319" s="371"/>
      <c r="D319" s="194"/>
      <c r="E319" s="194"/>
      <c r="F319" s="198">
        <v>2021</v>
      </c>
      <c r="G319" s="199">
        <v>0</v>
      </c>
      <c r="H319" s="199">
        <v>0</v>
      </c>
      <c r="I319" s="199">
        <v>0</v>
      </c>
      <c r="J319" s="199">
        <v>0</v>
      </c>
      <c r="K319" s="189"/>
      <c r="L319" s="190"/>
      <c r="M319" s="190"/>
      <c r="N319" s="190"/>
      <c r="O319" s="190"/>
      <c r="P319" s="190"/>
      <c r="Q319" s="356"/>
    </row>
    <row r="320" spans="1:17" ht="12.6" customHeight="1" thickBot="1" x14ac:dyDescent="0.35">
      <c r="A320" s="356"/>
      <c r="B320" s="368"/>
      <c r="C320" s="371"/>
      <c r="D320" s="194"/>
      <c r="E320" s="194"/>
      <c r="F320" s="198">
        <v>2022</v>
      </c>
      <c r="G320" s="199">
        <v>0</v>
      </c>
      <c r="H320" s="199">
        <v>0</v>
      </c>
      <c r="I320" s="199">
        <v>0</v>
      </c>
      <c r="J320" s="199">
        <v>0</v>
      </c>
      <c r="K320" s="189"/>
      <c r="L320" s="190"/>
      <c r="M320" s="190"/>
      <c r="N320" s="190"/>
      <c r="O320" s="190"/>
      <c r="P320" s="190"/>
      <c r="Q320" s="356"/>
    </row>
    <row r="321" spans="1:17" ht="12.6" customHeight="1" thickBot="1" x14ac:dyDescent="0.35">
      <c r="A321" s="356"/>
      <c r="B321" s="368"/>
      <c r="C321" s="371"/>
      <c r="D321" s="194"/>
      <c r="E321" s="194"/>
      <c r="F321" s="198">
        <v>2023</v>
      </c>
      <c r="G321" s="199">
        <v>0</v>
      </c>
      <c r="H321" s="199">
        <v>0</v>
      </c>
      <c r="I321" s="199">
        <v>0</v>
      </c>
      <c r="J321" s="199">
        <v>0</v>
      </c>
      <c r="K321" s="189"/>
      <c r="L321" s="190"/>
      <c r="M321" s="190"/>
      <c r="N321" s="190"/>
      <c r="O321" s="190"/>
      <c r="P321" s="190"/>
      <c r="Q321" s="356"/>
    </row>
    <row r="322" spans="1:17" ht="12.6" customHeight="1" thickBot="1" x14ac:dyDescent="0.35">
      <c r="A322" s="356"/>
      <c r="B322" s="368"/>
      <c r="C322" s="371"/>
      <c r="D322" s="194"/>
      <c r="E322" s="194"/>
      <c r="F322" s="198">
        <v>2024</v>
      </c>
      <c r="G322" s="199">
        <v>0</v>
      </c>
      <c r="H322" s="199">
        <v>0</v>
      </c>
      <c r="I322" s="199">
        <v>0</v>
      </c>
      <c r="J322" s="199">
        <v>0</v>
      </c>
      <c r="K322" s="189"/>
      <c r="L322" s="190"/>
      <c r="M322" s="190"/>
      <c r="N322" s="190"/>
      <c r="O322" s="190"/>
      <c r="P322" s="190"/>
      <c r="Q322" s="356"/>
    </row>
    <row r="323" spans="1:17" ht="12.6" customHeight="1" thickBot="1" x14ac:dyDescent="0.35">
      <c r="A323" s="357"/>
      <c r="B323" s="369"/>
      <c r="C323" s="372"/>
      <c r="D323" s="202"/>
      <c r="E323" s="202"/>
      <c r="F323" s="198">
        <v>2025</v>
      </c>
      <c r="G323" s="199">
        <v>0</v>
      </c>
      <c r="H323" s="199">
        <v>0</v>
      </c>
      <c r="I323" s="199">
        <v>0</v>
      </c>
      <c r="J323" s="199">
        <v>0</v>
      </c>
      <c r="K323" s="189"/>
      <c r="L323" s="190"/>
      <c r="M323" s="190"/>
      <c r="N323" s="190"/>
      <c r="O323" s="190"/>
      <c r="P323" s="190"/>
      <c r="Q323" s="357"/>
    </row>
    <row r="324" spans="1:17" ht="12.6" customHeight="1" thickBot="1" x14ac:dyDescent="0.35">
      <c r="A324" s="355"/>
      <c r="B324" s="367" t="s">
        <v>165</v>
      </c>
      <c r="C324" s="370" t="s">
        <v>166</v>
      </c>
      <c r="D324" s="194"/>
      <c r="E324" s="194"/>
      <c r="F324" s="195" t="s">
        <v>18</v>
      </c>
      <c r="G324" s="196">
        <v>9396</v>
      </c>
      <c r="H324" s="206">
        <v>9396</v>
      </c>
      <c r="I324" s="206">
        <v>9396</v>
      </c>
      <c r="J324" s="206">
        <v>9396</v>
      </c>
      <c r="K324" s="189"/>
      <c r="L324" s="190"/>
      <c r="M324" s="197"/>
      <c r="N324" s="197"/>
      <c r="O324" s="190"/>
      <c r="P324" s="190"/>
      <c r="Q324" s="355"/>
    </row>
    <row r="325" spans="1:17" ht="12.6" customHeight="1" thickBot="1" x14ac:dyDescent="0.35">
      <c r="A325" s="356"/>
      <c r="B325" s="368"/>
      <c r="C325" s="371"/>
      <c r="D325" s="194"/>
      <c r="E325" s="194"/>
      <c r="F325" s="198">
        <v>2017</v>
      </c>
      <c r="G325" s="199">
        <v>9396</v>
      </c>
      <c r="H325" s="200">
        <v>9396</v>
      </c>
      <c r="I325" s="200">
        <v>9396</v>
      </c>
      <c r="J325" s="200">
        <v>9396</v>
      </c>
      <c r="K325" s="189"/>
      <c r="L325" s="190"/>
      <c r="M325" s="190"/>
      <c r="N325" s="190"/>
      <c r="O325" s="190"/>
      <c r="P325" s="190"/>
      <c r="Q325" s="356"/>
    </row>
    <row r="326" spans="1:17" ht="12.6" customHeight="1" thickBot="1" x14ac:dyDescent="0.35">
      <c r="A326" s="356"/>
      <c r="B326" s="368"/>
      <c r="C326" s="371"/>
      <c r="D326" s="194"/>
      <c r="E326" s="194"/>
      <c r="F326" s="198">
        <v>2018</v>
      </c>
      <c r="G326" s="199">
        <v>0</v>
      </c>
      <c r="H326" s="199">
        <v>0</v>
      </c>
      <c r="I326" s="199">
        <v>0</v>
      </c>
      <c r="J326" s="199">
        <v>0</v>
      </c>
      <c r="K326" s="189"/>
      <c r="L326" s="190"/>
      <c r="M326" s="190"/>
      <c r="N326" s="190"/>
      <c r="O326" s="190"/>
      <c r="P326" s="190"/>
      <c r="Q326" s="356"/>
    </row>
    <row r="327" spans="1:17" ht="12.6" customHeight="1" thickBot="1" x14ac:dyDescent="0.35">
      <c r="A327" s="356"/>
      <c r="B327" s="368"/>
      <c r="C327" s="371"/>
      <c r="D327" s="194"/>
      <c r="E327" s="194"/>
      <c r="F327" s="198">
        <v>2019</v>
      </c>
      <c r="G327" s="199">
        <v>0</v>
      </c>
      <c r="H327" s="199">
        <v>0</v>
      </c>
      <c r="I327" s="199">
        <v>0</v>
      </c>
      <c r="J327" s="199">
        <v>0</v>
      </c>
      <c r="K327" s="189"/>
      <c r="L327" s="190"/>
      <c r="M327" s="190"/>
      <c r="N327" s="190"/>
      <c r="O327" s="190"/>
      <c r="P327" s="190"/>
      <c r="Q327" s="356"/>
    </row>
    <row r="328" spans="1:17" ht="12.6" customHeight="1" thickBot="1" x14ac:dyDescent="0.35">
      <c r="A328" s="356"/>
      <c r="B328" s="368"/>
      <c r="C328" s="371"/>
      <c r="D328" s="194"/>
      <c r="E328" s="194"/>
      <c r="F328" s="198">
        <v>2020</v>
      </c>
      <c r="G328" s="199">
        <v>0</v>
      </c>
      <c r="H328" s="199">
        <v>0</v>
      </c>
      <c r="I328" s="199">
        <v>0</v>
      </c>
      <c r="J328" s="199">
        <v>0</v>
      </c>
      <c r="K328" s="189"/>
      <c r="L328" s="190"/>
      <c r="M328" s="190"/>
      <c r="N328" s="190"/>
      <c r="O328" s="190"/>
      <c r="P328" s="190"/>
      <c r="Q328" s="356"/>
    </row>
    <row r="329" spans="1:17" ht="12.6" customHeight="1" thickBot="1" x14ac:dyDescent="0.35">
      <c r="A329" s="356"/>
      <c r="B329" s="368"/>
      <c r="C329" s="371"/>
      <c r="D329" s="194"/>
      <c r="E329" s="194"/>
      <c r="F329" s="198">
        <v>2021</v>
      </c>
      <c r="G329" s="199">
        <v>0</v>
      </c>
      <c r="H329" s="199">
        <v>0</v>
      </c>
      <c r="I329" s="199">
        <v>0</v>
      </c>
      <c r="J329" s="199">
        <v>0</v>
      </c>
      <c r="K329" s="189"/>
      <c r="L329" s="190"/>
      <c r="M329" s="190"/>
      <c r="N329" s="190"/>
      <c r="O329" s="190"/>
      <c r="P329" s="190"/>
      <c r="Q329" s="356"/>
    </row>
    <row r="330" spans="1:17" ht="12.6" customHeight="1" thickBot="1" x14ac:dyDescent="0.35">
      <c r="A330" s="356"/>
      <c r="B330" s="368"/>
      <c r="C330" s="371"/>
      <c r="D330" s="194"/>
      <c r="E330" s="194"/>
      <c r="F330" s="198">
        <v>2022</v>
      </c>
      <c r="G330" s="199">
        <v>0</v>
      </c>
      <c r="H330" s="199">
        <v>0</v>
      </c>
      <c r="I330" s="199">
        <v>0</v>
      </c>
      <c r="J330" s="199">
        <v>0</v>
      </c>
      <c r="K330" s="189"/>
      <c r="L330" s="190"/>
      <c r="M330" s="190"/>
      <c r="N330" s="190"/>
      <c r="O330" s="190"/>
      <c r="P330" s="190"/>
      <c r="Q330" s="356"/>
    </row>
    <row r="331" spans="1:17" ht="12.6" customHeight="1" thickBot="1" x14ac:dyDescent="0.35">
      <c r="A331" s="356"/>
      <c r="B331" s="368"/>
      <c r="C331" s="371"/>
      <c r="D331" s="194"/>
      <c r="E331" s="194"/>
      <c r="F331" s="198">
        <v>2023</v>
      </c>
      <c r="G331" s="199">
        <v>0</v>
      </c>
      <c r="H331" s="199">
        <v>0</v>
      </c>
      <c r="I331" s="199">
        <v>0</v>
      </c>
      <c r="J331" s="199">
        <v>0</v>
      </c>
      <c r="K331" s="189"/>
      <c r="L331" s="190"/>
      <c r="M331" s="190"/>
      <c r="N331" s="190"/>
      <c r="O331" s="190"/>
      <c r="P331" s="190"/>
      <c r="Q331" s="356"/>
    </row>
    <row r="332" spans="1:17" ht="12.6" customHeight="1" thickBot="1" x14ac:dyDescent="0.35">
      <c r="A332" s="356"/>
      <c r="B332" s="368"/>
      <c r="C332" s="371"/>
      <c r="D332" s="194"/>
      <c r="E332" s="194"/>
      <c r="F332" s="198">
        <v>2024</v>
      </c>
      <c r="G332" s="199">
        <v>0</v>
      </c>
      <c r="H332" s="199">
        <v>0</v>
      </c>
      <c r="I332" s="199">
        <v>0</v>
      </c>
      <c r="J332" s="199">
        <v>0</v>
      </c>
      <c r="K332" s="189"/>
      <c r="L332" s="190"/>
      <c r="M332" s="190"/>
      <c r="N332" s="190"/>
      <c r="O332" s="190"/>
      <c r="P332" s="190"/>
      <c r="Q332" s="356"/>
    </row>
    <row r="333" spans="1:17" ht="12.6" customHeight="1" thickBot="1" x14ac:dyDescent="0.35">
      <c r="A333" s="357"/>
      <c r="B333" s="369"/>
      <c r="C333" s="372"/>
      <c r="D333" s="202"/>
      <c r="E333" s="202"/>
      <c r="F333" s="198">
        <v>2025</v>
      </c>
      <c r="G333" s="199">
        <v>0</v>
      </c>
      <c r="H333" s="199">
        <v>0</v>
      </c>
      <c r="I333" s="199">
        <v>0</v>
      </c>
      <c r="J333" s="199">
        <v>0</v>
      </c>
      <c r="K333" s="189"/>
      <c r="L333" s="190"/>
      <c r="M333" s="190"/>
      <c r="N333" s="190"/>
      <c r="O333" s="190"/>
      <c r="P333" s="190"/>
      <c r="Q333" s="357"/>
    </row>
    <row r="334" spans="1:17" ht="15" customHeight="1" thickBot="1" x14ac:dyDescent="0.35">
      <c r="A334" s="349">
        <v>6</v>
      </c>
      <c r="B334" s="405" t="s">
        <v>168</v>
      </c>
      <c r="C334" s="355" t="s">
        <v>160</v>
      </c>
      <c r="D334" s="29" t="s">
        <v>22</v>
      </c>
      <c r="E334" s="29" t="s">
        <v>161</v>
      </c>
      <c r="F334" s="30" t="s">
        <v>18</v>
      </c>
      <c r="G334" s="185">
        <f>SUM(G335:G343)</f>
        <v>8060</v>
      </c>
      <c r="H334" s="185">
        <f t="shared" ref="H334:J334" si="59">SUM(H335:H343)</f>
        <v>8060</v>
      </c>
      <c r="I334" s="185">
        <f t="shared" si="59"/>
        <v>8060</v>
      </c>
      <c r="J334" s="185">
        <f t="shared" si="59"/>
        <v>8060</v>
      </c>
      <c r="K334" s="189"/>
      <c r="L334" s="190"/>
      <c r="M334" s="197"/>
      <c r="N334" s="197"/>
      <c r="O334" s="190"/>
      <c r="P334" s="190"/>
      <c r="Q334" s="355" t="s">
        <v>162</v>
      </c>
    </row>
    <row r="335" spans="1:17" ht="15" thickBot="1" x14ac:dyDescent="0.35">
      <c r="A335" s="350"/>
      <c r="B335" s="405"/>
      <c r="C335" s="356"/>
      <c r="D335" s="29"/>
      <c r="E335" s="29"/>
      <c r="F335" s="32">
        <v>2017</v>
      </c>
      <c r="G335" s="33">
        <v>0</v>
      </c>
      <c r="H335" s="191">
        <v>0</v>
      </c>
      <c r="I335" s="191">
        <v>0</v>
      </c>
      <c r="J335" s="191">
        <v>0</v>
      </c>
      <c r="K335" s="189"/>
      <c r="L335" s="190"/>
      <c r="M335" s="190"/>
      <c r="N335" s="190"/>
      <c r="O335" s="190"/>
      <c r="P335" s="190"/>
      <c r="Q335" s="356"/>
    </row>
    <row r="336" spans="1:17" ht="15" thickBot="1" x14ac:dyDescent="0.35">
      <c r="A336" s="350"/>
      <c r="B336" s="405"/>
      <c r="C336" s="356"/>
      <c r="D336" s="29"/>
      <c r="E336" s="29"/>
      <c r="F336" s="32">
        <v>2018</v>
      </c>
      <c r="G336" s="33">
        <v>4900</v>
      </c>
      <c r="H336" s="191">
        <v>4900</v>
      </c>
      <c r="I336" s="191">
        <v>4900</v>
      </c>
      <c r="J336" s="191">
        <v>4900</v>
      </c>
      <c r="K336" s="189"/>
      <c r="L336" s="190"/>
      <c r="M336" s="190"/>
      <c r="N336" s="190"/>
      <c r="O336" s="190"/>
      <c r="P336" s="190"/>
      <c r="Q336" s="356"/>
    </row>
    <row r="337" spans="1:17" ht="15" thickBot="1" x14ac:dyDescent="0.35">
      <c r="A337" s="350"/>
      <c r="B337" s="405"/>
      <c r="C337" s="356"/>
      <c r="D337" s="29"/>
      <c r="E337" s="29"/>
      <c r="F337" s="32">
        <v>2019</v>
      </c>
      <c r="G337" s="33">
        <v>3160</v>
      </c>
      <c r="H337" s="33">
        <v>3160</v>
      </c>
      <c r="I337" s="33">
        <v>3160</v>
      </c>
      <c r="J337" s="33">
        <v>3160</v>
      </c>
      <c r="K337" s="189"/>
      <c r="L337" s="190"/>
      <c r="M337" s="190"/>
      <c r="N337" s="190"/>
      <c r="O337" s="190"/>
      <c r="P337" s="190"/>
      <c r="Q337" s="356"/>
    </row>
    <row r="338" spans="1:17" ht="15" thickBot="1" x14ac:dyDescent="0.35">
      <c r="A338" s="350"/>
      <c r="B338" s="405"/>
      <c r="C338" s="356"/>
      <c r="D338" s="29"/>
      <c r="E338" s="29"/>
      <c r="F338" s="32">
        <v>2020</v>
      </c>
      <c r="G338" s="204">
        <v>0</v>
      </c>
      <c r="H338" s="204">
        <v>0</v>
      </c>
      <c r="I338" s="204">
        <v>0</v>
      </c>
      <c r="J338" s="204">
        <v>0</v>
      </c>
      <c r="K338" s="189"/>
      <c r="L338" s="190"/>
      <c r="M338" s="190"/>
      <c r="N338" s="190"/>
      <c r="O338" s="190"/>
      <c r="P338" s="190"/>
      <c r="Q338" s="356"/>
    </row>
    <row r="339" spans="1:17" ht="15" thickBot="1" x14ac:dyDescent="0.35">
      <c r="A339" s="350"/>
      <c r="B339" s="405"/>
      <c r="C339" s="356"/>
      <c r="D339" s="29"/>
      <c r="E339" s="29"/>
      <c r="F339" s="32">
        <v>2021</v>
      </c>
      <c r="G339" s="204">
        <v>0</v>
      </c>
      <c r="H339" s="204">
        <v>0</v>
      </c>
      <c r="I339" s="204">
        <v>0</v>
      </c>
      <c r="J339" s="204">
        <v>0</v>
      </c>
      <c r="K339" s="189"/>
      <c r="L339" s="190"/>
      <c r="M339" s="190"/>
      <c r="N339" s="190"/>
      <c r="O339" s="190"/>
      <c r="P339" s="190"/>
      <c r="Q339" s="356"/>
    </row>
    <row r="340" spans="1:17" ht="15" thickBot="1" x14ac:dyDescent="0.35">
      <c r="A340" s="350"/>
      <c r="B340" s="405"/>
      <c r="C340" s="356"/>
      <c r="D340" s="29"/>
      <c r="E340" s="29"/>
      <c r="F340" s="32">
        <v>2022</v>
      </c>
      <c r="G340" s="204">
        <v>0</v>
      </c>
      <c r="H340" s="204">
        <v>0</v>
      </c>
      <c r="I340" s="204">
        <v>0</v>
      </c>
      <c r="J340" s="204">
        <v>0</v>
      </c>
      <c r="K340" s="189"/>
      <c r="L340" s="190"/>
      <c r="M340" s="190"/>
      <c r="N340" s="190"/>
      <c r="O340" s="190"/>
      <c r="P340" s="190"/>
      <c r="Q340" s="356"/>
    </row>
    <row r="341" spans="1:17" ht="15" thickBot="1" x14ac:dyDescent="0.35">
      <c r="A341" s="350"/>
      <c r="B341" s="405"/>
      <c r="C341" s="356"/>
      <c r="D341" s="29"/>
      <c r="E341" s="29"/>
      <c r="F341" s="32">
        <v>2023</v>
      </c>
      <c r="G341" s="204">
        <v>0</v>
      </c>
      <c r="H341" s="204">
        <v>0</v>
      </c>
      <c r="I341" s="204">
        <v>0</v>
      </c>
      <c r="J341" s="204">
        <v>0</v>
      </c>
      <c r="K341" s="189"/>
      <c r="L341" s="190"/>
      <c r="M341" s="190"/>
      <c r="N341" s="190"/>
      <c r="O341" s="190"/>
      <c r="P341" s="190"/>
      <c r="Q341" s="356"/>
    </row>
    <row r="342" spans="1:17" ht="15" thickBot="1" x14ac:dyDescent="0.35">
      <c r="A342" s="350"/>
      <c r="B342" s="405"/>
      <c r="C342" s="356"/>
      <c r="D342" s="29"/>
      <c r="E342" s="29"/>
      <c r="F342" s="32">
        <v>2024</v>
      </c>
      <c r="G342" s="204">
        <v>0</v>
      </c>
      <c r="H342" s="204">
        <v>0</v>
      </c>
      <c r="I342" s="204">
        <v>0</v>
      </c>
      <c r="J342" s="204">
        <v>0</v>
      </c>
      <c r="K342" s="189"/>
      <c r="L342" s="190"/>
      <c r="M342" s="190"/>
      <c r="N342" s="190"/>
      <c r="O342" s="190"/>
      <c r="P342" s="190"/>
      <c r="Q342" s="356"/>
    </row>
    <row r="343" spans="1:17" ht="263.25" customHeight="1" thickBot="1" x14ac:dyDescent="0.35">
      <c r="A343" s="351"/>
      <c r="B343" s="406"/>
      <c r="C343" s="357"/>
      <c r="D343" s="13"/>
      <c r="E343" s="13"/>
      <c r="F343" s="13">
        <v>2025</v>
      </c>
      <c r="G343" s="205">
        <v>0</v>
      </c>
      <c r="H343" s="205">
        <v>0</v>
      </c>
      <c r="I343" s="205">
        <v>0</v>
      </c>
      <c r="J343" s="205">
        <v>0</v>
      </c>
      <c r="K343" s="189"/>
      <c r="L343" s="190"/>
      <c r="M343" s="190"/>
      <c r="N343" s="190"/>
      <c r="O343" s="190"/>
      <c r="P343" s="190"/>
      <c r="Q343" s="357"/>
    </row>
    <row r="344" spans="1:17" ht="186" customHeight="1" thickBot="1" x14ac:dyDescent="0.35">
      <c r="A344" s="207"/>
      <c r="B344" s="208" t="s">
        <v>169</v>
      </c>
      <c r="C344" s="207"/>
      <c r="D344" s="15"/>
      <c r="E344" s="209"/>
      <c r="F344" s="13"/>
      <c r="G344" s="210"/>
      <c r="H344" s="211"/>
      <c r="I344" s="211"/>
      <c r="J344" s="211"/>
      <c r="K344" s="189"/>
      <c r="L344" s="190"/>
      <c r="M344" s="190"/>
      <c r="N344" s="190"/>
      <c r="O344" s="190"/>
      <c r="P344" s="190"/>
      <c r="Q344" s="212"/>
    </row>
    <row r="345" spans="1:17" ht="13.2" customHeight="1" thickBot="1" x14ac:dyDescent="0.35">
      <c r="A345" s="355"/>
      <c r="B345" s="367" t="s">
        <v>163</v>
      </c>
      <c r="C345" s="370" t="s">
        <v>164</v>
      </c>
      <c r="D345" s="194"/>
      <c r="E345" s="194"/>
      <c r="F345" s="195" t="s">
        <v>18</v>
      </c>
      <c r="G345" s="196">
        <f>SUM(G346:G354)</f>
        <v>1845</v>
      </c>
      <c r="H345" s="196">
        <f t="shared" ref="H345:J345" si="60">SUM(H346:H354)</f>
        <v>1845</v>
      </c>
      <c r="I345" s="196">
        <f t="shared" si="60"/>
        <v>1845</v>
      </c>
      <c r="J345" s="196">
        <f t="shared" si="60"/>
        <v>1845</v>
      </c>
      <c r="K345" s="189"/>
      <c r="L345" s="190"/>
      <c r="M345" s="197"/>
      <c r="N345" s="197"/>
      <c r="O345" s="190"/>
      <c r="P345" s="190"/>
      <c r="Q345" s="355"/>
    </row>
    <row r="346" spans="1:17" ht="13.2" customHeight="1" thickBot="1" x14ac:dyDescent="0.35">
      <c r="A346" s="356"/>
      <c r="B346" s="368"/>
      <c r="C346" s="371"/>
      <c r="D346" s="194"/>
      <c r="E346" s="194"/>
      <c r="F346" s="198">
        <v>2017</v>
      </c>
      <c r="G346" s="199">
        <v>0</v>
      </c>
      <c r="H346" s="200">
        <v>0</v>
      </c>
      <c r="I346" s="200">
        <v>0</v>
      </c>
      <c r="J346" s="200">
        <v>0</v>
      </c>
      <c r="K346" s="189"/>
      <c r="L346" s="190"/>
      <c r="M346" s="190"/>
      <c r="N346" s="190"/>
      <c r="O346" s="190"/>
      <c r="P346" s="190"/>
      <c r="Q346" s="356"/>
    </row>
    <row r="347" spans="1:17" ht="13.2" customHeight="1" thickBot="1" x14ac:dyDescent="0.35">
      <c r="A347" s="356"/>
      <c r="B347" s="368"/>
      <c r="C347" s="371"/>
      <c r="D347" s="194"/>
      <c r="E347" s="194"/>
      <c r="F347" s="198">
        <v>2018</v>
      </c>
      <c r="G347" s="199">
        <v>350</v>
      </c>
      <c r="H347" s="200">
        <v>350</v>
      </c>
      <c r="I347" s="200">
        <v>350</v>
      </c>
      <c r="J347" s="200">
        <v>350</v>
      </c>
      <c r="K347" s="189"/>
      <c r="L347" s="190"/>
      <c r="M347" s="190"/>
      <c r="N347" s="190"/>
      <c r="O347" s="190"/>
      <c r="P347" s="190"/>
      <c r="Q347" s="356"/>
    </row>
    <row r="348" spans="1:17" ht="13.2" customHeight="1" thickBot="1" x14ac:dyDescent="0.35">
      <c r="A348" s="356"/>
      <c r="B348" s="368"/>
      <c r="C348" s="371"/>
      <c r="D348" s="194"/>
      <c r="E348" s="194"/>
      <c r="F348" s="198">
        <v>2019</v>
      </c>
      <c r="G348" s="199">
        <v>1495</v>
      </c>
      <c r="H348" s="199">
        <v>1495</v>
      </c>
      <c r="I348" s="199">
        <v>1495</v>
      </c>
      <c r="J348" s="199">
        <v>1495</v>
      </c>
      <c r="K348" s="189"/>
      <c r="L348" s="190"/>
      <c r="M348" s="190"/>
      <c r="N348" s="190"/>
      <c r="O348" s="190"/>
      <c r="P348" s="190"/>
      <c r="Q348" s="356"/>
    </row>
    <row r="349" spans="1:17" ht="13.2" customHeight="1" thickBot="1" x14ac:dyDescent="0.35">
      <c r="A349" s="356"/>
      <c r="B349" s="368"/>
      <c r="C349" s="371"/>
      <c r="D349" s="194"/>
      <c r="E349" s="194"/>
      <c r="F349" s="198">
        <v>2020</v>
      </c>
      <c r="G349" s="199">
        <v>0</v>
      </c>
      <c r="H349" s="200">
        <v>0</v>
      </c>
      <c r="I349" s="200">
        <v>0</v>
      </c>
      <c r="J349" s="200">
        <v>0</v>
      </c>
      <c r="K349" s="189"/>
      <c r="L349" s="190"/>
      <c r="M349" s="190"/>
      <c r="N349" s="190"/>
      <c r="O349" s="190"/>
      <c r="P349" s="190"/>
      <c r="Q349" s="356"/>
    </row>
    <row r="350" spans="1:17" ht="13.2" customHeight="1" thickBot="1" x14ac:dyDescent="0.35">
      <c r="A350" s="356"/>
      <c r="B350" s="368"/>
      <c r="C350" s="371"/>
      <c r="D350" s="194"/>
      <c r="E350" s="194"/>
      <c r="F350" s="198">
        <v>2021</v>
      </c>
      <c r="G350" s="201">
        <v>0</v>
      </c>
      <c r="H350" s="201">
        <v>0</v>
      </c>
      <c r="I350" s="201">
        <v>0</v>
      </c>
      <c r="J350" s="201">
        <v>0</v>
      </c>
      <c r="K350" s="189"/>
      <c r="L350" s="190"/>
      <c r="M350" s="190"/>
      <c r="N350" s="190"/>
      <c r="O350" s="190"/>
      <c r="P350" s="190"/>
      <c r="Q350" s="356"/>
    </row>
    <row r="351" spans="1:17" ht="13.2" customHeight="1" thickBot="1" x14ac:dyDescent="0.35">
      <c r="A351" s="356"/>
      <c r="B351" s="368"/>
      <c r="C351" s="371"/>
      <c r="D351" s="194"/>
      <c r="E351" s="194"/>
      <c r="F351" s="198">
        <v>2022</v>
      </c>
      <c r="G351" s="201">
        <v>0</v>
      </c>
      <c r="H351" s="201">
        <v>0</v>
      </c>
      <c r="I351" s="201">
        <v>0</v>
      </c>
      <c r="J351" s="201">
        <v>0</v>
      </c>
      <c r="K351" s="189"/>
      <c r="L351" s="190"/>
      <c r="M351" s="190"/>
      <c r="N351" s="190"/>
      <c r="O351" s="190"/>
      <c r="P351" s="190"/>
      <c r="Q351" s="356"/>
    </row>
    <row r="352" spans="1:17" ht="13.2" customHeight="1" thickBot="1" x14ac:dyDescent="0.35">
      <c r="A352" s="356"/>
      <c r="B352" s="368"/>
      <c r="C352" s="371"/>
      <c r="D352" s="194"/>
      <c r="E352" s="194"/>
      <c r="F352" s="198">
        <v>2023</v>
      </c>
      <c r="G352" s="201">
        <v>0</v>
      </c>
      <c r="H352" s="201">
        <v>0</v>
      </c>
      <c r="I352" s="201">
        <v>0</v>
      </c>
      <c r="J352" s="201">
        <v>0</v>
      </c>
      <c r="K352" s="189"/>
      <c r="L352" s="190"/>
      <c r="M352" s="190"/>
      <c r="N352" s="190"/>
      <c r="O352" s="190"/>
      <c r="P352" s="190"/>
      <c r="Q352" s="356"/>
    </row>
    <row r="353" spans="1:17" ht="13.2" customHeight="1" thickBot="1" x14ac:dyDescent="0.35">
      <c r="A353" s="356"/>
      <c r="B353" s="368"/>
      <c r="C353" s="371"/>
      <c r="D353" s="194"/>
      <c r="E353" s="194"/>
      <c r="F353" s="198">
        <v>2024</v>
      </c>
      <c r="G353" s="201">
        <v>0</v>
      </c>
      <c r="H353" s="201">
        <v>0</v>
      </c>
      <c r="I353" s="201">
        <v>0</v>
      </c>
      <c r="J353" s="201">
        <v>0</v>
      </c>
      <c r="K353" s="189"/>
      <c r="L353" s="190"/>
      <c r="M353" s="190"/>
      <c r="N353" s="190"/>
      <c r="O353" s="190"/>
      <c r="P353" s="190"/>
      <c r="Q353" s="356"/>
    </row>
    <row r="354" spans="1:17" ht="13.2" customHeight="1" thickBot="1" x14ac:dyDescent="0.35">
      <c r="A354" s="357"/>
      <c r="B354" s="369"/>
      <c r="C354" s="372"/>
      <c r="D354" s="202"/>
      <c r="E354" s="202"/>
      <c r="F354" s="198">
        <v>2025</v>
      </c>
      <c r="G354" s="201">
        <v>0</v>
      </c>
      <c r="H354" s="201">
        <v>0</v>
      </c>
      <c r="I354" s="201">
        <v>0</v>
      </c>
      <c r="J354" s="201">
        <v>0</v>
      </c>
      <c r="K354" s="189"/>
      <c r="L354" s="190"/>
      <c r="M354" s="190"/>
      <c r="N354" s="190"/>
      <c r="O354" s="190"/>
      <c r="P354" s="190"/>
      <c r="Q354" s="357"/>
    </row>
    <row r="355" spans="1:17" ht="13.2" customHeight="1" thickBot="1" x14ac:dyDescent="0.35">
      <c r="A355" s="355"/>
      <c r="B355" s="367" t="s">
        <v>165</v>
      </c>
      <c r="C355" s="370" t="s">
        <v>166</v>
      </c>
      <c r="D355" s="194"/>
      <c r="E355" s="194"/>
      <c r="F355" s="195" t="s">
        <v>18</v>
      </c>
      <c r="G355" s="196">
        <f>SUM(G356:G364)</f>
        <v>6215</v>
      </c>
      <c r="H355" s="196">
        <f t="shared" ref="H355:J355" si="61">SUM(H356:H364)</f>
        <v>6215</v>
      </c>
      <c r="I355" s="196">
        <f t="shared" si="61"/>
        <v>6215</v>
      </c>
      <c r="J355" s="196">
        <f t="shared" si="61"/>
        <v>6215</v>
      </c>
      <c r="K355" s="189"/>
      <c r="L355" s="190"/>
      <c r="M355" s="197"/>
      <c r="N355" s="197"/>
      <c r="O355" s="190"/>
      <c r="P355" s="190"/>
      <c r="Q355" s="355"/>
    </row>
    <row r="356" spans="1:17" ht="13.2" customHeight="1" thickBot="1" x14ac:dyDescent="0.35">
      <c r="A356" s="356"/>
      <c r="B356" s="368"/>
      <c r="C356" s="371"/>
      <c r="D356" s="194"/>
      <c r="E356" s="194"/>
      <c r="F356" s="198">
        <v>2017</v>
      </c>
      <c r="G356" s="199">
        <v>0</v>
      </c>
      <c r="H356" s="200">
        <v>0</v>
      </c>
      <c r="I356" s="200">
        <v>0</v>
      </c>
      <c r="J356" s="200">
        <v>0</v>
      </c>
      <c r="K356" s="189"/>
      <c r="L356" s="190"/>
      <c r="M356" s="190"/>
      <c r="N356" s="190"/>
      <c r="O356" s="190"/>
      <c r="P356" s="190"/>
      <c r="Q356" s="356"/>
    </row>
    <row r="357" spans="1:17" ht="13.2" customHeight="1" thickBot="1" x14ac:dyDescent="0.35">
      <c r="A357" s="356"/>
      <c r="B357" s="368"/>
      <c r="C357" s="371"/>
      <c r="D357" s="194"/>
      <c r="E357" s="194"/>
      <c r="F357" s="198">
        <v>2018</v>
      </c>
      <c r="G357" s="199">
        <v>4550</v>
      </c>
      <c r="H357" s="200">
        <v>4550</v>
      </c>
      <c r="I357" s="200">
        <v>4550</v>
      </c>
      <c r="J357" s="200">
        <v>4550</v>
      </c>
      <c r="K357" s="189"/>
      <c r="L357" s="190"/>
      <c r="M357" s="190"/>
      <c r="N357" s="190"/>
      <c r="O357" s="190"/>
      <c r="P357" s="190"/>
      <c r="Q357" s="356"/>
    </row>
    <row r="358" spans="1:17" ht="13.2" customHeight="1" thickBot="1" x14ac:dyDescent="0.35">
      <c r="A358" s="356"/>
      <c r="B358" s="368"/>
      <c r="C358" s="371"/>
      <c r="D358" s="194"/>
      <c r="E358" s="194"/>
      <c r="F358" s="198">
        <v>2019</v>
      </c>
      <c r="G358" s="199">
        <v>1665</v>
      </c>
      <c r="H358" s="199">
        <v>1665</v>
      </c>
      <c r="I358" s="199">
        <v>1665</v>
      </c>
      <c r="J358" s="199">
        <v>1665</v>
      </c>
      <c r="K358" s="189"/>
      <c r="L358" s="190"/>
      <c r="M358" s="190"/>
      <c r="N358" s="190"/>
      <c r="O358" s="190"/>
      <c r="P358" s="190"/>
      <c r="Q358" s="356"/>
    </row>
    <row r="359" spans="1:17" ht="13.2" customHeight="1" thickBot="1" x14ac:dyDescent="0.35">
      <c r="A359" s="356"/>
      <c r="B359" s="368"/>
      <c r="C359" s="371"/>
      <c r="D359" s="194"/>
      <c r="E359" s="194"/>
      <c r="F359" s="198">
        <v>2020</v>
      </c>
      <c r="G359" s="199">
        <v>0</v>
      </c>
      <c r="H359" s="200">
        <v>0</v>
      </c>
      <c r="I359" s="200">
        <v>0</v>
      </c>
      <c r="J359" s="200">
        <v>0</v>
      </c>
      <c r="K359" s="189"/>
      <c r="L359" s="190"/>
      <c r="M359" s="190"/>
      <c r="N359" s="190"/>
      <c r="O359" s="190"/>
      <c r="P359" s="190"/>
      <c r="Q359" s="356"/>
    </row>
    <row r="360" spans="1:17" ht="13.2" customHeight="1" thickBot="1" x14ac:dyDescent="0.35">
      <c r="A360" s="356"/>
      <c r="B360" s="368"/>
      <c r="C360" s="371"/>
      <c r="D360" s="194"/>
      <c r="E360" s="194"/>
      <c r="F360" s="198">
        <v>2021</v>
      </c>
      <c r="G360" s="201">
        <v>0</v>
      </c>
      <c r="H360" s="201">
        <v>0</v>
      </c>
      <c r="I360" s="201">
        <v>0</v>
      </c>
      <c r="J360" s="201">
        <v>0</v>
      </c>
      <c r="K360" s="189"/>
      <c r="L360" s="190"/>
      <c r="M360" s="190"/>
      <c r="N360" s="190"/>
      <c r="O360" s="190"/>
      <c r="P360" s="190"/>
      <c r="Q360" s="356"/>
    </row>
    <row r="361" spans="1:17" ht="13.2" customHeight="1" thickBot="1" x14ac:dyDescent="0.35">
      <c r="A361" s="356"/>
      <c r="B361" s="368"/>
      <c r="C361" s="371"/>
      <c r="D361" s="194"/>
      <c r="E361" s="194"/>
      <c r="F361" s="198">
        <v>2022</v>
      </c>
      <c r="G361" s="201">
        <v>0</v>
      </c>
      <c r="H361" s="201">
        <v>0</v>
      </c>
      <c r="I361" s="201">
        <v>0</v>
      </c>
      <c r="J361" s="201">
        <v>0</v>
      </c>
      <c r="K361" s="189"/>
      <c r="L361" s="190"/>
      <c r="M361" s="190"/>
      <c r="N361" s="190"/>
      <c r="O361" s="190"/>
      <c r="P361" s="190"/>
      <c r="Q361" s="356"/>
    </row>
    <row r="362" spans="1:17" ht="13.2" customHeight="1" thickBot="1" x14ac:dyDescent="0.35">
      <c r="A362" s="356"/>
      <c r="B362" s="368"/>
      <c r="C362" s="371"/>
      <c r="D362" s="194"/>
      <c r="E362" s="194"/>
      <c r="F362" s="198">
        <v>2023</v>
      </c>
      <c r="G362" s="201">
        <v>0</v>
      </c>
      <c r="H362" s="201">
        <v>0</v>
      </c>
      <c r="I362" s="201">
        <v>0</v>
      </c>
      <c r="J362" s="201">
        <v>0</v>
      </c>
      <c r="K362" s="189"/>
      <c r="L362" s="190"/>
      <c r="M362" s="190"/>
      <c r="N362" s="190"/>
      <c r="O362" s="190"/>
      <c r="P362" s="190"/>
      <c r="Q362" s="356"/>
    </row>
    <row r="363" spans="1:17" ht="13.2" customHeight="1" thickBot="1" x14ac:dyDescent="0.35">
      <c r="A363" s="356"/>
      <c r="B363" s="368"/>
      <c r="C363" s="371"/>
      <c r="D363" s="194"/>
      <c r="E363" s="194"/>
      <c r="F363" s="198">
        <v>2024</v>
      </c>
      <c r="G363" s="201">
        <v>0</v>
      </c>
      <c r="H363" s="201">
        <v>0</v>
      </c>
      <c r="I363" s="201">
        <v>0</v>
      </c>
      <c r="J363" s="201">
        <v>0</v>
      </c>
      <c r="K363" s="189"/>
      <c r="L363" s="190"/>
      <c r="M363" s="190"/>
      <c r="N363" s="190"/>
      <c r="O363" s="190"/>
      <c r="P363" s="190"/>
      <c r="Q363" s="356"/>
    </row>
    <row r="364" spans="1:17" ht="13.2" customHeight="1" thickBot="1" x14ac:dyDescent="0.35">
      <c r="A364" s="357"/>
      <c r="B364" s="369"/>
      <c r="C364" s="372"/>
      <c r="D364" s="202"/>
      <c r="E364" s="202"/>
      <c r="F364" s="198">
        <v>2025</v>
      </c>
      <c r="G364" s="201">
        <v>0</v>
      </c>
      <c r="H364" s="201">
        <v>0</v>
      </c>
      <c r="I364" s="201">
        <v>0</v>
      </c>
      <c r="J364" s="201">
        <v>0</v>
      </c>
      <c r="K364" s="189"/>
      <c r="L364" s="190"/>
      <c r="M364" s="190"/>
      <c r="N364" s="190"/>
      <c r="O364" s="190"/>
      <c r="P364" s="190"/>
      <c r="Q364" s="357"/>
    </row>
    <row r="365" spans="1:17" ht="15" thickBot="1" x14ac:dyDescent="0.35">
      <c r="A365" s="349">
        <v>7</v>
      </c>
      <c r="B365" s="376" t="s">
        <v>170</v>
      </c>
      <c r="C365" s="355" t="s">
        <v>160</v>
      </c>
      <c r="D365" s="29" t="s">
        <v>22</v>
      </c>
      <c r="E365" s="29" t="s">
        <v>161</v>
      </c>
      <c r="F365" s="184" t="s">
        <v>18</v>
      </c>
      <c r="G365" s="185">
        <f>SUM(G366:G374)</f>
        <v>7849.5000000000018</v>
      </c>
      <c r="H365" s="185">
        <f t="shared" ref="H365:J365" si="62">SUM(H366:H374)</f>
        <v>1029</v>
      </c>
      <c r="I365" s="185">
        <f t="shared" si="62"/>
        <v>7849.5000000000018</v>
      </c>
      <c r="J365" s="185">
        <f t="shared" si="62"/>
        <v>1029</v>
      </c>
      <c r="K365" s="189"/>
      <c r="L365" s="190"/>
      <c r="M365" s="197"/>
      <c r="N365" s="197"/>
      <c r="O365" s="190"/>
      <c r="P365" s="190"/>
      <c r="Q365" s="355" t="s">
        <v>171</v>
      </c>
    </row>
    <row r="366" spans="1:17" ht="15" thickBot="1" x14ac:dyDescent="0.35">
      <c r="A366" s="350"/>
      <c r="B366" s="377"/>
      <c r="C366" s="356"/>
      <c r="D366" s="29"/>
      <c r="E366" s="29"/>
      <c r="F366" s="32">
        <v>2017</v>
      </c>
      <c r="G366" s="33">
        <f t="shared" ref="G366:J374" si="63">SUM(G376+G386)</f>
        <v>343</v>
      </c>
      <c r="H366" s="33">
        <f t="shared" si="63"/>
        <v>343</v>
      </c>
      <c r="I366" s="33">
        <f t="shared" si="63"/>
        <v>343</v>
      </c>
      <c r="J366" s="33">
        <f t="shared" si="63"/>
        <v>343</v>
      </c>
      <c r="K366" s="189"/>
      <c r="L366" s="190"/>
      <c r="M366" s="190"/>
      <c r="N366" s="190"/>
      <c r="O366" s="190"/>
      <c r="P366" s="190"/>
      <c r="Q366" s="356"/>
    </row>
    <row r="367" spans="1:17" ht="15" thickBot="1" x14ac:dyDescent="0.35">
      <c r="A367" s="350"/>
      <c r="B367" s="377"/>
      <c r="C367" s="356"/>
      <c r="D367" s="29"/>
      <c r="E367" s="29"/>
      <c r="F367" s="32">
        <v>2018</v>
      </c>
      <c r="G367" s="33">
        <f t="shared" si="63"/>
        <v>343</v>
      </c>
      <c r="H367" s="33">
        <f t="shared" si="63"/>
        <v>343</v>
      </c>
      <c r="I367" s="33">
        <f t="shared" si="63"/>
        <v>343</v>
      </c>
      <c r="J367" s="33">
        <f t="shared" si="63"/>
        <v>343</v>
      </c>
      <c r="K367" s="189"/>
      <c r="L367" s="190"/>
      <c r="M367" s="190"/>
      <c r="N367" s="190"/>
      <c r="O367" s="190"/>
      <c r="P367" s="190"/>
      <c r="Q367" s="356"/>
    </row>
    <row r="368" spans="1:17" ht="15" thickBot="1" x14ac:dyDescent="0.35">
      <c r="A368" s="350"/>
      <c r="B368" s="377"/>
      <c r="C368" s="356"/>
      <c r="D368" s="29"/>
      <c r="E368" s="29"/>
      <c r="F368" s="32">
        <v>2019</v>
      </c>
      <c r="G368" s="33">
        <f t="shared" si="63"/>
        <v>1460</v>
      </c>
      <c r="H368" s="33">
        <f t="shared" si="63"/>
        <v>343</v>
      </c>
      <c r="I368" s="33">
        <f t="shared" si="63"/>
        <v>1460</v>
      </c>
      <c r="J368" s="33">
        <f t="shared" si="63"/>
        <v>343</v>
      </c>
      <c r="K368" s="189"/>
      <c r="L368" s="190"/>
      <c r="M368" s="190"/>
      <c r="N368" s="190"/>
      <c r="O368" s="190"/>
      <c r="P368" s="190"/>
      <c r="Q368" s="356"/>
    </row>
    <row r="369" spans="1:17" ht="15" thickBot="1" x14ac:dyDescent="0.35">
      <c r="A369" s="350"/>
      <c r="B369" s="377"/>
      <c r="C369" s="356"/>
      <c r="D369" s="29"/>
      <c r="E369" s="29"/>
      <c r="F369" s="32">
        <v>2020</v>
      </c>
      <c r="G369" s="33">
        <f t="shared" si="63"/>
        <v>1544.2</v>
      </c>
      <c r="H369" s="33">
        <f t="shared" si="63"/>
        <v>0</v>
      </c>
      <c r="I369" s="33">
        <f t="shared" si="63"/>
        <v>1544.2</v>
      </c>
      <c r="J369" s="33">
        <f t="shared" si="63"/>
        <v>0</v>
      </c>
      <c r="K369" s="189"/>
      <c r="L369" s="190"/>
      <c r="M369" s="190"/>
      <c r="N369" s="190"/>
      <c r="O369" s="190"/>
      <c r="P369" s="190"/>
      <c r="Q369" s="356"/>
    </row>
    <row r="370" spans="1:17" ht="15" thickBot="1" x14ac:dyDescent="0.35">
      <c r="A370" s="350"/>
      <c r="B370" s="377"/>
      <c r="C370" s="356"/>
      <c r="D370" s="29"/>
      <c r="E370" s="29"/>
      <c r="F370" s="32">
        <v>2021</v>
      </c>
      <c r="G370" s="204">
        <f t="shared" si="63"/>
        <v>800.90000000000009</v>
      </c>
      <c r="H370" s="204">
        <v>0</v>
      </c>
      <c r="I370" s="204">
        <f t="shared" si="63"/>
        <v>800.90000000000009</v>
      </c>
      <c r="J370" s="204">
        <v>0</v>
      </c>
      <c r="K370" s="189"/>
      <c r="L370" s="190"/>
      <c r="M370" s="190"/>
      <c r="N370" s="190"/>
      <c r="O370" s="190"/>
      <c r="P370" s="190"/>
      <c r="Q370" s="356"/>
    </row>
    <row r="371" spans="1:17" ht="15" thickBot="1" x14ac:dyDescent="0.35">
      <c r="A371" s="350"/>
      <c r="B371" s="377"/>
      <c r="C371" s="356"/>
      <c r="D371" s="29"/>
      <c r="E371" s="29"/>
      <c r="F371" s="32">
        <v>2022</v>
      </c>
      <c r="G371" s="204">
        <f t="shared" si="63"/>
        <v>839.6</v>
      </c>
      <c r="H371" s="204">
        <v>0</v>
      </c>
      <c r="I371" s="204">
        <f t="shared" si="63"/>
        <v>839.6</v>
      </c>
      <c r="J371" s="204">
        <v>0</v>
      </c>
      <c r="K371" s="189"/>
      <c r="L371" s="190"/>
      <c r="M371" s="190"/>
      <c r="N371" s="190"/>
      <c r="O371" s="190"/>
      <c r="P371" s="190"/>
      <c r="Q371" s="356"/>
    </row>
    <row r="372" spans="1:17" ht="15" thickBot="1" x14ac:dyDescent="0.35">
      <c r="A372" s="350"/>
      <c r="B372" s="377"/>
      <c r="C372" s="356"/>
      <c r="D372" s="29"/>
      <c r="E372" s="29"/>
      <c r="F372" s="32">
        <v>2023</v>
      </c>
      <c r="G372" s="204">
        <f t="shared" si="63"/>
        <v>839.6</v>
      </c>
      <c r="H372" s="204">
        <f t="shared" si="63"/>
        <v>0</v>
      </c>
      <c r="I372" s="204">
        <f t="shared" si="63"/>
        <v>839.6</v>
      </c>
      <c r="J372" s="204">
        <f t="shared" si="63"/>
        <v>0</v>
      </c>
      <c r="K372" s="189"/>
      <c r="L372" s="190"/>
      <c r="M372" s="190"/>
      <c r="N372" s="190"/>
      <c r="O372" s="190"/>
      <c r="P372" s="190"/>
      <c r="Q372" s="356"/>
    </row>
    <row r="373" spans="1:17" ht="15" thickBot="1" x14ac:dyDescent="0.35">
      <c r="A373" s="350"/>
      <c r="B373" s="377"/>
      <c r="C373" s="356"/>
      <c r="D373" s="29"/>
      <c r="E373" s="29"/>
      <c r="F373" s="32">
        <v>2024</v>
      </c>
      <c r="G373" s="204">
        <f t="shared" si="63"/>
        <v>839.6</v>
      </c>
      <c r="H373" s="204">
        <f t="shared" si="63"/>
        <v>0</v>
      </c>
      <c r="I373" s="204">
        <f t="shared" si="63"/>
        <v>839.6</v>
      </c>
      <c r="J373" s="204">
        <f t="shared" si="63"/>
        <v>0</v>
      </c>
      <c r="K373" s="189"/>
      <c r="L373" s="190"/>
      <c r="M373" s="190"/>
      <c r="N373" s="190"/>
      <c r="O373" s="190"/>
      <c r="P373" s="190"/>
      <c r="Q373" s="356"/>
    </row>
    <row r="374" spans="1:17" ht="362.4" customHeight="1" thickBot="1" x14ac:dyDescent="0.35">
      <c r="A374" s="351"/>
      <c r="B374" s="378"/>
      <c r="C374" s="357"/>
      <c r="D374" s="13"/>
      <c r="E374" s="13"/>
      <c r="F374" s="13">
        <v>2025</v>
      </c>
      <c r="G374" s="205">
        <f t="shared" si="63"/>
        <v>839.6</v>
      </c>
      <c r="H374" s="205">
        <f t="shared" si="63"/>
        <v>0</v>
      </c>
      <c r="I374" s="205">
        <f t="shared" si="63"/>
        <v>839.6</v>
      </c>
      <c r="J374" s="205">
        <f t="shared" si="63"/>
        <v>0</v>
      </c>
      <c r="K374" s="189"/>
      <c r="L374" s="190"/>
      <c r="M374" s="190"/>
      <c r="N374" s="190"/>
      <c r="O374" s="190"/>
      <c r="P374" s="190"/>
      <c r="Q374" s="357"/>
    </row>
    <row r="375" spans="1:17" ht="12.6" customHeight="1" thickBot="1" x14ac:dyDescent="0.35">
      <c r="A375" s="355"/>
      <c r="B375" s="367" t="s">
        <v>163</v>
      </c>
      <c r="C375" s="370" t="s">
        <v>164</v>
      </c>
      <c r="D375" s="194"/>
      <c r="E375" s="194"/>
      <c r="F375" s="195" t="s">
        <v>18</v>
      </c>
      <c r="G375" s="196">
        <f>SUM(G376:G384)</f>
        <v>833.6</v>
      </c>
      <c r="H375" s="196">
        <f t="shared" ref="H375:J375" si="64">SUM(H376:H384)</f>
        <v>143</v>
      </c>
      <c r="I375" s="196">
        <f t="shared" si="64"/>
        <v>833.6</v>
      </c>
      <c r="J375" s="196">
        <f t="shared" si="64"/>
        <v>143</v>
      </c>
      <c r="K375" s="189"/>
      <c r="L375" s="190"/>
      <c r="M375" s="197"/>
      <c r="N375" s="197"/>
      <c r="O375" s="190"/>
      <c r="P375" s="190"/>
      <c r="Q375" s="355"/>
    </row>
    <row r="376" spans="1:17" ht="12.6" customHeight="1" thickBot="1" x14ac:dyDescent="0.35">
      <c r="A376" s="356"/>
      <c r="B376" s="368"/>
      <c r="C376" s="371"/>
      <c r="D376" s="194"/>
      <c r="E376" s="194"/>
      <c r="F376" s="198">
        <v>2017</v>
      </c>
      <c r="G376" s="199">
        <v>0</v>
      </c>
      <c r="H376" s="199">
        <v>0</v>
      </c>
      <c r="I376" s="199">
        <v>0</v>
      </c>
      <c r="J376" s="199">
        <v>0</v>
      </c>
      <c r="K376" s="189"/>
      <c r="L376" s="190"/>
      <c r="M376" s="190"/>
      <c r="N376" s="190"/>
      <c r="O376" s="190"/>
      <c r="P376" s="190"/>
      <c r="Q376" s="356"/>
    </row>
    <row r="377" spans="1:17" ht="12.6" customHeight="1" thickBot="1" x14ac:dyDescent="0.35">
      <c r="A377" s="356"/>
      <c r="B377" s="368"/>
      <c r="C377" s="371"/>
      <c r="D377" s="194"/>
      <c r="E377" s="194"/>
      <c r="F377" s="198">
        <v>2018</v>
      </c>
      <c r="G377" s="199">
        <v>143</v>
      </c>
      <c r="H377" s="199">
        <v>143</v>
      </c>
      <c r="I377" s="199">
        <v>143</v>
      </c>
      <c r="J377" s="199">
        <v>143</v>
      </c>
      <c r="K377" s="189"/>
      <c r="L377" s="190"/>
      <c r="M377" s="190"/>
      <c r="N377" s="190"/>
      <c r="O377" s="190"/>
      <c r="P377" s="190"/>
      <c r="Q377" s="356"/>
    </row>
    <row r="378" spans="1:17" ht="12.6" customHeight="1" thickBot="1" x14ac:dyDescent="0.35">
      <c r="A378" s="356"/>
      <c r="B378" s="368"/>
      <c r="C378" s="371"/>
      <c r="D378" s="194"/>
      <c r="E378" s="194"/>
      <c r="F378" s="198">
        <v>2019</v>
      </c>
      <c r="G378" s="199">
        <v>0</v>
      </c>
      <c r="H378" s="199">
        <v>0</v>
      </c>
      <c r="I378" s="199">
        <v>0</v>
      </c>
      <c r="J378" s="199">
        <v>0</v>
      </c>
      <c r="K378" s="189"/>
      <c r="L378" s="190"/>
      <c r="M378" s="190"/>
      <c r="N378" s="190"/>
      <c r="O378" s="190"/>
      <c r="P378" s="190"/>
      <c r="Q378" s="356"/>
    </row>
    <row r="379" spans="1:17" ht="12.6" customHeight="1" thickBot="1" x14ac:dyDescent="0.35">
      <c r="A379" s="356"/>
      <c r="B379" s="368"/>
      <c r="C379" s="371"/>
      <c r="D379" s="194"/>
      <c r="E379" s="194"/>
      <c r="F379" s="198">
        <v>2020</v>
      </c>
      <c r="G379" s="199">
        <v>161.80000000000001</v>
      </c>
      <c r="H379" s="199">
        <v>0</v>
      </c>
      <c r="I379" s="199">
        <v>161.80000000000001</v>
      </c>
      <c r="J379" s="199">
        <v>0</v>
      </c>
      <c r="K379" s="189"/>
      <c r="L379" s="190"/>
      <c r="M379" s="190"/>
      <c r="N379" s="190"/>
      <c r="O379" s="190"/>
      <c r="P379" s="190"/>
      <c r="Q379" s="356"/>
    </row>
    <row r="380" spans="1:17" ht="12.6" customHeight="1" thickBot="1" x14ac:dyDescent="0.35">
      <c r="A380" s="356"/>
      <c r="B380" s="368"/>
      <c r="C380" s="371"/>
      <c r="D380" s="194"/>
      <c r="E380" s="194"/>
      <c r="F380" s="198">
        <v>2021</v>
      </c>
      <c r="G380" s="199">
        <v>161.80000000000001</v>
      </c>
      <c r="H380" s="199">
        <v>0</v>
      </c>
      <c r="I380" s="199">
        <v>161.80000000000001</v>
      </c>
      <c r="J380" s="199">
        <v>0</v>
      </c>
      <c r="K380" s="189"/>
      <c r="L380" s="190"/>
      <c r="M380" s="190"/>
      <c r="N380" s="190"/>
      <c r="O380" s="190"/>
      <c r="P380" s="190"/>
      <c r="Q380" s="356"/>
    </row>
    <row r="381" spans="1:17" ht="12.6" customHeight="1" thickBot="1" x14ac:dyDescent="0.35">
      <c r="A381" s="356"/>
      <c r="B381" s="368"/>
      <c r="C381" s="371"/>
      <c r="D381" s="194"/>
      <c r="E381" s="194"/>
      <c r="F381" s="198">
        <v>2022</v>
      </c>
      <c r="G381" s="199">
        <v>183.5</v>
      </c>
      <c r="H381" s="199">
        <v>0</v>
      </c>
      <c r="I381" s="199">
        <v>183.5</v>
      </c>
      <c r="J381" s="199">
        <v>0</v>
      </c>
      <c r="K381" s="189"/>
      <c r="L381" s="190"/>
      <c r="M381" s="190"/>
      <c r="N381" s="190"/>
      <c r="O381" s="190"/>
      <c r="P381" s="190"/>
      <c r="Q381" s="356"/>
    </row>
    <row r="382" spans="1:17" ht="12.6" customHeight="1" thickBot="1" x14ac:dyDescent="0.35">
      <c r="A382" s="356"/>
      <c r="B382" s="368"/>
      <c r="C382" s="371"/>
      <c r="D382" s="194"/>
      <c r="E382" s="194"/>
      <c r="F382" s="198">
        <v>2023</v>
      </c>
      <c r="G382" s="199">
        <v>183.5</v>
      </c>
      <c r="H382" s="199">
        <v>0</v>
      </c>
      <c r="I382" s="199">
        <v>183.5</v>
      </c>
      <c r="J382" s="199">
        <v>0</v>
      </c>
      <c r="K382" s="189"/>
      <c r="L382" s="190"/>
      <c r="M382" s="190"/>
      <c r="N382" s="190"/>
      <c r="O382" s="190"/>
      <c r="P382" s="190"/>
      <c r="Q382" s="356"/>
    </row>
    <row r="383" spans="1:17" ht="12.6" customHeight="1" thickBot="1" x14ac:dyDescent="0.35">
      <c r="A383" s="356"/>
      <c r="B383" s="368"/>
      <c r="C383" s="371"/>
      <c r="D383" s="194"/>
      <c r="E383" s="194"/>
      <c r="F383" s="198">
        <v>2024</v>
      </c>
      <c r="G383" s="199">
        <v>0</v>
      </c>
      <c r="H383" s="199">
        <v>0</v>
      </c>
      <c r="I383" s="199">
        <v>0</v>
      </c>
      <c r="J383" s="199">
        <v>0</v>
      </c>
      <c r="K383" s="189"/>
      <c r="L383" s="190"/>
      <c r="M383" s="190"/>
      <c r="N383" s="190"/>
      <c r="O383" s="190"/>
      <c r="P383" s="190"/>
      <c r="Q383" s="356"/>
    </row>
    <row r="384" spans="1:17" ht="12.6" customHeight="1" thickBot="1" x14ac:dyDescent="0.35">
      <c r="A384" s="357"/>
      <c r="B384" s="369"/>
      <c r="C384" s="372"/>
      <c r="D384" s="202"/>
      <c r="E384" s="202"/>
      <c r="F384" s="198">
        <v>2025</v>
      </c>
      <c r="G384" s="199">
        <v>0</v>
      </c>
      <c r="H384" s="199">
        <v>0</v>
      </c>
      <c r="I384" s="199">
        <v>0</v>
      </c>
      <c r="J384" s="199">
        <v>0</v>
      </c>
      <c r="K384" s="189"/>
      <c r="L384" s="190"/>
      <c r="M384" s="190"/>
      <c r="N384" s="190"/>
      <c r="O384" s="190"/>
      <c r="P384" s="190"/>
      <c r="Q384" s="357"/>
    </row>
    <row r="385" spans="1:17" ht="12.6" customHeight="1" thickBot="1" x14ac:dyDescent="0.35">
      <c r="A385" s="355"/>
      <c r="B385" s="367" t="s">
        <v>165</v>
      </c>
      <c r="C385" s="370" t="s">
        <v>166</v>
      </c>
      <c r="D385" s="194"/>
      <c r="E385" s="194"/>
      <c r="F385" s="195" t="s">
        <v>18</v>
      </c>
      <c r="G385" s="196">
        <f>SUM(G386:G394)</f>
        <v>7015.9000000000015</v>
      </c>
      <c r="H385" s="196">
        <f t="shared" ref="H385:J385" si="65">SUM(H386:H394)</f>
        <v>886</v>
      </c>
      <c r="I385" s="196">
        <f t="shared" si="65"/>
        <v>7015.9000000000015</v>
      </c>
      <c r="J385" s="196">
        <f t="shared" si="65"/>
        <v>886</v>
      </c>
      <c r="K385" s="189"/>
      <c r="L385" s="190"/>
      <c r="M385" s="197"/>
      <c r="N385" s="197"/>
      <c r="O385" s="190"/>
      <c r="P385" s="190"/>
      <c r="Q385" s="355"/>
    </row>
    <row r="386" spans="1:17" ht="12.6" customHeight="1" thickBot="1" x14ac:dyDescent="0.35">
      <c r="A386" s="356"/>
      <c r="B386" s="368"/>
      <c r="C386" s="371"/>
      <c r="D386" s="194"/>
      <c r="E386" s="194"/>
      <c r="F386" s="198">
        <v>2017</v>
      </c>
      <c r="G386" s="199">
        <v>343</v>
      </c>
      <c r="H386" s="200">
        <v>343</v>
      </c>
      <c r="I386" s="200">
        <v>343</v>
      </c>
      <c r="J386" s="200">
        <v>343</v>
      </c>
      <c r="K386" s="189"/>
      <c r="L386" s="190"/>
      <c r="M386" s="190"/>
      <c r="N386" s="190"/>
      <c r="O386" s="190"/>
      <c r="P386" s="190"/>
      <c r="Q386" s="356"/>
    </row>
    <row r="387" spans="1:17" ht="12.6" customHeight="1" thickBot="1" x14ac:dyDescent="0.35">
      <c r="A387" s="356"/>
      <c r="B387" s="368"/>
      <c r="C387" s="371"/>
      <c r="D387" s="194"/>
      <c r="E387" s="194"/>
      <c r="F387" s="198">
        <v>2018</v>
      </c>
      <c r="G387" s="199">
        <v>200</v>
      </c>
      <c r="H387" s="199">
        <v>200</v>
      </c>
      <c r="I387" s="199">
        <v>200</v>
      </c>
      <c r="J387" s="199">
        <v>200</v>
      </c>
      <c r="K387" s="189"/>
      <c r="L387" s="190"/>
      <c r="M387" s="190"/>
      <c r="N387" s="190"/>
      <c r="O387" s="190"/>
      <c r="P387" s="190"/>
      <c r="Q387" s="356"/>
    </row>
    <row r="388" spans="1:17" ht="12.6" customHeight="1" thickBot="1" x14ac:dyDescent="0.35">
      <c r="A388" s="356"/>
      <c r="B388" s="368"/>
      <c r="C388" s="371"/>
      <c r="D388" s="194"/>
      <c r="E388" s="194"/>
      <c r="F388" s="198">
        <v>2019</v>
      </c>
      <c r="G388" s="199">
        <v>1460</v>
      </c>
      <c r="H388" s="200">
        <v>343</v>
      </c>
      <c r="I388" s="200">
        <v>1460</v>
      </c>
      <c r="J388" s="200">
        <v>343</v>
      </c>
      <c r="K388" s="189"/>
      <c r="L388" s="190"/>
      <c r="M388" s="190"/>
      <c r="N388" s="190"/>
      <c r="O388" s="190"/>
      <c r="P388" s="190"/>
      <c r="Q388" s="356"/>
    </row>
    <row r="389" spans="1:17" ht="12.6" customHeight="1" thickBot="1" x14ac:dyDescent="0.35">
      <c r="A389" s="356"/>
      <c r="B389" s="368"/>
      <c r="C389" s="371"/>
      <c r="D389" s="194"/>
      <c r="E389" s="194"/>
      <c r="F389" s="198">
        <v>2020</v>
      </c>
      <c r="G389" s="199">
        <v>1382.4</v>
      </c>
      <c r="H389" s="200">
        <v>0</v>
      </c>
      <c r="I389" s="199">
        <v>1382.4</v>
      </c>
      <c r="J389" s="200">
        <v>0</v>
      </c>
      <c r="K389" s="189"/>
      <c r="L389" s="190"/>
      <c r="M389" s="190"/>
      <c r="N389" s="190"/>
      <c r="O389" s="190"/>
      <c r="P389" s="190"/>
      <c r="Q389" s="356"/>
    </row>
    <row r="390" spans="1:17" ht="12.6" customHeight="1" thickBot="1" x14ac:dyDescent="0.35">
      <c r="A390" s="356"/>
      <c r="B390" s="368"/>
      <c r="C390" s="371"/>
      <c r="D390" s="194"/>
      <c r="E390" s="194"/>
      <c r="F390" s="198">
        <v>2021</v>
      </c>
      <c r="G390" s="201">
        <v>639.1</v>
      </c>
      <c r="H390" s="201">
        <v>0</v>
      </c>
      <c r="I390" s="201">
        <v>639.1</v>
      </c>
      <c r="J390" s="201">
        <v>0</v>
      </c>
      <c r="K390" s="189"/>
      <c r="L390" s="190"/>
      <c r="M390" s="190"/>
      <c r="N390" s="190"/>
      <c r="O390" s="190"/>
      <c r="P390" s="190"/>
      <c r="Q390" s="356"/>
    </row>
    <row r="391" spans="1:17" ht="12.6" customHeight="1" thickBot="1" x14ac:dyDescent="0.35">
      <c r="A391" s="356"/>
      <c r="B391" s="368"/>
      <c r="C391" s="371"/>
      <c r="D391" s="194"/>
      <c r="E391" s="194"/>
      <c r="F391" s="198">
        <v>2022</v>
      </c>
      <c r="G391" s="201">
        <v>656.1</v>
      </c>
      <c r="H391" s="201">
        <v>0</v>
      </c>
      <c r="I391" s="201">
        <v>656.1</v>
      </c>
      <c r="J391" s="201">
        <v>0</v>
      </c>
      <c r="K391" s="189"/>
      <c r="L391" s="190"/>
      <c r="M391" s="190"/>
      <c r="N391" s="190"/>
      <c r="O391" s="190"/>
      <c r="P391" s="190"/>
      <c r="Q391" s="356"/>
    </row>
    <row r="392" spans="1:17" ht="12.6" customHeight="1" thickBot="1" x14ac:dyDescent="0.35">
      <c r="A392" s="356"/>
      <c r="B392" s="368"/>
      <c r="C392" s="371"/>
      <c r="D392" s="194"/>
      <c r="E392" s="194"/>
      <c r="F392" s="198">
        <v>2023</v>
      </c>
      <c r="G392" s="201">
        <v>656.1</v>
      </c>
      <c r="H392" s="201">
        <v>0</v>
      </c>
      <c r="I392" s="201">
        <v>656.1</v>
      </c>
      <c r="J392" s="201">
        <v>0</v>
      </c>
      <c r="K392" s="189"/>
      <c r="L392" s="190"/>
      <c r="M392" s="190"/>
      <c r="N392" s="190"/>
      <c r="O392" s="190"/>
      <c r="P392" s="190"/>
      <c r="Q392" s="356"/>
    </row>
    <row r="393" spans="1:17" ht="12.6" customHeight="1" thickBot="1" x14ac:dyDescent="0.35">
      <c r="A393" s="356"/>
      <c r="B393" s="368"/>
      <c r="C393" s="371"/>
      <c r="D393" s="194"/>
      <c r="E393" s="194"/>
      <c r="F393" s="198">
        <v>2024</v>
      </c>
      <c r="G393" s="201">
        <v>839.6</v>
      </c>
      <c r="H393" s="201">
        <v>0</v>
      </c>
      <c r="I393" s="201">
        <v>839.6</v>
      </c>
      <c r="J393" s="201">
        <v>0</v>
      </c>
      <c r="K393" s="189"/>
      <c r="L393" s="190"/>
      <c r="M393" s="190"/>
      <c r="N393" s="190"/>
      <c r="O393" s="190"/>
      <c r="P393" s="190"/>
      <c r="Q393" s="356"/>
    </row>
    <row r="394" spans="1:17" ht="12.6" customHeight="1" thickBot="1" x14ac:dyDescent="0.35">
      <c r="A394" s="357"/>
      <c r="B394" s="369"/>
      <c r="C394" s="372"/>
      <c r="D394" s="202"/>
      <c r="E394" s="202"/>
      <c r="F394" s="198">
        <v>2025</v>
      </c>
      <c r="G394" s="201">
        <v>839.6</v>
      </c>
      <c r="H394" s="201">
        <v>0</v>
      </c>
      <c r="I394" s="201">
        <v>839.6</v>
      </c>
      <c r="J394" s="201">
        <v>0</v>
      </c>
      <c r="K394" s="189"/>
      <c r="L394" s="190"/>
      <c r="M394" s="190"/>
      <c r="N394" s="190"/>
      <c r="O394" s="190"/>
      <c r="P394" s="190"/>
      <c r="Q394" s="357"/>
    </row>
    <row r="395" spans="1:17" ht="18" customHeight="1" thickBot="1" x14ac:dyDescent="0.35">
      <c r="A395" s="349">
        <v>8</v>
      </c>
      <c r="B395" s="376" t="s">
        <v>172</v>
      </c>
      <c r="C395" s="355" t="s">
        <v>160</v>
      </c>
      <c r="D395" s="29" t="s">
        <v>22</v>
      </c>
      <c r="E395" s="29" t="s">
        <v>161</v>
      </c>
      <c r="F395" s="30" t="s">
        <v>18</v>
      </c>
      <c r="G395" s="203">
        <f>SUM(G396:G404)</f>
        <v>5115</v>
      </c>
      <c r="H395" s="203">
        <f>SUM(H396:H404)</f>
        <v>2926.1</v>
      </c>
      <c r="I395" s="203">
        <f t="shared" ref="I395:J395" si="66">SUM(I396:I404)</f>
        <v>5115</v>
      </c>
      <c r="J395" s="203">
        <f t="shared" si="66"/>
        <v>2926.1</v>
      </c>
      <c r="K395" s="189"/>
      <c r="L395" s="190"/>
      <c r="M395" s="197"/>
      <c r="N395" s="197"/>
      <c r="O395" s="190"/>
      <c r="P395" s="190"/>
      <c r="Q395" s="355" t="s">
        <v>173</v>
      </c>
    </row>
    <row r="396" spans="1:17" ht="15" thickBot="1" x14ac:dyDescent="0.35">
      <c r="A396" s="350"/>
      <c r="B396" s="377"/>
      <c r="C396" s="356"/>
      <c r="D396" s="29"/>
      <c r="E396" s="29"/>
      <c r="F396" s="32">
        <v>2017</v>
      </c>
      <c r="G396" s="33">
        <f>SUM(G406+G416)</f>
        <v>820</v>
      </c>
      <c r="H396" s="33">
        <f t="shared" ref="H396:J396" si="67">SUM(H406+H416)</f>
        <v>819.9</v>
      </c>
      <c r="I396" s="33">
        <f t="shared" si="67"/>
        <v>820</v>
      </c>
      <c r="J396" s="33">
        <f t="shared" si="67"/>
        <v>819.9</v>
      </c>
      <c r="K396" s="189"/>
      <c r="L396" s="190"/>
      <c r="M396" s="190"/>
      <c r="N396" s="190"/>
      <c r="O396" s="190"/>
      <c r="P396" s="190"/>
      <c r="Q396" s="356"/>
    </row>
    <row r="397" spans="1:17" ht="15" thickBot="1" x14ac:dyDescent="0.35">
      <c r="A397" s="350"/>
      <c r="B397" s="377"/>
      <c r="C397" s="356"/>
      <c r="D397" s="29"/>
      <c r="E397" s="29"/>
      <c r="F397" s="32">
        <v>2018</v>
      </c>
      <c r="G397" s="33">
        <f t="shared" ref="G397:J404" si="68">SUM(G407+G417)</f>
        <v>820</v>
      </c>
      <c r="H397" s="33">
        <f t="shared" si="68"/>
        <v>811.2</v>
      </c>
      <c r="I397" s="33">
        <f t="shared" si="68"/>
        <v>820</v>
      </c>
      <c r="J397" s="33">
        <f t="shared" si="68"/>
        <v>811.2</v>
      </c>
      <c r="K397" s="189"/>
      <c r="L397" s="190"/>
      <c r="M397" s="190"/>
      <c r="N397" s="190"/>
      <c r="O397" s="190"/>
      <c r="P397" s="190"/>
      <c r="Q397" s="356"/>
    </row>
    <row r="398" spans="1:17" ht="15" thickBot="1" x14ac:dyDescent="0.35">
      <c r="A398" s="350"/>
      <c r="B398" s="377"/>
      <c r="C398" s="356"/>
      <c r="D398" s="29"/>
      <c r="E398" s="29"/>
      <c r="F398" s="32">
        <v>2019</v>
      </c>
      <c r="G398" s="33">
        <f t="shared" si="68"/>
        <v>820</v>
      </c>
      <c r="H398" s="33">
        <f t="shared" si="68"/>
        <v>820</v>
      </c>
      <c r="I398" s="33">
        <f t="shared" si="68"/>
        <v>820</v>
      </c>
      <c r="J398" s="33">
        <f t="shared" si="68"/>
        <v>820</v>
      </c>
      <c r="K398" s="189"/>
      <c r="L398" s="190"/>
      <c r="M398" s="190"/>
      <c r="N398" s="190"/>
      <c r="O398" s="190"/>
      <c r="P398" s="190"/>
      <c r="Q398" s="356"/>
    </row>
    <row r="399" spans="1:17" ht="15" thickBot="1" x14ac:dyDescent="0.35">
      <c r="A399" s="350"/>
      <c r="B399" s="377"/>
      <c r="C399" s="356"/>
      <c r="D399" s="29"/>
      <c r="E399" s="29"/>
      <c r="F399" s="32">
        <v>2020</v>
      </c>
      <c r="G399" s="33">
        <f t="shared" si="68"/>
        <v>475</v>
      </c>
      <c r="H399" s="33">
        <f t="shared" si="68"/>
        <v>475</v>
      </c>
      <c r="I399" s="33">
        <f t="shared" si="68"/>
        <v>475</v>
      </c>
      <c r="J399" s="33">
        <f t="shared" si="68"/>
        <v>475</v>
      </c>
      <c r="K399" s="189"/>
      <c r="L399" s="190"/>
      <c r="M399" s="190"/>
      <c r="N399" s="190"/>
      <c r="O399" s="190"/>
      <c r="P399" s="190"/>
      <c r="Q399" s="356"/>
    </row>
    <row r="400" spans="1:17" ht="15" thickBot="1" x14ac:dyDescent="0.35">
      <c r="A400" s="350"/>
      <c r="B400" s="377"/>
      <c r="C400" s="356"/>
      <c r="D400" s="29"/>
      <c r="E400" s="29"/>
      <c r="F400" s="32">
        <v>2021</v>
      </c>
      <c r="G400" s="33">
        <f t="shared" si="68"/>
        <v>820</v>
      </c>
      <c r="H400" s="33">
        <f t="shared" si="68"/>
        <v>0</v>
      </c>
      <c r="I400" s="33">
        <f t="shared" si="68"/>
        <v>820</v>
      </c>
      <c r="J400" s="33">
        <f t="shared" si="68"/>
        <v>0</v>
      </c>
      <c r="K400" s="189"/>
      <c r="L400" s="190"/>
      <c r="M400" s="190"/>
      <c r="N400" s="190"/>
      <c r="O400" s="190"/>
      <c r="P400" s="190"/>
      <c r="Q400" s="356"/>
    </row>
    <row r="401" spans="1:17" ht="15" thickBot="1" x14ac:dyDescent="0.35">
      <c r="A401" s="350"/>
      <c r="B401" s="377"/>
      <c r="C401" s="356"/>
      <c r="D401" s="29"/>
      <c r="E401" s="29"/>
      <c r="F401" s="32">
        <v>2022</v>
      </c>
      <c r="G401" s="33">
        <f t="shared" si="68"/>
        <v>820</v>
      </c>
      <c r="H401" s="33">
        <f t="shared" si="68"/>
        <v>0</v>
      </c>
      <c r="I401" s="33">
        <f t="shared" si="68"/>
        <v>820</v>
      </c>
      <c r="J401" s="33">
        <f t="shared" si="68"/>
        <v>0</v>
      </c>
      <c r="K401" s="189"/>
      <c r="L401" s="190"/>
      <c r="M401" s="190"/>
      <c r="N401" s="190"/>
      <c r="O401" s="190"/>
      <c r="P401" s="190"/>
      <c r="Q401" s="356"/>
    </row>
    <row r="402" spans="1:17" ht="15" thickBot="1" x14ac:dyDescent="0.35">
      <c r="A402" s="350"/>
      <c r="B402" s="377"/>
      <c r="C402" s="356"/>
      <c r="D402" s="29"/>
      <c r="E402" s="29"/>
      <c r="F402" s="32">
        <v>2023</v>
      </c>
      <c r="G402" s="33">
        <f t="shared" si="68"/>
        <v>0</v>
      </c>
      <c r="H402" s="33">
        <f t="shared" si="68"/>
        <v>0</v>
      </c>
      <c r="I402" s="33">
        <v>0</v>
      </c>
      <c r="J402" s="33">
        <f t="shared" si="68"/>
        <v>0</v>
      </c>
      <c r="K402" s="189"/>
      <c r="L402" s="190"/>
      <c r="M402" s="190"/>
      <c r="N402" s="190"/>
      <c r="O402" s="190"/>
      <c r="P402" s="190"/>
      <c r="Q402" s="356"/>
    </row>
    <row r="403" spans="1:17" ht="15" thickBot="1" x14ac:dyDescent="0.35">
      <c r="A403" s="350"/>
      <c r="B403" s="377"/>
      <c r="C403" s="356"/>
      <c r="D403" s="29"/>
      <c r="E403" s="29"/>
      <c r="F403" s="32">
        <v>2024</v>
      </c>
      <c r="G403" s="33">
        <f t="shared" si="68"/>
        <v>540</v>
      </c>
      <c r="H403" s="33">
        <f t="shared" si="68"/>
        <v>0</v>
      </c>
      <c r="I403" s="33">
        <f t="shared" si="68"/>
        <v>540</v>
      </c>
      <c r="J403" s="33">
        <f t="shared" si="68"/>
        <v>0</v>
      </c>
      <c r="K403" s="189"/>
      <c r="L403" s="190"/>
      <c r="M403" s="190"/>
      <c r="N403" s="190"/>
      <c r="O403" s="190"/>
      <c r="P403" s="190"/>
      <c r="Q403" s="356"/>
    </row>
    <row r="404" spans="1:17" ht="298.2" customHeight="1" thickBot="1" x14ac:dyDescent="0.35">
      <c r="A404" s="351"/>
      <c r="B404" s="378"/>
      <c r="C404" s="357"/>
      <c r="D404" s="13"/>
      <c r="E404" s="13"/>
      <c r="F404" s="13">
        <v>2025</v>
      </c>
      <c r="G404" s="192">
        <f t="shared" si="68"/>
        <v>0</v>
      </c>
      <c r="H404" s="192">
        <f t="shared" si="68"/>
        <v>0</v>
      </c>
      <c r="I404" s="192">
        <f t="shared" si="68"/>
        <v>0</v>
      </c>
      <c r="J404" s="192">
        <f t="shared" si="68"/>
        <v>0</v>
      </c>
      <c r="K404" s="189"/>
      <c r="L404" s="190"/>
      <c r="M404" s="190"/>
      <c r="N404" s="190"/>
      <c r="O404" s="190"/>
      <c r="P404" s="190"/>
      <c r="Q404" s="357"/>
    </row>
    <row r="405" spans="1:17" ht="15" thickBot="1" x14ac:dyDescent="0.35">
      <c r="A405" s="355"/>
      <c r="B405" s="367" t="s">
        <v>163</v>
      </c>
      <c r="C405" s="370" t="s">
        <v>164</v>
      </c>
      <c r="D405" s="194"/>
      <c r="E405" s="194"/>
      <c r="F405" s="195" t="s">
        <v>18</v>
      </c>
      <c r="G405" s="196">
        <f>SUM(G406:G414)</f>
        <v>560</v>
      </c>
      <c r="H405" s="196">
        <f t="shared" ref="H405:J405" si="69">SUM(H406:H414)</f>
        <v>559.9</v>
      </c>
      <c r="I405" s="196">
        <f t="shared" si="69"/>
        <v>560</v>
      </c>
      <c r="J405" s="196">
        <f t="shared" si="69"/>
        <v>559.9</v>
      </c>
      <c r="K405" s="189"/>
      <c r="L405" s="190"/>
      <c r="M405" s="197"/>
      <c r="N405" s="197"/>
      <c r="O405" s="190"/>
      <c r="P405" s="213"/>
      <c r="Q405" s="355"/>
    </row>
    <row r="406" spans="1:17" ht="13.95" customHeight="1" thickBot="1" x14ac:dyDescent="0.35">
      <c r="A406" s="356"/>
      <c r="B406" s="368"/>
      <c r="C406" s="371"/>
      <c r="D406" s="194"/>
      <c r="E406" s="194"/>
      <c r="F406" s="198">
        <v>2017</v>
      </c>
      <c r="G406" s="199">
        <v>100</v>
      </c>
      <c r="H406" s="200">
        <v>100</v>
      </c>
      <c r="I406" s="200">
        <v>100</v>
      </c>
      <c r="J406" s="200">
        <v>100</v>
      </c>
      <c r="K406" s="189"/>
      <c r="L406" s="190"/>
      <c r="M406" s="190"/>
      <c r="N406" s="190"/>
      <c r="O406" s="190"/>
      <c r="P406" s="213"/>
      <c r="Q406" s="356"/>
    </row>
    <row r="407" spans="1:17" ht="13.95" customHeight="1" thickBot="1" x14ac:dyDescent="0.35">
      <c r="A407" s="356"/>
      <c r="B407" s="368"/>
      <c r="C407" s="371"/>
      <c r="D407" s="194"/>
      <c r="E407" s="194"/>
      <c r="F407" s="198">
        <v>2018</v>
      </c>
      <c r="G407" s="199">
        <v>300</v>
      </c>
      <c r="H407" s="200">
        <v>299.89999999999998</v>
      </c>
      <c r="I407" s="200">
        <v>300</v>
      </c>
      <c r="J407" s="200">
        <v>299.89999999999998</v>
      </c>
      <c r="K407" s="189"/>
      <c r="L407" s="190"/>
      <c r="M407" s="190"/>
      <c r="N407" s="190"/>
      <c r="O407" s="190"/>
      <c r="P407" s="213"/>
      <c r="Q407" s="356"/>
    </row>
    <row r="408" spans="1:17" ht="13.95" customHeight="1" thickBot="1" x14ac:dyDescent="0.35">
      <c r="A408" s="356"/>
      <c r="B408" s="368"/>
      <c r="C408" s="371"/>
      <c r="D408" s="194"/>
      <c r="E408" s="194"/>
      <c r="F408" s="198">
        <v>2019</v>
      </c>
      <c r="G408" s="199">
        <v>0</v>
      </c>
      <c r="H408" s="200">
        <v>0</v>
      </c>
      <c r="I408" s="200">
        <v>0</v>
      </c>
      <c r="J408" s="200">
        <v>0</v>
      </c>
      <c r="K408" s="189"/>
      <c r="L408" s="190"/>
      <c r="M408" s="190"/>
      <c r="N408" s="190"/>
      <c r="O408" s="190"/>
      <c r="P408" s="213"/>
      <c r="Q408" s="356"/>
    </row>
    <row r="409" spans="1:17" ht="13.95" customHeight="1" thickBot="1" x14ac:dyDescent="0.35">
      <c r="A409" s="356"/>
      <c r="B409" s="368"/>
      <c r="C409" s="371"/>
      <c r="D409" s="194"/>
      <c r="E409" s="194"/>
      <c r="F409" s="198">
        <v>2020</v>
      </c>
      <c r="G409" s="199">
        <v>160</v>
      </c>
      <c r="H409" s="199">
        <v>160</v>
      </c>
      <c r="I409" s="199">
        <v>160</v>
      </c>
      <c r="J409" s="199">
        <v>160</v>
      </c>
      <c r="K409" s="189"/>
      <c r="L409" s="190"/>
      <c r="M409" s="190"/>
      <c r="N409" s="190"/>
      <c r="O409" s="190"/>
      <c r="P409" s="213"/>
      <c r="Q409" s="356"/>
    </row>
    <row r="410" spans="1:17" ht="13.95" customHeight="1" thickBot="1" x14ac:dyDescent="0.35">
      <c r="A410" s="356"/>
      <c r="B410" s="368"/>
      <c r="C410" s="371"/>
      <c r="D410" s="194"/>
      <c r="E410" s="194"/>
      <c r="F410" s="198">
        <v>2021</v>
      </c>
      <c r="G410" s="199">
        <v>0</v>
      </c>
      <c r="H410" s="199">
        <v>0</v>
      </c>
      <c r="I410" s="199">
        <v>0</v>
      </c>
      <c r="J410" s="199">
        <v>0</v>
      </c>
      <c r="K410" s="189"/>
      <c r="L410" s="190"/>
      <c r="M410" s="190"/>
      <c r="N410" s="190"/>
      <c r="O410" s="190"/>
      <c r="P410" s="213"/>
      <c r="Q410" s="356"/>
    </row>
    <row r="411" spans="1:17" ht="13.95" customHeight="1" thickBot="1" x14ac:dyDescent="0.35">
      <c r="A411" s="356"/>
      <c r="B411" s="368"/>
      <c r="C411" s="371"/>
      <c r="D411" s="194"/>
      <c r="E411" s="194"/>
      <c r="F411" s="198">
        <v>2022</v>
      </c>
      <c r="G411" s="199">
        <v>0</v>
      </c>
      <c r="H411" s="199">
        <v>0</v>
      </c>
      <c r="I411" s="199">
        <v>0</v>
      </c>
      <c r="J411" s="199">
        <v>0</v>
      </c>
      <c r="K411" s="189"/>
      <c r="L411" s="190"/>
      <c r="M411" s="190"/>
      <c r="N411" s="190"/>
      <c r="O411" s="190"/>
      <c r="P411" s="213"/>
      <c r="Q411" s="356"/>
    </row>
    <row r="412" spans="1:17" ht="13.95" customHeight="1" thickBot="1" x14ac:dyDescent="0.35">
      <c r="A412" s="356"/>
      <c r="B412" s="368"/>
      <c r="C412" s="371"/>
      <c r="D412" s="194"/>
      <c r="E412" s="194"/>
      <c r="F412" s="198">
        <v>2023</v>
      </c>
      <c r="G412" s="201">
        <v>0</v>
      </c>
      <c r="H412" s="201">
        <v>0</v>
      </c>
      <c r="I412" s="201">
        <v>0</v>
      </c>
      <c r="J412" s="201">
        <v>0</v>
      </c>
      <c r="K412" s="189"/>
      <c r="L412" s="190"/>
      <c r="M412" s="190"/>
      <c r="N412" s="190"/>
      <c r="O412" s="190"/>
      <c r="P412" s="213"/>
      <c r="Q412" s="356"/>
    </row>
    <row r="413" spans="1:17" ht="13.95" customHeight="1" thickBot="1" x14ac:dyDescent="0.35">
      <c r="A413" s="356"/>
      <c r="B413" s="368"/>
      <c r="C413" s="371"/>
      <c r="D413" s="194"/>
      <c r="E413" s="194"/>
      <c r="F413" s="198">
        <v>2024</v>
      </c>
      <c r="G413" s="201">
        <v>0</v>
      </c>
      <c r="H413" s="201">
        <v>0</v>
      </c>
      <c r="I413" s="201">
        <v>0</v>
      </c>
      <c r="J413" s="201">
        <v>0</v>
      </c>
      <c r="K413" s="189"/>
      <c r="L413" s="190"/>
      <c r="M413" s="190"/>
      <c r="N413" s="190"/>
      <c r="O413" s="190"/>
      <c r="P413" s="213"/>
      <c r="Q413" s="356"/>
    </row>
    <row r="414" spans="1:17" ht="13.95" customHeight="1" thickBot="1" x14ac:dyDescent="0.35">
      <c r="A414" s="357"/>
      <c r="B414" s="369"/>
      <c r="C414" s="372"/>
      <c r="D414" s="202"/>
      <c r="E414" s="202"/>
      <c r="F414" s="198">
        <v>2025</v>
      </c>
      <c r="G414" s="201">
        <v>0</v>
      </c>
      <c r="H414" s="201">
        <v>0</v>
      </c>
      <c r="I414" s="201">
        <v>0</v>
      </c>
      <c r="J414" s="201">
        <v>0</v>
      </c>
      <c r="K414" s="189"/>
      <c r="L414" s="190"/>
      <c r="M414" s="190"/>
      <c r="N414" s="190"/>
      <c r="O414" s="190"/>
      <c r="P414" s="213"/>
      <c r="Q414" s="357"/>
    </row>
    <row r="415" spans="1:17" ht="13.95" customHeight="1" thickBot="1" x14ac:dyDescent="0.35">
      <c r="A415" s="355"/>
      <c r="B415" s="367" t="s">
        <v>165</v>
      </c>
      <c r="C415" s="370" t="s">
        <v>166</v>
      </c>
      <c r="D415" s="194"/>
      <c r="E415" s="194"/>
      <c r="F415" s="195" t="s">
        <v>18</v>
      </c>
      <c r="G415" s="196">
        <f>SUM(G416:G424)</f>
        <v>4555</v>
      </c>
      <c r="H415" s="196">
        <f t="shared" ref="H415:J415" si="70">SUM(H416:H424)</f>
        <v>2366.1999999999998</v>
      </c>
      <c r="I415" s="196">
        <f t="shared" si="70"/>
        <v>5375</v>
      </c>
      <c r="J415" s="196">
        <f t="shared" si="70"/>
        <v>2366.1999999999998</v>
      </c>
      <c r="K415" s="189"/>
      <c r="L415" s="190"/>
      <c r="M415" s="197"/>
      <c r="N415" s="197"/>
      <c r="O415" s="190"/>
      <c r="P415" s="213"/>
      <c r="Q415" s="355"/>
    </row>
    <row r="416" spans="1:17" ht="13.95" customHeight="1" thickBot="1" x14ac:dyDescent="0.35">
      <c r="A416" s="356"/>
      <c r="B416" s="368"/>
      <c r="C416" s="371"/>
      <c r="D416" s="194"/>
      <c r="E416" s="194"/>
      <c r="F416" s="198">
        <v>2017</v>
      </c>
      <c r="G416" s="199">
        <v>720</v>
      </c>
      <c r="H416" s="200">
        <v>719.9</v>
      </c>
      <c r="I416" s="200">
        <v>720</v>
      </c>
      <c r="J416" s="200">
        <v>719.9</v>
      </c>
      <c r="K416" s="189"/>
      <c r="L416" s="190"/>
      <c r="M416" s="190"/>
      <c r="N416" s="190"/>
      <c r="O416" s="190"/>
      <c r="P416" s="213"/>
      <c r="Q416" s="356"/>
    </row>
    <row r="417" spans="1:24" ht="13.95" customHeight="1" thickBot="1" x14ac:dyDescent="0.35">
      <c r="A417" s="356"/>
      <c r="B417" s="368"/>
      <c r="C417" s="371"/>
      <c r="D417" s="194"/>
      <c r="E417" s="194"/>
      <c r="F417" s="198">
        <v>2018</v>
      </c>
      <c r="G417" s="199">
        <v>520</v>
      </c>
      <c r="H417" s="200">
        <v>511.3</v>
      </c>
      <c r="I417" s="200">
        <v>520</v>
      </c>
      <c r="J417" s="200">
        <v>511.3</v>
      </c>
      <c r="K417" s="189"/>
      <c r="L417" s="190"/>
      <c r="M417" s="190"/>
      <c r="N417" s="190"/>
      <c r="O417" s="190"/>
      <c r="P417" s="213"/>
      <c r="Q417" s="356"/>
    </row>
    <row r="418" spans="1:24" ht="13.95" customHeight="1" thickBot="1" x14ac:dyDescent="0.35">
      <c r="A418" s="356"/>
      <c r="B418" s="368"/>
      <c r="C418" s="371"/>
      <c r="D418" s="194"/>
      <c r="E418" s="194"/>
      <c r="F418" s="198">
        <v>2019</v>
      </c>
      <c r="G418" s="199">
        <v>820</v>
      </c>
      <c r="H418" s="200">
        <v>820</v>
      </c>
      <c r="I418" s="200">
        <v>820</v>
      </c>
      <c r="J418" s="200">
        <v>820</v>
      </c>
      <c r="K418" s="189"/>
      <c r="L418" s="190"/>
      <c r="M418" s="190"/>
      <c r="N418" s="190"/>
      <c r="O418" s="190"/>
      <c r="P418" s="213"/>
      <c r="Q418" s="356"/>
    </row>
    <row r="419" spans="1:24" ht="13.95" customHeight="1" thickBot="1" x14ac:dyDescent="0.35">
      <c r="A419" s="356"/>
      <c r="B419" s="368"/>
      <c r="C419" s="371"/>
      <c r="D419" s="194"/>
      <c r="E419" s="194"/>
      <c r="F419" s="198">
        <v>2020</v>
      </c>
      <c r="G419" s="199">
        <v>315</v>
      </c>
      <c r="H419" s="199">
        <v>315</v>
      </c>
      <c r="I419" s="199">
        <v>315</v>
      </c>
      <c r="J419" s="199">
        <v>315</v>
      </c>
      <c r="K419" s="189"/>
      <c r="L419" s="190"/>
      <c r="M419" s="190"/>
      <c r="N419" s="190"/>
      <c r="O419" s="190"/>
      <c r="P419" s="213"/>
      <c r="Q419" s="356"/>
    </row>
    <row r="420" spans="1:24" ht="13.95" customHeight="1" thickBot="1" x14ac:dyDescent="0.35">
      <c r="A420" s="356"/>
      <c r="B420" s="368"/>
      <c r="C420" s="371"/>
      <c r="D420" s="194"/>
      <c r="E420" s="194"/>
      <c r="F420" s="198">
        <v>2021</v>
      </c>
      <c r="G420" s="199">
        <v>820</v>
      </c>
      <c r="H420" s="199">
        <v>0</v>
      </c>
      <c r="I420" s="199">
        <v>820</v>
      </c>
      <c r="J420" s="199">
        <v>0</v>
      </c>
      <c r="K420" s="189"/>
      <c r="L420" s="190"/>
      <c r="M420" s="190"/>
      <c r="N420" s="190"/>
      <c r="O420" s="190"/>
      <c r="P420" s="213"/>
      <c r="Q420" s="356"/>
    </row>
    <row r="421" spans="1:24" ht="13.95" customHeight="1" thickBot="1" x14ac:dyDescent="0.35">
      <c r="A421" s="356"/>
      <c r="B421" s="368"/>
      <c r="C421" s="371"/>
      <c r="D421" s="194"/>
      <c r="E421" s="194"/>
      <c r="F421" s="198">
        <v>2022</v>
      </c>
      <c r="G421" s="199">
        <v>820</v>
      </c>
      <c r="H421" s="199">
        <v>0</v>
      </c>
      <c r="I421" s="199">
        <v>820</v>
      </c>
      <c r="J421" s="199">
        <v>0</v>
      </c>
      <c r="K421" s="189"/>
      <c r="L421" s="190"/>
      <c r="M421" s="190"/>
      <c r="N421" s="190"/>
      <c r="O421" s="190"/>
      <c r="P421" s="213"/>
      <c r="Q421" s="356"/>
    </row>
    <row r="422" spans="1:24" ht="13.95" customHeight="1" thickBot="1" x14ac:dyDescent="0.35">
      <c r="A422" s="356"/>
      <c r="B422" s="368"/>
      <c r="C422" s="371"/>
      <c r="D422" s="194"/>
      <c r="E422" s="194"/>
      <c r="F422" s="198">
        <v>2023</v>
      </c>
      <c r="G422" s="199">
        <v>0</v>
      </c>
      <c r="H422" s="199">
        <v>0</v>
      </c>
      <c r="I422" s="199">
        <v>820</v>
      </c>
      <c r="J422" s="199">
        <v>0</v>
      </c>
      <c r="K422" s="189"/>
      <c r="L422" s="190"/>
      <c r="M422" s="190"/>
      <c r="N422" s="190"/>
      <c r="O422" s="190"/>
      <c r="P422" s="213"/>
      <c r="Q422" s="356"/>
    </row>
    <row r="423" spans="1:24" ht="13.95" customHeight="1" thickBot="1" x14ac:dyDescent="0.35">
      <c r="A423" s="356"/>
      <c r="B423" s="368"/>
      <c r="C423" s="371"/>
      <c r="D423" s="194"/>
      <c r="E423" s="194"/>
      <c r="F423" s="198">
        <v>2024</v>
      </c>
      <c r="G423" s="201">
        <v>540</v>
      </c>
      <c r="H423" s="201">
        <v>0</v>
      </c>
      <c r="I423" s="201">
        <v>540</v>
      </c>
      <c r="J423" s="201">
        <v>0</v>
      </c>
      <c r="K423" s="189"/>
      <c r="L423" s="190"/>
      <c r="M423" s="190"/>
      <c r="N423" s="190"/>
      <c r="O423" s="190"/>
      <c r="P423" s="213"/>
      <c r="Q423" s="356"/>
    </row>
    <row r="424" spans="1:24" ht="13.95" customHeight="1" thickBot="1" x14ac:dyDescent="0.35">
      <c r="A424" s="357"/>
      <c r="B424" s="369"/>
      <c r="C424" s="372"/>
      <c r="D424" s="202"/>
      <c r="E424" s="202"/>
      <c r="F424" s="198">
        <v>2025</v>
      </c>
      <c r="G424" s="201">
        <v>0</v>
      </c>
      <c r="H424" s="201">
        <v>0</v>
      </c>
      <c r="I424" s="201">
        <v>0</v>
      </c>
      <c r="J424" s="201">
        <v>0</v>
      </c>
      <c r="K424" s="189"/>
      <c r="L424" s="190"/>
      <c r="M424" s="190"/>
      <c r="N424" s="190"/>
      <c r="O424" s="190"/>
      <c r="P424" s="213"/>
      <c r="Q424" s="357"/>
    </row>
    <row r="425" spans="1:24" s="114" customFormat="1" ht="36" customHeight="1" x14ac:dyDescent="0.2">
      <c r="A425" s="105">
        <v>9</v>
      </c>
      <c r="B425" s="106" t="s">
        <v>258</v>
      </c>
      <c r="C425" s="118" t="s">
        <v>174</v>
      </c>
      <c r="D425" s="118" t="s">
        <v>22</v>
      </c>
      <c r="E425" s="118" t="s">
        <v>104</v>
      </c>
      <c r="F425" s="115" t="s">
        <v>18</v>
      </c>
      <c r="G425" s="214">
        <f>G426+G442+G443+G444+G454+G477+G484</f>
        <v>48596.3</v>
      </c>
      <c r="H425" s="214">
        <f>H426+H442+H443+H444+H454+H477+H484</f>
        <v>15.8</v>
      </c>
      <c r="I425" s="214">
        <f>I426+I442+I443+I444+I454+I477+I484</f>
        <v>48596.3</v>
      </c>
      <c r="J425" s="214">
        <f>J426+J442+J443+J444+J454+J477+J484</f>
        <v>15.8</v>
      </c>
      <c r="K425" s="215"/>
      <c r="L425" s="215"/>
      <c r="M425" s="215"/>
      <c r="N425" s="215"/>
      <c r="O425" s="215"/>
      <c r="P425" s="216"/>
      <c r="Q425" s="392" t="s">
        <v>24</v>
      </c>
      <c r="R425" s="112"/>
      <c r="S425" s="112"/>
      <c r="T425" s="112"/>
      <c r="U425" s="112"/>
      <c r="V425" s="112"/>
      <c r="W425" s="112"/>
      <c r="X425" s="113"/>
    </row>
    <row r="426" spans="1:24" s="125" customFormat="1" ht="12" x14ac:dyDescent="0.25">
      <c r="A426" s="150"/>
      <c r="B426" s="57" t="s">
        <v>48</v>
      </c>
      <c r="C426" s="151"/>
      <c r="D426" s="151"/>
      <c r="E426" s="151"/>
      <c r="F426" s="151"/>
      <c r="G426" s="162">
        <v>0</v>
      </c>
      <c r="H426" s="162">
        <v>0</v>
      </c>
      <c r="I426" s="162">
        <v>0</v>
      </c>
      <c r="J426" s="162">
        <v>0</v>
      </c>
      <c r="K426" s="217"/>
      <c r="L426" s="217"/>
      <c r="M426" s="217"/>
      <c r="N426" s="217"/>
      <c r="O426" s="217"/>
      <c r="P426" s="218"/>
      <c r="Q426" s="393"/>
      <c r="R426" s="123"/>
      <c r="S426" s="123"/>
      <c r="T426" s="123"/>
      <c r="U426" s="123"/>
      <c r="V426" s="123"/>
      <c r="W426" s="123"/>
      <c r="X426" s="124"/>
    </row>
    <row r="427" spans="1:24" s="48" customFormat="1" ht="24" x14ac:dyDescent="0.25">
      <c r="A427" s="81">
        <v>1</v>
      </c>
      <c r="B427" s="65" t="s">
        <v>175</v>
      </c>
      <c r="C427" s="86"/>
      <c r="D427" s="86"/>
      <c r="E427" s="86"/>
      <c r="F427" s="82">
        <v>2020</v>
      </c>
      <c r="G427" s="66">
        <v>0</v>
      </c>
      <c r="H427" s="66">
        <v>0</v>
      </c>
      <c r="I427" s="66">
        <v>0</v>
      </c>
      <c r="J427" s="66">
        <v>0</v>
      </c>
      <c r="K427" s="219"/>
      <c r="L427" s="219"/>
      <c r="M427" s="219"/>
      <c r="N427" s="219"/>
      <c r="O427" s="219"/>
      <c r="P427" s="220"/>
      <c r="Q427" s="393"/>
    </row>
    <row r="428" spans="1:24" s="48" customFormat="1" ht="24" x14ac:dyDescent="0.25">
      <c r="A428" s="81"/>
      <c r="B428" s="65" t="s">
        <v>176</v>
      </c>
      <c r="C428" s="86"/>
      <c r="D428" s="86"/>
      <c r="E428" s="86"/>
      <c r="F428" s="82">
        <v>2020</v>
      </c>
      <c r="G428" s="66">
        <v>3.8</v>
      </c>
      <c r="H428" s="66">
        <v>3.8</v>
      </c>
      <c r="I428" s="66">
        <v>3.8</v>
      </c>
      <c r="J428" s="66">
        <v>3.8</v>
      </c>
      <c r="K428" s="219"/>
      <c r="L428" s="219"/>
      <c r="M428" s="219"/>
      <c r="N428" s="219"/>
      <c r="O428" s="219"/>
      <c r="P428" s="220"/>
      <c r="Q428" s="393"/>
    </row>
    <row r="429" spans="1:24" s="48" customFormat="1" ht="13.8" x14ac:dyDescent="0.25">
      <c r="A429" s="81"/>
      <c r="B429" s="68" t="s">
        <v>27</v>
      </c>
      <c r="C429" s="81"/>
      <c r="D429" s="81"/>
      <c r="E429" s="81"/>
      <c r="F429" s="88"/>
      <c r="G429" s="69">
        <f>G427+G428</f>
        <v>3.8</v>
      </c>
      <c r="H429" s="69">
        <f>H427+H428</f>
        <v>3.8</v>
      </c>
      <c r="I429" s="69">
        <f>I427+I428</f>
        <v>3.8</v>
      </c>
      <c r="J429" s="69">
        <f>J427+J428</f>
        <v>3.8</v>
      </c>
      <c r="K429" s="221"/>
      <c r="L429" s="221"/>
      <c r="M429" s="221"/>
      <c r="N429" s="221"/>
      <c r="O429" s="221"/>
      <c r="P429" s="222"/>
      <c r="Q429" s="393"/>
    </row>
    <row r="430" spans="1:24" s="48" customFormat="1" ht="24" x14ac:dyDescent="0.25">
      <c r="A430" s="81">
        <v>2</v>
      </c>
      <c r="B430" s="65" t="s">
        <v>177</v>
      </c>
      <c r="C430" s="86"/>
      <c r="D430" s="86"/>
      <c r="E430" s="86"/>
      <c r="F430" s="82">
        <v>2020</v>
      </c>
      <c r="G430" s="66">
        <v>0</v>
      </c>
      <c r="H430" s="66">
        <v>0</v>
      </c>
      <c r="I430" s="66">
        <v>0</v>
      </c>
      <c r="J430" s="66">
        <v>0</v>
      </c>
      <c r="K430" s="219"/>
      <c r="L430" s="219"/>
      <c r="M430" s="219"/>
      <c r="N430" s="219"/>
      <c r="O430" s="219"/>
      <c r="P430" s="220"/>
      <c r="Q430" s="393"/>
    </row>
    <row r="431" spans="1:24" s="48" customFormat="1" ht="24" x14ac:dyDescent="0.25">
      <c r="A431" s="86"/>
      <c r="B431" s="65" t="s">
        <v>178</v>
      </c>
      <c r="C431" s="86"/>
      <c r="D431" s="86"/>
      <c r="E431" s="86"/>
      <c r="F431" s="82">
        <v>2020</v>
      </c>
      <c r="G431" s="66">
        <v>3.8</v>
      </c>
      <c r="H431" s="66">
        <v>3.8</v>
      </c>
      <c r="I431" s="66">
        <v>3.8</v>
      </c>
      <c r="J431" s="66">
        <v>3.8</v>
      </c>
      <c r="K431" s="219"/>
      <c r="L431" s="219"/>
      <c r="M431" s="219"/>
      <c r="N431" s="219"/>
      <c r="O431" s="219"/>
      <c r="P431" s="220"/>
      <c r="Q431" s="393"/>
    </row>
    <row r="432" spans="1:24" s="48" customFormat="1" ht="17.399999999999999" customHeight="1" x14ac:dyDescent="0.25">
      <c r="A432" s="81"/>
      <c r="B432" s="68" t="s">
        <v>27</v>
      </c>
      <c r="C432" s="81"/>
      <c r="D432" s="81"/>
      <c r="E432" s="81"/>
      <c r="F432" s="88"/>
      <c r="G432" s="69">
        <f>G430+G431</f>
        <v>3.8</v>
      </c>
      <c r="H432" s="69">
        <f>H430+H431</f>
        <v>3.8</v>
      </c>
      <c r="I432" s="69">
        <f>I430+I431</f>
        <v>3.8</v>
      </c>
      <c r="J432" s="69">
        <f>J430+J431</f>
        <v>3.8</v>
      </c>
      <c r="K432" s="221"/>
      <c r="L432" s="221"/>
      <c r="M432" s="221"/>
      <c r="N432" s="221"/>
      <c r="O432" s="221"/>
      <c r="P432" s="222"/>
      <c r="Q432" s="393"/>
    </row>
    <row r="433" spans="1:17" s="48" customFormat="1" ht="24" x14ac:dyDescent="0.25">
      <c r="A433" s="81">
        <v>3</v>
      </c>
      <c r="B433" s="65" t="s">
        <v>179</v>
      </c>
      <c r="C433" s="81"/>
      <c r="D433" s="81"/>
      <c r="E433" s="81"/>
      <c r="F433" s="82">
        <v>2020</v>
      </c>
      <c r="G433" s="66">
        <v>0</v>
      </c>
      <c r="H433" s="66">
        <v>0</v>
      </c>
      <c r="I433" s="66">
        <v>0</v>
      </c>
      <c r="J433" s="66">
        <v>0</v>
      </c>
      <c r="K433" s="221"/>
      <c r="L433" s="221"/>
      <c r="M433" s="221"/>
      <c r="N433" s="221"/>
      <c r="O433" s="221"/>
      <c r="P433" s="222"/>
      <c r="Q433" s="393"/>
    </row>
    <row r="434" spans="1:17" s="48" customFormat="1" ht="24" x14ac:dyDescent="0.25">
      <c r="A434" s="81"/>
      <c r="B434" s="65" t="s">
        <v>180</v>
      </c>
      <c r="C434" s="81"/>
      <c r="D434" s="81"/>
      <c r="E434" s="81"/>
      <c r="F434" s="82">
        <v>2020</v>
      </c>
      <c r="G434" s="66">
        <v>1.8</v>
      </c>
      <c r="H434" s="66">
        <v>1.8</v>
      </c>
      <c r="I434" s="66">
        <v>1.8</v>
      </c>
      <c r="J434" s="66">
        <v>1.8</v>
      </c>
      <c r="K434" s="221"/>
      <c r="L434" s="221"/>
      <c r="M434" s="221"/>
      <c r="N434" s="221"/>
      <c r="O434" s="221"/>
      <c r="P434" s="222"/>
      <c r="Q434" s="393"/>
    </row>
    <row r="435" spans="1:17" s="48" customFormat="1" ht="13.8" x14ac:dyDescent="0.25">
      <c r="A435" s="81"/>
      <c r="B435" s="68" t="s">
        <v>27</v>
      </c>
      <c r="C435" s="81"/>
      <c r="D435" s="81"/>
      <c r="E435" s="81"/>
      <c r="F435" s="88"/>
      <c r="G435" s="69">
        <f>G433+G434</f>
        <v>1.8</v>
      </c>
      <c r="H435" s="69">
        <f>H433+H434</f>
        <v>1.8</v>
      </c>
      <c r="I435" s="69">
        <f>I433+I434</f>
        <v>1.8</v>
      </c>
      <c r="J435" s="69">
        <f>J433+J434</f>
        <v>1.8</v>
      </c>
      <c r="K435" s="221"/>
      <c r="L435" s="221"/>
      <c r="M435" s="221"/>
      <c r="N435" s="221"/>
      <c r="O435" s="221"/>
      <c r="P435" s="222"/>
      <c r="Q435" s="393"/>
    </row>
    <row r="436" spans="1:17" s="48" customFormat="1" ht="24" x14ac:dyDescent="0.25">
      <c r="A436" s="81">
        <v>4</v>
      </c>
      <c r="B436" s="65" t="s">
        <v>181</v>
      </c>
      <c r="C436" s="81"/>
      <c r="D436" s="81"/>
      <c r="E436" s="81"/>
      <c r="F436" s="82">
        <v>2020</v>
      </c>
      <c r="G436" s="66">
        <v>0</v>
      </c>
      <c r="H436" s="66">
        <v>0</v>
      </c>
      <c r="I436" s="66">
        <v>0</v>
      </c>
      <c r="J436" s="66">
        <v>0</v>
      </c>
      <c r="K436" s="221"/>
      <c r="L436" s="221"/>
      <c r="M436" s="221"/>
      <c r="N436" s="221"/>
      <c r="O436" s="221"/>
      <c r="P436" s="222"/>
      <c r="Q436" s="393"/>
    </row>
    <row r="437" spans="1:17" s="48" customFormat="1" ht="24" x14ac:dyDescent="0.25">
      <c r="A437" s="81"/>
      <c r="B437" s="65" t="s">
        <v>182</v>
      </c>
      <c r="C437" s="81"/>
      <c r="D437" s="81"/>
      <c r="E437" s="81"/>
      <c r="F437" s="82">
        <v>2020</v>
      </c>
      <c r="G437" s="66">
        <v>3.6</v>
      </c>
      <c r="H437" s="66">
        <v>3.6</v>
      </c>
      <c r="I437" s="66">
        <v>3.6</v>
      </c>
      <c r="J437" s="66">
        <v>3.6</v>
      </c>
      <c r="K437" s="221"/>
      <c r="L437" s="221"/>
      <c r="M437" s="221"/>
      <c r="N437" s="221"/>
      <c r="O437" s="221"/>
      <c r="P437" s="222"/>
      <c r="Q437" s="393"/>
    </row>
    <row r="438" spans="1:17" s="48" customFormat="1" ht="13.8" x14ac:dyDescent="0.25">
      <c r="A438" s="81"/>
      <c r="B438" s="68" t="s">
        <v>27</v>
      </c>
      <c r="C438" s="81"/>
      <c r="D438" s="81"/>
      <c r="E438" s="81"/>
      <c r="F438" s="88"/>
      <c r="G438" s="69">
        <f>G436+G437</f>
        <v>3.6</v>
      </c>
      <c r="H438" s="69">
        <f>H436+H437</f>
        <v>3.6</v>
      </c>
      <c r="I438" s="69">
        <f>I436+I437</f>
        <v>3.6</v>
      </c>
      <c r="J438" s="69">
        <f>J436+J437</f>
        <v>3.6</v>
      </c>
      <c r="K438" s="221"/>
      <c r="L438" s="221"/>
      <c r="M438" s="221"/>
      <c r="N438" s="221"/>
      <c r="O438" s="221"/>
      <c r="P438" s="222"/>
      <c r="Q438" s="393"/>
    </row>
    <row r="439" spans="1:17" s="48" customFormat="1" ht="24" x14ac:dyDescent="0.25">
      <c r="A439" s="81">
        <v>5</v>
      </c>
      <c r="B439" s="65" t="s">
        <v>183</v>
      </c>
      <c r="C439" s="81"/>
      <c r="D439" s="81"/>
      <c r="E439" s="81"/>
      <c r="F439" s="82">
        <v>2020</v>
      </c>
      <c r="G439" s="66">
        <v>0</v>
      </c>
      <c r="H439" s="66">
        <v>0</v>
      </c>
      <c r="I439" s="66">
        <v>0</v>
      </c>
      <c r="J439" s="66">
        <v>0</v>
      </c>
      <c r="K439" s="221"/>
      <c r="L439" s="221"/>
      <c r="M439" s="221"/>
      <c r="N439" s="221"/>
      <c r="O439" s="221"/>
      <c r="P439" s="222"/>
      <c r="Q439" s="393"/>
    </row>
    <row r="440" spans="1:17" s="48" customFormat="1" ht="24" x14ac:dyDescent="0.25">
      <c r="A440" s="81"/>
      <c r="B440" s="65" t="s">
        <v>184</v>
      </c>
      <c r="C440" s="81"/>
      <c r="D440" s="81"/>
      <c r="E440" s="81"/>
      <c r="F440" s="82">
        <v>2020</v>
      </c>
      <c r="G440" s="66">
        <v>2.8</v>
      </c>
      <c r="H440" s="66">
        <v>2.8</v>
      </c>
      <c r="I440" s="66">
        <v>2.8</v>
      </c>
      <c r="J440" s="66">
        <v>2.8</v>
      </c>
      <c r="K440" s="221"/>
      <c r="L440" s="221"/>
      <c r="M440" s="221"/>
      <c r="N440" s="221"/>
      <c r="O440" s="221"/>
      <c r="P440" s="222"/>
      <c r="Q440" s="393"/>
    </row>
    <row r="441" spans="1:17" s="48" customFormat="1" ht="13.8" x14ac:dyDescent="0.25">
      <c r="A441" s="81"/>
      <c r="B441" s="68" t="s">
        <v>27</v>
      </c>
      <c r="C441" s="81"/>
      <c r="D441" s="81"/>
      <c r="E441" s="81"/>
      <c r="F441" s="88"/>
      <c r="G441" s="69">
        <f>G439+G440</f>
        <v>2.8</v>
      </c>
      <c r="H441" s="69">
        <f>H439+H440</f>
        <v>2.8</v>
      </c>
      <c r="I441" s="69">
        <f>I439+I440</f>
        <v>2.8</v>
      </c>
      <c r="J441" s="69">
        <f>J439+J440</f>
        <v>2.8</v>
      </c>
      <c r="K441" s="221"/>
      <c r="L441" s="221"/>
      <c r="M441" s="221"/>
      <c r="N441" s="221"/>
      <c r="O441" s="221"/>
      <c r="P441" s="222"/>
      <c r="Q441" s="393"/>
    </row>
    <row r="442" spans="1:17" s="123" customFormat="1" ht="12" x14ac:dyDescent="0.25">
      <c r="A442" s="150"/>
      <c r="B442" s="57" t="s">
        <v>71</v>
      </c>
      <c r="C442" s="151"/>
      <c r="D442" s="151"/>
      <c r="E442" s="151"/>
      <c r="F442" s="161">
        <v>2020</v>
      </c>
      <c r="G442" s="152">
        <f>G429+G432+G435+G438+G441</f>
        <v>15.8</v>
      </c>
      <c r="H442" s="152">
        <f t="shared" ref="H442:J442" si="71">H429+H432+H435+H438+H441</f>
        <v>15.8</v>
      </c>
      <c r="I442" s="152">
        <f t="shared" si="71"/>
        <v>15.8</v>
      </c>
      <c r="J442" s="152">
        <f t="shared" si="71"/>
        <v>15.8</v>
      </c>
      <c r="K442" s="217"/>
      <c r="L442" s="217"/>
      <c r="M442" s="217"/>
      <c r="N442" s="217"/>
      <c r="O442" s="217"/>
      <c r="P442" s="218"/>
      <c r="Q442" s="393"/>
    </row>
    <row r="443" spans="1:17" s="48" customFormat="1" ht="13.8" x14ac:dyDescent="0.25">
      <c r="A443" s="73"/>
      <c r="B443" s="74" t="s">
        <v>72</v>
      </c>
      <c r="C443" s="75"/>
      <c r="D443" s="75"/>
      <c r="E443" s="75"/>
      <c r="F443" s="89">
        <v>2021</v>
      </c>
      <c r="G443" s="77">
        <v>0</v>
      </c>
      <c r="H443" s="77">
        <v>0</v>
      </c>
      <c r="I443" s="77">
        <v>0</v>
      </c>
      <c r="J443" s="77">
        <v>0</v>
      </c>
      <c r="K443" s="78"/>
      <c r="L443" s="78"/>
      <c r="M443" s="78"/>
      <c r="N443" s="78"/>
      <c r="O443" s="78"/>
      <c r="P443" s="79"/>
      <c r="Q443" s="393"/>
    </row>
    <row r="444" spans="1:17" s="48" customFormat="1" ht="13.8" x14ac:dyDescent="0.25">
      <c r="A444" s="73"/>
      <c r="B444" s="74" t="s">
        <v>76</v>
      </c>
      <c r="C444" s="75"/>
      <c r="D444" s="75"/>
      <c r="E444" s="75"/>
      <c r="F444" s="89">
        <v>2022</v>
      </c>
      <c r="G444" s="77">
        <v>0</v>
      </c>
      <c r="H444" s="77">
        <v>0</v>
      </c>
      <c r="I444" s="77">
        <v>0</v>
      </c>
      <c r="J444" s="77">
        <v>0</v>
      </c>
      <c r="K444" s="78"/>
      <c r="L444" s="78"/>
      <c r="M444" s="78"/>
      <c r="N444" s="78"/>
      <c r="O444" s="78"/>
      <c r="P444" s="79"/>
      <c r="Q444" s="393"/>
    </row>
    <row r="445" spans="1:17" s="123" customFormat="1" ht="24" x14ac:dyDescent="0.25">
      <c r="A445" s="399">
        <v>1</v>
      </c>
      <c r="B445" s="65" t="s">
        <v>181</v>
      </c>
      <c r="C445" s="86"/>
      <c r="D445" s="86"/>
      <c r="E445" s="86"/>
      <c r="F445" s="82">
        <v>2023</v>
      </c>
      <c r="G445" s="87">
        <v>2035.3</v>
      </c>
      <c r="H445" s="87">
        <f>J445+L445+N445+P445</f>
        <v>0</v>
      </c>
      <c r="I445" s="87">
        <v>2035.3</v>
      </c>
      <c r="J445" s="87">
        <f>1200.2-1200.2</f>
        <v>0</v>
      </c>
      <c r="K445" s="223"/>
      <c r="L445" s="223"/>
      <c r="M445" s="223"/>
      <c r="N445" s="223"/>
      <c r="O445" s="223"/>
      <c r="P445" s="224"/>
      <c r="Q445" s="393"/>
    </row>
    <row r="446" spans="1:17" s="123" customFormat="1" ht="12" x14ac:dyDescent="0.25">
      <c r="A446" s="400"/>
      <c r="B446" s="68" t="s">
        <v>27</v>
      </c>
      <c r="C446" s="81"/>
      <c r="D446" s="81"/>
      <c r="E446" s="81"/>
      <c r="F446" s="88"/>
      <c r="G446" s="83">
        <f>G445</f>
        <v>2035.3</v>
      </c>
      <c r="H446" s="83">
        <f>H445</f>
        <v>0</v>
      </c>
      <c r="I446" s="83">
        <f>I445</f>
        <v>2035.3</v>
      </c>
      <c r="J446" s="83">
        <f>J445</f>
        <v>0</v>
      </c>
      <c r="K446" s="223"/>
      <c r="L446" s="223"/>
      <c r="M446" s="223"/>
      <c r="N446" s="223"/>
      <c r="O446" s="223"/>
      <c r="P446" s="224"/>
      <c r="Q446" s="393"/>
    </row>
    <row r="447" spans="1:17" s="123" customFormat="1" ht="24" x14ac:dyDescent="0.25">
      <c r="A447" s="401">
        <v>2</v>
      </c>
      <c r="B447" s="67" t="s">
        <v>185</v>
      </c>
      <c r="C447" s="320"/>
      <c r="D447" s="320"/>
      <c r="E447" s="320"/>
      <c r="F447" s="321">
        <v>2023</v>
      </c>
      <c r="G447" s="87">
        <v>1122.4000000000001</v>
      </c>
      <c r="H447" s="87">
        <v>0</v>
      </c>
      <c r="I447" s="87">
        <v>1122.4000000000001</v>
      </c>
      <c r="J447" s="87">
        <v>0</v>
      </c>
      <c r="K447" s="223"/>
      <c r="L447" s="223"/>
      <c r="M447" s="223"/>
      <c r="N447" s="223"/>
      <c r="O447" s="223"/>
      <c r="P447" s="224"/>
      <c r="Q447" s="393"/>
    </row>
    <row r="448" spans="1:17" s="123" customFormat="1" ht="12" x14ac:dyDescent="0.25">
      <c r="A448" s="402"/>
      <c r="B448" s="68" t="s">
        <v>27</v>
      </c>
      <c r="C448" s="320"/>
      <c r="D448" s="320"/>
      <c r="E448" s="320"/>
      <c r="F448" s="320"/>
      <c r="G448" s="83">
        <f>SUM(G447:G447)</f>
        <v>1122.4000000000001</v>
      </c>
      <c r="H448" s="83">
        <f>SUM(H447:H447)</f>
        <v>0</v>
      </c>
      <c r="I448" s="83">
        <f>SUM(I447:I447)</f>
        <v>1122.4000000000001</v>
      </c>
      <c r="J448" s="83">
        <f>SUM(J447:J447)</f>
        <v>0</v>
      </c>
      <c r="K448" s="223"/>
      <c r="L448" s="223"/>
      <c r="M448" s="223"/>
      <c r="N448" s="223"/>
      <c r="O448" s="223"/>
      <c r="P448" s="224"/>
      <c r="Q448" s="393"/>
    </row>
    <row r="449" spans="1:17" s="123" customFormat="1" ht="24" x14ac:dyDescent="0.25">
      <c r="A449" s="399">
        <v>3</v>
      </c>
      <c r="B449" s="67" t="s">
        <v>260</v>
      </c>
      <c r="C449" s="86"/>
      <c r="D449" s="86"/>
      <c r="E449" s="86"/>
      <c r="F449" s="82">
        <v>2023</v>
      </c>
      <c r="G449" s="87">
        <v>2772</v>
      </c>
      <c r="H449" s="87">
        <f>J449+L449+N449+P449</f>
        <v>0</v>
      </c>
      <c r="I449" s="87">
        <v>2772</v>
      </c>
      <c r="J449" s="87">
        <f>664.2-664.2</f>
        <v>0</v>
      </c>
      <c r="K449" s="223"/>
      <c r="L449" s="223"/>
      <c r="M449" s="223"/>
      <c r="N449" s="223"/>
      <c r="O449" s="223"/>
      <c r="P449" s="224"/>
      <c r="Q449" s="393"/>
    </row>
    <row r="450" spans="1:17" s="123" customFormat="1" ht="24" x14ac:dyDescent="0.25">
      <c r="A450" s="403"/>
      <c r="B450" s="67" t="s">
        <v>261</v>
      </c>
      <c r="C450" s="86"/>
      <c r="D450" s="86"/>
      <c r="E450" s="86"/>
      <c r="F450" s="82"/>
      <c r="G450" s="87">
        <v>10</v>
      </c>
      <c r="H450" s="87"/>
      <c r="I450" s="87">
        <v>10</v>
      </c>
      <c r="J450" s="87"/>
      <c r="K450" s="223"/>
      <c r="L450" s="223"/>
      <c r="M450" s="223"/>
      <c r="N450" s="223"/>
      <c r="O450" s="223"/>
      <c r="P450" s="224"/>
      <c r="Q450" s="393"/>
    </row>
    <row r="451" spans="1:17" s="123" customFormat="1" ht="12" x14ac:dyDescent="0.25">
      <c r="A451" s="400"/>
      <c r="B451" s="68" t="s">
        <v>27</v>
      </c>
      <c r="C451" s="81"/>
      <c r="D451" s="81"/>
      <c r="E451" s="81"/>
      <c r="F451" s="88"/>
      <c r="G451" s="83">
        <f>G449+G450</f>
        <v>2782</v>
      </c>
      <c r="H451" s="83">
        <f t="shared" ref="H451:J451" si="72">H449+H450</f>
        <v>0</v>
      </c>
      <c r="I451" s="83">
        <f t="shared" si="72"/>
        <v>2782</v>
      </c>
      <c r="J451" s="83">
        <f t="shared" si="72"/>
        <v>0</v>
      </c>
      <c r="K451" s="223"/>
      <c r="L451" s="223"/>
      <c r="M451" s="223"/>
      <c r="N451" s="223"/>
      <c r="O451" s="223"/>
      <c r="P451" s="224"/>
      <c r="Q451" s="393"/>
    </row>
    <row r="452" spans="1:17" s="123" customFormat="1" ht="24" x14ac:dyDescent="0.25">
      <c r="A452" s="401">
        <v>4</v>
      </c>
      <c r="B452" s="65" t="s">
        <v>183</v>
      </c>
      <c r="C452" s="320"/>
      <c r="D452" s="320"/>
      <c r="E452" s="320"/>
      <c r="F452" s="321">
        <v>2023</v>
      </c>
      <c r="G452" s="87">
        <v>5036.3</v>
      </c>
      <c r="H452" s="87">
        <v>0</v>
      </c>
      <c r="I452" s="87">
        <v>5036.3</v>
      </c>
      <c r="J452" s="87">
        <v>0</v>
      </c>
      <c r="K452" s="223"/>
      <c r="L452" s="223"/>
      <c r="M452" s="223"/>
      <c r="N452" s="223"/>
      <c r="O452" s="223"/>
      <c r="P452" s="224"/>
      <c r="Q452" s="393"/>
    </row>
    <row r="453" spans="1:17" s="123" customFormat="1" ht="12" x14ac:dyDescent="0.25">
      <c r="A453" s="402"/>
      <c r="B453" s="68" t="s">
        <v>27</v>
      </c>
      <c r="C453" s="320"/>
      <c r="D453" s="320"/>
      <c r="E453" s="320"/>
      <c r="F453" s="320"/>
      <c r="G453" s="83">
        <f>SUM(G452:G452)</f>
        <v>5036.3</v>
      </c>
      <c r="H453" s="83">
        <f>SUM(H452:H452)</f>
        <v>0</v>
      </c>
      <c r="I453" s="83">
        <f>SUM(I452:I452)</f>
        <v>5036.3</v>
      </c>
      <c r="J453" s="83">
        <f>SUM(J452:J452)</f>
        <v>0</v>
      </c>
      <c r="K453" s="223"/>
      <c r="L453" s="223"/>
      <c r="M453" s="223"/>
      <c r="N453" s="223"/>
      <c r="O453" s="223"/>
      <c r="P453" s="224"/>
      <c r="Q453" s="393"/>
    </row>
    <row r="454" spans="1:17" s="48" customFormat="1" ht="13.8" x14ac:dyDescent="0.25">
      <c r="A454" s="73"/>
      <c r="B454" s="74" t="s">
        <v>90</v>
      </c>
      <c r="C454" s="75"/>
      <c r="D454" s="75"/>
      <c r="E454" s="75"/>
      <c r="F454" s="89">
        <v>2023</v>
      </c>
      <c r="G454" s="77">
        <f>G446+G448+G451+G453</f>
        <v>10976</v>
      </c>
      <c r="H454" s="77">
        <f t="shared" ref="H454:J454" si="73">H446+H448+H451+H453</f>
        <v>0</v>
      </c>
      <c r="I454" s="77">
        <f t="shared" si="73"/>
        <v>10976</v>
      </c>
      <c r="J454" s="77">
        <f t="shared" si="73"/>
        <v>0</v>
      </c>
      <c r="K454" s="78"/>
      <c r="L454" s="78"/>
      <c r="M454" s="78"/>
      <c r="N454" s="78"/>
      <c r="O454" s="78"/>
      <c r="P454" s="79"/>
      <c r="Q454" s="393"/>
    </row>
    <row r="455" spans="1:17" s="48" customFormat="1" ht="24" x14ac:dyDescent="0.25">
      <c r="A455" s="383">
        <v>1</v>
      </c>
      <c r="B455" s="65" t="s">
        <v>175</v>
      </c>
      <c r="C455" s="81"/>
      <c r="D455" s="81"/>
      <c r="E455" s="81"/>
      <c r="F455" s="82">
        <v>2024</v>
      </c>
      <c r="G455" s="87">
        <v>1632.5</v>
      </c>
      <c r="H455" s="87">
        <v>0</v>
      </c>
      <c r="I455" s="87">
        <v>1632.5</v>
      </c>
      <c r="J455" s="87">
        <v>0</v>
      </c>
      <c r="K455" s="84"/>
      <c r="L455" s="84"/>
      <c r="M455" s="84"/>
      <c r="N455" s="84"/>
      <c r="O455" s="84"/>
      <c r="P455" s="85"/>
      <c r="Q455" s="393"/>
    </row>
    <row r="456" spans="1:17" s="48" customFormat="1" ht="13.8" x14ac:dyDescent="0.25">
      <c r="A456" s="385"/>
      <c r="B456" s="68" t="s">
        <v>27</v>
      </c>
      <c r="C456" s="81"/>
      <c r="D456" s="81"/>
      <c r="E456" s="81"/>
      <c r="F456" s="82"/>
      <c r="G456" s="83">
        <f>G455</f>
        <v>1632.5</v>
      </c>
      <c r="H456" s="83">
        <f t="shared" ref="H456:J456" si="74">H455</f>
        <v>0</v>
      </c>
      <c r="I456" s="83">
        <f t="shared" si="74"/>
        <v>1632.5</v>
      </c>
      <c r="J456" s="83">
        <f t="shared" si="74"/>
        <v>0</v>
      </c>
      <c r="K456" s="84"/>
      <c r="L456" s="84"/>
      <c r="M456" s="84"/>
      <c r="N456" s="84"/>
      <c r="O456" s="84"/>
      <c r="P456" s="85"/>
      <c r="Q456" s="393"/>
    </row>
    <row r="457" spans="1:17" s="48" customFormat="1" ht="24" x14ac:dyDescent="0.25">
      <c r="A457" s="397">
        <v>2</v>
      </c>
      <c r="B457" s="67" t="s">
        <v>186</v>
      </c>
      <c r="C457" s="322"/>
      <c r="D457" s="322"/>
      <c r="E457" s="322"/>
      <c r="F457" s="179">
        <v>2024</v>
      </c>
      <c r="G457" s="323">
        <v>940.2</v>
      </c>
      <c r="H457" s="323">
        <v>0</v>
      </c>
      <c r="I457" s="323">
        <v>940.2</v>
      </c>
      <c r="J457" s="323">
        <v>0</v>
      </c>
      <c r="K457" s="84"/>
      <c r="L457" s="84"/>
      <c r="M457" s="84"/>
      <c r="N457" s="84"/>
      <c r="O457" s="84"/>
      <c r="P457" s="85"/>
      <c r="Q457" s="393"/>
    </row>
    <row r="458" spans="1:17" s="48" customFormat="1" ht="24" x14ac:dyDescent="0.25">
      <c r="A458" s="404"/>
      <c r="B458" s="65" t="s">
        <v>187</v>
      </c>
      <c r="C458" s="81"/>
      <c r="D458" s="81"/>
      <c r="E458" s="81"/>
      <c r="F458" s="82">
        <v>2024</v>
      </c>
      <c r="G458" s="87">
        <v>10</v>
      </c>
      <c r="H458" s="87">
        <v>0</v>
      </c>
      <c r="I458" s="87">
        <v>10</v>
      </c>
      <c r="J458" s="87">
        <v>0</v>
      </c>
      <c r="K458" s="84"/>
      <c r="L458" s="84"/>
      <c r="M458" s="84"/>
      <c r="N458" s="84"/>
      <c r="O458" s="84"/>
      <c r="P458" s="85"/>
      <c r="Q458" s="393"/>
    </row>
    <row r="459" spans="1:17" s="48" customFormat="1" ht="13.8" x14ac:dyDescent="0.25">
      <c r="A459" s="398"/>
      <c r="B459" s="68" t="s">
        <v>27</v>
      </c>
      <c r="C459" s="81"/>
      <c r="D459" s="81"/>
      <c r="E459" s="81"/>
      <c r="F459" s="88"/>
      <c r="G459" s="83">
        <f>SUM(G457+G458)</f>
        <v>950.2</v>
      </c>
      <c r="H459" s="83">
        <f t="shared" ref="H459:J459" si="75">SUM(H457+H458)</f>
        <v>0</v>
      </c>
      <c r="I459" s="83">
        <f t="shared" si="75"/>
        <v>950.2</v>
      </c>
      <c r="J459" s="83">
        <f t="shared" si="75"/>
        <v>0</v>
      </c>
      <c r="K459" s="84"/>
      <c r="L459" s="84"/>
      <c r="M459" s="84"/>
      <c r="N459" s="84"/>
      <c r="O459" s="84"/>
      <c r="P459" s="85"/>
      <c r="Q459" s="393"/>
    </row>
    <row r="460" spans="1:17" s="48" customFormat="1" ht="24" x14ac:dyDescent="0.25">
      <c r="A460" s="383">
        <v>3</v>
      </c>
      <c r="B460" s="65" t="s">
        <v>188</v>
      </c>
      <c r="C460" s="81"/>
      <c r="D460" s="81"/>
      <c r="E460" s="81"/>
      <c r="F460" s="82">
        <v>2024</v>
      </c>
      <c r="G460" s="87">
        <v>922.5</v>
      </c>
      <c r="H460" s="87">
        <v>0</v>
      </c>
      <c r="I460" s="87">
        <v>922.5</v>
      </c>
      <c r="J460" s="87">
        <v>0</v>
      </c>
      <c r="K460" s="84"/>
      <c r="L460" s="84"/>
      <c r="M460" s="84"/>
      <c r="N460" s="84"/>
      <c r="O460" s="84"/>
      <c r="P460" s="85"/>
      <c r="Q460" s="393"/>
    </row>
    <row r="461" spans="1:17" s="48" customFormat="1" ht="13.8" x14ac:dyDescent="0.25">
      <c r="A461" s="385"/>
      <c r="B461" s="68" t="s">
        <v>27</v>
      </c>
      <c r="C461" s="81"/>
      <c r="D461" s="81"/>
      <c r="E461" s="81"/>
      <c r="F461" s="82"/>
      <c r="G461" s="83">
        <f>G460</f>
        <v>922.5</v>
      </c>
      <c r="H461" s="83">
        <f t="shared" ref="H461:J461" si="76">H460</f>
        <v>0</v>
      </c>
      <c r="I461" s="83">
        <f t="shared" si="76"/>
        <v>922.5</v>
      </c>
      <c r="J461" s="83">
        <f t="shared" si="76"/>
        <v>0</v>
      </c>
      <c r="K461" s="84"/>
      <c r="L461" s="84"/>
      <c r="M461" s="84"/>
      <c r="N461" s="84"/>
      <c r="O461" s="84"/>
      <c r="P461" s="85"/>
      <c r="Q461" s="393"/>
    </row>
    <row r="462" spans="1:17" s="48" customFormat="1" ht="26.4" customHeight="1" x14ac:dyDescent="0.25">
      <c r="A462" s="397">
        <v>4</v>
      </c>
      <c r="B462" s="65" t="s">
        <v>189</v>
      </c>
      <c r="C462" s="81"/>
      <c r="D462" s="81"/>
      <c r="E462" s="81"/>
      <c r="F462" s="82">
        <v>2024</v>
      </c>
      <c r="G462" s="87">
        <v>1430.6</v>
      </c>
      <c r="H462" s="87">
        <v>0</v>
      </c>
      <c r="I462" s="87">
        <v>1430.6</v>
      </c>
      <c r="J462" s="87">
        <v>0</v>
      </c>
      <c r="K462" s="84"/>
      <c r="L462" s="84"/>
      <c r="M462" s="84"/>
      <c r="N462" s="84"/>
      <c r="O462" s="84"/>
      <c r="P462" s="85"/>
      <c r="Q462" s="393"/>
    </row>
    <row r="463" spans="1:17" s="48" customFormat="1" ht="30.6" customHeight="1" x14ac:dyDescent="0.25">
      <c r="A463" s="404"/>
      <c r="B463" s="65" t="s">
        <v>190</v>
      </c>
      <c r="C463" s="81"/>
      <c r="D463" s="81"/>
      <c r="E463" s="81"/>
      <c r="F463" s="82">
        <v>2024</v>
      </c>
      <c r="G463" s="87">
        <v>10</v>
      </c>
      <c r="H463" s="87">
        <v>0</v>
      </c>
      <c r="I463" s="87">
        <v>10</v>
      </c>
      <c r="J463" s="87">
        <v>0</v>
      </c>
      <c r="K463" s="84"/>
      <c r="L463" s="84"/>
      <c r="M463" s="84"/>
      <c r="N463" s="84"/>
      <c r="O463" s="84"/>
      <c r="P463" s="85"/>
      <c r="Q463" s="393"/>
    </row>
    <row r="464" spans="1:17" s="48" customFormat="1" ht="13.2" customHeight="1" x14ac:dyDescent="0.25">
      <c r="A464" s="398"/>
      <c r="B464" s="68" t="s">
        <v>27</v>
      </c>
      <c r="C464" s="81"/>
      <c r="D464" s="81"/>
      <c r="E464" s="81"/>
      <c r="F464" s="88"/>
      <c r="G464" s="83">
        <f>SUM(G462+G463)</f>
        <v>1440.6</v>
      </c>
      <c r="H464" s="83">
        <f t="shared" ref="H464:J464" si="77">SUM(H462+H463)</f>
        <v>0</v>
      </c>
      <c r="I464" s="83">
        <f t="shared" si="77"/>
        <v>1440.6</v>
      </c>
      <c r="J464" s="83">
        <f t="shared" si="77"/>
        <v>0</v>
      </c>
      <c r="K464" s="84"/>
      <c r="L464" s="84"/>
      <c r="M464" s="84"/>
      <c r="N464" s="84"/>
      <c r="O464" s="84"/>
      <c r="P464" s="85"/>
      <c r="Q464" s="393"/>
    </row>
    <row r="465" spans="1:17" s="48" customFormat="1" ht="22.95" customHeight="1" x14ac:dyDescent="0.25">
      <c r="A465" s="397">
        <v>5</v>
      </c>
      <c r="B465" s="65" t="s">
        <v>191</v>
      </c>
      <c r="C465" s="81"/>
      <c r="D465" s="81"/>
      <c r="E465" s="81"/>
      <c r="F465" s="82">
        <v>2024</v>
      </c>
      <c r="G465" s="87">
        <v>1867.9</v>
      </c>
      <c r="H465" s="87">
        <v>0</v>
      </c>
      <c r="I465" s="87">
        <v>1867.9</v>
      </c>
      <c r="J465" s="87">
        <v>0</v>
      </c>
      <c r="K465" s="84"/>
      <c r="L465" s="84"/>
      <c r="M465" s="84"/>
      <c r="N465" s="84"/>
      <c r="O465" s="84"/>
      <c r="P465" s="85"/>
      <c r="Q465" s="393"/>
    </row>
    <row r="466" spans="1:17" s="48" customFormat="1" ht="27" customHeight="1" x14ac:dyDescent="0.25">
      <c r="A466" s="404"/>
      <c r="B466" s="65" t="s">
        <v>192</v>
      </c>
      <c r="C466" s="81"/>
      <c r="D466" s="81"/>
      <c r="E466" s="81"/>
      <c r="F466" s="82">
        <v>2024</v>
      </c>
      <c r="G466" s="87">
        <v>10</v>
      </c>
      <c r="H466" s="87">
        <v>0</v>
      </c>
      <c r="I466" s="87">
        <v>10</v>
      </c>
      <c r="J466" s="87">
        <v>0</v>
      </c>
      <c r="K466" s="84"/>
      <c r="L466" s="84"/>
      <c r="M466" s="84"/>
      <c r="N466" s="84"/>
      <c r="O466" s="84"/>
      <c r="P466" s="85"/>
      <c r="Q466" s="393"/>
    </row>
    <row r="467" spans="1:17" s="48" customFormat="1" ht="13.2" customHeight="1" x14ac:dyDescent="0.25">
      <c r="A467" s="398"/>
      <c r="B467" s="68" t="s">
        <v>27</v>
      </c>
      <c r="C467" s="81"/>
      <c r="D467" s="81"/>
      <c r="E467" s="81"/>
      <c r="F467" s="82"/>
      <c r="G467" s="83">
        <f>SUM(G465+G466)</f>
        <v>1877.9</v>
      </c>
      <c r="H467" s="83">
        <f t="shared" ref="H467:J467" si="78">SUM(H465+H466)</f>
        <v>0</v>
      </c>
      <c r="I467" s="83">
        <f t="shared" si="78"/>
        <v>1877.9</v>
      </c>
      <c r="J467" s="83">
        <f t="shared" si="78"/>
        <v>0</v>
      </c>
      <c r="K467" s="84"/>
      <c r="L467" s="84"/>
      <c r="M467" s="84"/>
      <c r="N467" s="84"/>
      <c r="O467" s="84"/>
      <c r="P467" s="85"/>
      <c r="Q467" s="393"/>
    </row>
    <row r="468" spans="1:17" s="48" customFormat="1" ht="23.4" customHeight="1" x14ac:dyDescent="0.25">
      <c r="A468" s="383">
        <v>6</v>
      </c>
      <c r="B468" s="324" t="s">
        <v>193</v>
      </c>
      <c r="C468" s="81"/>
      <c r="D468" s="81"/>
      <c r="E468" s="81"/>
      <c r="F468" s="82">
        <v>2024</v>
      </c>
      <c r="G468" s="87">
        <v>3467.3</v>
      </c>
      <c r="H468" s="87">
        <v>0</v>
      </c>
      <c r="I468" s="87">
        <v>3467.3</v>
      </c>
      <c r="J468" s="87">
        <v>0</v>
      </c>
      <c r="K468" s="84"/>
      <c r="L468" s="84"/>
      <c r="M468" s="84"/>
      <c r="N468" s="84"/>
      <c r="O468" s="84"/>
      <c r="P468" s="85"/>
      <c r="Q468" s="393"/>
    </row>
    <row r="469" spans="1:17" s="48" customFormat="1" ht="21" customHeight="1" x14ac:dyDescent="0.25">
      <c r="A469" s="384"/>
      <c r="B469" s="324" t="s">
        <v>194</v>
      </c>
      <c r="C469" s="81"/>
      <c r="D469" s="81"/>
      <c r="E469" s="81"/>
      <c r="F469" s="82">
        <v>2024</v>
      </c>
      <c r="G469" s="87">
        <v>10</v>
      </c>
      <c r="H469" s="87">
        <v>0</v>
      </c>
      <c r="I469" s="87">
        <v>10</v>
      </c>
      <c r="J469" s="87">
        <v>0</v>
      </c>
      <c r="K469" s="84"/>
      <c r="L469" s="84"/>
      <c r="M469" s="84"/>
      <c r="N469" s="84"/>
      <c r="O469" s="84"/>
      <c r="P469" s="85"/>
      <c r="Q469" s="393"/>
    </row>
    <row r="470" spans="1:17" s="48" customFormat="1" ht="13.2" customHeight="1" x14ac:dyDescent="0.25">
      <c r="A470" s="385"/>
      <c r="B470" s="68" t="s">
        <v>27</v>
      </c>
      <c r="C470" s="81"/>
      <c r="D470" s="81"/>
      <c r="E470" s="81"/>
      <c r="F470" s="82"/>
      <c r="G470" s="83">
        <f>SUM(G468+G469)</f>
        <v>3477.3</v>
      </c>
      <c r="H470" s="83">
        <f t="shared" ref="H470:J470" si="79">SUM(H468+H469)</f>
        <v>0</v>
      </c>
      <c r="I470" s="83">
        <f t="shared" si="79"/>
        <v>3477.3</v>
      </c>
      <c r="J470" s="83">
        <f t="shared" si="79"/>
        <v>0</v>
      </c>
      <c r="K470" s="84"/>
      <c r="L470" s="84"/>
      <c r="M470" s="84"/>
      <c r="N470" s="84"/>
      <c r="O470" s="84"/>
      <c r="P470" s="85"/>
      <c r="Q470" s="393"/>
    </row>
    <row r="471" spans="1:17" s="48" customFormat="1" ht="25.2" customHeight="1" x14ac:dyDescent="0.25">
      <c r="A471" s="386">
        <v>7</v>
      </c>
      <c r="B471" s="65" t="s">
        <v>195</v>
      </c>
      <c r="C471" s="81"/>
      <c r="D471" s="81"/>
      <c r="E471" s="81"/>
      <c r="F471" s="82">
        <v>2024</v>
      </c>
      <c r="G471" s="87">
        <v>7368.5</v>
      </c>
      <c r="H471" s="87">
        <v>0</v>
      </c>
      <c r="I471" s="87">
        <v>7368.5</v>
      </c>
      <c r="J471" s="87">
        <v>0</v>
      </c>
      <c r="K471" s="84"/>
      <c r="L471" s="84"/>
      <c r="M471" s="84"/>
      <c r="N471" s="84"/>
      <c r="O471" s="84"/>
      <c r="P471" s="85"/>
      <c r="Q471" s="393"/>
    </row>
    <row r="472" spans="1:17" s="48" customFormat="1" ht="27.6" customHeight="1" x14ac:dyDescent="0.25">
      <c r="A472" s="387"/>
      <c r="B472" s="65" t="s">
        <v>196</v>
      </c>
      <c r="C472" s="81"/>
      <c r="D472" s="81"/>
      <c r="E472" s="81"/>
      <c r="F472" s="82">
        <v>2024</v>
      </c>
      <c r="G472" s="87">
        <v>10</v>
      </c>
      <c r="H472" s="87">
        <v>0</v>
      </c>
      <c r="I472" s="87">
        <v>10</v>
      </c>
      <c r="J472" s="87">
        <v>0</v>
      </c>
      <c r="K472" s="84"/>
      <c r="L472" s="84"/>
      <c r="M472" s="84"/>
      <c r="N472" s="84"/>
      <c r="O472" s="84"/>
      <c r="P472" s="85"/>
      <c r="Q472" s="393"/>
    </row>
    <row r="473" spans="1:17" s="48" customFormat="1" ht="13.2" customHeight="1" x14ac:dyDescent="0.25">
      <c r="A473" s="388"/>
      <c r="B473" s="68" t="s">
        <v>27</v>
      </c>
      <c r="C473" s="81"/>
      <c r="D473" s="81"/>
      <c r="E473" s="81"/>
      <c r="F473" s="82"/>
      <c r="G473" s="83">
        <f>SUM(G471+G472)</f>
        <v>7378.5</v>
      </c>
      <c r="H473" s="83">
        <f t="shared" ref="H473:J473" si="80">SUM(H471+H472)</f>
        <v>0</v>
      </c>
      <c r="I473" s="83">
        <f t="shared" si="80"/>
        <v>7378.5</v>
      </c>
      <c r="J473" s="83">
        <f t="shared" si="80"/>
        <v>0</v>
      </c>
      <c r="K473" s="84"/>
      <c r="L473" s="84"/>
      <c r="M473" s="84"/>
      <c r="N473" s="84"/>
      <c r="O473" s="84"/>
      <c r="P473" s="85"/>
      <c r="Q473" s="393"/>
    </row>
    <row r="474" spans="1:17" s="48" customFormat="1" ht="18" customHeight="1" x14ac:dyDescent="0.25">
      <c r="A474" s="389">
        <v>8</v>
      </c>
      <c r="B474" s="324" t="s">
        <v>197</v>
      </c>
      <c r="C474" s="81"/>
      <c r="D474" s="81"/>
      <c r="E474" s="81"/>
      <c r="F474" s="82">
        <v>2024</v>
      </c>
      <c r="G474" s="87">
        <v>9045</v>
      </c>
      <c r="H474" s="87">
        <v>0</v>
      </c>
      <c r="I474" s="87">
        <v>9045</v>
      </c>
      <c r="J474" s="87">
        <v>0</v>
      </c>
      <c r="K474" s="84"/>
      <c r="L474" s="84"/>
      <c r="M474" s="84"/>
      <c r="N474" s="84"/>
      <c r="O474" s="84"/>
      <c r="P474" s="85"/>
      <c r="Q474" s="393"/>
    </row>
    <row r="475" spans="1:17" s="48" customFormat="1" ht="25.95" customHeight="1" x14ac:dyDescent="0.25">
      <c r="A475" s="390"/>
      <c r="B475" s="324" t="s">
        <v>198</v>
      </c>
      <c r="C475" s="81"/>
      <c r="D475" s="81"/>
      <c r="E475" s="81"/>
      <c r="F475" s="82">
        <v>2024</v>
      </c>
      <c r="G475" s="87">
        <v>10</v>
      </c>
      <c r="H475" s="87">
        <v>0</v>
      </c>
      <c r="I475" s="87">
        <v>10</v>
      </c>
      <c r="J475" s="87">
        <v>0</v>
      </c>
      <c r="K475" s="84"/>
      <c r="L475" s="84"/>
      <c r="M475" s="84"/>
      <c r="N475" s="84"/>
      <c r="O475" s="84"/>
      <c r="P475" s="85"/>
      <c r="Q475" s="393"/>
    </row>
    <row r="476" spans="1:17" s="48" customFormat="1" ht="16.95" customHeight="1" x14ac:dyDescent="0.25">
      <c r="A476" s="391"/>
      <c r="B476" s="325" t="s">
        <v>27</v>
      </c>
      <c r="C476" s="81"/>
      <c r="D476" s="81"/>
      <c r="E476" s="81"/>
      <c r="F476" s="82"/>
      <c r="G476" s="83">
        <f>SUM(G474+G475)</f>
        <v>9055</v>
      </c>
      <c r="H476" s="83">
        <f t="shared" ref="H476:J476" si="81">SUM(H474+H475)</f>
        <v>0</v>
      </c>
      <c r="I476" s="83">
        <f t="shared" si="81"/>
        <v>9055</v>
      </c>
      <c r="J476" s="83">
        <f t="shared" si="81"/>
        <v>0</v>
      </c>
      <c r="K476" s="84"/>
      <c r="L476" s="84"/>
      <c r="M476" s="84"/>
      <c r="N476" s="84"/>
      <c r="O476" s="84"/>
      <c r="P476" s="85"/>
      <c r="Q476" s="393"/>
    </row>
    <row r="477" spans="1:17" s="48" customFormat="1" ht="13.8" x14ac:dyDescent="0.25">
      <c r="A477" s="73"/>
      <c r="B477" s="74" t="s">
        <v>95</v>
      </c>
      <c r="C477" s="75"/>
      <c r="D477" s="75"/>
      <c r="E477" s="75"/>
      <c r="F477" s="89">
        <v>2024</v>
      </c>
      <c r="G477" s="103">
        <f>SUM(G456+G459+G461+G464+G467+G470+G473+G476)</f>
        <v>26734.5</v>
      </c>
      <c r="H477" s="103">
        <f t="shared" ref="H477:J477" si="82">SUM(H456+H459+H461+H464+H467+H470+H473+H476)</f>
        <v>0</v>
      </c>
      <c r="I477" s="103">
        <f t="shared" si="82"/>
        <v>26734.5</v>
      </c>
      <c r="J477" s="103">
        <f t="shared" si="82"/>
        <v>0</v>
      </c>
      <c r="K477" s="78"/>
      <c r="L477" s="78"/>
      <c r="M477" s="78"/>
      <c r="N477" s="78"/>
      <c r="O477" s="78"/>
      <c r="P477" s="79"/>
      <c r="Q477" s="393"/>
    </row>
    <row r="478" spans="1:17" s="48" customFormat="1" ht="24" x14ac:dyDescent="0.25">
      <c r="A478" s="389">
        <v>1</v>
      </c>
      <c r="B478" s="324" t="s">
        <v>199</v>
      </c>
      <c r="C478" s="81"/>
      <c r="D478" s="81"/>
      <c r="E478" s="81"/>
      <c r="F478" s="82">
        <v>2025</v>
      </c>
      <c r="G478" s="66">
        <v>1400</v>
      </c>
      <c r="H478" s="66">
        <v>0</v>
      </c>
      <c r="I478" s="66">
        <v>1400</v>
      </c>
      <c r="J478" s="66">
        <v>0</v>
      </c>
      <c r="K478" s="84"/>
      <c r="L478" s="84"/>
      <c r="M478" s="84"/>
      <c r="N478" s="84"/>
      <c r="O478" s="84"/>
      <c r="P478" s="85"/>
      <c r="Q478" s="393"/>
    </row>
    <row r="479" spans="1:17" s="48" customFormat="1" ht="24" x14ac:dyDescent="0.25">
      <c r="A479" s="390"/>
      <c r="B479" s="324" t="s">
        <v>200</v>
      </c>
      <c r="C479" s="81"/>
      <c r="D479" s="81"/>
      <c r="E479" s="81"/>
      <c r="F479" s="82">
        <v>2025</v>
      </c>
      <c r="G479" s="66">
        <v>10</v>
      </c>
      <c r="H479" s="66">
        <v>0</v>
      </c>
      <c r="I479" s="66">
        <v>10</v>
      </c>
      <c r="J479" s="66">
        <v>0</v>
      </c>
      <c r="K479" s="84"/>
      <c r="L479" s="84"/>
      <c r="M479" s="84"/>
      <c r="N479" s="84"/>
      <c r="O479" s="84"/>
      <c r="P479" s="85"/>
      <c r="Q479" s="393"/>
    </row>
    <row r="480" spans="1:17" s="48" customFormat="1" ht="13.8" x14ac:dyDescent="0.25">
      <c r="A480" s="391"/>
      <c r="B480" s="325" t="s">
        <v>27</v>
      </c>
      <c r="C480" s="81"/>
      <c r="D480" s="81"/>
      <c r="E480" s="81"/>
      <c r="F480" s="88"/>
      <c r="G480" s="69">
        <f>SUM(G478+G479)</f>
        <v>1410</v>
      </c>
      <c r="H480" s="69">
        <f t="shared" ref="H480:J480" si="83">SUM(H478+H479)</f>
        <v>0</v>
      </c>
      <c r="I480" s="69">
        <f t="shared" si="83"/>
        <v>1410</v>
      </c>
      <c r="J480" s="69">
        <f t="shared" si="83"/>
        <v>0</v>
      </c>
      <c r="K480" s="84"/>
      <c r="L480" s="84"/>
      <c r="M480" s="84"/>
      <c r="N480" s="84"/>
      <c r="O480" s="84"/>
      <c r="P480" s="85"/>
      <c r="Q480" s="393"/>
    </row>
    <row r="481" spans="1:24" s="48" customFormat="1" ht="24" x14ac:dyDescent="0.25">
      <c r="A481" s="389">
        <v>2</v>
      </c>
      <c r="B481" s="65" t="s">
        <v>201</v>
      </c>
      <c r="C481" s="81"/>
      <c r="D481" s="81"/>
      <c r="E481" s="81"/>
      <c r="F481" s="82">
        <v>2025</v>
      </c>
      <c r="G481" s="66">
        <v>9450</v>
      </c>
      <c r="H481" s="66">
        <v>0</v>
      </c>
      <c r="I481" s="66">
        <v>9450</v>
      </c>
      <c r="J481" s="66">
        <v>0</v>
      </c>
      <c r="K481" s="84"/>
      <c r="L481" s="84"/>
      <c r="M481" s="84"/>
      <c r="N481" s="84"/>
      <c r="O481" s="84"/>
      <c r="P481" s="85"/>
      <c r="Q481" s="393"/>
    </row>
    <row r="482" spans="1:24" s="48" customFormat="1" ht="24" x14ac:dyDescent="0.25">
      <c r="A482" s="390"/>
      <c r="B482" s="65" t="s">
        <v>202</v>
      </c>
      <c r="C482" s="81"/>
      <c r="D482" s="81"/>
      <c r="E482" s="81"/>
      <c r="F482" s="82">
        <v>2025</v>
      </c>
      <c r="G482" s="66">
        <v>10</v>
      </c>
      <c r="H482" s="66">
        <v>0</v>
      </c>
      <c r="I482" s="66">
        <v>10</v>
      </c>
      <c r="J482" s="66">
        <v>0</v>
      </c>
      <c r="K482" s="84"/>
      <c r="L482" s="84"/>
      <c r="M482" s="84"/>
      <c r="N482" s="84"/>
      <c r="O482" s="84"/>
      <c r="P482" s="85"/>
      <c r="Q482" s="393"/>
    </row>
    <row r="483" spans="1:24" s="48" customFormat="1" ht="15" customHeight="1" x14ac:dyDescent="0.25">
      <c r="A483" s="391"/>
      <c r="B483" s="68" t="s">
        <v>27</v>
      </c>
      <c r="C483" s="81"/>
      <c r="D483" s="81"/>
      <c r="E483" s="81"/>
      <c r="F483" s="88"/>
      <c r="G483" s="69">
        <f>SUM(G481+G482)</f>
        <v>9460</v>
      </c>
      <c r="H483" s="69">
        <f t="shared" ref="H483:J483" si="84">SUM(H481+H482)</f>
        <v>0</v>
      </c>
      <c r="I483" s="69">
        <f t="shared" si="84"/>
        <v>9460</v>
      </c>
      <c r="J483" s="69">
        <f t="shared" si="84"/>
        <v>0</v>
      </c>
      <c r="K483" s="84"/>
      <c r="L483" s="84"/>
      <c r="M483" s="84"/>
      <c r="N483" s="84"/>
      <c r="O483" s="84"/>
      <c r="P483" s="85"/>
      <c r="Q483" s="393"/>
    </row>
    <row r="484" spans="1:24" s="225" customFormat="1" thickBot="1" x14ac:dyDescent="0.3">
      <c r="A484" s="73"/>
      <c r="B484" s="74" t="s">
        <v>102</v>
      </c>
      <c r="C484" s="75"/>
      <c r="D484" s="75"/>
      <c r="E484" s="75"/>
      <c r="F484" s="89">
        <v>2025</v>
      </c>
      <c r="G484" s="103">
        <f>SUM(G480+G483)</f>
        <v>10870</v>
      </c>
      <c r="H484" s="103">
        <f t="shared" ref="H484:J484" si="85">SUM(H480+H483)</f>
        <v>0</v>
      </c>
      <c r="I484" s="103">
        <f t="shared" si="85"/>
        <v>10870</v>
      </c>
      <c r="J484" s="103">
        <f t="shared" si="85"/>
        <v>0</v>
      </c>
      <c r="K484" s="78"/>
      <c r="L484" s="78"/>
      <c r="M484" s="78"/>
      <c r="N484" s="78"/>
      <c r="O484" s="78"/>
      <c r="P484" s="79"/>
      <c r="Q484" s="394"/>
      <c r="R484" s="48"/>
      <c r="S484" s="48"/>
      <c r="T484" s="48"/>
      <c r="U484" s="48"/>
      <c r="V484" s="48"/>
      <c r="W484" s="48"/>
      <c r="X484" s="48"/>
    </row>
    <row r="485" spans="1:24" s="228" customFormat="1" ht="37.5" customHeight="1" thickBot="1" x14ac:dyDescent="0.3">
      <c r="A485" s="226">
        <v>10</v>
      </c>
      <c r="B485" s="106" t="s">
        <v>259</v>
      </c>
      <c r="C485" s="118" t="s">
        <v>174</v>
      </c>
      <c r="D485" s="118" t="s">
        <v>22</v>
      </c>
      <c r="E485" s="118" t="s">
        <v>104</v>
      </c>
      <c r="F485" s="117"/>
      <c r="G485" s="227">
        <f>G492+G493+G500+G501+G502+G507+G514+G515</f>
        <v>7020.7999999999993</v>
      </c>
      <c r="H485" s="227">
        <f>H492+H493+H500+H501</f>
        <v>917.59999999999991</v>
      </c>
      <c r="I485" s="227">
        <f>I492+I493+I500+I501+I502+I507+I514+I515</f>
        <v>7020.7999999999993</v>
      </c>
      <c r="J485" s="227">
        <f>J492+J493+J500+J501</f>
        <v>917.59999999999991</v>
      </c>
      <c r="K485" s="215"/>
      <c r="L485" s="215"/>
      <c r="M485" s="215"/>
      <c r="N485" s="215"/>
      <c r="O485" s="215"/>
      <c r="P485" s="216"/>
      <c r="Q485" s="392" t="s">
        <v>24</v>
      </c>
      <c r="R485" s="123"/>
      <c r="S485" s="123"/>
      <c r="T485" s="123"/>
      <c r="U485" s="123"/>
      <c r="V485" s="123"/>
      <c r="W485" s="123"/>
      <c r="X485" s="123"/>
    </row>
    <row r="486" spans="1:24" s="125" customFormat="1" ht="22.2" customHeight="1" x14ac:dyDescent="0.25">
      <c r="A486" s="226">
        <v>1</v>
      </c>
      <c r="B486" s="229" t="s">
        <v>203</v>
      </c>
      <c r="C486" s="117"/>
      <c r="D486" s="117"/>
      <c r="E486" s="117"/>
      <c r="F486" s="118">
        <v>2018</v>
      </c>
      <c r="G486" s="119">
        <v>602.5</v>
      </c>
      <c r="H486" s="119">
        <v>602.5</v>
      </c>
      <c r="I486" s="119">
        <v>602.5</v>
      </c>
      <c r="J486" s="119">
        <v>602.5</v>
      </c>
      <c r="K486" s="230"/>
      <c r="L486" s="230"/>
      <c r="M486" s="230"/>
      <c r="N486" s="230"/>
      <c r="O486" s="230"/>
      <c r="P486" s="231"/>
      <c r="Q486" s="393"/>
      <c r="R486" s="123"/>
      <c r="S486" s="123"/>
      <c r="T486" s="123"/>
      <c r="U486" s="123"/>
      <c r="V486" s="123"/>
      <c r="W486" s="123"/>
      <c r="X486" s="124"/>
    </row>
    <row r="487" spans="1:24" s="125" customFormat="1" ht="25.2" customHeight="1" x14ac:dyDescent="0.25">
      <c r="A487" s="157"/>
      <c r="B487" s="232" t="s">
        <v>204</v>
      </c>
      <c r="C487" s="117"/>
      <c r="D487" s="117"/>
      <c r="E487" s="117"/>
      <c r="F487" s="118">
        <v>2018</v>
      </c>
      <c r="G487" s="119">
        <v>2.7</v>
      </c>
      <c r="H487" s="119">
        <v>2.7</v>
      </c>
      <c r="I487" s="119">
        <v>2.7</v>
      </c>
      <c r="J487" s="119">
        <v>2.7</v>
      </c>
      <c r="K487" s="230"/>
      <c r="L487" s="230"/>
      <c r="M487" s="230"/>
      <c r="N487" s="230"/>
      <c r="O487" s="230"/>
      <c r="P487" s="231"/>
      <c r="Q487" s="393"/>
      <c r="R487" s="123"/>
      <c r="S487" s="123"/>
      <c r="T487" s="123"/>
      <c r="U487" s="123"/>
      <c r="V487" s="123"/>
      <c r="W487" s="123"/>
      <c r="X487" s="124"/>
    </row>
    <row r="488" spans="1:24" s="114" customFormat="1" ht="18" customHeight="1" x14ac:dyDescent="0.2">
      <c r="A488" s="226"/>
      <c r="B488" s="233" t="s">
        <v>27</v>
      </c>
      <c r="C488" s="234"/>
      <c r="D488" s="234"/>
      <c r="E488" s="234"/>
      <c r="F488" s="235"/>
      <c r="G488" s="227">
        <f>G486+G487</f>
        <v>605.20000000000005</v>
      </c>
      <c r="H488" s="227">
        <f>H486+H487</f>
        <v>605.20000000000005</v>
      </c>
      <c r="I488" s="227">
        <f>I486+I487</f>
        <v>605.20000000000005</v>
      </c>
      <c r="J488" s="227">
        <f>J486+J487</f>
        <v>605.20000000000005</v>
      </c>
      <c r="K488" s="215"/>
      <c r="L488" s="215"/>
      <c r="M488" s="215"/>
      <c r="N488" s="215"/>
      <c r="O488" s="215"/>
      <c r="P488" s="216"/>
      <c r="Q488" s="393"/>
      <c r="R488" s="112"/>
      <c r="S488" s="112"/>
      <c r="T488" s="112"/>
      <c r="U488" s="112"/>
      <c r="V488" s="112"/>
      <c r="W488" s="112"/>
      <c r="X488" s="113"/>
    </row>
    <row r="489" spans="1:24" s="125" customFormat="1" ht="23.4" customHeight="1" x14ac:dyDescent="0.25">
      <c r="A489" s="226">
        <v>2</v>
      </c>
      <c r="B489" s="232" t="s">
        <v>205</v>
      </c>
      <c r="C489" s="117"/>
      <c r="D489" s="117"/>
      <c r="E489" s="117"/>
      <c r="F489" s="118">
        <v>2018</v>
      </c>
      <c r="G489" s="119">
        <v>302.89999999999998</v>
      </c>
      <c r="H489" s="119">
        <v>302.89999999999998</v>
      </c>
      <c r="I489" s="119">
        <v>302.89999999999998</v>
      </c>
      <c r="J489" s="119">
        <v>302.89999999999998</v>
      </c>
      <c r="K489" s="230"/>
      <c r="L489" s="230"/>
      <c r="M489" s="230"/>
      <c r="N489" s="230"/>
      <c r="O489" s="236"/>
      <c r="P489" s="237"/>
      <c r="Q489" s="393"/>
      <c r="R489" s="123"/>
      <c r="S489" s="123"/>
      <c r="T489" s="123"/>
      <c r="U489" s="123"/>
      <c r="V489" s="123"/>
      <c r="W489" s="123"/>
      <c r="X489" s="124"/>
    </row>
    <row r="490" spans="1:24" s="125" customFormat="1" ht="24" customHeight="1" x14ac:dyDescent="0.25">
      <c r="A490" s="157"/>
      <c r="B490" s="232" t="s">
        <v>206</v>
      </c>
      <c r="C490" s="117"/>
      <c r="D490" s="117"/>
      <c r="E490" s="117"/>
      <c r="F490" s="118">
        <v>2018</v>
      </c>
      <c r="G490" s="119">
        <v>2.7</v>
      </c>
      <c r="H490" s="119">
        <v>2.7</v>
      </c>
      <c r="I490" s="119">
        <v>2.7</v>
      </c>
      <c r="J490" s="119">
        <v>2.7</v>
      </c>
      <c r="K490" s="230"/>
      <c r="L490" s="230"/>
      <c r="M490" s="230"/>
      <c r="N490" s="230"/>
      <c r="O490" s="230"/>
      <c r="P490" s="231"/>
      <c r="Q490" s="393"/>
      <c r="R490" s="123"/>
      <c r="S490" s="123"/>
      <c r="T490" s="123"/>
      <c r="U490" s="123"/>
      <c r="V490" s="123"/>
      <c r="W490" s="123"/>
      <c r="X490" s="124"/>
    </row>
    <row r="491" spans="1:24" s="114" customFormat="1" ht="15.75" customHeight="1" x14ac:dyDescent="0.2">
      <c r="A491" s="226"/>
      <c r="B491" s="233" t="s">
        <v>27</v>
      </c>
      <c r="C491" s="234"/>
      <c r="D491" s="234"/>
      <c r="E491" s="234"/>
      <c r="F491" s="234"/>
      <c r="G491" s="227">
        <f>G489+G490</f>
        <v>305.59999999999997</v>
      </c>
      <c r="H491" s="227">
        <f>H489+H490</f>
        <v>305.59999999999997</v>
      </c>
      <c r="I491" s="227">
        <f>I489+I490</f>
        <v>305.59999999999997</v>
      </c>
      <c r="J491" s="227">
        <f>J489+J490</f>
        <v>305.59999999999997</v>
      </c>
      <c r="K491" s="215"/>
      <c r="L491" s="215"/>
      <c r="M491" s="215"/>
      <c r="N491" s="215"/>
      <c r="O491" s="215"/>
      <c r="P491" s="216"/>
      <c r="Q491" s="393"/>
      <c r="R491" s="112"/>
      <c r="S491" s="112"/>
      <c r="T491" s="112"/>
      <c r="U491" s="112"/>
      <c r="V491" s="112"/>
      <c r="W491" s="112"/>
      <c r="X491" s="113"/>
    </row>
    <row r="492" spans="1:24" s="50" customFormat="1" ht="13.8" x14ac:dyDescent="0.25">
      <c r="A492" s="238"/>
      <c r="B492" s="57" t="s">
        <v>47</v>
      </c>
      <c r="C492" s="239"/>
      <c r="D492" s="239"/>
      <c r="E492" s="239"/>
      <c r="F492" s="239"/>
      <c r="G492" s="152">
        <f>G488+G491</f>
        <v>910.8</v>
      </c>
      <c r="H492" s="152">
        <f>H488+H491</f>
        <v>910.8</v>
      </c>
      <c r="I492" s="152">
        <f>I488+I491</f>
        <v>910.8</v>
      </c>
      <c r="J492" s="152">
        <f>J488+J491</f>
        <v>910.8</v>
      </c>
      <c r="K492" s="217"/>
      <c r="L492" s="217"/>
      <c r="M492" s="217"/>
      <c r="N492" s="217"/>
      <c r="O492" s="217"/>
      <c r="P492" s="218"/>
      <c r="Q492" s="393"/>
      <c r="R492" s="48"/>
      <c r="S492" s="48"/>
      <c r="T492" s="48"/>
      <c r="U492" s="48"/>
      <c r="V492" s="48"/>
      <c r="W492" s="48"/>
      <c r="X492" s="49"/>
    </row>
    <row r="493" spans="1:24" s="50" customFormat="1" ht="13.8" x14ac:dyDescent="0.25">
      <c r="A493" s="240"/>
      <c r="B493" s="172" t="s">
        <v>48</v>
      </c>
      <c r="C493" s="241"/>
      <c r="D493" s="241"/>
      <c r="E493" s="241"/>
      <c r="F493" s="241"/>
      <c r="G493" s="242">
        <v>0</v>
      </c>
      <c r="H493" s="242">
        <v>0</v>
      </c>
      <c r="I493" s="242">
        <v>0</v>
      </c>
      <c r="J493" s="242">
        <v>0</v>
      </c>
      <c r="K493" s="243"/>
      <c r="L493" s="243"/>
      <c r="M493" s="243"/>
      <c r="N493" s="243"/>
      <c r="O493" s="243"/>
      <c r="P493" s="244"/>
      <c r="Q493" s="393"/>
      <c r="R493" s="48"/>
      <c r="S493" s="48"/>
      <c r="T493" s="48"/>
      <c r="U493" s="48"/>
      <c r="V493" s="48"/>
      <c r="W493" s="48"/>
      <c r="X493" s="49"/>
    </row>
    <row r="494" spans="1:24" s="49" customFormat="1" ht="24" x14ac:dyDescent="0.25">
      <c r="A494" s="245">
        <v>1</v>
      </c>
      <c r="B494" s="246" t="s">
        <v>207</v>
      </c>
      <c r="C494" s="247"/>
      <c r="D494" s="247"/>
      <c r="E494" s="247"/>
      <c r="F494" s="248">
        <v>2020</v>
      </c>
      <c r="G494" s="249">
        <v>0</v>
      </c>
      <c r="H494" s="249">
        <v>0</v>
      </c>
      <c r="I494" s="249">
        <v>0</v>
      </c>
      <c r="J494" s="249">
        <v>0</v>
      </c>
      <c r="K494" s="250"/>
      <c r="L494" s="250"/>
      <c r="M494" s="250"/>
      <c r="N494" s="250"/>
      <c r="O494" s="250"/>
      <c r="P494" s="251"/>
      <c r="Q494" s="393"/>
      <c r="R494" s="48"/>
      <c r="S494" s="48"/>
      <c r="T494" s="48"/>
      <c r="U494" s="48"/>
      <c r="V494" s="48"/>
      <c r="W494" s="48"/>
    </row>
    <row r="495" spans="1:24" s="49" customFormat="1" ht="24" x14ac:dyDescent="0.25">
      <c r="A495" s="245"/>
      <c r="B495" s="246" t="s">
        <v>208</v>
      </c>
      <c r="C495" s="247"/>
      <c r="D495" s="247"/>
      <c r="E495" s="247"/>
      <c r="F495" s="248">
        <v>2020</v>
      </c>
      <c r="G495" s="249">
        <v>3.1</v>
      </c>
      <c r="H495" s="249">
        <v>3.1</v>
      </c>
      <c r="I495" s="249">
        <v>3.1</v>
      </c>
      <c r="J495" s="249">
        <v>3.1</v>
      </c>
      <c r="K495" s="250"/>
      <c r="L495" s="250"/>
      <c r="M495" s="250"/>
      <c r="N495" s="250"/>
      <c r="O495" s="250"/>
      <c r="P495" s="251"/>
      <c r="Q495" s="393"/>
      <c r="R495" s="48"/>
      <c r="S495" s="48"/>
      <c r="T495" s="48"/>
      <c r="U495" s="48"/>
      <c r="V495" s="48"/>
      <c r="W495" s="48"/>
    </row>
    <row r="496" spans="1:24" s="49" customFormat="1" ht="13.8" x14ac:dyDescent="0.25">
      <c r="A496" s="245"/>
      <c r="B496" s="252" t="s">
        <v>27</v>
      </c>
      <c r="C496" s="247"/>
      <c r="D496" s="247"/>
      <c r="E496" s="247"/>
      <c r="F496" s="248"/>
      <c r="G496" s="109">
        <f>G494+G495</f>
        <v>3.1</v>
      </c>
      <c r="H496" s="109">
        <f>H494+H495</f>
        <v>3.1</v>
      </c>
      <c r="I496" s="109">
        <f>I494+I495</f>
        <v>3.1</v>
      </c>
      <c r="J496" s="109">
        <f>J494+J495</f>
        <v>3.1</v>
      </c>
      <c r="K496" s="250"/>
      <c r="L496" s="250"/>
      <c r="M496" s="250"/>
      <c r="N496" s="250"/>
      <c r="O496" s="250"/>
      <c r="P496" s="251"/>
      <c r="Q496" s="393"/>
      <c r="R496" s="48"/>
      <c r="S496" s="48"/>
      <c r="T496" s="48"/>
      <c r="U496" s="48"/>
      <c r="V496" s="48"/>
      <c r="W496" s="48"/>
    </row>
    <row r="497" spans="1:23" s="49" customFormat="1" ht="24" x14ac:dyDescent="0.25">
      <c r="A497" s="245">
        <v>2</v>
      </c>
      <c r="B497" s="253" t="s">
        <v>209</v>
      </c>
      <c r="C497" s="247"/>
      <c r="D497" s="247"/>
      <c r="E497" s="247"/>
      <c r="F497" s="248">
        <v>2020</v>
      </c>
      <c r="G497" s="249">
        <v>0</v>
      </c>
      <c r="H497" s="249">
        <v>0</v>
      </c>
      <c r="I497" s="249">
        <v>0</v>
      </c>
      <c r="J497" s="249">
        <v>0</v>
      </c>
      <c r="K497" s="250"/>
      <c r="L497" s="250"/>
      <c r="M497" s="250"/>
      <c r="N497" s="250"/>
      <c r="O497" s="250"/>
      <c r="P497" s="251"/>
      <c r="Q497" s="393"/>
      <c r="R497" s="48"/>
      <c r="S497" s="48"/>
      <c r="T497" s="48"/>
      <c r="U497" s="48"/>
      <c r="V497" s="48"/>
      <c r="W497" s="48"/>
    </row>
    <row r="498" spans="1:23" s="49" customFormat="1" ht="24" x14ac:dyDescent="0.25">
      <c r="A498" s="245"/>
      <c r="B498" s="253" t="s">
        <v>210</v>
      </c>
      <c r="C498" s="247"/>
      <c r="D498" s="247"/>
      <c r="E498" s="247"/>
      <c r="F498" s="248">
        <v>2020</v>
      </c>
      <c r="G498" s="249">
        <v>3.7</v>
      </c>
      <c r="H498" s="249">
        <v>3.7</v>
      </c>
      <c r="I498" s="249">
        <v>3.7</v>
      </c>
      <c r="J498" s="249">
        <v>3.7</v>
      </c>
      <c r="K498" s="250"/>
      <c r="L498" s="250"/>
      <c r="M498" s="250"/>
      <c r="N498" s="250"/>
      <c r="O498" s="250"/>
      <c r="P498" s="251"/>
      <c r="Q498" s="393"/>
      <c r="R498" s="48"/>
      <c r="S498" s="48"/>
      <c r="T498" s="48"/>
      <c r="U498" s="48"/>
      <c r="V498" s="48"/>
      <c r="W498" s="48"/>
    </row>
    <row r="499" spans="1:23" s="49" customFormat="1" ht="13.8" x14ac:dyDescent="0.25">
      <c r="A499" s="245"/>
      <c r="B499" s="254" t="s">
        <v>27</v>
      </c>
      <c r="C499" s="247"/>
      <c r="D499" s="247"/>
      <c r="E499" s="247"/>
      <c r="F499" s="247"/>
      <c r="G499" s="109">
        <f>G497+G498</f>
        <v>3.7</v>
      </c>
      <c r="H499" s="109">
        <f>H497+H498</f>
        <v>3.7</v>
      </c>
      <c r="I499" s="109">
        <f>I497+I498</f>
        <v>3.7</v>
      </c>
      <c r="J499" s="109">
        <f>J497+J498</f>
        <v>3.7</v>
      </c>
      <c r="K499" s="250"/>
      <c r="L499" s="250"/>
      <c r="M499" s="250"/>
      <c r="N499" s="250"/>
      <c r="O499" s="250"/>
      <c r="P499" s="251"/>
      <c r="Q499" s="393"/>
      <c r="R499" s="48"/>
      <c r="S499" s="48"/>
      <c r="T499" s="48"/>
      <c r="U499" s="48"/>
      <c r="V499" s="48"/>
      <c r="W499" s="48"/>
    </row>
    <row r="500" spans="1:23" s="48" customFormat="1" ht="13.8" x14ac:dyDescent="0.25">
      <c r="A500" s="73"/>
      <c r="B500" s="74" t="s">
        <v>71</v>
      </c>
      <c r="C500" s="75"/>
      <c r="D500" s="75"/>
      <c r="E500" s="75"/>
      <c r="F500" s="89">
        <v>2020</v>
      </c>
      <c r="G500" s="103">
        <f>SUM(G496+G499)</f>
        <v>6.8000000000000007</v>
      </c>
      <c r="H500" s="103">
        <f>SUM(H496+H499)</f>
        <v>6.8000000000000007</v>
      </c>
      <c r="I500" s="103">
        <f t="shared" ref="I500:J500" si="86">SUM(I496+I499)</f>
        <v>6.8000000000000007</v>
      </c>
      <c r="J500" s="103">
        <f t="shared" si="86"/>
        <v>6.8000000000000007</v>
      </c>
      <c r="K500" s="78"/>
      <c r="L500" s="78"/>
      <c r="M500" s="78"/>
      <c r="N500" s="78"/>
      <c r="O500" s="78"/>
      <c r="P500" s="79"/>
      <c r="Q500" s="393"/>
    </row>
    <row r="501" spans="1:23" s="49" customFormat="1" ht="13.8" x14ac:dyDescent="0.25">
      <c r="A501" s="73"/>
      <c r="B501" s="74" t="s">
        <v>72</v>
      </c>
      <c r="C501" s="75"/>
      <c r="D501" s="75"/>
      <c r="E501" s="75"/>
      <c r="F501" s="89">
        <v>2021</v>
      </c>
      <c r="G501" s="77">
        <v>0</v>
      </c>
      <c r="H501" s="77">
        <v>0</v>
      </c>
      <c r="I501" s="77">
        <v>0</v>
      </c>
      <c r="J501" s="77">
        <v>0</v>
      </c>
      <c r="K501" s="78"/>
      <c r="L501" s="78"/>
      <c r="M501" s="78"/>
      <c r="N501" s="78"/>
      <c r="O501" s="78"/>
      <c r="P501" s="79"/>
      <c r="Q501" s="393"/>
      <c r="R501" s="48"/>
      <c r="S501" s="48"/>
      <c r="T501" s="48"/>
      <c r="U501" s="48"/>
      <c r="V501" s="48"/>
      <c r="W501" s="48"/>
    </row>
    <row r="502" spans="1:23" s="49" customFormat="1" ht="13.8" x14ac:dyDescent="0.25">
      <c r="A502" s="73"/>
      <c r="B502" s="74" t="s">
        <v>76</v>
      </c>
      <c r="C502" s="75"/>
      <c r="D502" s="75"/>
      <c r="E502" s="75"/>
      <c r="F502" s="89">
        <v>2022</v>
      </c>
      <c r="G502" s="77">
        <v>0</v>
      </c>
      <c r="H502" s="77">
        <v>0</v>
      </c>
      <c r="I502" s="77">
        <v>0</v>
      </c>
      <c r="J502" s="77">
        <v>0</v>
      </c>
      <c r="K502" s="78"/>
      <c r="L502" s="78"/>
      <c r="M502" s="78"/>
      <c r="N502" s="78"/>
      <c r="O502" s="78"/>
      <c r="P502" s="79"/>
      <c r="Q502" s="393"/>
      <c r="R502" s="48"/>
      <c r="S502" s="48"/>
      <c r="T502" s="48"/>
      <c r="U502" s="48"/>
      <c r="V502" s="48"/>
      <c r="W502" s="48"/>
    </row>
    <row r="503" spans="1:23" s="49" customFormat="1" ht="24" x14ac:dyDescent="0.25">
      <c r="A503" s="395">
        <v>1</v>
      </c>
      <c r="B503" s="255" t="s">
        <v>211</v>
      </c>
      <c r="C503" s="96"/>
      <c r="D503" s="96"/>
      <c r="E503" s="96"/>
      <c r="F503" s="97">
        <v>2023</v>
      </c>
      <c r="G503" s="98">
        <v>1025.3</v>
      </c>
      <c r="H503" s="98">
        <v>0</v>
      </c>
      <c r="I503" s="98">
        <v>1025.3</v>
      </c>
      <c r="J503" s="98"/>
      <c r="K503" s="84"/>
      <c r="L503" s="84"/>
      <c r="M503" s="84"/>
      <c r="N503" s="84"/>
      <c r="O503" s="84"/>
      <c r="P503" s="85"/>
      <c r="Q503" s="393"/>
      <c r="R503" s="48"/>
      <c r="S503" s="48"/>
      <c r="T503" s="48"/>
      <c r="U503" s="48"/>
      <c r="V503" s="48"/>
      <c r="W503" s="48"/>
    </row>
    <row r="504" spans="1:23" s="49" customFormat="1" ht="13.8" x14ac:dyDescent="0.25">
      <c r="A504" s="396"/>
      <c r="B504" s="256" t="s">
        <v>27</v>
      </c>
      <c r="C504" s="96"/>
      <c r="D504" s="96"/>
      <c r="E504" s="96"/>
      <c r="F504" s="97"/>
      <c r="G504" s="99">
        <f>G503</f>
        <v>1025.3</v>
      </c>
      <c r="H504" s="99">
        <f t="shared" ref="H504:J504" si="87">H503</f>
        <v>0</v>
      </c>
      <c r="I504" s="99">
        <f t="shared" si="87"/>
        <v>1025.3</v>
      </c>
      <c r="J504" s="99">
        <f t="shared" si="87"/>
        <v>0</v>
      </c>
      <c r="K504" s="84"/>
      <c r="L504" s="84"/>
      <c r="M504" s="84"/>
      <c r="N504" s="84"/>
      <c r="O504" s="84"/>
      <c r="P504" s="85"/>
      <c r="Q504" s="393"/>
      <c r="R504" s="48"/>
      <c r="S504" s="48"/>
      <c r="T504" s="48"/>
      <c r="U504" s="48"/>
      <c r="V504" s="48"/>
      <c r="W504" s="48"/>
    </row>
    <row r="505" spans="1:23" s="49" customFormat="1" ht="24" x14ac:dyDescent="0.25">
      <c r="A505" s="395">
        <v>2</v>
      </c>
      <c r="B505" s="257" t="s">
        <v>209</v>
      </c>
      <c r="C505" s="96"/>
      <c r="D505" s="96"/>
      <c r="E505" s="96"/>
      <c r="F505" s="97">
        <v>2023</v>
      </c>
      <c r="G505" s="98">
        <v>1774.9</v>
      </c>
      <c r="H505" s="98">
        <v>0</v>
      </c>
      <c r="I505" s="98">
        <v>1774.9</v>
      </c>
      <c r="J505" s="98"/>
      <c r="K505" s="84"/>
      <c r="L505" s="84"/>
      <c r="M505" s="84"/>
      <c r="N505" s="84"/>
      <c r="O505" s="84"/>
      <c r="P505" s="85"/>
      <c r="Q505" s="393"/>
      <c r="R505" s="48"/>
      <c r="S505" s="48"/>
      <c r="T505" s="48"/>
      <c r="U505" s="48"/>
      <c r="V505" s="48"/>
      <c r="W505" s="48"/>
    </row>
    <row r="506" spans="1:23" s="49" customFormat="1" ht="13.8" x14ac:dyDescent="0.25">
      <c r="A506" s="396"/>
      <c r="B506" s="256" t="s">
        <v>27</v>
      </c>
      <c r="C506" s="96"/>
      <c r="D506" s="96"/>
      <c r="E506" s="96"/>
      <c r="F506" s="167"/>
      <c r="G506" s="99">
        <f>G505</f>
        <v>1774.9</v>
      </c>
      <c r="H506" s="99">
        <f t="shared" ref="H506:J506" si="88">H505</f>
        <v>0</v>
      </c>
      <c r="I506" s="99">
        <f t="shared" si="88"/>
        <v>1774.9</v>
      </c>
      <c r="J506" s="99">
        <f t="shared" si="88"/>
        <v>0</v>
      </c>
      <c r="K506" s="84"/>
      <c r="L506" s="84"/>
      <c r="M506" s="84"/>
      <c r="N506" s="84"/>
      <c r="O506" s="84"/>
      <c r="P506" s="85"/>
      <c r="Q506" s="393"/>
      <c r="R506" s="48"/>
      <c r="S506" s="48"/>
      <c r="T506" s="48"/>
      <c r="U506" s="48"/>
      <c r="V506" s="48"/>
      <c r="W506" s="48"/>
    </row>
    <row r="507" spans="1:23" s="49" customFormat="1" ht="13.8" x14ac:dyDescent="0.25">
      <c r="A507" s="73"/>
      <c r="B507" s="74" t="s">
        <v>90</v>
      </c>
      <c r="C507" s="75"/>
      <c r="D507" s="75"/>
      <c r="E507" s="75"/>
      <c r="F507" s="89">
        <v>2023</v>
      </c>
      <c r="G507" s="77">
        <f>SUM(G504+G506)</f>
        <v>2800.2</v>
      </c>
      <c r="H507" s="77">
        <f t="shared" ref="H507:J507" si="89">SUM(H504+H506)</f>
        <v>0</v>
      </c>
      <c r="I507" s="77">
        <f t="shared" si="89"/>
        <v>2800.2</v>
      </c>
      <c r="J507" s="77">
        <f t="shared" si="89"/>
        <v>0</v>
      </c>
      <c r="K507" s="78"/>
      <c r="L507" s="78"/>
      <c r="M507" s="78"/>
      <c r="N507" s="78"/>
      <c r="O507" s="78"/>
      <c r="P507" s="79"/>
      <c r="Q507" s="393"/>
      <c r="R507" s="48"/>
      <c r="S507" s="48"/>
      <c r="T507" s="48"/>
      <c r="U507" s="48"/>
      <c r="V507" s="48"/>
      <c r="W507" s="48"/>
    </row>
    <row r="508" spans="1:23" s="49" customFormat="1" ht="13.8" x14ac:dyDescent="0.25">
      <c r="A508" s="100">
        <v>1</v>
      </c>
      <c r="B508" s="95" t="s">
        <v>241</v>
      </c>
      <c r="C508" s="96"/>
      <c r="D508" s="96"/>
      <c r="E508" s="96"/>
      <c r="F508" s="97">
        <v>2024</v>
      </c>
      <c r="G508" s="98">
        <v>1608</v>
      </c>
      <c r="H508" s="98">
        <v>0</v>
      </c>
      <c r="I508" s="98">
        <v>1608</v>
      </c>
      <c r="J508" s="98">
        <v>0</v>
      </c>
      <c r="K508" s="84"/>
      <c r="L508" s="84"/>
      <c r="M508" s="84"/>
      <c r="N508" s="84"/>
      <c r="O508" s="84"/>
      <c r="P508" s="85"/>
      <c r="Q508" s="393"/>
      <c r="R508" s="48"/>
      <c r="S508" s="48"/>
      <c r="T508" s="48"/>
      <c r="U508" s="48"/>
      <c r="V508" s="48"/>
      <c r="W508" s="48"/>
    </row>
    <row r="509" spans="1:23" s="49" customFormat="1" ht="24" x14ac:dyDescent="0.25">
      <c r="A509" s="397">
        <v>2</v>
      </c>
      <c r="B509" s="257" t="s">
        <v>242</v>
      </c>
      <c r="C509" s="96"/>
      <c r="D509" s="96"/>
      <c r="E509" s="96"/>
      <c r="F509" s="97">
        <v>2024</v>
      </c>
      <c r="G509" s="98">
        <v>10</v>
      </c>
      <c r="H509" s="98">
        <v>0</v>
      </c>
      <c r="I509" s="98">
        <v>10</v>
      </c>
      <c r="J509" s="98">
        <v>0</v>
      </c>
      <c r="K509" s="84"/>
      <c r="L509" s="84"/>
      <c r="M509" s="84"/>
      <c r="N509" s="84"/>
      <c r="O509" s="84"/>
      <c r="P509" s="85"/>
      <c r="Q509" s="393"/>
      <c r="R509" s="48"/>
      <c r="S509" s="48"/>
      <c r="T509" s="48"/>
      <c r="U509" s="48"/>
      <c r="V509" s="48"/>
      <c r="W509" s="48"/>
    </row>
    <row r="510" spans="1:23" s="49" customFormat="1" ht="13.8" x14ac:dyDescent="0.25">
      <c r="A510" s="398"/>
      <c r="B510" s="256" t="s">
        <v>27</v>
      </c>
      <c r="C510" s="96"/>
      <c r="D510" s="96"/>
      <c r="E510" s="96"/>
      <c r="F510" s="97"/>
      <c r="G510" s="99">
        <f>SUM(G508+G509)</f>
        <v>1618</v>
      </c>
      <c r="H510" s="99">
        <f t="shared" ref="H510:J510" si="90">SUM(H508+H509)</f>
        <v>0</v>
      </c>
      <c r="I510" s="99">
        <f>SUM(I508+I509)</f>
        <v>1618</v>
      </c>
      <c r="J510" s="99">
        <f t="shared" si="90"/>
        <v>0</v>
      </c>
      <c r="K510" s="84"/>
      <c r="L510" s="84"/>
      <c r="M510" s="84"/>
      <c r="N510" s="84"/>
      <c r="O510" s="84"/>
      <c r="P510" s="85"/>
      <c r="Q510" s="393"/>
      <c r="R510" s="48"/>
      <c r="S510" s="48"/>
      <c r="T510" s="48"/>
      <c r="U510" s="48"/>
      <c r="V510" s="48"/>
      <c r="W510" s="48"/>
    </row>
    <row r="511" spans="1:23" s="49" customFormat="1" ht="13.8" x14ac:dyDescent="0.25">
      <c r="A511" s="386">
        <v>3</v>
      </c>
      <c r="B511" s="95" t="s">
        <v>243</v>
      </c>
      <c r="C511" s="96"/>
      <c r="D511" s="96"/>
      <c r="E511" s="96"/>
      <c r="F511" s="97">
        <v>2024</v>
      </c>
      <c r="G511" s="98">
        <v>1675</v>
      </c>
      <c r="H511" s="98">
        <v>0</v>
      </c>
      <c r="I511" s="98">
        <v>1675</v>
      </c>
      <c r="J511" s="98">
        <v>0</v>
      </c>
      <c r="K511" s="84"/>
      <c r="L511" s="84"/>
      <c r="M511" s="84"/>
      <c r="N511" s="84"/>
      <c r="O511" s="84"/>
      <c r="P511" s="85"/>
      <c r="Q511" s="393"/>
      <c r="R511" s="48"/>
      <c r="S511" s="48"/>
      <c r="T511" s="48"/>
      <c r="U511" s="48"/>
      <c r="V511" s="48"/>
      <c r="W511" s="48"/>
    </row>
    <row r="512" spans="1:23" s="49" customFormat="1" ht="24" x14ac:dyDescent="0.25">
      <c r="A512" s="387"/>
      <c r="B512" s="257" t="s">
        <v>244</v>
      </c>
      <c r="C512" s="96"/>
      <c r="D512" s="96"/>
      <c r="E512" s="96"/>
      <c r="F512" s="97">
        <v>2024</v>
      </c>
      <c r="G512" s="98">
        <v>10</v>
      </c>
      <c r="H512" s="98">
        <v>0</v>
      </c>
      <c r="I512" s="98">
        <v>10</v>
      </c>
      <c r="J512" s="98">
        <v>0</v>
      </c>
      <c r="K512" s="84"/>
      <c r="L512" s="84"/>
      <c r="M512" s="84"/>
      <c r="N512" s="84"/>
      <c r="O512" s="84"/>
      <c r="P512" s="85"/>
      <c r="Q512" s="393"/>
      <c r="R512" s="48"/>
      <c r="S512" s="48"/>
      <c r="T512" s="48"/>
      <c r="U512" s="48"/>
      <c r="V512" s="48"/>
      <c r="W512" s="48"/>
    </row>
    <row r="513" spans="1:24" s="49" customFormat="1" ht="13.8" x14ac:dyDescent="0.25">
      <c r="A513" s="388"/>
      <c r="B513" s="256" t="s">
        <v>27</v>
      </c>
      <c r="C513" s="96"/>
      <c r="D513" s="96"/>
      <c r="E513" s="96"/>
      <c r="F513" s="97"/>
      <c r="G513" s="99">
        <f>SUM(G511+G512)</f>
        <v>1685</v>
      </c>
      <c r="H513" s="99">
        <f t="shared" ref="H513:J513" si="91">SUM(H511+H512)</f>
        <v>0</v>
      </c>
      <c r="I513" s="99">
        <f>SUM(I511+I512)</f>
        <v>1685</v>
      </c>
      <c r="J513" s="99">
        <f t="shared" si="91"/>
        <v>0</v>
      </c>
      <c r="K513" s="84"/>
      <c r="L513" s="84"/>
      <c r="M513" s="84"/>
      <c r="N513" s="84"/>
      <c r="O513" s="84"/>
      <c r="P513" s="85"/>
      <c r="Q513" s="393"/>
      <c r="R513" s="48"/>
      <c r="S513" s="48"/>
      <c r="T513" s="48"/>
      <c r="U513" s="48"/>
      <c r="V513" s="48"/>
      <c r="W513" s="48"/>
    </row>
    <row r="514" spans="1:24" s="49" customFormat="1" ht="13.8" x14ac:dyDescent="0.25">
      <c r="A514" s="73"/>
      <c r="B514" s="74" t="s">
        <v>95</v>
      </c>
      <c r="C514" s="75"/>
      <c r="D514" s="75"/>
      <c r="E514" s="75"/>
      <c r="F514" s="89">
        <v>2024</v>
      </c>
      <c r="G514" s="77">
        <f>SUM(G510+G513)</f>
        <v>3303</v>
      </c>
      <c r="H514" s="77">
        <f t="shared" ref="H514:J514" si="92">SUM(H510+H513)</f>
        <v>0</v>
      </c>
      <c r="I514" s="77">
        <f t="shared" si="92"/>
        <v>3303</v>
      </c>
      <c r="J514" s="77">
        <f t="shared" si="92"/>
        <v>0</v>
      </c>
      <c r="K514" s="78"/>
      <c r="L514" s="78"/>
      <c r="M514" s="78"/>
      <c r="N514" s="78"/>
      <c r="O514" s="78"/>
      <c r="P514" s="79"/>
      <c r="Q514" s="393"/>
      <c r="R514" s="48"/>
      <c r="S514" s="48"/>
      <c r="T514" s="48"/>
      <c r="U514" s="48"/>
      <c r="V514" s="48"/>
      <c r="W514" s="48"/>
    </row>
    <row r="515" spans="1:24" s="104" customFormat="1" thickBot="1" x14ac:dyDescent="0.3">
      <c r="A515" s="73"/>
      <c r="B515" s="74" t="s">
        <v>102</v>
      </c>
      <c r="C515" s="75"/>
      <c r="D515" s="73"/>
      <c r="E515" s="73"/>
      <c r="F515" s="258">
        <v>2025</v>
      </c>
      <c r="G515" s="259">
        <v>0</v>
      </c>
      <c r="H515" s="259">
        <v>0</v>
      </c>
      <c r="I515" s="259">
        <v>0</v>
      </c>
      <c r="J515" s="259">
        <v>0</v>
      </c>
      <c r="K515" s="260"/>
      <c r="L515" s="260"/>
      <c r="M515" s="260"/>
      <c r="N515" s="260"/>
      <c r="O515" s="260"/>
      <c r="P515" s="261"/>
      <c r="Q515" s="394"/>
      <c r="R515" s="48"/>
      <c r="S515" s="48"/>
      <c r="T515" s="48"/>
      <c r="U515" s="48"/>
      <c r="V515" s="48"/>
      <c r="W515" s="48"/>
      <c r="X515" s="49"/>
    </row>
    <row r="516" spans="1:24" ht="18" customHeight="1" thickBot="1" x14ac:dyDescent="0.35">
      <c r="A516" s="349">
        <v>11</v>
      </c>
      <c r="B516" s="373" t="s">
        <v>212</v>
      </c>
      <c r="C516" s="355" t="s">
        <v>160</v>
      </c>
      <c r="D516" s="183" t="s">
        <v>22</v>
      </c>
      <c r="E516" s="183" t="s">
        <v>213</v>
      </c>
      <c r="F516" s="184" t="s">
        <v>18</v>
      </c>
      <c r="G516" s="185">
        <f>SUM(G517:G525)</f>
        <v>46520</v>
      </c>
      <c r="H516" s="185">
        <f>SUM(H517:H525)</f>
        <v>32974</v>
      </c>
      <c r="I516" s="185">
        <f>SUM(I517:I525)</f>
        <v>46520</v>
      </c>
      <c r="J516" s="185">
        <f>SUM(J517:J525)</f>
        <v>32974</v>
      </c>
      <c r="K516" s="186"/>
      <c r="L516" s="187"/>
      <c r="M516" s="188"/>
      <c r="N516" s="188"/>
      <c r="O516" s="187"/>
      <c r="P516" s="262"/>
      <c r="Q516" s="355" t="s">
        <v>162</v>
      </c>
    </row>
    <row r="517" spans="1:24" ht="15" thickBot="1" x14ac:dyDescent="0.35">
      <c r="A517" s="350"/>
      <c r="B517" s="374"/>
      <c r="C517" s="356"/>
      <c r="D517" s="29"/>
      <c r="E517" s="29"/>
      <c r="F517" s="32">
        <v>2017</v>
      </c>
      <c r="G517" s="33">
        <f>SUM(G529+G539)</f>
        <v>0</v>
      </c>
      <c r="H517" s="33">
        <f t="shared" ref="H517:J517" si="93">SUM(H529+H539)</f>
        <v>0</v>
      </c>
      <c r="I517" s="33">
        <f t="shared" si="93"/>
        <v>0</v>
      </c>
      <c r="J517" s="33">
        <f t="shared" si="93"/>
        <v>0</v>
      </c>
      <c r="K517" s="189"/>
      <c r="L517" s="190"/>
      <c r="M517" s="190"/>
      <c r="N517" s="190"/>
      <c r="O517" s="190"/>
      <c r="P517" s="213"/>
      <c r="Q517" s="356"/>
    </row>
    <row r="518" spans="1:24" ht="15" thickBot="1" x14ac:dyDescent="0.35">
      <c r="A518" s="350"/>
      <c r="B518" s="374"/>
      <c r="C518" s="356"/>
      <c r="D518" s="29"/>
      <c r="E518" s="29"/>
      <c r="F518" s="32">
        <v>2018</v>
      </c>
      <c r="G518" s="33">
        <f t="shared" ref="G518:J525" si="94">SUM(G530+G540)</f>
        <v>14243.2</v>
      </c>
      <c r="H518" s="33">
        <f t="shared" si="94"/>
        <v>14243.2</v>
      </c>
      <c r="I518" s="33">
        <f t="shared" si="94"/>
        <v>14243.2</v>
      </c>
      <c r="J518" s="33">
        <f t="shared" si="94"/>
        <v>14243.2</v>
      </c>
      <c r="K518" s="189"/>
      <c r="L518" s="190"/>
      <c r="M518" s="190"/>
      <c r="N518" s="190"/>
      <c r="O518" s="190"/>
      <c r="P518" s="213"/>
      <c r="Q518" s="356"/>
    </row>
    <row r="519" spans="1:24" ht="15" thickBot="1" x14ac:dyDescent="0.35">
      <c r="A519" s="350"/>
      <c r="B519" s="374"/>
      <c r="C519" s="356"/>
      <c r="D519" s="29"/>
      <c r="E519" s="29"/>
      <c r="F519" s="32">
        <v>2019</v>
      </c>
      <c r="G519" s="33">
        <f t="shared" si="94"/>
        <v>10982.5</v>
      </c>
      <c r="H519" s="33">
        <f t="shared" si="94"/>
        <v>10982.5</v>
      </c>
      <c r="I519" s="33">
        <f t="shared" si="94"/>
        <v>10982.5</v>
      </c>
      <c r="J519" s="33">
        <f t="shared" si="94"/>
        <v>10982.5</v>
      </c>
      <c r="K519" s="189"/>
      <c r="L519" s="190"/>
      <c r="M519" s="190"/>
      <c r="N519" s="190"/>
      <c r="O519" s="190"/>
      <c r="P519" s="213"/>
      <c r="Q519" s="356"/>
    </row>
    <row r="520" spans="1:24" ht="15" thickBot="1" x14ac:dyDescent="0.35">
      <c r="A520" s="350"/>
      <c r="B520" s="374"/>
      <c r="C520" s="356"/>
      <c r="D520" s="29"/>
      <c r="E520" s="29"/>
      <c r="F520" s="32">
        <v>2020</v>
      </c>
      <c r="G520" s="33">
        <f t="shared" si="94"/>
        <v>7748.3</v>
      </c>
      <c r="H520" s="33">
        <f t="shared" si="94"/>
        <v>7748.3</v>
      </c>
      <c r="I520" s="33">
        <f t="shared" si="94"/>
        <v>7748.3</v>
      </c>
      <c r="J520" s="33">
        <f t="shared" si="94"/>
        <v>7748.3</v>
      </c>
      <c r="K520" s="189"/>
      <c r="L520" s="190"/>
      <c r="M520" s="190"/>
      <c r="N520" s="190"/>
      <c r="O520" s="190"/>
      <c r="P520" s="213"/>
      <c r="Q520" s="356"/>
    </row>
    <row r="521" spans="1:24" ht="15" thickBot="1" x14ac:dyDescent="0.35">
      <c r="A521" s="350"/>
      <c r="B521" s="374"/>
      <c r="C521" s="356"/>
      <c r="D521" s="29"/>
      <c r="E521" s="29"/>
      <c r="F521" s="32">
        <v>2021</v>
      </c>
      <c r="G521" s="33">
        <f t="shared" si="94"/>
        <v>13546</v>
      </c>
      <c r="H521" s="33">
        <f t="shared" si="94"/>
        <v>0</v>
      </c>
      <c r="I521" s="33">
        <f t="shared" si="94"/>
        <v>13546</v>
      </c>
      <c r="J521" s="33">
        <f t="shared" si="94"/>
        <v>0</v>
      </c>
      <c r="K521" s="189"/>
      <c r="L521" s="190"/>
      <c r="M521" s="190"/>
      <c r="N521" s="190"/>
      <c r="O521" s="190"/>
      <c r="P521" s="213"/>
      <c r="Q521" s="356"/>
    </row>
    <row r="522" spans="1:24" ht="15" thickBot="1" x14ac:dyDescent="0.35">
      <c r="A522" s="350"/>
      <c r="B522" s="374"/>
      <c r="C522" s="356"/>
      <c r="D522" s="29"/>
      <c r="E522" s="29"/>
      <c r="F522" s="32">
        <v>2022</v>
      </c>
      <c r="G522" s="33">
        <f t="shared" si="94"/>
        <v>0</v>
      </c>
      <c r="H522" s="33">
        <f t="shared" si="94"/>
        <v>0</v>
      </c>
      <c r="I522" s="33">
        <f t="shared" si="94"/>
        <v>0</v>
      </c>
      <c r="J522" s="33">
        <f t="shared" si="94"/>
        <v>0</v>
      </c>
      <c r="K522" s="189"/>
      <c r="L522" s="190"/>
      <c r="M522" s="190"/>
      <c r="N522" s="190"/>
      <c r="O522" s="190"/>
      <c r="P522" s="213"/>
      <c r="Q522" s="356"/>
    </row>
    <row r="523" spans="1:24" ht="15" thickBot="1" x14ac:dyDescent="0.35">
      <c r="A523" s="350"/>
      <c r="B523" s="374"/>
      <c r="C523" s="356"/>
      <c r="D523" s="29"/>
      <c r="E523" s="29"/>
      <c r="F523" s="32">
        <v>2023</v>
      </c>
      <c r="G523" s="33">
        <f t="shared" si="94"/>
        <v>0</v>
      </c>
      <c r="H523" s="33">
        <f t="shared" si="94"/>
        <v>0</v>
      </c>
      <c r="I523" s="33">
        <f t="shared" si="94"/>
        <v>0</v>
      </c>
      <c r="J523" s="33">
        <f t="shared" si="94"/>
        <v>0</v>
      </c>
      <c r="K523" s="189"/>
      <c r="L523" s="190"/>
      <c r="M523" s="190"/>
      <c r="N523" s="190"/>
      <c r="O523" s="190"/>
      <c r="P523" s="213"/>
      <c r="Q523" s="356"/>
    </row>
    <row r="524" spans="1:24" ht="15" thickBot="1" x14ac:dyDescent="0.35">
      <c r="A524" s="350"/>
      <c r="B524" s="374"/>
      <c r="C524" s="356"/>
      <c r="D524" s="29"/>
      <c r="E524" s="29"/>
      <c r="F524" s="32">
        <v>2024</v>
      </c>
      <c r="G524" s="33">
        <f t="shared" si="94"/>
        <v>0</v>
      </c>
      <c r="H524" s="33">
        <f t="shared" si="94"/>
        <v>0</v>
      </c>
      <c r="I524" s="33">
        <f t="shared" si="94"/>
        <v>0</v>
      </c>
      <c r="J524" s="33">
        <f t="shared" si="94"/>
        <v>0</v>
      </c>
      <c r="K524" s="189"/>
      <c r="L524" s="190"/>
      <c r="M524" s="190"/>
      <c r="N524" s="190"/>
      <c r="O524" s="190"/>
      <c r="P524" s="213"/>
      <c r="Q524" s="356"/>
    </row>
    <row r="525" spans="1:24" ht="393" customHeight="1" thickBot="1" x14ac:dyDescent="0.35">
      <c r="A525" s="351"/>
      <c r="B525" s="375"/>
      <c r="C525" s="357"/>
      <c r="D525" s="13"/>
      <c r="E525" s="13"/>
      <c r="F525" s="13">
        <v>2025</v>
      </c>
      <c r="G525" s="192">
        <f t="shared" si="94"/>
        <v>0</v>
      </c>
      <c r="H525" s="192">
        <f t="shared" si="94"/>
        <v>0</v>
      </c>
      <c r="I525" s="192">
        <f t="shared" si="94"/>
        <v>0</v>
      </c>
      <c r="J525" s="192">
        <f t="shared" si="94"/>
        <v>0</v>
      </c>
      <c r="K525" s="189"/>
      <c r="L525" s="190"/>
      <c r="M525" s="190"/>
      <c r="N525" s="190"/>
      <c r="O525" s="190"/>
      <c r="P525" s="213"/>
      <c r="Q525" s="357"/>
    </row>
    <row r="526" spans="1:24" ht="381.6" customHeight="1" thickBot="1" x14ac:dyDescent="0.35">
      <c r="A526" s="263"/>
      <c r="B526" s="264" t="s">
        <v>214</v>
      </c>
      <c r="C526" s="207"/>
      <c r="D526" s="29"/>
      <c r="E526" s="29"/>
      <c r="F526" s="13"/>
      <c r="G526" s="210"/>
      <c r="H526" s="211"/>
      <c r="I526" s="211"/>
      <c r="J526" s="211"/>
      <c r="K526" s="189"/>
      <c r="L526" s="190"/>
      <c r="M526" s="190"/>
      <c r="N526" s="190"/>
      <c r="O526" s="190"/>
      <c r="P526" s="190"/>
      <c r="Q526" s="15"/>
    </row>
    <row r="527" spans="1:24" ht="268.2" customHeight="1" thickBot="1" x14ac:dyDescent="0.35">
      <c r="A527" s="263"/>
      <c r="B527" s="264" t="s">
        <v>215</v>
      </c>
      <c r="C527" s="207"/>
      <c r="D527" s="15"/>
      <c r="E527" s="209"/>
      <c r="F527" s="13"/>
      <c r="G527" s="210"/>
      <c r="H527" s="211"/>
      <c r="I527" s="211"/>
      <c r="J527" s="211"/>
      <c r="K527" s="189"/>
      <c r="L527" s="190"/>
      <c r="M527" s="190"/>
      <c r="N527" s="190"/>
      <c r="O527" s="190"/>
      <c r="P527" s="190"/>
      <c r="Q527" s="183"/>
    </row>
    <row r="528" spans="1:24" ht="15" thickBot="1" x14ac:dyDescent="0.35">
      <c r="A528" s="355"/>
      <c r="B528" s="367" t="s">
        <v>163</v>
      </c>
      <c r="C528" s="370" t="s">
        <v>164</v>
      </c>
      <c r="D528" s="194"/>
      <c r="E528" s="194"/>
      <c r="F528" s="195" t="s">
        <v>18</v>
      </c>
      <c r="G528" s="185">
        <f>SUM(G529:G537)</f>
        <v>14151.7</v>
      </c>
      <c r="H528" s="185">
        <f>SUM(H529:H537)</f>
        <v>11651.7</v>
      </c>
      <c r="I528" s="185">
        <f>SUM(I529:I537)</f>
        <v>14151.7</v>
      </c>
      <c r="J528" s="185">
        <f>SUM(J529:J537)</f>
        <v>11651.7</v>
      </c>
      <c r="K528" s="189"/>
      <c r="L528" s="190"/>
      <c r="M528" s="197"/>
      <c r="N528" s="197"/>
      <c r="O528" s="190"/>
      <c r="P528" s="190"/>
      <c r="Q528" s="355"/>
    </row>
    <row r="529" spans="1:17" ht="13.95" customHeight="1" thickBot="1" x14ac:dyDescent="0.35">
      <c r="A529" s="356"/>
      <c r="B529" s="368"/>
      <c r="C529" s="371"/>
      <c r="D529" s="194"/>
      <c r="E529" s="194"/>
      <c r="F529" s="198">
        <v>2017</v>
      </c>
      <c r="G529" s="199">
        <v>0</v>
      </c>
      <c r="H529" s="199">
        <v>0</v>
      </c>
      <c r="I529" s="199">
        <v>0</v>
      </c>
      <c r="J529" s="199">
        <v>0</v>
      </c>
      <c r="K529" s="189"/>
      <c r="L529" s="190"/>
      <c r="M529" s="190"/>
      <c r="N529" s="190"/>
      <c r="O529" s="190"/>
      <c r="P529" s="190"/>
      <c r="Q529" s="356"/>
    </row>
    <row r="530" spans="1:17" ht="13.95" customHeight="1" thickBot="1" x14ac:dyDescent="0.35">
      <c r="A530" s="356"/>
      <c r="B530" s="368"/>
      <c r="C530" s="371"/>
      <c r="D530" s="194"/>
      <c r="E530" s="194"/>
      <c r="F530" s="198">
        <v>2018</v>
      </c>
      <c r="G530" s="199">
        <v>4904.8</v>
      </c>
      <c r="H530" s="199">
        <v>4904.8</v>
      </c>
      <c r="I530" s="199">
        <v>4904.8</v>
      </c>
      <c r="J530" s="199">
        <v>4904.8</v>
      </c>
      <c r="K530" s="189"/>
      <c r="L530" s="190"/>
      <c r="M530" s="190"/>
      <c r="N530" s="190"/>
      <c r="O530" s="190"/>
      <c r="P530" s="190"/>
      <c r="Q530" s="356"/>
    </row>
    <row r="531" spans="1:17" ht="13.95" customHeight="1" thickBot="1" x14ac:dyDescent="0.35">
      <c r="A531" s="356"/>
      <c r="B531" s="368"/>
      <c r="C531" s="371"/>
      <c r="D531" s="194"/>
      <c r="E531" s="194"/>
      <c r="F531" s="198">
        <v>2019</v>
      </c>
      <c r="G531" s="199">
        <v>3496.9</v>
      </c>
      <c r="H531" s="199">
        <v>3496.9</v>
      </c>
      <c r="I531" s="199">
        <v>3496.9</v>
      </c>
      <c r="J531" s="199">
        <v>3496.9</v>
      </c>
      <c r="K531" s="189"/>
      <c r="L531" s="190"/>
      <c r="M531" s="190"/>
      <c r="N531" s="190"/>
      <c r="O531" s="190"/>
      <c r="P531" s="190"/>
      <c r="Q531" s="356"/>
    </row>
    <row r="532" spans="1:17" ht="13.95" customHeight="1" thickBot="1" x14ac:dyDescent="0.35">
      <c r="A532" s="356"/>
      <c r="B532" s="368"/>
      <c r="C532" s="371"/>
      <c r="D532" s="194"/>
      <c r="E532" s="194"/>
      <c r="F532" s="198">
        <v>2020</v>
      </c>
      <c r="G532" s="199">
        <v>3250</v>
      </c>
      <c r="H532" s="199">
        <v>3250</v>
      </c>
      <c r="I532" s="199">
        <v>3250</v>
      </c>
      <c r="J532" s="199">
        <v>3250</v>
      </c>
      <c r="K532" s="189"/>
      <c r="L532" s="190"/>
      <c r="M532" s="190"/>
      <c r="N532" s="190"/>
      <c r="O532" s="190"/>
      <c r="P532" s="190"/>
      <c r="Q532" s="356"/>
    </row>
    <row r="533" spans="1:17" ht="13.95" customHeight="1" thickBot="1" x14ac:dyDescent="0.35">
      <c r="A533" s="356"/>
      <c r="B533" s="368"/>
      <c r="C533" s="371"/>
      <c r="D533" s="194"/>
      <c r="E533" s="194"/>
      <c r="F533" s="198">
        <v>2021</v>
      </c>
      <c r="G533" s="201">
        <v>2500</v>
      </c>
      <c r="H533" s="199">
        <v>0</v>
      </c>
      <c r="I533" s="201">
        <v>2500</v>
      </c>
      <c r="J533" s="199">
        <v>0</v>
      </c>
      <c r="K533" s="189"/>
      <c r="L533" s="190"/>
      <c r="M533" s="190"/>
      <c r="N533" s="190"/>
      <c r="O533" s="190"/>
      <c r="P533" s="190"/>
      <c r="Q533" s="356"/>
    </row>
    <row r="534" spans="1:17" ht="13.95" customHeight="1" thickBot="1" x14ac:dyDescent="0.35">
      <c r="A534" s="356"/>
      <c r="B534" s="368"/>
      <c r="C534" s="371"/>
      <c r="D534" s="194"/>
      <c r="E534" s="194"/>
      <c r="F534" s="198">
        <v>2022</v>
      </c>
      <c r="G534" s="201">
        <v>0</v>
      </c>
      <c r="H534" s="199">
        <v>0</v>
      </c>
      <c r="I534" s="201">
        <v>0</v>
      </c>
      <c r="J534" s="199">
        <v>0</v>
      </c>
      <c r="K534" s="189"/>
      <c r="L534" s="190"/>
      <c r="M534" s="190"/>
      <c r="N534" s="190"/>
      <c r="O534" s="190"/>
      <c r="P534" s="190"/>
      <c r="Q534" s="356"/>
    </row>
    <row r="535" spans="1:17" ht="13.95" customHeight="1" thickBot="1" x14ac:dyDescent="0.35">
      <c r="A535" s="356"/>
      <c r="B535" s="368"/>
      <c r="C535" s="371"/>
      <c r="D535" s="194"/>
      <c r="E535" s="194"/>
      <c r="F535" s="198">
        <v>2023</v>
      </c>
      <c r="G535" s="201">
        <v>0</v>
      </c>
      <c r="H535" s="199">
        <v>0</v>
      </c>
      <c r="I535" s="265">
        <v>0</v>
      </c>
      <c r="J535" s="199">
        <v>0</v>
      </c>
      <c r="K535" s="189"/>
      <c r="L535" s="190"/>
      <c r="M535" s="190"/>
      <c r="N535" s="190"/>
      <c r="O535" s="190"/>
      <c r="P535" s="190"/>
      <c r="Q535" s="356"/>
    </row>
    <row r="536" spans="1:17" ht="13.95" customHeight="1" thickBot="1" x14ac:dyDescent="0.35">
      <c r="A536" s="356"/>
      <c r="B536" s="368"/>
      <c r="C536" s="371"/>
      <c r="D536" s="194"/>
      <c r="E536" s="194"/>
      <c r="F536" s="198">
        <v>2024</v>
      </c>
      <c r="G536" s="201">
        <v>0</v>
      </c>
      <c r="H536" s="199">
        <v>0</v>
      </c>
      <c r="I536" s="265">
        <v>0</v>
      </c>
      <c r="J536" s="199">
        <v>0</v>
      </c>
      <c r="K536" s="189"/>
      <c r="L536" s="190"/>
      <c r="M536" s="190"/>
      <c r="N536" s="190"/>
      <c r="O536" s="190"/>
      <c r="P536" s="190"/>
      <c r="Q536" s="356"/>
    </row>
    <row r="537" spans="1:17" ht="13.95" customHeight="1" thickBot="1" x14ac:dyDescent="0.35">
      <c r="A537" s="357"/>
      <c r="B537" s="369"/>
      <c r="C537" s="372"/>
      <c r="D537" s="202"/>
      <c r="E537" s="202"/>
      <c r="F537" s="198">
        <v>2025</v>
      </c>
      <c r="G537" s="201">
        <v>0</v>
      </c>
      <c r="H537" s="199">
        <v>0</v>
      </c>
      <c r="I537" s="265">
        <v>0</v>
      </c>
      <c r="J537" s="199">
        <v>0</v>
      </c>
      <c r="K537" s="189"/>
      <c r="L537" s="190"/>
      <c r="M537" s="190"/>
      <c r="N537" s="190"/>
      <c r="O537" s="190"/>
      <c r="P537" s="190"/>
      <c r="Q537" s="357"/>
    </row>
    <row r="538" spans="1:17" ht="13.95" customHeight="1" thickBot="1" x14ac:dyDescent="0.35">
      <c r="A538" s="355"/>
      <c r="B538" s="367" t="s">
        <v>165</v>
      </c>
      <c r="C538" s="370" t="s">
        <v>166</v>
      </c>
      <c r="D538" s="194"/>
      <c r="E538" s="194"/>
      <c r="F538" s="195" t="s">
        <v>18</v>
      </c>
      <c r="G538" s="185">
        <f>SUM(G539:G547)</f>
        <v>32368.3</v>
      </c>
      <c r="H538" s="185">
        <f>SUM(H539:H547)</f>
        <v>21322.3</v>
      </c>
      <c r="I538" s="185">
        <f>SUM(I539:I547)</f>
        <v>32368.3</v>
      </c>
      <c r="J538" s="185">
        <f>SUM(J539:J547)</f>
        <v>21322.3</v>
      </c>
      <c r="K538" s="189"/>
      <c r="L538" s="190"/>
      <c r="M538" s="197"/>
      <c r="N538" s="197"/>
      <c r="O538" s="190"/>
      <c r="P538" s="190"/>
      <c r="Q538" s="355"/>
    </row>
    <row r="539" spans="1:17" ht="13.95" customHeight="1" thickBot="1" x14ac:dyDescent="0.35">
      <c r="A539" s="356"/>
      <c r="B539" s="368"/>
      <c r="C539" s="371"/>
      <c r="D539" s="194"/>
      <c r="E539" s="194"/>
      <c r="F539" s="198">
        <v>2017</v>
      </c>
      <c r="G539" s="199">
        <v>0</v>
      </c>
      <c r="H539" s="199">
        <v>0</v>
      </c>
      <c r="I539" s="199">
        <v>0</v>
      </c>
      <c r="J539" s="199">
        <v>0</v>
      </c>
      <c r="K539" s="189"/>
      <c r="L539" s="190"/>
      <c r="M539" s="190"/>
      <c r="N539" s="190"/>
      <c r="O539" s="190"/>
      <c r="P539" s="190"/>
      <c r="Q539" s="356"/>
    </row>
    <row r="540" spans="1:17" ht="13.95" customHeight="1" thickBot="1" x14ac:dyDescent="0.35">
      <c r="A540" s="356"/>
      <c r="B540" s="368"/>
      <c r="C540" s="371"/>
      <c r="D540" s="194"/>
      <c r="E540" s="194"/>
      <c r="F540" s="198">
        <v>2018</v>
      </c>
      <c r="G540" s="199">
        <v>9338.4</v>
      </c>
      <c r="H540" s="199">
        <v>9338.4</v>
      </c>
      <c r="I540" s="199">
        <v>9338.4</v>
      </c>
      <c r="J540" s="199">
        <v>9338.4</v>
      </c>
      <c r="K540" s="189"/>
      <c r="L540" s="190"/>
      <c r="M540" s="190"/>
      <c r="N540" s="190"/>
      <c r="O540" s="190"/>
      <c r="P540" s="190"/>
      <c r="Q540" s="356"/>
    </row>
    <row r="541" spans="1:17" ht="13.95" customHeight="1" thickBot="1" x14ac:dyDescent="0.35">
      <c r="A541" s="356"/>
      <c r="B541" s="368"/>
      <c r="C541" s="371"/>
      <c r="D541" s="194"/>
      <c r="E541" s="194"/>
      <c r="F541" s="198">
        <v>2019</v>
      </c>
      <c r="G541" s="199">
        <v>7485.6</v>
      </c>
      <c r="H541" s="199">
        <v>7485.6</v>
      </c>
      <c r="I541" s="199">
        <v>7485.6</v>
      </c>
      <c r="J541" s="199">
        <v>7485.6</v>
      </c>
      <c r="K541" s="189"/>
      <c r="L541" s="190"/>
      <c r="M541" s="190"/>
      <c r="N541" s="190"/>
      <c r="O541" s="190"/>
      <c r="P541" s="190"/>
      <c r="Q541" s="356"/>
    </row>
    <row r="542" spans="1:17" ht="13.95" customHeight="1" thickBot="1" x14ac:dyDescent="0.35">
      <c r="A542" s="356"/>
      <c r="B542" s="368"/>
      <c r="C542" s="371"/>
      <c r="D542" s="194"/>
      <c r="E542" s="194"/>
      <c r="F542" s="198">
        <v>2020</v>
      </c>
      <c r="G542" s="199">
        <v>4498.3</v>
      </c>
      <c r="H542" s="199">
        <v>4498.3</v>
      </c>
      <c r="I542" s="199">
        <v>4498.3</v>
      </c>
      <c r="J542" s="199">
        <v>4498.3</v>
      </c>
      <c r="K542" s="189"/>
      <c r="L542" s="190"/>
      <c r="M542" s="190"/>
      <c r="N542" s="190"/>
      <c r="O542" s="190"/>
      <c r="P542" s="190"/>
      <c r="Q542" s="356"/>
    </row>
    <row r="543" spans="1:17" ht="13.95" customHeight="1" thickBot="1" x14ac:dyDescent="0.35">
      <c r="A543" s="356"/>
      <c r="B543" s="368"/>
      <c r="C543" s="371"/>
      <c r="D543" s="194"/>
      <c r="E543" s="194"/>
      <c r="F543" s="198">
        <v>2021</v>
      </c>
      <c r="G543" s="201">
        <v>11046</v>
      </c>
      <c r="H543" s="199">
        <v>0</v>
      </c>
      <c r="I543" s="201">
        <v>11046</v>
      </c>
      <c r="J543" s="199">
        <v>0</v>
      </c>
      <c r="K543" s="189"/>
      <c r="L543" s="190"/>
      <c r="M543" s="190"/>
      <c r="N543" s="190"/>
      <c r="O543" s="190"/>
      <c r="P543" s="190"/>
      <c r="Q543" s="356"/>
    </row>
    <row r="544" spans="1:17" ht="13.95" customHeight="1" thickBot="1" x14ac:dyDescent="0.35">
      <c r="A544" s="356"/>
      <c r="B544" s="368"/>
      <c r="C544" s="371"/>
      <c r="D544" s="194"/>
      <c r="E544" s="194"/>
      <c r="F544" s="198">
        <v>2022</v>
      </c>
      <c r="G544" s="201">
        <v>0</v>
      </c>
      <c r="H544" s="201">
        <v>0</v>
      </c>
      <c r="I544" s="201">
        <v>0</v>
      </c>
      <c r="J544" s="201">
        <v>0</v>
      </c>
      <c r="K544" s="189"/>
      <c r="L544" s="190"/>
      <c r="M544" s="190"/>
      <c r="N544" s="190"/>
      <c r="O544" s="190"/>
      <c r="P544" s="190"/>
      <c r="Q544" s="356"/>
    </row>
    <row r="545" spans="1:17" ht="13.95" customHeight="1" thickBot="1" x14ac:dyDescent="0.35">
      <c r="A545" s="356"/>
      <c r="B545" s="368"/>
      <c r="C545" s="371"/>
      <c r="D545" s="194"/>
      <c r="E545" s="194"/>
      <c r="F545" s="198">
        <v>2023</v>
      </c>
      <c r="G545" s="201">
        <v>0</v>
      </c>
      <c r="H545" s="201">
        <v>0</v>
      </c>
      <c r="I545" s="201">
        <v>0</v>
      </c>
      <c r="J545" s="201">
        <v>0</v>
      </c>
      <c r="K545" s="189"/>
      <c r="L545" s="190"/>
      <c r="M545" s="190"/>
      <c r="N545" s="190"/>
      <c r="O545" s="190"/>
      <c r="P545" s="190"/>
      <c r="Q545" s="356"/>
    </row>
    <row r="546" spans="1:17" ht="13.95" customHeight="1" thickBot="1" x14ac:dyDescent="0.35">
      <c r="A546" s="356"/>
      <c r="B546" s="368"/>
      <c r="C546" s="371"/>
      <c r="D546" s="194"/>
      <c r="E546" s="194"/>
      <c r="F546" s="198">
        <v>2024</v>
      </c>
      <c r="G546" s="201">
        <v>0</v>
      </c>
      <c r="H546" s="201">
        <v>0</v>
      </c>
      <c r="I546" s="201">
        <v>0</v>
      </c>
      <c r="J546" s="201">
        <v>0</v>
      </c>
      <c r="K546" s="189"/>
      <c r="L546" s="190"/>
      <c r="M546" s="190"/>
      <c r="N546" s="190"/>
      <c r="O546" s="190"/>
      <c r="P546" s="190"/>
      <c r="Q546" s="356"/>
    </row>
    <row r="547" spans="1:17" ht="13.95" customHeight="1" thickBot="1" x14ac:dyDescent="0.35">
      <c r="A547" s="357"/>
      <c r="B547" s="369"/>
      <c r="C547" s="372"/>
      <c r="D547" s="202"/>
      <c r="E547" s="202"/>
      <c r="F547" s="198">
        <v>2025</v>
      </c>
      <c r="G547" s="201">
        <v>0</v>
      </c>
      <c r="H547" s="201">
        <v>0</v>
      </c>
      <c r="I547" s="201">
        <v>0</v>
      </c>
      <c r="J547" s="201">
        <v>0</v>
      </c>
      <c r="K547" s="189"/>
      <c r="L547" s="190"/>
      <c r="M547" s="190"/>
      <c r="N547" s="190"/>
      <c r="O547" s="190"/>
      <c r="P547" s="190"/>
      <c r="Q547" s="357"/>
    </row>
    <row r="548" spans="1:17" ht="18" customHeight="1" thickBot="1" x14ac:dyDescent="0.35">
      <c r="A548" s="349">
        <v>12</v>
      </c>
      <c r="B548" s="382" t="s">
        <v>216</v>
      </c>
      <c r="C548" s="355" t="s">
        <v>160</v>
      </c>
      <c r="D548" s="183" t="s">
        <v>22</v>
      </c>
      <c r="E548" s="183" t="s">
        <v>213</v>
      </c>
      <c r="F548" s="30" t="s">
        <v>18</v>
      </c>
      <c r="G548" s="185">
        <f>SUM(G549:G557)</f>
        <v>28124.799999999999</v>
      </c>
      <c r="H548" s="185">
        <f>SUM(H549:H557)</f>
        <v>21624.799999999999</v>
      </c>
      <c r="I548" s="185">
        <f>SUM(I549:I557)</f>
        <v>28124.799999999999</v>
      </c>
      <c r="J548" s="185">
        <f>SUM(J549:J557)</f>
        <v>21624.799999999999</v>
      </c>
      <c r="K548" s="189"/>
      <c r="L548" s="190"/>
      <c r="M548" s="197"/>
      <c r="N548" s="197"/>
      <c r="O548" s="190"/>
      <c r="P548" s="190"/>
      <c r="Q548" s="355" t="s">
        <v>162</v>
      </c>
    </row>
    <row r="549" spans="1:17" ht="15" thickBot="1" x14ac:dyDescent="0.35">
      <c r="A549" s="350"/>
      <c r="B549" s="382"/>
      <c r="C549" s="356"/>
      <c r="D549" s="29"/>
      <c r="E549" s="29"/>
      <c r="F549" s="32">
        <v>2017</v>
      </c>
      <c r="G549" s="33">
        <f>SUM(G562+G572)</f>
        <v>0</v>
      </c>
      <c r="H549" s="33">
        <f t="shared" ref="H549:J549" si="95">SUM(H562+H572)</f>
        <v>0</v>
      </c>
      <c r="I549" s="33">
        <f t="shared" si="95"/>
        <v>0</v>
      </c>
      <c r="J549" s="33">
        <f t="shared" si="95"/>
        <v>0</v>
      </c>
      <c r="K549" s="189"/>
      <c r="L549" s="190"/>
      <c r="M549" s="190"/>
      <c r="N549" s="190"/>
      <c r="O549" s="190"/>
      <c r="P549" s="190"/>
      <c r="Q549" s="356"/>
    </row>
    <row r="550" spans="1:17" ht="15" thickBot="1" x14ac:dyDescent="0.35">
      <c r="A550" s="350"/>
      <c r="B550" s="382"/>
      <c r="C550" s="356"/>
      <c r="D550" s="29"/>
      <c r="E550" s="29"/>
      <c r="F550" s="32">
        <v>2018</v>
      </c>
      <c r="G550" s="33">
        <f t="shared" ref="G550:J557" si="96">SUM(G563+G573)</f>
        <v>5181.7</v>
      </c>
      <c r="H550" s="33">
        <f t="shared" si="96"/>
        <v>5181.7</v>
      </c>
      <c r="I550" s="33">
        <f t="shared" si="96"/>
        <v>5181.7</v>
      </c>
      <c r="J550" s="33">
        <f t="shared" si="96"/>
        <v>5181.7</v>
      </c>
      <c r="K550" s="189"/>
      <c r="L550" s="190"/>
      <c r="M550" s="190"/>
      <c r="N550" s="190"/>
      <c r="O550" s="190"/>
      <c r="P550" s="190"/>
      <c r="Q550" s="356"/>
    </row>
    <row r="551" spans="1:17" ht="15" thickBot="1" x14ac:dyDescent="0.35">
      <c r="A551" s="350"/>
      <c r="B551" s="382"/>
      <c r="C551" s="356"/>
      <c r="D551" s="29"/>
      <c r="E551" s="29"/>
      <c r="F551" s="32">
        <v>2019</v>
      </c>
      <c r="G551" s="33">
        <f t="shared" si="96"/>
        <v>7577.6</v>
      </c>
      <c r="H551" s="33">
        <f t="shared" si="96"/>
        <v>7577.6</v>
      </c>
      <c r="I551" s="33">
        <f t="shared" si="96"/>
        <v>7577.6</v>
      </c>
      <c r="J551" s="33">
        <f t="shared" si="96"/>
        <v>7577.6</v>
      </c>
      <c r="K551" s="189"/>
      <c r="L551" s="190"/>
      <c r="M551" s="190"/>
      <c r="N551" s="190"/>
      <c r="O551" s="190"/>
      <c r="P551" s="190"/>
      <c r="Q551" s="356"/>
    </row>
    <row r="552" spans="1:17" ht="15" thickBot="1" x14ac:dyDescent="0.35">
      <c r="A552" s="350"/>
      <c r="B552" s="382"/>
      <c r="C552" s="356"/>
      <c r="D552" s="29"/>
      <c r="E552" s="29"/>
      <c r="F552" s="32">
        <v>2020</v>
      </c>
      <c r="G552" s="33">
        <f t="shared" si="96"/>
        <v>8865.5</v>
      </c>
      <c r="H552" s="33">
        <f t="shared" si="96"/>
        <v>8865.5</v>
      </c>
      <c r="I552" s="33">
        <f t="shared" si="96"/>
        <v>8865.5</v>
      </c>
      <c r="J552" s="33">
        <f t="shared" si="96"/>
        <v>8865.5</v>
      </c>
      <c r="K552" s="189"/>
      <c r="L552" s="190"/>
      <c r="M552" s="190"/>
      <c r="N552" s="190"/>
      <c r="O552" s="190"/>
      <c r="P552" s="190"/>
      <c r="Q552" s="356"/>
    </row>
    <row r="553" spans="1:17" ht="15" thickBot="1" x14ac:dyDescent="0.35">
      <c r="A553" s="350"/>
      <c r="B553" s="382"/>
      <c r="C553" s="356"/>
      <c r="D553" s="29"/>
      <c r="E553" s="29"/>
      <c r="F553" s="32">
        <v>2021</v>
      </c>
      <c r="G553" s="33">
        <f t="shared" si="96"/>
        <v>6500</v>
      </c>
      <c r="H553" s="33">
        <f t="shared" si="96"/>
        <v>0</v>
      </c>
      <c r="I553" s="33">
        <f t="shared" si="96"/>
        <v>6500</v>
      </c>
      <c r="J553" s="33">
        <f t="shared" si="96"/>
        <v>0</v>
      </c>
      <c r="K553" s="189"/>
      <c r="L553" s="190"/>
      <c r="M553" s="190"/>
      <c r="N553" s="190"/>
      <c r="O553" s="190"/>
      <c r="P553" s="190"/>
      <c r="Q553" s="356"/>
    </row>
    <row r="554" spans="1:17" ht="15" thickBot="1" x14ac:dyDescent="0.35">
      <c r="A554" s="350"/>
      <c r="B554" s="382"/>
      <c r="C554" s="356"/>
      <c r="D554" s="29"/>
      <c r="E554" s="29"/>
      <c r="F554" s="32">
        <v>2022</v>
      </c>
      <c r="G554" s="33">
        <f t="shared" si="96"/>
        <v>0</v>
      </c>
      <c r="H554" s="33">
        <f t="shared" si="96"/>
        <v>0</v>
      </c>
      <c r="I554" s="33">
        <f t="shared" si="96"/>
        <v>0</v>
      </c>
      <c r="J554" s="33">
        <f t="shared" si="96"/>
        <v>0</v>
      </c>
      <c r="K554" s="189"/>
      <c r="L554" s="190"/>
      <c r="M554" s="190"/>
      <c r="N554" s="190"/>
      <c r="O554" s="190"/>
      <c r="P554" s="190"/>
      <c r="Q554" s="356"/>
    </row>
    <row r="555" spans="1:17" ht="15" thickBot="1" x14ac:dyDescent="0.35">
      <c r="A555" s="350"/>
      <c r="B555" s="382"/>
      <c r="C555" s="356"/>
      <c r="D555" s="29"/>
      <c r="E555" s="29"/>
      <c r="F555" s="32">
        <v>2023</v>
      </c>
      <c r="G555" s="33">
        <f t="shared" si="96"/>
        <v>0</v>
      </c>
      <c r="H555" s="33">
        <f t="shared" si="96"/>
        <v>0</v>
      </c>
      <c r="I555" s="33">
        <f t="shared" si="96"/>
        <v>0</v>
      </c>
      <c r="J555" s="33">
        <f t="shared" si="96"/>
        <v>0</v>
      </c>
      <c r="K555" s="189"/>
      <c r="L555" s="190"/>
      <c r="M555" s="190"/>
      <c r="N555" s="190"/>
      <c r="O555" s="190"/>
      <c r="P555" s="190"/>
      <c r="Q555" s="356"/>
    </row>
    <row r="556" spans="1:17" ht="15" thickBot="1" x14ac:dyDescent="0.35">
      <c r="A556" s="350"/>
      <c r="B556" s="382"/>
      <c r="C556" s="356"/>
      <c r="D556" s="29"/>
      <c r="E556" s="29"/>
      <c r="F556" s="32">
        <v>2024</v>
      </c>
      <c r="G556" s="33">
        <f t="shared" si="96"/>
        <v>0</v>
      </c>
      <c r="H556" s="33">
        <f t="shared" si="96"/>
        <v>0</v>
      </c>
      <c r="I556" s="33">
        <f t="shared" si="96"/>
        <v>0</v>
      </c>
      <c r="J556" s="33">
        <f t="shared" si="96"/>
        <v>0</v>
      </c>
      <c r="K556" s="189"/>
      <c r="L556" s="190"/>
      <c r="M556" s="190"/>
      <c r="N556" s="190"/>
      <c r="O556" s="190"/>
      <c r="P556" s="190"/>
      <c r="Q556" s="356"/>
    </row>
    <row r="557" spans="1:17" ht="45" customHeight="1" thickBot="1" x14ac:dyDescent="0.35">
      <c r="A557" s="381"/>
      <c r="B557" s="382"/>
      <c r="C557" s="357"/>
      <c r="D557" s="13"/>
      <c r="E557" s="13"/>
      <c r="F557" s="13">
        <v>2025</v>
      </c>
      <c r="G557" s="192">
        <f t="shared" si="96"/>
        <v>0</v>
      </c>
      <c r="H557" s="192">
        <f t="shared" si="96"/>
        <v>0</v>
      </c>
      <c r="I557" s="192">
        <f t="shared" si="96"/>
        <v>0</v>
      </c>
      <c r="J557" s="192">
        <f t="shared" si="96"/>
        <v>0</v>
      </c>
      <c r="K557" s="189"/>
      <c r="L557" s="190"/>
      <c r="M557" s="190"/>
      <c r="N557" s="190"/>
      <c r="O557" s="190"/>
      <c r="P557" s="190"/>
      <c r="Q557" s="357"/>
    </row>
    <row r="558" spans="1:17" ht="180.6" customHeight="1" thickBot="1" x14ac:dyDescent="0.35">
      <c r="A558" s="25"/>
      <c r="B558" s="266" t="s">
        <v>217</v>
      </c>
      <c r="C558" s="212"/>
      <c r="D558" s="13"/>
      <c r="E558" s="13"/>
      <c r="F558" s="13"/>
      <c r="G558" s="267"/>
      <c r="H558" s="268"/>
      <c r="I558" s="268"/>
      <c r="J558" s="268"/>
      <c r="K558" s="189"/>
      <c r="L558" s="190"/>
      <c r="M558" s="190"/>
      <c r="N558" s="190"/>
      <c r="O558" s="190"/>
      <c r="P558" s="190"/>
      <c r="Q558" s="207"/>
    </row>
    <row r="559" spans="1:17" ht="193.2" customHeight="1" thickBot="1" x14ac:dyDescent="0.35">
      <c r="A559" s="263"/>
      <c r="B559" s="269" t="s">
        <v>218</v>
      </c>
      <c r="C559" s="207"/>
      <c r="D559" s="29"/>
      <c r="E559" s="29"/>
      <c r="F559" s="13"/>
      <c r="G559" s="210"/>
      <c r="H559" s="211"/>
      <c r="I559" s="211"/>
      <c r="J559" s="211"/>
      <c r="K559" s="189"/>
      <c r="L559" s="190"/>
      <c r="M559" s="190"/>
      <c r="N559" s="190"/>
      <c r="O559" s="190"/>
      <c r="P559" s="190"/>
      <c r="Q559" s="212"/>
    </row>
    <row r="560" spans="1:17" ht="184.2" customHeight="1" thickBot="1" x14ac:dyDescent="0.35">
      <c r="A560" s="263"/>
      <c r="B560" s="264" t="s">
        <v>219</v>
      </c>
      <c r="C560" s="15"/>
      <c r="D560" s="13"/>
      <c r="E560" s="13"/>
      <c r="F560" s="13"/>
      <c r="G560" s="210"/>
      <c r="H560" s="211"/>
      <c r="I560" s="211"/>
      <c r="J560" s="211"/>
      <c r="K560" s="189"/>
      <c r="L560" s="190"/>
      <c r="M560" s="190"/>
      <c r="N560" s="190"/>
      <c r="O560" s="190"/>
      <c r="P560" s="190"/>
      <c r="Q560" s="15"/>
    </row>
    <row r="561" spans="1:17" ht="13.95" customHeight="1" thickBot="1" x14ac:dyDescent="0.35">
      <c r="A561" s="355"/>
      <c r="B561" s="367" t="s">
        <v>163</v>
      </c>
      <c r="C561" s="370" t="s">
        <v>164</v>
      </c>
      <c r="D561" s="194"/>
      <c r="E561" s="194"/>
      <c r="F561" s="195" t="s">
        <v>18</v>
      </c>
      <c r="G561" s="196">
        <f>SUM(G562:G570)</f>
        <v>5210</v>
      </c>
      <c r="H561" s="196">
        <f>SUM(H562:H570)</f>
        <v>3210</v>
      </c>
      <c r="I561" s="196">
        <f>SUM(I562:I570)</f>
        <v>5210</v>
      </c>
      <c r="J561" s="196">
        <f>SUM(J562:J570)</f>
        <v>3210</v>
      </c>
      <c r="K561" s="189"/>
      <c r="L561" s="190"/>
      <c r="M561" s="197"/>
      <c r="N561" s="197"/>
      <c r="O561" s="190"/>
      <c r="P561" s="190"/>
      <c r="Q561" s="355"/>
    </row>
    <row r="562" spans="1:17" ht="13.95" customHeight="1" thickBot="1" x14ac:dyDescent="0.35">
      <c r="A562" s="356"/>
      <c r="B562" s="368"/>
      <c r="C562" s="371"/>
      <c r="D562" s="194"/>
      <c r="E562" s="194"/>
      <c r="F562" s="198">
        <v>2017</v>
      </c>
      <c r="G562" s="199">
        <v>0</v>
      </c>
      <c r="H562" s="200">
        <v>0</v>
      </c>
      <c r="I562" s="199">
        <v>0</v>
      </c>
      <c r="J562" s="200">
        <v>0</v>
      </c>
      <c r="K562" s="189"/>
      <c r="L562" s="190"/>
      <c r="M562" s="190"/>
      <c r="N562" s="190"/>
      <c r="O562" s="190"/>
      <c r="P562" s="190"/>
      <c r="Q562" s="356"/>
    </row>
    <row r="563" spans="1:17" ht="13.95" customHeight="1" thickBot="1" x14ac:dyDescent="0.35">
      <c r="A563" s="356"/>
      <c r="B563" s="368"/>
      <c r="C563" s="371"/>
      <c r="D563" s="194"/>
      <c r="E563" s="194"/>
      <c r="F563" s="198">
        <v>2018</v>
      </c>
      <c r="G563" s="199">
        <v>460</v>
      </c>
      <c r="H563" s="199">
        <v>460</v>
      </c>
      <c r="I563" s="199">
        <v>460</v>
      </c>
      <c r="J563" s="199">
        <v>460</v>
      </c>
      <c r="K563" s="189"/>
      <c r="L563" s="190"/>
      <c r="M563" s="190"/>
      <c r="N563" s="190"/>
      <c r="O563" s="190"/>
      <c r="P563" s="190"/>
      <c r="Q563" s="356"/>
    </row>
    <row r="564" spans="1:17" ht="13.95" customHeight="1" thickBot="1" x14ac:dyDescent="0.35">
      <c r="A564" s="356"/>
      <c r="B564" s="368"/>
      <c r="C564" s="371"/>
      <c r="D564" s="194"/>
      <c r="E564" s="194"/>
      <c r="F564" s="198">
        <v>2019</v>
      </c>
      <c r="G564" s="199">
        <v>1500</v>
      </c>
      <c r="H564" s="199">
        <v>1500</v>
      </c>
      <c r="I564" s="199">
        <v>1500</v>
      </c>
      <c r="J564" s="199">
        <v>1500</v>
      </c>
      <c r="K564" s="189"/>
      <c r="L564" s="190"/>
      <c r="M564" s="190"/>
      <c r="N564" s="190"/>
      <c r="O564" s="190"/>
      <c r="P564" s="190"/>
      <c r="Q564" s="356"/>
    </row>
    <row r="565" spans="1:17" ht="13.95" customHeight="1" thickBot="1" x14ac:dyDescent="0.35">
      <c r="A565" s="356"/>
      <c r="B565" s="368"/>
      <c r="C565" s="371"/>
      <c r="D565" s="194"/>
      <c r="E565" s="194"/>
      <c r="F565" s="198">
        <v>2020</v>
      </c>
      <c r="G565" s="199">
        <v>1250</v>
      </c>
      <c r="H565" s="199">
        <v>1250</v>
      </c>
      <c r="I565" s="199">
        <v>1250</v>
      </c>
      <c r="J565" s="199">
        <v>1250</v>
      </c>
      <c r="K565" s="189"/>
      <c r="L565" s="190"/>
      <c r="M565" s="190"/>
      <c r="N565" s="190"/>
      <c r="O565" s="190"/>
      <c r="P565" s="190"/>
      <c r="Q565" s="356"/>
    </row>
    <row r="566" spans="1:17" ht="13.95" customHeight="1" thickBot="1" x14ac:dyDescent="0.35">
      <c r="A566" s="356"/>
      <c r="B566" s="368"/>
      <c r="C566" s="371"/>
      <c r="D566" s="194"/>
      <c r="E566" s="194"/>
      <c r="F566" s="198">
        <v>2021</v>
      </c>
      <c r="G566" s="201">
        <v>2000</v>
      </c>
      <c r="H566" s="200">
        <v>0</v>
      </c>
      <c r="I566" s="201">
        <v>2000</v>
      </c>
      <c r="J566" s="200">
        <v>0</v>
      </c>
      <c r="K566" s="189"/>
      <c r="L566" s="190"/>
      <c r="M566" s="190"/>
      <c r="N566" s="190"/>
      <c r="O566" s="190"/>
      <c r="P566" s="190"/>
      <c r="Q566" s="356"/>
    </row>
    <row r="567" spans="1:17" ht="13.95" customHeight="1" thickBot="1" x14ac:dyDescent="0.35">
      <c r="A567" s="356"/>
      <c r="B567" s="368"/>
      <c r="C567" s="371"/>
      <c r="D567" s="194"/>
      <c r="E567" s="194"/>
      <c r="F567" s="198">
        <v>2022</v>
      </c>
      <c r="G567" s="201">
        <v>0</v>
      </c>
      <c r="H567" s="200">
        <v>0</v>
      </c>
      <c r="I567" s="201">
        <v>0</v>
      </c>
      <c r="J567" s="200">
        <v>0</v>
      </c>
      <c r="K567" s="189"/>
      <c r="L567" s="190"/>
      <c r="M567" s="190"/>
      <c r="N567" s="190"/>
      <c r="O567" s="190"/>
      <c r="P567" s="190"/>
      <c r="Q567" s="356"/>
    </row>
    <row r="568" spans="1:17" ht="13.95" customHeight="1" thickBot="1" x14ac:dyDescent="0.35">
      <c r="A568" s="356"/>
      <c r="B568" s="368"/>
      <c r="C568" s="371"/>
      <c r="D568" s="194"/>
      <c r="E568" s="194"/>
      <c r="F568" s="198">
        <v>2023</v>
      </c>
      <c r="G568" s="201">
        <v>0</v>
      </c>
      <c r="H568" s="200">
        <v>0</v>
      </c>
      <c r="I568" s="201">
        <v>0</v>
      </c>
      <c r="J568" s="200">
        <v>0</v>
      </c>
      <c r="K568" s="189"/>
      <c r="L568" s="190"/>
      <c r="M568" s="190"/>
      <c r="N568" s="190"/>
      <c r="O568" s="190"/>
      <c r="P568" s="190"/>
      <c r="Q568" s="356"/>
    </row>
    <row r="569" spans="1:17" ht="13.95" customHeight="1" thickBot="1" x14ac:dyDescent="0.35">
      <c r="A569" s="356"/>
      <c r="B569" s="368"/>
      <c r="C569" s="371"/>
      <c r="D569" s="194"/>
      <c r="E569" s="194"/>
      <c r="F569" s="198">
        <v>2024</v>
      </c>
      <c r="G569" s="201">
        <v>0</v>
      </c>
      <c r="H569" s="200">
        <v>0</v>
      </c>
      <c r="I569" s="201">
        <v>0</v>
      </c>
      <c r="J569" s="200">
        <v>0</v>
      </c>
      <c r="K569" s="189"/>
      <c r="L569" s="190"/>
      <c r="M569" s="190"/>
      <c r="N569" s="190"/>
      <c r="O569" s="190"/>
      <c r="P569" s="190"/>
      <c r="Q569" s="356"/>
    </row>
    <row r="570" spans="1:17" ht="13.95" customHeight="1" thickBot="1" x14ac:dyDescent="0.35">
      <c r="A570" s="357"/>
      <c r="B570" s="369"/>
      <c r="C570" s="372"/>
      <c r="D570" s="202"/>
      <c r="E570" s="202"/>
      <c r="F570" s="198">
        <v>2025</v>
      </c>
      <c r="G570" s="201">
        <v>0</v>
      </c>
      <c r="H570" s="200">
        <v>0</v>
      </c>
      <c r="I570" s="201">
        <v>0</v>
      </c>
      <c r="J570" s="200">
        <v>0</v>
      </c>
      <c r="K570" s="189"/>
      <c r="L570" s="190"/>
      <c r="M570" s="190"/>
      <c r="N570" s="190"/>
      <c r="O570" s="190"/>
      <c r="P570" s="190"/>
      <c r="Q570" s="357"/>
    </row>
    <row r="571" spans="1:17" ht="13.95" customHeight="1" thickBot="1" x14ac:dyDescent="0.35">
      <c r="A571" s="355"/>
      <c r="B571" s="367" t="s">
        <v>165</v>
      </c>
      <c r="C571" s="370" t="s">
        <v>166</v>
      </c>
      <c r="D571" s="194"/>
      <c r="E571" s="194"/>
      <c r="F571" s="195" t="s">
        <v>18</v>
      </c>
      <c r="G571" s="196">
        <f>SUM(G572:G580)</f>
        <v>22914.799999999999</v>
      </c>
      <c r="H571" s="196">
        <f>SUM(H572:H580)</f>
        <v>18414.8</v>
      </c>
      <c r="I571" s="196">
        <f>SUM(I572:I580)</f>
        <v>22914.799999999999</v>
      </c>
      <c r="J571" s="196">
        <f>SUM(J572:J580)</f>
        <v>18414.8</v>
      </c>
      <c r="K571" s="189"/>
      <c r="L571" s="190"/>
      <c r="M571" s="197"/>
      <c r="N571" s="197"/>
      <c r="O571" s="190"/>
      <c r="P571" s="190"/>
      <c r="Q571" s="355"/>
    </row>
    <row r="572" spans="1:17" ht="13.95" customHeight="1" thickBot="1" x14ac:dyDescent="0.35">
      <c r="A572" s="356"/>
      <c r="B572" s="368"/>
      <c r="C572" s="371"/>
      <c r="D572" s="194"/>
      <c r="E572" s="194"/>
      <c r="F572" s="198">
        <v>2017</v>
      </c>
      <c r="G572" s="199">
        <v>0</v>
      </c>
      <c r="H572" s="200">
        <v>0</v>
      </c>
      <c r="I572" s="199">
        <v>0</v>
      </c>
      <c r="J572" s="200">
        <v>0</v>
      </c>
      <c r="K572" s="189"/>
      <c r="L572" s="190"/>
      <c r="M572" s="190"/>
      <c r="N572" s="190"/>
      <c r="O572" s="190"/>
      <c r="P572" s="190"/>
      <c r="Q572" s="356"/>
    </row>
    <row r="573" spans="1:17" ht="13.95" customHeight="1" thickBot="1" x14ac:dyDescent="0.35">
      <c r="A573" s="356"/>
      <c r="B573" s="368"/>
      <c r="C573" s="371"/>
      <c r="D573" s="194"/>
      <c r="E573" s="194"/>
      <c r="F573" s="198">
        <v>2018</v>
      </c>
      <c r="G573" s="199">
        <v>4721.7</v>
      </c>
      <c r="H573" s="199">
        <v>4721.7</v>
      </c>
      <c r="I573" s="199">
        <v>4721.7</v>
      </c>
      <c r="J573" s="199">
        <v>4721.7</v>
      </c>
      <c r="K573" s="189"/>
      <c r="L573" s="190"/>
      <c r="M573" s="190"/>
      <c r="N573" s="190"/>
      <c r="O573" s="190"/>
      <c r="P573" s="190"/>
      <c r="Q573" s="356"/>
    </row>
    <row r="574" spans="1:17" ht="13.95" customHeight="1" thickBot="1" x14ac:dyDescent="0.35">
      <c r="A574" s="356"/>
      <c r="B574" s="368"/>
      <c r="C574" s="371"/>
      <c r="D574" s="194"/>
      <c r="E574" s="194"/>
      <c r="F574" s="198">
        <v>2019</v>
      </c>
      <c r="G574" s="199">
        <v>6077.6</v>
      </c>
      <c r="H574" s="199">
        <v>6077.6</v>
      </c>
      <c r="I574" s="199">
        <v>6077.6</v>
      </c>
      <c r="J574" s="199">
        <v>6077.6</v>
      </c>
      <c r="K574" s="189"/>
      <c r="L574" s="190"/>
      <c r="M574" s="190"/>
      <c r="N574" s="190"/>
      <c r="O574" s="190"/>
      <c r="P574" s="190"/>
      <c r="Q574" s="356"/>
    </row>
    <row r="575" spans="1:17" ht="13.95" customHeight="1" thickBot="1" x14ac:dyDescent="0.35">
      <c r="A575" s="356"/>
      <c r="B575" s="368"/>
      <c r="C575" s="371"/>
      <c r="D575" s="194"/>
      <c r="E575" s="194"/>
      <c r="F575" s="198">
        <v>2020</v>
      </c>
      <c r="G575" s="199">
        <v>7615.5</v>
      </c>
      <c r="H575" s="199">
        <v>7615.5</v>
      </c>
      <c r="I575" s="199">
        <v>7615.5</v>
      </c>
      <c r="J575" s="199">
        <v>7615.5</v>
      </c>
      <c r="K575" s="189"/>
      <c r="L575" s="190"/>
      <c r="M575" s="190"/>
      <c r="N575" s="190"/>
      <c r="O575" s="190"/>
      <c r="P575" s="190"/>
      <c r="Q575" s="356"/>
    </row>
    <row r="576" spans="1:17" ht="13.95" customHeight="1" thickBot="1" x14ac:dyDescent="0.35">
      <c r="A576" s="356"/>
      <c r="B576" s="368"/>
      <c r="C576" s="371"/>
      <c r="D576" s="194"/>
      <c r="E576" s="194"/>
      <c r="F576" s="198">
        <v>2021</v>
      </c>
      <c r="G576" s="201">
        <v>4500</v>
      </c>
      <c r="H576" s="200">
        <v>0</v>
      </c>
      <c r="I576" s="201">
        <v>4500</v>
      </c>
      <c r="J576" s="200">
        <v>0</v>
      </c>
      <c r="K576" s="189"/>
      <c r="L576" s="190"/>
      <c r="M576" s="190"/>
      <c r="N576" s="190"/>
      <c r="O576" s="190"/>
      <c r="P576" s="190"/>
      <c r="Q576" s="356"/>
    </row>
    <row r="577" spans="1:17" ht="13.95" customHeight="1" thickBot="1" x14ac:dyDescent="0.35">
      <c r="A577" s="356"/>
      <c r="B577" s="368"/>
      <c r="C577" s="371"/>
      <c r="D577" s="194"/>
      <c r="E577" s="194"/>
      <c r="F577" s="198">
        <v>2022</v>
      </c>
      <c r="G577" s="201">
        <v>0</v>
      </c>
      <c r="H577" s="200">
        <v>0</v>
      </c>
      <c r="I577" s="201">
        <v>0</v>
      </c>
      <c r="J577" s="200">
        <v>0</v>
      </c>
      <c r="K577" s="189"/>
      <c r="L577" s="190"/>
      <c r="M577" s="190"/>
      <c r="N577" s="190"/>
      <c r="O577" s="190"/>
      <c r="P577" s="190"/>
      <c r="Q577" s="356"/>
    </row>
    <row r="578" spans="1:17" ht="13.95" customHeight="1" thickBot="1" x14ac:dyDescent="0.35">
      <c r="A578" s="356"/>
      <c r="B578" s="368"/>
      <c r="C578" s="371"/>
      <c r="D578" s="194"/>
      <c r="E578" s="194"/>
      <c r="F578" s="198">
        <v>2023</v>
      </c>
      <c r="G578" s="201">
        <v>0</v>
      </c>
      <c r="H578" s="200">
        <v>0</v>
      </c>
      <c r="I578" s="201">
        <v>0</v>
      </c>
      <c r="J578" s="200">
        <v>0</v>
      </c>
      <c r="K578" s="189"/>
      <c r="L578" s="190"/>
      <c r="M578" s="190"/>
      <c r="N578" s="190"/>
      <c r="O578" s="190"/>
      <c r="P578" s="190"/>
      <c r="Q578" s="356"/>
    </row>
    <row r="579" spans="1:17" ht="13.95" customHeight="1" thickBot="1" x14ac:dyDescent="0.35">
      <c r="A579" s="356"/>
      <c r="B579" s="368"/>
      <c r="C579" s="371"/>
      <c r="D579" s="194"/>
      <c r="E579" s="194"/>
      <c r="F579" s="198">
        <v>2024</v>
      </c>
      <c r="G579" s="201">
        <v>0</v>
      </c>
      <c r="H579" s="200">
        <v>0</v>
      </c>
      <c r="I579" s="201">
        <v>0</v>
      </c>
      <c r="J579" s="200">
        <v>0</v>
      </c>
      <c r="K579" s="189"/>
      <c r="L579" s="190"/>
      <c r="M579" s="190"/>
      <c r="N579" s="190"/>
      <c r="O579" s="190"/>
      <c r="P579" s="190"/>
      <c r="Q579" s="356"/>
    </row>
    <row r="580" spans="1:17" ht="13.95" customHeight="1" thickBot="1" x14ac:dyDescent="0.35">
      <c r="A580" s="357"/>
      <c r="B580" s="369"/>
      <c r="C580" s="372"/>
      <c r="D580" s="202"/>
      <c r="E580" s="202"/>
      <c r="F580" s="198">
        <v>2025</v>
      </c>
      <c r="G580" s="201">
        <v>0</v>
      </c>
      <c r="H580" s="200">
        <v>0</v>
      </c>
      <c r="I580" s="201">
        <v>0</v>
      </c>
      <c r="J580" s="200">
        <v>0</v>
      </c>
      <c r="K580" s="189"/>
      <c r="L580" s="190"/>
      <c r="M580" s="190"/>
      <c r="N580" s="190"/>
      <c r="O580" s="190"/>
      <c r="P580" s="190"/>
      <c r="Q580" s="357"/>
    </row>
    <row r="581" spans="1:17" ht="18" customHeight="1" thickBot="1" x14ac:dyDescent="0.35">
      <c r="A581" s="349">
        <v>13</v>
      </c>
      <c r="B581" s="373" t="s">
        <v>220</v>
      </c>
      <c r="C581" s="355" t="s">
        <v>160</v>
      </c>
      <c r="D581" s="29" t="s">
        <v>22</v>
      </c>
      <c r="E581" s="29" t="s">
        <v>213</v>
      </c>
      <c r="F581" s="30" t="s">
        <v>18</v>
      </c>
      <c r="G581" s="185">
        <f>SUM(G582:G590)</f>
        <v>2499</v>
      </c>
      <c r="H581" s="185">
        <f>SUM(H582:H590)</f>
        <v>999</v>
      </c>
      <c r="I581" s="185">
        <f>SUM(I582:I590)</f>
        <v>2499</v>
      </c>
      <c r="J581" s="185">
        <f>SUM(J582:J590)</f>
        <v>999</v>
      </c>
      <c r="K581" s="189"/>
      <c r="L581" s="190"/>
      <c r="M581" s="197"/>
      <c r="N581" s="197"/>
      <c r="O581" s="190"/>
      <c r="P581" s="190"/>
      <c r="Q581" s="355" t="s">
        <v>162</v>
      </c>
    </row>
    <row r="582" spans="1:17" ht="15" thickBot="1" x14ac:dyDescent="0.35">
      <c r="A582" s="350"/>
      <c r="B582" s="374"/>
      <c r="C582" s="356"/>
      <c r="D582" s="29"/>
      <c r="E582" s="29"/>
      <c r="F582" s="32">
        <v>2017</v>
      </c>
      <c r="G582" s="192">
        <f>SUM(G592+G602)</f>
        <v>0</v>
      </c>
      <c r="H582" s="192">
        <f t="shared" ref="H582:J582" si="97">SUM(H592+H602)</f>
        <v>0</v>
      </c>
      <c r="I582" s="192">
        <f t="shared" si="97"/>
        <v>0</v>
      </c>
      <c r="J582" s="192">
        <f t="shared" si="97"/>
        <v>0</v>
      </c>
      <c r="K582" s="189"/>
      <c r="L582" s="190"/>
      <c r="M582" s="190"/>
      <c r="N582" s="190"/>
      <c r="O582" s="190"/>
      <c r="P582" s="190"/>
      <c r="Q582" s="356"/>
    </row>
    <row r="583" spans="1:17" ht="15" thickBot="1" x14ac:dyDescent="0.35">
      <c r="A583" s="350"/>
      <c r="B583" s="374"/>
      <c r="C583" s="356"/>
      <c r="D583" s="29"/>
      <c r="E583" s="29"/>
      <c r="F583" s="32">
        <v>2018</v>
      </c>
      <c r="G583" s="192">
        <f t="shared" ref="G583:J583" si="98">SUM(G593+G603)</f>
        <v>0</v>
      </c>
      <c r="H583" s="192">
        <f t="shared" si="98"/>
        <v>0</v>
      </c>
      <c r="I583" s="192">
        <f t="shared" si="98"/>
        <v>0</v>
      </c>
      <c r="J583" s="192">
        <f t="shared" si="98"/>
        <v>0</v>
      </c>
      <c r="K583" s="189"/>
      <c r="L583" s="190"/>
      <c r="M583" s="190"/>
      <c r="N583" s="190"/>
      <c r="O583" s="190"/>
      <c r="P583" s="190"/>
      <c r="Q583" s="356"/>
    </row>
    <row r="584" spans="1:17" ht="15" thickBot="1" x14ac:dyDescent="0.35">
      <c r="A584" s="350"/>
      <c r="B584" s="374"/>
      <c r="C584" s="356"/>
      <c r="D584" s="29"/>
      <c r="E584" s="29"/>
      <c r="F584" s="32">
        <v>2019</v>
      </c>
      <c r="G584" s="192">
        <v>499</v>
      </c>
      <c r="H584" s="192">
        <v>499</v>
      </c>
      <c r="I584" s="192">
        <v>499</v>
      </c>
      <c r="J584" s="192">
        <v>499</v>
      </c>
      <c r="K584" s="189"/>
      <c r="L584" s="190"/>
      <c r="M584" s="190"/>
      <c r="N584" s="190"/>
      <c r="O584" s="190"/>
      <c r="P584" s="190"/>
      <c r="Q584" s="356"/>
    </row>
    <row r="585" spans="1:17" ht="15" thickBot="1" x14ac:dyDescent="0.35">
      <c r="A585" s="350"/>
      <c r="B585" s="374"/>
      <c r="C585" s="356"/>
      <c r="D585" s="29"/>
      <c r="E585" s="29"/>
      <c r="F585" s="32">
        <v>2020</v>
      </c>
      <c r="G585" s="192">
        <v>500</v>
      </c>
      <c r="H585" s="192">
        <v>500</v>
      </c>
      <c r="I585" s="192">
        <v>500</v>
      </c>
      <c r="J585" s="192">
        <v>500</v>
      </c>
      <c r="K585" s="189"/>
      <c r="L585" s="190"/>
      <c r="M585" s="190"/>
      <c r="N585" s="190"/>
      <c r="O585" s="190"/>
      <c r="P585" s="190"/>
      <c r="Q585" s="356"/>
    </row>
    <row r="586" spans="1:17" ht="15" thickBot="1" x14ac:dyDescent="0.35">
      <c r="A586" s="350"/>
      <c r="B586" s="374"/>
      <c r="C586" s="356"/>
      <c r="D586" s="29"/>
      <c r="E586" s="29"/>
      <c r="F586" s="32">
        <v>2021</v>
      </c>
      <c r="G586" s="192">
        <f t="shared" ref="G586:J590" si="99">SUM(G596+G606)</f>
        <v>1500</v>
      </c>
      <c r="H586" s="192">
        <v>0</v>
      </c>
      <c r="I586" s="192">
        <f t="shared" si="99"/>
        <v>1500</v>
      </c>
      <c r="J586" s="192">
        <v>0</v>
      </c>
      <c r="K586" s="189"/>
      <c r="L586" s="190"/>
      <c r="M586" s="190"/>
      <c r="N586" s="190"/>
      <c r="O586" s="190"/>
      <c r="P586" s="190"/>
      <c r="Q586" s="356"/>
    </row>
    <row r="587" spans="1:17" ht="15" thickBot="1" x14ac:dyDescent="0.35">
      <c r="A587" s="350"/>
      <c r="B587" s="374"/>
      <c r="C587" s="356"/>
      <c r="D587" s="29"/>
      <c r="E587" s="29"/>
      <c r="F587" s="32">
        <v>2022</v>
      </c>
      <c r="G587" s="192">
        <f t="shared" si="99"/>
        <v>0</v>
      </c>
      <c r="H587" s="192">
        <f t="shared" si="99"/>
        <v>0</v>
      </c>
      <c r="I587" s="192">
        <f t="shared" si="99"/>
        <v>0</v>
      </c>
      <c r="J587" s="192">
        <f t="shared" si="99"/>
        <v>0</v>
      </c>
      <c r="K587" s="189"/>
      <c r="L587" s="190"/>
      <c r="M587" s="190"/>
      <c r="N587" s="190"/>
      <c r="O587" s="190"/>
      <c r="P587" s="190"/>
      <c r="Q587" s="356"/>
    </row>
    <row r="588" spans="1:17" ht="15" thickBot="1" x14ac:dyDescent="0.35">
      <c r="A588" s="350"/>
      <c r="B588" s="374"/>
      <c r="C588" s="356"/>
      <c r="D588" s="29"/>
      <c r="E588" s="29"/>
      <c r="F588" s="32">
        <v>2023</v>
      </c>
      <c r="G588" s="192">
        <f t="shared" si="99"/>
        <v>0</v>
      </c>
      <c r="H588" s="192">
        <f t="shared" si="99"/>
        <v>0</v>
      </c>
      <c r="I588" s="192">
        <f t="shared" si="99"/>
        <v>0</v>
      </c>
      <c r="J588" s="192">
        <f t="shared" si="99"/>
        <v>0</v>
      </c>
      <c r="K588" s="189"/>
      <c r="L588" s="190"/>
      <c r="M588" s="190"/>
      <c r="N588" s="190"/>
      <c r="O588" s="190"/>
      <c r="P588" s="190"/>
      <c r="Q588" s="356"/>
    </row>
    <row r="589" spans="1:17" ht="15" thickBot="1" x14ac:dyDescent="0.35">
      <c r="A589" s="350"/>
      <c r="B589" s="374"/>
      <c r="C589" s="356"/>
      <c r="D589" s="29"/>
      <c r="E589" s="29"/>
      <c r="F589" s="32">
        <v>2024</v>
      </c>
      <c r="G589" s="192">
        <f t="shared" si="99"/>
        <v>0</v>
      </c>
      <c r="H589" s="192">
        <f t="shared" si="99"/>
        <v>0</v>
      </c>
      <c r="I589" s="192">
        <f t="shared" si="99"/>
        <v>0</v>
      </c>
      <c r="J589" s="192">
        <f t="shared" si="99"/>
        <v>0</v>
      </c>
      <c r="K589" s="189"/>
      <c r="L589" s="190"/>
      <c r="M589" s="190"/>
      <c r="N589" s="190"/>
      <c r="O589" s="190"/>
      <c r="P589" s="190"/>
      <c r="Q589" s="356"/>
    </row>
    <row r="590" spans="1:17" ht="18.600000000000001" customHeight="1" thickBot="1" x14ac:dyDescent="0.35">
      <c r="A590" s="351"/>
      <c r="B590" s="375"/>
      <c r="C590" s="357"/>
      <c r="D590" s="13"/>
      <c r="E590" s="13"/>
      <c r="F590" s="13">
        <v>2025</v>
      </c>
      <c r="G590" s="192">
        <f t="shared" si="99"/>
        <v>0</v>
      </c>
      <c r="H590" s="192">
        <f t="shared" si="99"/>
        <v>0</v>
      </c>
      <c r="I590" s="192">
        <f t="shared" si="99"/>
        <v>0</v>
      </c>
      <c r="J590" s="192">
        <f t="shared" si="99"/>
        <v>0</v>
      </c>
      <c r="K590" s="189"/>
      <c r="L590" s="190"/>
      <c r="M590" s="190"/>
      <c r="N590" s="190"/>
      <c r="O590" s="190"/>
      <c r="P590" s="190"/>
      <c r="Q590" s="357"/>
    </row>
    <row r="591" spans="1:17" ht="15" thickBot="1" x14ac:dyDescent="0.35">
      <c r="A591" s="355"/>
      <c r="B591" s="367" t="s">
        <v>163</v>
      </c>
      <c r="C591" s="370" t="s">
        <v>164</v>
      </c>
      <c r="D591" s="194"/>
      <c r="E591" s="194"/>
      <c r="F591" s="195" t="s">
        <v>18</v>
      </c>
      <c r="G591" s="196">
        <f>SUM(G592+G593+G594+G595+G596+G597+G598+G599+G600)</f>
        <v>0</v>
      </c>
      <c r="H591" s="196">
        <f t="shared" ref="H591:J591" si="100">SUM(H592+H593+H594+H595+H596+H597+H598+H599+H600)</f>
        <v>0</v>
      </c>
      <c r="I591" s="196">
        <f t="shared" si="100"/>
        <v>0</v>
      </c>
      <c r="J591" s="196">
        <f t="shared" si="100"/>
        <v>0</v>
      </c>
      <c r="K591" s="189"/>
      <c r="L591" s="190"/>
      <c r="M591" s="197"/>
      <c r="N591" s="197"/>
      <c r="O591" s="190"/>
      <c r="P591" s="190"/>
      <c r="Q591" s="355"/>
    </row>
    <row r="592" spans="1:17" ht="15" thickBot="1" x14ac:dyDescent="0.35">
      <c r="A592" s="356"/>
      <c r="B592" s="368"/>
      <c r="C592" s="371"/>
      <c r="D592" s="194"/>
      <c r="E592" s="194"/>
      <c r="F592" s="198">
        <v>2017</v>
      </c>
      <c r="G592" s="199">
        <v>0</v>
      </c>
      <c r="H592" s="200">
        <v>0</v>
      </c>
      <c r="I592" s="199">
        <v>0</v>
      </c>
      <c r="J592" s="200">
        <v>0</v>
      </c>
      <c r="K592" s="189"/>
      <c r="L592" s="190"/>
      <c r="M592" s="190"/>
      <c r="N592" s="190"/>
      <c r="O592" s="190"/>
      <c r="P592" s="190"/>
      <c r="Q592" s="356"/>
    </row>
    <row r="593" spans="1:17" ht="15" thickBot="1" x14ac:dyDescent="0.35">
      <c r="A593" s="356"/>
      <c r="B593" s="368"/>
      <c r="C593" s="371"/>
      <c r="D593" s="194"/>
      <c r="E593" s="194"/>
      <c r="F593" s="198">
        <v>2018</v>
      </c>
      <c r="G593" s="199">
        <v>0</v>
      </c>
      <c r="H593" s="200">
        <v>0</v>
      </c>
      <c r="I593" s="199">
        <v>0</v>
      </c>
      <c r="J593" s="200">
        <v>0</v>
      </c>
      <c r="K593" s="189"/>
      <c r="L593" s="190"/>
      <c r="M593" s="190"/>
      <c r="N593" s="190"/>
      <c r="O593" s="190"/>
      <c r="P593" s="190"/>
      <c r="Q593" s="356"/>
    </row>
    <row r="594" spans="1:17" ht="15" thickBot="1" x14ac:dyDescent="0.35">
      <c r="A594" s="356"/>
      <c r="B594" s="368"/>
      <c r="C594" s="371"/>
      <c r="D594" s="194"/>
      <c r="E594" s="194"/>
      <c r="F594" s="198">
        <v>2019</v>
      </c>
      <c r="G594" s="199">
        <v>0</v>
      </c>
      <c r="H594" s="200">
        <v>0</v>
      </c>
      <c r="I594" s="199">
        <v>0</v>
      </c>
      <c r="J594" s="200">
        <v>0</v>
      </c>
      <c r="K594" s="189"/>
      <c r="L594" s="190"/>
      <c r="M594" s="190"/>
      <c r="N594" s="190"/>
      <c r="O594" s="190"/>
      <c r="P594" s="190"/>
      <c r="Q594" s="356"/>
    </row>
    <row r="595" spans="1:17" ht="15" thickBot="1" x14ac:dyDescent="0.35">
      <c r="A595" s="356"/>
      <c r="B595" s="368"/>
      <c r="C595" s="371"/>
      <c r="D595" s="194"/>
      <c r="E595" s="194"/>
      <c r="F595" s="198">
        <v>2020</v>
      </c>
      <c r="G595" s="199">
        <v>0</v>
      </c>
      <c r="H595" s="200">
        <v>0</v>
      </c>
      <c r="I595" s="199">
        <v>0</v>
      </c>
      <c r="J595" s="200">
        <v>0</v>
      </c>
      <c r="K595" s="189"/>
      <c r="L595" s="190"/>
      <c r="M595" s="190"/>
      <c r="N595" s="190"/>
      <c r="O595" s="190"/>
      <c r="P595" s="190"/>
      <c r="Q595" s="356"/>
    </row>
    <row r="596" spans="1:17" ht="15" thickBot="1" x14ac:dyDescent="0.35">
      <c r="A596" s="356"/>
      <c r="B596" s="368"/>
      <c r="C596" s="371"/>
      <c r="D596" s="194"/>
      <c r="E596" s="194"/>
      <c r="F596" s="198">
        <v>2021</v>
      </c>
      <c r="G596" s="201">
        <v>0</v>
      </c>
      <c r="H596" s="265">
        <v>0</v>
      </c>
      <c r="I596" s="265">
        <v>0</v>
      </c>
      <c r="J596" s="265">
        <v>0</v>
      </c>
      <c r="K596" s="189"/>
      <c r="L596" s="190"/>
      <c r="M596" s="190"/>
      <c r="N596" s="190"/>
      <c r="O596" s="190"/>
      <c r="P596" s="190"/>
      <c r="Q596" s="356"/>
    </row>
    <row r="597" spans="1:17" ht="15" thickBot="1" x14ac:dyDescent="0.35">
      <c r="A597" s="356"/>
      <c r="B597" s="368"/>
      <c r="C597" s="371"/>
      <c r="D597" s="194"/>
      <c r="E597" s="194"/>
      <c r="F597" s="198">
        <v>2022</v>
      </c>
      <c r="G597" s="201">
        <v>0</v>
      </c>
      <c r="H597" s="201">
        <v>0</v>
      </c>
      <c r="I597" s="201">
        <v>0</v>
      </c>
      <c r="J597" s="201">
        <v>0</v>
      </c>
      <c r="K597" s="189"/>
      <c r="L597" s="190"/>
      <c r="M597" s="190"/>
      <c r="N597" s="190"/>
      <c r="O597" s="190"/>
      <c r="P597" s="190"/>
      <c r="Q597" s="356"/>
    </row>
    <row r="598" spans="1:17" ht="15" thickBot="1" x14ac:dyDescent="0.35">
      <c r="A598" s="356"/>
      <c r="B598" s="368"/>
      <c r="C598" s="371"/>
      <c r="D598" s="194"/>
      <c r="E598" s="194"/>
      <c r="F598" s="198">
        <v>2023</v>
      </c>
      <c r="G598" s="201">
        <v>0</v>
      </c>
      <c r="H598" s="201">
        <v>0</v>
      </c>
      <c r="I598" s="201">
        <v>0</v>
      </c>
      <c r="J598" s="201">
        <v>0</v>
      </c>
      <c r="K598" s="189"/>
      <c r="L598" s="190"/>
      <c r="M598" s="190"/>
      <c r="N598" s="190"/>
      <c r="O598" s="190"/>
      <c r="P598" s="190"/>
      <c r="Q598" s="356"/>
    </row>
    <row r="599" spans="1:17" ht="15" thickBot="1" x14ac:dyDescent="0.35">
      <c r="A599" s="356"/>
      <c r="B599" s="368"/>
      <c r="C599" s="371"/>
      <c r="D599" s="194"/>
      <c r="E599" s="194"/>
      <c r="F599" s="198">
        <v>2024</v>
      </c>
      <c r="G599" s="201">
        <v>0</v>
      </c>
      <c r="H599" s="201">
        <v>0</v>
      </c>
      <c r="I599" s="201">
        <v>0</v>
      </c>
      <c r="J599" s="201">
        <v>0</v>
      </c>
      <c r="K599" s="189"/>
      <c r="L599" s="190"/>
      <c r="M599" s="190"/>
      <c r="N599" s="190"/>
      <c r="O599" s="190"/>
      <c r="P599" s="190"/>
      <c r="Q599" s="356"/>
    </row>
    <row r="600" spans="1:17" ht="15" thickBot="1" x14ac:dyDescent="0.35">
      <c r="A600" s="357"/>
      <c r="B600" s="369"/>
      <c r="C600" s="372"/>
      <c r="D600" s="202"/>
      <c r="E600" s="202"/>
      <c r="F600" s="198">
        <v>2025</v>
      </c>
      <c r="G600" s="201">
        <v>0</v>
      </c>
      <c r="H600" s="201">
        <v>0</v>
      </c>
      <c r="I600" s="201">
        <v>0</v>
      </c>
      <c r="J600" s="201">
        <v>0</v>
      </c>
      <c r="K600" s="189"/>
      <c r="L600" s="190"/>
      <c r="M600" s="190"/>
      <c r="N600" s="190"/>
      <c r="O600" s="190"/>
      <c r="P600" s="190"/>
      <c r="Q600" s="357"/>
    </row>
    <row r="601" spans="1:17" ht="15" customHeight="1" thickBot="1" x14ac:dyDescent="0.35">
      <c r="A601" s="355"/>
      <c r="B601" s="367" t="s">
        <v>165</v>
      </c>
      <c r="C601" s="370" t="s">
        <v>166</v>
      </c>
      <c r="D601" s="194"/>
      <c r="E601" s="194"/>
      <c r="F601" s="195" t="s">
        <v>18</v>
      </c>
      <c r="G601" s="196">
        <f t="shared" ref="G601:J601" si="101">SUM(G602+G603+G604+G605+G606+G607+G608+G609+G610)</f>
        <v>2499</v>
      </c>
      <c r="H601" s="196">
        <f t="shared" si="101"/>
        <v>999</v>
      </c>
      <c r="I601" s="196">
        <f t="shared" si="101"/>
        <v>2499</v>
      </c>
      <c r="J601" s="196">
        <f t="shared" si="101"/>
        <v>999</v>
      </c>
      <c r="K601" s="189"/>
      <c r="L601" s="190"/>
      <c r="M601" s="197"/>
      <c r="N601" s="197"/>
      <c r="O601" s="190"/>
      <c r="P601" s="190"/>
      <c r="Q601" s="355"/>
    </row>
    <row r="602" spans="1:17" ht="15" thickBot="1" x14ac:dyDescent="0.35">
      <c r="A602" s="356"/>
      <c r="B602" s="368"/>
      <c r="C602" s="371"/>
      <c r="D602" s="194"/>
      <c r="E602" s="194"/>
      <c r="F602" s="198">
        <v>2017</v>
      </c>
      <c r="G602" s="199">
        <v>0</v>
      </c>
      <c r="H602" s="200">
        <v>0</v>
      </c>
      <c r="I602" s="199">
        <v>0</v>
      </c>
      <c r="J602" s="200">
        <v>0</v>
      </c>
      <c r="K602" s="189"/>
      <c r="L602" s="190"/>
      <c r="M602" s="190"/>
      <c r="N602" s="190"/>
      <c r="O602" s="190"/>
      <c r="P602" s="190"/>
      <c r="Q602" s="356"/>
    </row>
    <row r="603" spans="1:17" ht="15" thickBot="1" x14ac:dyDescent="0.35">
      <c r="A603" s="356"/>
      <c r="B603" s="368"/>
      <c r="C603" s="371"/>
      <c r="D603" s="194"/>
      <c r="E603" s="194"/>
      <c r="F603" s="198">
        <v>2018</v>
      </c>
      <c r="G603" s="199">
        <v>0</v>
      </c>
      <c r="H603" s="200">
        <v>0</v>
      </c>
      <c r="I603" s="199">
        <v>0</v>
      </c>
      <c r="J603" s="200">
        <v>0</v>
      </c>
      <c r="K603" s="189"/>
      <c r="L603" s="190"/>
      <c r="M603" s="190"/>
      <c r="N603" s="190"/>
      <c r="O603" s="190"/>
      <c r="P603" s="190"/>
      <c r="Q603" s="356"/>
    </row>
    <row r="604" spans="1:17" ht="15" thickBot="1" x14ac:dyDescent="0.35">
      <c r="A604" s="356"/>
      <c r="B604" s="368"/>
      <c r="C604" s="371"/>
      <c r="D604" s="194"/>
      <c r="E604" s="194"/>
      <c r="F604" s="198">
        <v>2019</v>
      </c>
      <c r="G604" s="199">
        <v>499</v>
      </c>
      <c r="H604" s="199">
        <v>499</v>
      </c>
      <c r="I604" s="199">
        <v>499</v>
      </c>
      <c r="J604" s="199">
        <v>499</v>
      </c>
      <c r="K604" s="189"/>
      <c r="L604" s="190"/>
      <c r="M604" s="190"/>
      <c r="N604" s="190"/>
      <c r="O604" s="190"/>
      <c r="P604" s="190"/>
      <c r="Q604" s="356"/>
    </row>
    <row r="605" spans="1:17" ht="15" thickBot="1" x14ac:dyDescent="0.35">
      <c r="A605" s="356"/>
      <c r="B605" s="368"/>
      <c r="C605" s="371"/>
      <c r="D605" s="194"/>
      <c r="E605" s="194"/>
      <c r="F605" s="198">
        <v>2020</v>
      </c>
      <c r="G605" s="199">
        <v>500</v>
      </c>
      <c r="H605" s="199">
        <v>500</v>
      </c>
      <c r="I605" s="199">
        <v>500</v>
      </c>
      <c r="J605" s="199">
        <v>500</v>
      </c>
      <c r="K605" s="189"/>
      <c r="L605" s="190"/>
      <c r="M605" s="190"/>
      <c r="N605" s="190"/>
      <c r="O605" s="190"/>
      <c r="P605" s="190"/>
      <c r="Q605" s="356"/>
    </row>
    <row r="606" spans="1:17" ht="15" thickBot="1" x14ac:dyDescent="0.35">
      <c r="A606" s="356"/>
      <c r="B606" s="368"/>
      <c r="C606" s="371"/>
      <c r="D606" s="194"/>
      <c r="E606" s="194"/>
      <c r="F606" s="198">
        <v>2021</v>
      </c>
      <c r="G606" s="201">
        <v>1500</v>
      </c>
      <c r="H606" s="201">
        <v>0</v>
      </c>
      <c r="I606" s="201">
        <v>1500</v>
      </c>
      <c r="J606" s="201">
        <v>0</v>
      </c>
      <c r="K606" s="189"/>
      <c r="L606" s="190"/>
      <c r="M606" s="190"/>
      <c r="N606" s="190"/>
      <c r="O606" s="190"/>
      <c r="P606" s="190"/>
      <c r="Q606" s="356"/>
    </row>
    <row r="607" spans="1:17" ht="15" thickBot="1" x14ac:dyDescent="0.35">
      <c r="A607" s="356"/>
      <c r="B607" s="368"/>
      <c r="C607" s="371"/>
      <c r="D607" s="194"/>
      <c r="E607" s="194"/>
      <c r="F607" s="198">
        <v>2022</v>
      </c>
      <c r="G607" s="201">
        <v>0</v>
      </c>
      <c r="H607" s="201">
        <v>0</v>
      </c>
      <c r="I607" s="201">
        <v>0</v>
      </c>
      <c r="J607" s="201">
        <v>0</v>
      </c>
      <c r="K607" s="189"/>
      <c r="L607" s="190"/>
      <c r="M607" s="190"/>
      <c r="N607" s="190"/>
      <c r="O607" s="190"/>
      <c r="P607" s="190"/>
      <c r="Q607" s="356"/>
    </row>
    <row r="608" spans="1:17" ht="15" thickBot="1" x14ac:dyDescent="0.35">
      <c r="A608" s="356"/>
      <c r="B608" s="368"/>
      <c r="C608" s="371"/>
      <c r="D608" s="194"/>
      <c r="E608" s="194"/>
      <c r="F608" s="198">
        <v>2023</v>
      </c>
      <c r="G608" s="201">
        <v>0</v>
      </c>
      <c r="H608" s="201">
        <v>0</v>
      </c>
      <c r="I608" s="201">
        <v>0</v>
      </c>
      <c r="J608" s="201">
        <v>0</v>
      </c>
      <c r="K608" s="189"/>
      <c r="L608" s="190"/>
      <c r="M608" s="190"/>
      <c r="N608" s="190"/>
      <c r="O608" s="190"/>
      <c r="P608" s="190"/>
      <c r="Q608" s="356"/>
    </row>
    <row r="609" spans="1:17" ht="15" thickBot="1" x14ac:dyDescent="0.35">
      <c r="A609" s="356"/>
      <c r="B609" s="368"/>
      <c r="C609" s="371"/>
      <c r="D609" s="194"/>
      <c r="E609" s="194"/>
      <c r="F609" s="198">
        <v>2024</v>
      </c>
      <c r="G609" s="201">
        <v>0</v>
      </c>
      <c r="H609" s="201">
        <v>0</v>
      </c>
      <c r="I609" s="201">
        <v>0</v>
      </c>
      <c r="J609" s="201">
        <v>0</v>
      </c>
      <c r="K609" s="189"/>
      <c r="L609" s="190"/>
      <c r="M609" s="190"/>
      <c r="N609" s="190"/>
      <c r="O609" s="190"/>
      <c r="P609" s="190"/>
      <c r="Q609" s="356"/>
    </row>
    <row r="610" spans="1:17" ht="15" customHeight="1" thickBot="1" x14ac:dyDescent="0.35">
      <c r="A610" s="356"/>
      <c r="B610" s="368"/>
      <c r="C610" s="371"/>
      <c r="D610" s="194"/>
      <c r="E610" s="194"/>
      <c r="F610" s="198">
        <v>2025</v>
      </c>
      <c r="G610" s="201">
        <v>0</v>
      </c>
      <c r="H610" s="201">
        <v>0</v>
      </c>
      <c r="I610" s="201">
        <v>0</v>
      </c>
      <c r="J610" s="201">
        <v>0</v>
      </c>
      <c r="K610" s="189"/>
      <c r="L610" s="190"/>
      <c r="M610" s="190"/>
      <c r="N610" s="190"/>
      <c r="O610" s="190"/>
      <c r="P610" s="190"/>
      <c r="Q610" s="357"/>
    </row>
    <row r="611" spans="1:17" ht="53.4" customHeight="1" thickBot="1" x14ac:dyDescent="0.35">
      <c r="A611" s="270" t="s">
        <v>221</v>
      </c>
      <c r="B611" s="271" t="s">
        <v>222</v>
      </c>
      <c r="C611" s="183" t="s">
        <v>174</v>
      </c>
      <c r="D611" s="29"/>
      <c r="E611" s="29"/>
      <c r="F611" s="272" t="s">
        <v>18</v>
      </c>
      <c r="G611" s="273">
        <v>0</v>
      </c>
      <c r="H611" s="273">
        <v>0</v>
      </c>
      <c r="I611" s="273">
        <v>0</v>
      </c>
      <c r="J611" s="273">
        <v>0</v>
      </c>
      <c r="K611" s="189"/>
      <c r="L611" s="190"/>
      <c r="M611" s="197"/>
      <c r="N611" s="197"/>
      <c r="O611" s="190"/>
      <c r="P611" s="190"/>
      <c r="Q611" s="274" t="s">
        <v>24</v>
      </c>
    </row>
    <row r="612" spans="1:17" ht="51" customHeight="1" thickBot="1" x14ac:dyDescent="0.35">
      <c r="A612" s="275" t="s">
        <v>223</v>
      </c>
      <c r="B612" s="276" t="s">
        <v>224</v>
      </c>
      <c r="C612" s="183" t="s">
        <v>174</v>
      </c>
      <c r="D612" s="15"/>
      <c r="E612" s="209"/>
      <c r="F612" s="272" t="s">
        <v>18</v>
      </c>
      <c r="G612" s="273">
        <v>0</v>
      </c>
      <c r="H612" s="273">
        <v>0</v>
      </c>
      <c r="I612" s="273">
        <v>0</v>
      </c>
      <c r="J612" s="273">
        <v>0</v>
      </c>
      <c r="K612" s="189"/>
      <c r="L612" s="190"/>
      <c r="M612" s="197"/>
      <c r="N612" s="197"/>
      <c r="O612" s="190"/>
      <c r="P612" s="190"/>
      <c r="Q612" s="274" t="s">
        <v>24</v>
      </c>
    </row>
    <row r="613" spans="1:17" ht="54.6" customHeight="1" thickBot="1" x14ac:dyDescent="0.35">
      <c r="A613" s="275" t="s">
        <v>225</v>
      </c>
      <c r="B613" s="276" t="s">
        <v>226</v>
      </c>
      <c r="C613" s="183" t="s">
        <v>174</v>
      </c>
      <c r="D613" s="29"/>
      <c r="E613" s="29"/>
      <c r="F613" s="272" t="s">
        <v>18</v>
      </c>
      <c r="G613" s="185">
        <f>G616</f>
        <v>299</v>
      </c>
      <c r="H613" s="185">
        <f t="shared" ref="H613:J613" si="102">H616</f>
        <v>299</v>
      </c>
      <c r="I613" s="185">
        <f t="shared" si="102"/>
        <v>299</v>
      </c>
      <c r="J613" s="185">
        <f t="shared" si="102"/>
        <v>299</v>
      </c>
      <c r="K613" s="189"/>
      <c r="L613" s="190"/>
      <c r="M613" s="197"/>
      <c r="N613" s="197"/>
      <c r="O613" s="190"/>
      <c r="P613" s="190"/>
      <c r="Q613" s="379" t="s">
        <v>24</v>
      </c>
    </row>
    <row r="614" spans="1:17" ht="25.2" customHeight="1" thickBot="1" x14ac:dyDescent="0.35">
      <c r="A614" s="277">
        <v>1</v>
      </c>
      <c r="B614" s="278" t="s">
        <v>227</v>
      </c>
      <c r="C614" s="279"/>
      <c r="D614" s="280"/>
      <c r="E614" s="280"/>
      <c r="F614" s="281">
        <v>2019</v>
      </c>
      <c r="G614" s="282">
        <v>299</v>
      </c>
      <c r="H614" s="283">
        <v>299</v>
      </c>
      <c r="I614" s="284">
        <v>299</v>
      </c>
      <c r="J614" s="283">
        <v>299</v>
      </c>
      <c r="K614" s="190"/>
      <c r="L614" s="190"/>
      <c r="M614" s="197"/>
      <c r="N614" s="197"/>
      <c r="O614" s="190"/>
      <c r="P614" s="190"/>
      <c r="Q614" s="380"/>
    </row>
    <row r="615" spans="1:17" ht="18" customHeight="1" thickBot="1" x14ac:dyDescent="0.35">
      <c r="A615" s="277"/>
      <c r="B615" s="285" t="s">
        <v>27</v>
      </c>
      <c r="C615" s="280"/>
      <c r="D615" s="286"/>
      <c r="E615" s="286"/>
      <c r="F615" s="281"/>
      <c r="G615" s="287">
        <v>299</v>
      </c>
      <c r="H615" s="31">
        <v>299</v>
      </c>
      <c r="I615" s="288">
        <v>299</v>
      </c>
      <c r="J615" s="31">
        <v>299</v>
      </c>
      <c r="K615" s="190"/>
      <c r="L615" s="190"/>
      <c r="M615" s="197"/>
      <c r="N615" s="197"/>
      <c r="O615" s="190"/>
      <c r="P615" s="190"/>
      <c r="Q615" s="380"/>
    </row>
    <row r="616" spans="1:17" ht="17.399999999999999" customHeight="1" thickBot="1" x14ac:dyDescent="0.35">
      <c r="A616" s="289"/>
      <c r="B616" s="290" t="s">
        <v>48</v>
      </c>
      <c r="C616" s="291"/>
      <c r="D616" s="292"/>
      <c r="E616" s="292"/>
      <c r="F616" s="293"/>
      <c r="G616" s="294">
        <f>G615</f>
        <v>299</v>
      </c>
      <c r="H616" s="295">
        <f t="shared" ref="H616:J616" si="103">H615</f>
        <v>299</v>
      </c>
      <c r="I616" s="294">
        <f t="shared" si="103"/>
        <v>299</v>
      </c>
      <c r="J616" s="295">
        <f t="shared" si="103"/>
        <v>299</v>
      </c>
      <c r="K616" s="296"/>
      <c r="L616" s="296"/>
      <c r="M616" s="297"/>
      <c r="N616" s="297"/>
      <c r="O616" s="296"/>
      <c r="P616" s="296"/>
      <c r="Q616" s="380"/>
    </row>
    <row r="617" spans="1:17" ht="18" customHeight="1" thickBot="1" x14ac:dyDescent="0.35">
      <c r="A617" s="349">
        <v>17</v>
      </c>
      <c r="B617" s="373" t="s">
        <v>228</v>
      </c>
      <c r="C617" s="355" t="s">
        <v>160</v>
      </c>
      <c r="D617" s="29" t="s">
        <v>22</v>
      </c>
      <c r="E617" s="29" t="s">
        <v>213</v>
      </c>
      <c r="F617" s="30" t="s">
        <v>18</v>
      </c>
      <c r="G617" s="185">
        <f>SUM(G618:G626)</f>
        <v>1099.3</v>
      </c>
      <c r="H617" s="185">
        <f>SUM(H618:H626)</f>
        <v>500</v>
      </c>
      <c r="I617" s="185">
        <f>SUM(I618:I626)</f>
        <v>1099.3</v>
      </c>
      <c r="J617" s="185">
        <f>SUM(J618:J626)</f>
        <v>500</v>
      </c>
      <c r="K617" s="189"/>
      <c r="L617" s="190"/>
      <c r="M617" s="197"/>
      <c r="N617" s="197"/>
      <c r="O617" s="190"/>
      <c r="P617" s="190"/>
      <c r="Q617" s="355" t="s">
        <v>171</v>
      </c>
    </row>
    <row r="618" spans="1:17" ht="15" thickBot="1" x14ac:dyDescent="0.35">
      <c r="A618" s="350"/>
      <c r="B618" s="374"/>
      <c r="C618" s="356"/>
      <c r="D618" s="29"/>
      <c r="E618" s="29"/>
      <c r="F618" s="32">
        <v>2017</v>
      </c>
      <c r="G618" s="192">
        <f>SUM(G628+G638)</f>
        <v>0</v>
      </c>
      <c r="H618" s="192">
        <f t="shared" ref="H618:J618" si="104">SUM(H628+H638)</f>
        <v>0</v>
      </c>
      <c r="I618" s="192">
        <f t="shared" si="104"/>
        <v>0</v>
      </c>
      <c r="J618" s="192">
        <f t="shared" si="104"/>
        <v>0</v>
      </c>
      <c r="K618" s="189"/>
      <c r="L618" s="190"/>
      <c r="M618" s="190"/>
      <c r="N618" s="190"/>
      <c r="O618" s="190"/>
      <c r="P618" s="190"/>
      <c r="Q618" s="356"/>
    </row>
    <row r="619" spans="1:17" ht="15" thickBot="1" x14ac:dyDescent="0.35">
      <c r="A619" s="350"/>
      <c r="B619" s="374"/>
      <c r="C619" s="356"/>
      <c r="D619" s="29"/>
      <c r="E619" s="29"/>
      <c r="F619" s="32">
        <v>2018</v>
      </c>
      <c r="G619" s="192">
        <f t="shared" ref="G619:J619" si="105">SUM(G629+G639)</f>
        <v>0</v>
      </c>
      <c r="H619" s="192">
        <f t="shared" si="105"/>
        <v>0</v>
      </c>
      <c r="I619" s="192">
        <f t="shared" si="105"/>
        <v>0</v>
      </c>
      <c r="J619" s="192">
        <f t="shared" si="105"/>
        <v>0</v>
      </c>
      <c r="K619" s="189"/>
      <c r="L619" s="190"/>
      <c r="M619" s="190"/>
      <c r="N619" s="190"/>
      <c r="O619" s="190"/>
      <c r="P619" s="190"/>
      <c r="Q619" s="356"/>
    </row>
    <row r="620" spans="1:17" ht="15" thickBot="1" x14ac:dyDescent="0.35">
      <c r="A620" s="350"/>
      <c r="B620" s="374"/>
      <c r="C620" s="356"/>
      <c r="D620" s="29"/>
      <c r="E620" s="29"/>
      <c r="F620" s="32">
        <v>2019</v>
      </c>
      <c r="G620" s="192">
        <v>0</v>
      </c>
      <c r="H620" s="192">
        <v>0</v>
      </c>
      <c r="I620" s="192">
        <v>0</v>
      </c>
      <c r="J620" s="192">
        <v>0</v>
      </c>
      <c r="K620" s="189"/>
      <c r="L620" s="190"/>
      <c r="M620" s="190"/>
      <c r="N620" s="190"/>
      <c r="O620" s="190"/>
      <c r="P620" s="190"/>
      <c r="Q620" s="356"/>
    </row>
    <row r="621" spans="1:17" ht="15" thickBot="1" x14ac:dyDescent="0.35">
      <c r="A621" s="350"/>
      <c r="B621" s="374"/>
      <c r="C621" s="356"/>
      <c r="D621" s="29"/>
      <c r="E621" s="29"/>
      <c r="F621" s="32">
        <v>2020</v>
      </c>
      <c r="G621" s="192">
        <f t="shared" ref="G621:J621" si="106">SUM(G631+G641)</f>
        <v>500</v>
      </c>
      <c r="H621" s="192">
        <f t="shared" si="106"/>
        <v>500</v>
      </c>
      <c r="I621" s="192">
        <f t="shared" si="106"/>
        <v>500</v>
      </c>
      <c r="J621" s="192">
        <f t="shared" si="106"/>
        <v>500</v>
      </c>
      <c r="K621" s="189"/>
      <c r="L621" s="190"/>
      <c r="M621" s="190"/>
      <c r="N621" s="190"/>
      <c r="O621" s="190"/>
      <c r="P621" s="190"/>
      <c r="Q621" s="356"/>
    </row>
    <row r="622" spans="1:17" ht="15" thickBot="1" x14ac:dyDescent="0.35">
      <c r="A622" s="350"/>
      <c r="B622" s="374"/>
      <c r="C622" s="356"/>
      <c r="D622" s="29"/>
      <c r="E622" s="29"/>
      <c r="F622" s="32">
        <v>2021</v>
      </c>
      <c r="G622" s="192">
        <v>0</v>
      </c>
      <c r="H622" s="192">
        <v>0</v>
      </c>
      <c r="I622" s="192">
        <v>0</v>
      </c>
      <c r="J622" s="192">
        <v>0</v>
      </c>
      <c r="K622" s="189"/>
      <c r="L622" s="190"/>
      <c r="M622" s="190"/>
      <c r="N622" s="190"/>
      <c r="O622" s="190"/>
      <c r="P622" s="190"/>
      <c r="Q622" s="356"/>
    </row>
    <row r="623" spans="1:17" ht="15" thickBot="1" x14ac:dyDescent="0.35">
      <c r="A623" s="350"/>
      <c r="B623" s="374"/>
      <c r="C623" s="356"/>
      <c r="D623" s="29"/>
      <c r="E623" s="29"/>
      <c r="F623" s="32">
        <v>2022</v>
      </c>
      <c r="G623" s="192">
        <f>SUM(G633+G643)</f>
        <v>599.29999999999995</v>
      </c>
      <c r="H623" s="192">
        <f t="shared" ref="H623:J624" si="107">SUM(H633+H643)</f>
        <v>0</v>
      </c>
      <c r="I623" s="192">
        <f t="shared" si="107"/>
        <v>599.29999999999995</v>
      </c>
      <c r="J623" s="192">
        <f t="shared" si="107"/>
        <v>0</v>
      </c>
      <c r="K623" s="189"/>
      <c r="L623" s="190"/>
      <c r="M623" s="190"/>
      <c r="N623" s="190"/>
      <c r="O623" s="190"/>
      <c r="P623" s="190"/>
      <c r="Q623" s="356"/>
    </row>
    <row r="624" spans="1:17" ht="15" thickBot="1" x14ac:dyDescent="0.35">
      <c r="A624" s="350"/>
      <c r="B624" s="374"/>
      <c r="C624" s="356"/>
      <c r="D624" s="29"/>
      <c r="E624" s="29"/>
      <c r="F624" s="32">
        <v>2023</v>
      </c>
      <c r="G624" s="192">
        <v>0</v>
      </c>
      <c r="H624" s="192">
        <f t="shared" si="107"/>
        <v>0</v>
      </c>
      <c r="I624" s="192">
        <v>0</v>
      </c>
      <c r="J624" s="192">
        <f t="shared" si="107"/>
        <v>0</v>
      </c>
      <c r="K624" s="189"/>
      <c r="L624" s="190"/>
      <c r="M624" s="190"/>
      <c r="N624" s="190"/>
      <c r="O624" s="190"/>
      <c r="P624" s="190"/>
      <c r="Q624" s="356"/>
    </row>
    <row r="625" spans="1:17" ht="15" thickBot="1" x14ac:dyDescent="0.35">
      <c r="A625" s="350"/>
      <c r="B625" s="374"/>
      <c r="C625" s="356"/>
      <c r="D625" s="29"/>
      <c r="E625" s="29"/>
      <c r="F625" s="32">
        <v>2024</v>
      </c>
      <c r="G625" s="192">
        <f t="shared" ref="G625:J625" si="108">SUM(G635+G645)</f>
        <v>0</v>
      </c>
      <c r="H625" s="192">
        <f t="shared" si="108"/>
        <v>0</v>
      </c>
      <c r="I625" s="192">
        <f t="shared" si="108"/>
        <v>0</v>
      </c>
      <c r="J625" s="192">
        <f t="shared" si="108"/>
        <v>0</v>
      </c>
      <c r="K625" s="189"/>
      <c r="L625" s="190"/>
      <c r="M625" s="190"/>
      <c r="N625" s="190"/>
      <c r="O625" s="190"/>
      <c r="P625" s="190"/>
      <c r="Q625" s="356"/>
    </row>
    <row r="626" spans="1:17" ht="17.399999999999999" customHeight="1" thickBot="1" x14ac:dyDescent="0.35">
      <c r="A626" s="351"/>
      <c r="B626" s="375"/>
      <c r="C626" s="357"/>
      <c r="D626" s="13"/>
      <c r="E626" s="13"/>
      <c r="F626" s="13">
        <v>2025</v>
      </c>
      <c r="G626" s="192">
        <f>SUM(G636+G646)</f>
        <v>0</v>
      </c>
      <c r="H626" s="192">
        <f>SUM(H636+H646)</f>
        <v>0</v>
      </c>
      <c r="I626" s="192">
        <f>SUM(I636+I646)</f>
        <v>0</v>
      </c>
      <c r="J626" s="192">
        <f>SUM(J636+J646)</f>
        <v>0</v>
      </c>
      <c r="K626" s="189"/>
      <c r="L626" s="190"/>
      <c r="M626" s="190"/>
      <c r="N626" s="190"/>
      <c r="O626" s="190"/>
      <c r="P626" s="190"/>
      <c r="Q626" s="357"/>
    </row>
    <row r="627" spans="1:17" ht="15" thickBot="1" x14ac:dyDescent="0.35">
      <c r="A627" s="355"/>
      <c r="B627" s="367" t="s">
        <v>163</v>
      </c>
      <c r="C627" s="370" t="s">
        <v>164</v>
      </c>
      <c r="D627" s="194"/>
      <c r="E627" s="194"/>
      <c r="F627" s="195" t="s">
        <v>18</v>
      </c>
      <c r="G627" s="196">
        <f>SUM(G628+G629+G630+G631+G632+G633+G634+G635+G636)</f>
        <v>599.29999999999995</v>
      </c>
      <c r="H627" s="196">
        <f t="shared" ref="H627:J627" si="109">SUM(H628+H629+H630+H631+H632+H633+H634+H635+H636)</f>
        <v>0</v>
      </c>
      <c r="I627" s="196">
        <f t="shared" si="109"/>
        <v>599.29999999999995</v>
      </c>
      <c r="J627" s="196">
        <f t="shared" si="109"/>
        <v>0</v>
      </c>
      <c r="K627" s="189"/>
      <c r="L627" s="190"/>
      <c r="M627" s="197"/>
      <c r="N627" s="197"/>
      <c r="O627" s="190"/>
      <c r="P627" s="190"/>
      <c r="Q627" s="355"/>
    </row>
    <row r="628" spans="1:17" ht="15" thickBot="1" x14ac:dyDescent="0.35">
      <c r="A628" s="356"/>
      <c r="B628" s="368"/>
      <c r="C628" s="371"/>
      <c r="D628" s="194"/>
      <c r="E628" s="194"/>
      <c r="F628" s="198">
        <v>2017</v>
      </c>
      <c r="G628" s="199">
        <v>0</v>
      </c>
      <c r="H628" s="200">
        <v>0</v>
      </c>
      <c r="I628" s="199">
        <v>0</v>
      </c>
      <c r="J628" s="200">
        <v>0</v>
      </c>
      <c r="K628" s="189"/>
      <c r="L628" s="190"/>
      <c r="M628" s="190"/>
      <c r="N628" s="190"/>
      <c r="O628" s="190"/>
      <c r="P628" s="190"/>
      <c r="Q628" s="356"/>
    </row>
    <row r="629" spans="1:17" ht="15" thickBot="1" x14ac:dyDescent="0.35">
      <c r="A629" s="356"/>
      <c r="B629" s="368"/>
      <c r="C629" s="371"/>
      <c r="D629" s="194"/>
      <c r="E629" s="194"/>
      <c r="F629" s="198">
        <v>2018</v>
      </c>
      <c r="G629" s="199">
        <v>0</v>
      </c>
      <c r="H629" s="200">
        <v>0</v>
      </c>
      <c r="I629" s="199">
        <v>0</v>
      </c>
      <c r="J629" s="200">
        <v>0</v>
      </c>
      <c r="K629" s="189"/>
      <c r="L629" s="190"/>
      <c r="M629" s="190"/>
      <c r="N629" s="190"/>
      <c r="O629" s="190"/>
      <c r="P629" s="190"/>
      <c r="Q629" s="356"/>
    </row>
    <row r="630" spans="1:17" ht="15" thickBot="1" x14ac:dyDescent="0.35">
      <c r="A630" s="356"/>
      <c r="B630" s="368"/>
      <c r="C630" s="371"/>
      <c r="D630" s="194"/>
      <c r="E630" s="194"/>
      <c r="F630" s="198">
        <v>2019</v>
      </c>
      <c r="G630" s="199">
        <v>0</v>
      </c>
      <c r="H630" s="200">
        <v>0</v>
      </c>
      <c r="I630" s="199">
        <v>0</v>
      </c>
      <c r="J630" s="200">
        <v>0</v>
      </c>
      <c r="K630" s="189"/>
      <c r="L630" s="190"/>
      <c r="M630" s="190"/>
      <c r="N630" s="190"/>
      <c r="O630" s="190"/>
      <c r="P630" s="190"/>
      <c r="Q630" s="356"/>
    </row>
    <row r="631" spans="1:17" ht="15" thickBot="1" x14ac:dyDescent="0.35">
      <c r="A631" s="356"/>
      <c r="B631" s="368"/>
      <c r="C631" s="371"/>
      <c r="D631" s="194"/>
      <c r="E631" s="194"/>
      <c r="F631" s="198">
        <v>2020</v>
      </c>
      <c r="G631" s="199">
        <v>0</v>
      </c>
      <c r="H631" s="200">
        <v>0</v>
      </c>
      <c r="I631" s="199">
        <v>0</v>
      </c>
      <c r="J631" s="200">
        <v>0</v>
      </c>
      <c r="K631" s="189"/>
      <c r="L631" s="190"/>
      <c r="M631" s="190"/>
      <c r="N631" s="190"/>
      <c r="O631" s="190"/>
      <c r="P631" s="190"/>
      <c r="Q631" s="356"/>
    </row>
    <row r="632" spans="1:17" ht="15" thickBot="1" x14ac:dyDescent="0.35">
      <c r="A632" s="356"/>
      <c r="B632" s="368"/>
      <c r="C632" s="371"/>
      <c r="D632" s="194"/>
      <c r="E632" s="194"/>
      <c r="F632" s="198">
        <v>2021</v>
      </c>
      <c r="G632" s="201">
        <v>0</v>
      </c>
      <c r="H632" s="265">
        <v>0</v>
      </c>
      <c r="I632" s="265">
        <v>0</v>
      </c>
      <c r="J632" s="265">
        <v>0</v>
      </c>
      <c r="K632" s="189"/>
      <c r="L632" s="190"/>
      <c r="M632" s="190"/>
      <c r="N632" s="190"/>
      <c r="O632" s="190"/>
      <c r="P632" s="190"/>
      <c r="Q632" s="356"/>
    </row>
    <row r="633" spans="1:17" ht="15" thickBot="1" x14ac:dyDescent="0.35">
      <c r="A633" s="356"/>
      <c r="B633" s="368"/>
      <c r="C633" s="371"/>
      <c r="D633" s="194"/>
      <c r="E633" s="194"/>
      <c r="F633" s="198">
        <v>2022</v>
      </c>
      <c r="G633" s="201">
        <v>599.29999999999995</v>
      </c>
      <c r="H633" s="201">
        <v>0</v>
      </c>
      <c r="I633" s="201">
        <v>599.29999999999995</v>
      </c>
      <c r="J633" s="201">
        <v>0</v>
      </c>
      <c r="K633" s="189"/>
      <c r="L633" s="190"/>
      <c r="M633" s="190"/>
      <c r="N633" s="190"/>
      <c r="O633" s="190"/>
      <c r="P633" s="190"/>
      <c r="Q633" s="356"/>
    </row>
    <row r="634" spans="1:17" ht="15" thickBot="1" x14ac:dyDescent="0.35">
      <c r="A634" s="356"/>
      <c r="B634" s="368"/>
      <c r="C634" s="371"/>
      <c r="D634" s="194"/>
      <c r="E634" s="194"/>
      <c r="F634" s="198">
        <v>2023</v>
      </c>
      <c r="G634" s="201">
        <v>0</v>
      </c>
      <c r="H634" s="201">
        <v>0</v>
      </c>
      <c r="I634" s="201">
        <v>0</v>
      </c>
      <c r="J634" s="201">
        <v>0</v>
      </c>
      <c r="K634" s="189"/>
      <c r="L634" s="190"/>
      <c r="M634" s="190"/>
      <c r="N634" s="190"/>
      <c r="O634" s="190"/>
      <c r="P634" s="190"/>
      <c r="Q634" s="356"/>
    </row>
    <row r="635" spans="1:17" ht="15" thickBot="1" x14ac:dyDescent="0.35">
      <c r="A635" s="356"/>
      <c r="B635" s="368"/>
      <c r="C635" s="371"/>
      <c r="D635" s="194"/>
      <c r="E635" s="194"/>
      <c r="F635" s="198">
        <v>2024</v>
      </c>
      <c r="G635" s="201">
        <v>0</v>
      </c>
      <c r="H635" s="201">
        <v>0</v>
      </c>
      <c r="I635" s="201">
        <v>0</v>
      </c>
      <c r="J635" s="201">
        <v>0</v>
      </c>
      <c r="K635" s="189"/>
      <c r="L635" s="190"/>
      <c r="M635" s="190"/>
      <c r="N635" s="190"/>
      <c r="O635" s="190"/>
      <c r="P635" s="190"/>
      <c r="Q635" s="356"/>
    </row>
    <row r="636" spans="1:17" ht="15" thickBot="1" x14ac:dyDescent="0.35">
      <c r="A636" s="357"/>
      <c r="B636" s="369"/>
      <c r="C636" s="372"/>
      <c r="D636" s="202"/>
      <c r="E636" s="202"/>
      <c r="F636" s="198">
        <v>2025</v>
      </c>
      <c r="G636" s="201">
        <v>0</v>
      </c>
      <c r="H636" s="201">
        <v>0</v>
      </c>
      <c r="I636" s="201">
        <v>0</v>
      </c>
      <c r="J636" s="201">
        <v>0</v>
      </c>
      <c r="K636" s="189"/>
      <c r="L636" s="190"/>
      <c r="M636" s="190"/>
      <c r="N636" s="190"/>
      <c r="O636" s="190"/>
      <c r="P636" s="190"/>
      <c r="Q636" s="357"/>
    </row>
    <row r="637" spans="1:17" ht="15" customHeight="1" thickBot="1" x14ac:dyDescent="0.35">
      <c r="A637" s="355"/>
      <c r="B637" s="367" t="s">
        <v>165</v>
      </c>
      <c r="C637" s="370" t="s">
        <v>166</v>
      </c>
      <c r="D637" s="194"/>
      <c r="E637" s="194"/>
      <c r="F637" s="195" t="s">
        <v>18</v>
      </c>
      <c r="G637" s="196">
        <f>SUM(G638+G639+G640+G641+G642+G643+G644+G645+G646)</f>
        <v>500</v>
      </c>
      <c r="H637" s="196">
        <f>SUM(H638+H639+H640+H641+H642+H643+H644+H645+H646)</f>
        <v>500</v>
      </c>
      <c r="I637" s="196">
        <f>SUM(I638+I639+I640+I641+I642+I643+I644+I645+I646)</f>
        <v>500</v>
      </c>
      <c r="J637" s="196">
        <f>SUM(J638+J639+J640+J641+J642+J643+J644+J645+J646)</f>
        <v>500</v>
      </c>
      <c r="K637" s="189"/>
      <c r="L637" s="190"/>
      <c r="M637" s="197"/>
      <c r="N637" s="197"/>
      <c r="O637" s="190"/>
      <c r="P637" s="190"/>
      <c r="Q637" s="355"/>
    </row>
    <row r="638" spans="1:17" ht="15" thickBot="1" x14ac:dyDescent="0.35">
      <c r="A638" s="356"/>
      <c r="B638" s="368"/>
      <c r="C638" s="371"/>
      <c r="D638" s="194"/>
      <c r="E638" s="194"/>
      <c r="F638" s="198">
        <v>2017</v>
      </c>
      <c r="G638" s="199">
        <v>0</v>
      </c>
      <c r="H638" s="200">
        <v>0</v>
      </c>
      <c r="I638" s="199">
        <v>0</v>
      </c>
      <c r="J638" s="200">
        <v>0</v>
      </c>
      <c r="K638" s="189"/>
      <c r="L638" s="190"/>
      <c r="M638" s="190"/>
      <c r="N638" s="190"/>
      <c r="O638" s="190"/>
      <c r="P638" s="190"/>
      <c r="Q638" s="356"/>
    </row>
    <row r="639" spans="1:17" ht="15" thickBot="1" x14ac:dyDescent="0.35">
      <c r="A639" s="356"/>
      <c r="B639" s="368"/>
      <c r="C639" s="371"/>
      <c r="D639" s="194"/>
      <c r="E639" s="194"/>
      <c r="F639" s="198">
        <v>2018</v>
      </c>
      <c r="G639" s="199">
        <v>0</v>
      </c>
      <c r="H639" s="200">
        <v>0</v>
      </c>
      <c r="I639" s="199">
        <v>0</v>
      </c>
      <c r="J639" s="200">
        <v>0</v>
      </c>
      <c r="K639" s="189"/>
      <c r="L639" s="190"/>
      <c r="M639" s="190"/>
      <c r="N639" s="190"/>
      <c r="O639" s="190"/>
      <c r="P639" s="190"/>
      <c r="Q639" s="356"/>
    </row>
    <row r="640" spans="1:17" ht="15" thickBot="1" x14ac:dyDescent="0.35">
      <c r="A640" s="356"/>
      <c r="B640" s="368"/>
      <c r="C640" s="371"/>
      <c r="D640" s="194"/>
      <c r="E640" s="194"/>
      <c r="F640" s="198">
        <v>2019</v>
      </c>
      <c r="G640" s="199">
        <v>0</v>
      </c>
      <c r="H640" s="199">
        <v>0</v>
      </c>
      <c r="I640" s="199">
        <v>0</v>
      </c>
      <c r="J640" s="199">
        <v>0</v>
      </c>
      <c r="K640" s="189"/>
      <c r="L640" s="190"/>
      <c r="M640" s="190"/>
      <c r="N640" s="190"/>
      <c r="O640" s="190"/>
      <c r="P640" s="190"/>
      <c r="Q640" s="356"/>
    </row>
    <row r="641" spans="1:17" ht="15" thickBot="1" x14ac:dyDescent="0.35">
      <c r="A641" s="356"/>
      <c r="B641" s="368"/>
      <c r="C641" s="371"/>
      <c r="D641" s="194"/>
      <c r="E641" s="194"/>
      <c r="F641" s="198">
        <v>2020</v>
      </c>
      <c r="G641" s="199">
        <v>500</v>
      </c>
      <c r="H641" s="199">
        <v>500</v>
      </c>
      <c r="I641" s="199">
        <v>500</v>
      </c>
      <c r="J641" s="199">
        <v>500</v>
      </c>
      <c r="K641" s="189"/>
      <c r="L641" s="190"/>
      <c r="M641" s="190"/>
      <c r="N641" s="190"/>
      <c r="O641" s="190"/>
      <c r="P641" s="190"/>
      <c r="Q641" s="356"/>
    </row>
    <row r="642" spans="1:17" ht="15" thickBot="1" x14ac:dyDescent="0.35">
      <c r="A642" s="356"/>
      <c r="B642" s="368"/>
      <c r="C642" s="371"/>
      <c r="D642" s="194"/>
      <c r="E642" s="194"/>
      <c r="F642" s="198">
        <v>2021</v>
      </c>
      <c r="G642" s="201">
        <v>0</v>
      </c>
      <c r="H642" s="201">
        <v>0</v>
      </c>
      <c r="I642" s="201">
        <v>0</v>
      </c>
      <c r="J642" s="201">
        <v>0</v>
      </c>
      <c r="K642" s="189"/>
      <c r="L642" s="190"/>
      <c r="M642" s="190"/>
      <c r="N642" s="190"/>
      <c r="O642" s="190"/>
      <c r="P642" s="190"/>
      <c r="Q642" s="356"/>
    </row>
    <row r="643" spans="1:17" ht="15" thickBot="1" x14ac:dyDescent="0.35">
      <c r="A643" s="356"/>
      <c r="B643" s="368"/>
      <c r="C643" s="371"/>
      <c r="D643" s="194"/>
      <c r="E643" s="194"/>
      <c r="F643" s="198">
        <v>2022</v>
      </c>
      <c r="G643" s="201">
        <v>0</v>
      </c>
      <c r="H643" s="201">
        <v>0</v>
      </c>
      <c r="I643" s="201">
        <v>0</v>
      </c>
      <c r="J643" s="201">
        <v>0</v>
      </c>
      <c r="K643" s="189"/>
      <c r="L643" s="190"/>
      <c r="M643" s="190"/>
      <c r="N643" s="190"/>
      <c r="O643" s="190"/>
      <c r="P643" s="190"/>
      <c r="Q643" s="356"/>
    </row>
    <row r="644" spans="1:17" ht="15" thickBot="1" x14ac:dyDescent="0.35">
      <c r="A644" s="356"/>
      <c r="B644" s="368"/>
      <c r="C644" s="371"/>
      <c r="D644" s="194"/>
      <c r="E644" s="194"/>
      <c r="F644" s="198">
        <v>2023</v>
      </c>
      <c r="G644" s="201">
        <v>0</v>
      </c>
      <c r="H644" s="201">
        <v>0</v>
      </c>
      <c r="I644" s="201">
        <v>0</v>
      </c>
      <c r="J644" s="201">
        <v>0</v>
      </c>
      <c r="K644" s="189"/>
      <c r="L644" s="190"/>
      <c r="M644" s="190"/>
      <c r="N644" s="190"/>
      <c r="O644" s="190"/>
      <c r="P644" s="190"/>
      <c r="Q644" s="356"/>
    </row>
    <row r="645" spans="1:17" ht="15" thickBot="1" x14ac:dyDescent="0.35">
      <c r="A645" s="356"/>
      <c r="B645" s="368"/>
      <c r="C645" s="371"/>
      <c r="D645" s="194"/>
      <c r="E645" s="194"/>
      <c r="F645" s="198">
        <v>2024</v>
      </c>
      <c r="G645" s="201">
        <v>0</v>
      </c>
      <c r="H645" s="201">
        <v>0</v>
      </c>
      <c r="I645" s="201">
        <v>0</v>
      </c>
      <c r="J645" s="201">
        <v>0</v>
      </c>
      <c r="K645" s="189"/>
      <c r="L645" s="190"/>
      <c r="M645" s="190"/>
      <c r="N645" s="190"/>
      <c r="O645" s="190"/>
      <c r="P645" s="190"/>
      <c r="Q645" s="356"/>
    </row>
    <row r="646" spans="1:17" ht="15" customHeight="1" thickBot="1" x14ac:dyDescent="0.35">
      <c r="A646" s="356"/>
      <c r="B646" s="368"/>
      <c r="C646" s="371"/>
      <c r="D646" s="194"/>
      <c r="E646" s="194"/>
      <c r="F646" s="198">
        <v>2025</v>
      </c>
      <c r="G646" s="201">
        <v>0</v>
      </c>
      <c r="H646" s="201">
        <v>0</v>
      </c>
      <c r="I646" s="201">
        <v>0</v>
      </c>
      <c r="J646" s="201">
        <v>0</v>
      </c>
      <c r="K646" s="189"/>
      <c r="L646" s="190"/>
      <c r="M646" s="190"/>
      <c r="N646" s="190"/>
      <c r="O646" s="190"/>
      <c r="P646" s="190"/>
      <c r="Q646" s="357"/>
    </row>
    <row r="647" spans="1:17" ht="14.4" customHeight="1" thickBot="1" x14ac:dyDescent="0.35">
      <c r="A647" s="349">
        <v>18</v>
      </c>
      <c r="B647" s="376" t="s">
        <v>229</v>
      </c>
      <c r="C647" s="355" t="s">
        <v>166</v>
      </c>
      <c r="D647" s="29" t="s">
        <v>22</v>
      </c>
      <c r="E647" s="29" t="s">
        <v>161</v>
      </c>
      <c r="F647" s="30" t="s">
        <v>18</v>
      </c>
      <c r="G647" s="203">
        <f>SUM(G657+G667)</f>
        <v>1445</v>
      </c>
      <c r="H647" s="203">
        <f t="shared" ref="H647:J648" si="110">SUM(H657+H667)</f>
        <v>345</v>
      </c>
      <c r="I647" s="203">
        <f t="shared" si="110"/>
        <v>1445</v>
      </c>
      <c r="J647" s="203">
        <f t="shared" si="110"/>
        <v>345</v>
      </c>
      <c r="K647" s="189"/>
      <c r="L647" s="190"/>
      <c r="M647" s="197"/>
      <c r="N647" s="197"/>
      <c r="O647" s="190"/>
      <c r="P647" s="190"/>
      <c r="Q647" s="355" t="s">
        <v>173</v>
      </c>
    </row>
    <row r="648" spans="1:17" ht="15" thickBot="1" x14ac:dyDescent="0.35">
      <c r="A648" s="350"/>
      <c r="B648" s="377"/>
      <c r="C648" s="356"/>
      <c r="D648" s="29"/>
      <c r="E648" s="29"/>
      <c r="F648" s="32">
        <v>2017</v>
      </c>
      <c r="G648" s="33">
        <f>SUM(G658+G668)</f>
        <v>0</v>
      </c>
      <c r="H648" s="33">
        <f t="shared" si="110"/>
        <v>0</v>
      </c>
      <c r="I648" s="33">
        <f t="shared" si="110"/>
        <v>0</v>
      </c>
      <c r="J648" s="33">
        <f t="shared" si="110"/>
        <v>0</v>
      </c>
      <c r="K648" s="189"/>
      <c r="L648" s="190"/>
      <c r="M648" s="190"/>
      <c r="N648" s="190"/>
      <c r="O648" s="190"/>
      <c r="P648" s="190"/>
      <c r="Q648" s="356"/>
    </row>
    <row r="649" spans="1:17" ht="15" thickBot="1" x14ac:dyDescent="0.35">
      <c r="A649" s="350"/>
      <c r="B649" s="377"/>
      <c r="C649" s="356"/>
      <c r="D649" s="29"/>
      <c r="E649" s="29"/>
      <c r="F649" s="32">
        <v>2018</v>
      </c>
      <c r="G649" s="33">
        <f t="shared" ref="G649:J656" si="111">SUM(G659+G669)</f>
        <v>0</v>
      </c>
      <c r="H649" s="33">
        <f t="shared" si="111"/>
        <v>0</v>
      </c>
      <c r="I649" s="33">
        <f t="shared" si="111"/>
        <v>0</v>
      </c>
      <c r="J649" s="33">
        <f t="shared" si="111"/>
        <v>0</v>
      </c>
      <c r="K649" s="189"/>
      <c r="L649" s="190"/>
      <c r="M649" s="190"/>
      <c r="N649" s="190"/>
      <c r="O649" s="190"/>
      <c r="P649" s="190"/>
      <c r="Q649" s="356"/>
    </row>
    <row r="650" spans="1:17" ht="15" thickBot="1" x14ac:dyDescent="0.35">
      <c r="A650" s="350"/>
      <c r="B650" s="377"/>
      <c r="C650" s="356"/>
      <c r="D650" s="29"/>
      <c r="E650" s="29"/>
      <c r="F650" s="32">
        <v>2019</v>
      </c>
      <c r="G650" s="33">
        <f t="shared" si="111"/>
        <v>0</v>
      </c>
      <c r="H650" s="33">
        <f t="shared" si="111"/>
        <v>0</v>
      </c>
      <c r="I650" s="33">
        <f t="shared" si="111"/>
        <v>0</v>
      </c>
      <c r="J650" s="33">
        <f t="shared" si="111"/>
        <v>0</v>
      </c>
      <c r="K650" s="189"/>
      <c r="L650" s="190"/>
      <c r="M650" s="190"/>
      <c r="N650" s="190"/>
      <c r="O650" s="190"/>
      <c r="P650" s="190"/>
      <c r="Q650" s="356"/>
    </row>
    <row r="651" spans="1:17" ht="15" thickBot="1" x14ac:dyDescent="0.35">
      <c r="A651" s="350"/>
      <c r="B651" s="377"/>
      <c r="C651" s="356"/>
      <c r="D651" s="29"/>
      <c r="E651" s="29"/>
      <c r="F651" s="32">
        <v>2020</v>
      </c>
      <c r="G651" s="33">
        <f t="shared" si="111"/>
        <v>345</v>
      </c>
      <c r="H651" s="33">
        <f t="shared" si="111"/>
        <v>345</v>
      </c>
      <c r="I651" s="33">
        <f t="shared" si="111"/>
        <v>345</v>
      </c>
      <c r="J651" s="33">
        <f t="shared" si="111"/>
        <v>345</v>
      </c>
      <c r="K651" s="189"/>
      <c r="L651" s="190"/>
      <c r="M651" s="190"/>
      <c r="N651" s="190"/>
      <c r="O651" s="190"/>
      <c r="P651" s="190"/>
      <c r="Q651" s="356"/>
    </row>
    <row r="652" spans="1:17" ht="15" thickBot="1" x14ac:dyDescent="0.35">
      <c r="A652" s="350"/>
      <c r="B652" s="377"/>
      <c r="C652" s="356"/>
      <c r="D652" s="29"/>
      <c r="E652" s="29"/>
      <c r="F652" s="32">
        <v>2021</v>
      </c>
      <c r="G652" s="33">
        <f t="shared" si="111"/>
        <v>0</v>
      </c>
      <c r="H652" s="33">
        <f t="shared" si="111"/>
        <v>0</v>
      </c>
      <c r="I652" s="33">
        <f t="shared" si="111"/>
        <v>0</v>
      </c>
      <c r="J652" s="33">
        <f t="shared" si="111"/>
        <v>0</v>
      </c>
      <c r="K652" s="189"/>
      <c r="L652" s="190"/>
      <c r="M652" s="190"/>
      <c r="N652" s="190"/>
      <c r="O652" s="190"/>
      <c r="P652" s="190"/>
      <c r="Q652" s="356"/>
    </row>
    <row r="653" spans="1:17" ht="15" thickBot="1" x14ac:dyDescent="0.35">
      <c r="A653" s="350"/>
      <c r="B653" s="377"/>
      <c r="C653" s="356"/>
      <c r="D653" s="29"/>
      <c r="E653" s="29"/>
      <c r="F653" s="32">
        <v>2022</v>
      </c>
      <c r="G653" s="33">
        <f t="shared" si="111"/>
        <v>0</v>
      </c>
      <c r="H653" s="33">
        <f t="shared" si="111"/>
        <v>0</v>
      </c>
      <c r="I653" s="33">
        <f t="shared" si="111"/>
        <v>0</v>
      </c>
      <c r="J653" s="33">
        <f t="shared" si="111"/>
        <v>0</v>
      </c>
      <c r="K653" s="189"/>
      <c r="L653" s="190"/>
      <c r="M653" s="190"/>
      <c r="N653" s="190"/>
      <c r="O653" s="190"/>
      <c r="P653" s="190"/>
      <c r="Q653" s="356"/>
    </row>
    <row r="654" spans="1:17" ht="15" thickBot="1" x14ac:dyDescent="0.35">
      <c r="A654" s="350"/>
      <c r="B654" s="377"/>
      <c r="C654" s="356"/>
      <c r="D654" s="29"/>
      <c r="E654" s="29"/>
      <c r="F654" s="32">
        <v>2023</v>
      </c>
      <c r="G654" s="33">
        <f t="shared" si="111"/>
        <v>820</v>
      </c>
      <c r="H654" s="33">
        <f t="shared" si="111"/>
        <v>0</v>
      </c>
      <c r="I654" s="33">
        <f t="shared" si="111"/>
        <v>820</v>
      </c>
      <c r="J654" s="33">
        <f t="shared" si="111"/>
        <v>0</v>
      </c>
      <c r="K654" s="189"/>
      <c r="L654" s="190"/>
      <c r="M654" s="190"/>
      <c r="N654" s="190"/>
      <c r="O654" s="190"/>
      <c r="P654" s="190"/>
      <c r="Q654" s="356"/>
    </row>
    <row r="655" spans="1:17" ht="15" thickBot="1" x14ac:dyDescent="0.35">
      <c r="A655" s="350"/>
      <c r="B655" s="377"/>
      <c r="C655" s="356"/>
      <c r="D655" s="29"/>
      <c r="E655" s="29"/>
      <c r="F655" s="32">
        <v>2024</v>
      </c>
      <c r="G655" s="33">
        <f t="shared" si="111"/>
        <v>280</v>
      </c>
      <c r="H655" s="33">
        <f t="shared" si="111"/>
        <v>0</v>
      </c>
      <c r="I655" s="33">
        <f t="shared" si="111"/>
        <v>280</v>
      </c>
      <c r="J655" s="33">
        <f t="shared" si="111"/>
        <v>0</v>
      </c>
      <c r="K655" s="189"/>
      <c r="L655" s="190"/>
      <c r="M655" s="190"/>
      <c r="N655" s="190"/>
      <c r="O655" s="190"/>
      <c r="P655" s="190"/>
      <c r="Q655" s="356"/>
    </row>
    <row r="656" spans="1:17" ht="13.95" customHeight="1" thickBot="1" x14ac:dyDescent="0.35">
      <c r="A656" s="351"/>
      <c r="B656" s="378"/>
      <c r="C656" s="357"/>
      <c r="D656" s="13"/>
      <c r="E656" s="13"/>
      <c r="F656" s="13">
        <v>2025</v>
      </c>
      <c r="G656" s="33">
        <f t="shared" si="111"/>
        <v>0</v>
      </c>
      <c r="H656" s="33">
        <f t="shared" si="111"/>
        <v>0</v>
      </c>
      <c r="I656" s="33">
        <f t="shared" si="111"/>
        <v>0</v>
      </c>
      <c r="J656" s="33">
        <f t="shared" si="111"/>
        <v>0</v>
      </c>
      <c r="K656" s="189"/>
      <c r="L656" s="190"/>
      <c r="M656" s="190"/>
      <c r="N656" s="190"/>
      <c r="O656" s="190"/>
      <c r="P656" s="190"/>
      <c r="Q656" s="357"/>
    </row>
    <row r="657" spans="1:17" ht="15" thickBot="1" x14ac:dyDescent="0.35">
      <c r="A657" s="355"/>
      <c r="B657" s="367" t="s">
        <v>163</v>
      </c>
      <c r="C657" s="370" t="s">
        <v>164</v>
      </c>
      <c r="D657" s="194"/>
      <c r="E657" s="194"/>
      <c r="F657" s="195" t="s">
        <v>18</v>
      </c>
      <c r="G657" s="196">
        <f>SUM(G658:G666)</f>
        <v>0</v>
      </c>
      <c r="H657" s="196">
        <f t="shared" ref="H657:J657" si="112">SUM(H658:H666)</f>
        <v>0</v>
      </c>
      <c r="I657" s="196">
        <f t="shared" si="112"/>
        <v>0</v>
      </c>
      <c r="J657" s="196">
        <f t="shared" si="112"/>
        <v>0</v>
      </c>
      <c r="K657" s="189"/>
      <c r="L657" s="190"/>
      <c r="M657" s="197"/>
      <c r="N657" s="197"/>
      <c r="O657" s="190"/>
      <c r="P657" s="213"/>
      <c r="Q657" s="355"/>
    </row>
    <row r="658" spans="1:17" ht="13.95" customHeight="1" thickBot="1" x14ac:dyDescent="0.35">
      <c r="A658" s="356"/>
      <c r="B658" s="368"/>
      <c r="C658" s="371"/>
      <c r="D658" s="194"/>
      <c r="E658" s="194"/>
      <c r="F658" s="198">
        <v>2017</v>
      </c>
      <c r="G658" s="201">
        <v>0</v>
      </c>
      <c r="H658" s="201">
        <v>0</v>
      </c>
      <c r="I658" s="201">
        <v>0</v>
      </c>
      <c r="J658" s="201">
        <v>0</v>
      </c>
      <c r="K658" s="189"/>
      <c r="L658" s="190"/>
      <c r="M658" s="190"/>
      <c r="N658" s="190"/>
      <c r="O658" s="190"/>
      <c r="P658" s="213"/>
      <c r="Q658" s="356"/>
    </row>
    <row r="659" spans="1:17" ht="13.95" customHeight="1" thickBot="1" x14ac:dyDescent="0.35">
      <c r="A659" s="356"/>
      <c r="B659" s="368"/>
      <c r="C659" s="371"/>
      <c r="D659" s="194"/>
      <c r="E659" s="194"/>
      <c r="F659" s="198">
        <v>2018</v>
      </c>
      <c r="G659" s="201">
        <v>0</v>
      </c>
      <c r="H659" s="201">
        <v>0</v>
      </c>
      <c r="I659" s="201">
        <v>0</v>
      </c>
      <c r="J659" s="201">
        <v>0</v>
      </c>
      <c r="K659" s="189"/>
      <c r="L659" s="190"/>
      <c r="M659" s="190"/>
      <c r="N659" s="190"/>
      <c r="O659" s="190"/>
      <c r="P659" s="213"/>
      <c r="Q659" s="356"/>
    </row>
    <row r="660" spans="1:17" ht="13.95" customHeight="1" thickBot="1" x14ac:dyDescent="0.35">
      <c r="A660" s="356"/>
      <c r="B660" s="368"/>
      <c r="C660" s="371"/>
      <c r="D660" s="194"/>
      <c r="E660" s="194"/>
      <c r="F660" s="198">
        <v>2019</v>
      </c>
      <c r="G660" s="201">
        <v>0</v>
      </c>
      <c r="H660" s="201">
        <v>0</v>
      </c>
      <c r="I660" s="201">
        <v>0</v>
      </c>
      <c r="J660" s="201">
        <v>0</v>
      </c>
      <c r="K660" s="189"/>
      <c r="L660" s="190"/>
      <c r="M660" s="190"/>
      <c r="N660" s="190"/>
      <c r="O660" s="190"/>
      <c r="P660" s="213"/>
      <c r="Q660" s="356"/>
    </row>
    <row r="661" spans="1:17" ht="13.95" customHeight="1" thickBot="1" x14ac:dyDescent="0.35">
      <c r="A661" s="356"/>
      <c r="B661" s="368"/>
      <c r="C661" s="371"/>
      <c r="D661" s="194"/>
      <c r="E661" s="194"/>
      <c r="F661" s="198">
        <v>2020</v>
      </c>
      <c r="G661" s="201">
        <v>0</v>
      </c>
      <c r="H661" s="201">
        <v>0</v>
      </c>
      <c r="I661" s="201">
        <v>0</v>
      </c>
      <c r="J661" s="201">
        <v>0</v>
      </c>
      <c r="K661" s="189"/>
      <c r="L661" s="190"/>
      <c r="M661" s="190"/>
      <c r="N661" s="190"/>
      <c r="O661" s="190"/>
      <c r="P661" s="213"/>
      <c r="Q661" s="356"/>
    </row>
    <row r="662" spans="1:17" ht="13.95" customHeight="1" thickBot="1" x14ac:dyDescent="0.35">
      <c r="A662" s="356"/>
      <c r="B662" s="368"/>
      <c r="C662" s="371"/>
      <c r="D662" s="194"/>
      <c r="E662" s="194"/>
      <c r="F662" s="198">
        <v>2021</v>
      </c>
      <c r="G662" s="201">
        <v>0</v>
      </c>
      <c r="H662" s="201">
        <v>0</v>
      </c>
      <c r="I662" s="201">
        <v>0</v>
      </c>
      <c r="J662" s="201">
        <v>0</v>
      </c>
      <c r="K662" s="189"/>
      <c r="L662" s="190"/>
      <c r="M662" s="190"/>
      <c r="N662" s="190"/>
      <c r="O662" s="190"/>
      <c r="P662" s="213"/>
      <c r="Q662" s="356"/>
    </row>
    <row r="663" spans="1:17" ht="13.95" customHeight="1" thickBot="1" x14ac:dyDescent="0.35">
      <c r="A663" s="356"/>
      <c r="B663" s="368"/>
      <c r="C663" s="371"/>
      <c r="D663" s="194"/>
      <c r="E663" s="194"/>
      <c r="F663" s="198">
        <v>2022</v>
      </c>
      <c r="G663" s="201">
        <v>0</v>
      </c>
      <c r="H663" s="201">
        <v>0</v>
      </c>
      <c r="I663" s="201">
        <v>0</v>
      </c>
      <c r="J663" s="201">
        <v>0</v>
      </c>
      <c r="K663" s="189"/>
      <c r="L663" s="190"/>
      <c r="M663" s="190"/>
      <c r="N663" s="190"/>
      <c r="O663" s="190"/>
      <c r="P663" s="213"/>
      <c r="Q663" s="356"/>
    </row>
    <row r="664" spans="1:17" ht="13.95" customHeight="1" thickBot="1" x14ac:dyDescent="0.35">
      <c r="A664" s="356"/>
      <c r="B664" s="368"/>
      <c r="C664" s="371"/>
      <c r="D664" s="194"/>
      <c r="E664" s="194"/>
      <c r="F664" s="198">
        <v>2023</v>
      </c>
      <c r="G664" s="201">
        <v>0</v>
      </c>
      <c r="H664" s="201">
        <v>0</v>
      </c>
      <c r="I664" s="201">
        <v>0</v>
      </c>
      <c r="J664" s="201">
        <v>0</v>
      </c>
      <c r="K664" s="189"/>
      <c r="L664" s="190"/>
      <c r="M664" s="190"/>
      <c r="N664" s="190"/>
      <c r="O664" s="190"/>
      <c r="P664" s="213"/>
      <c r="Q664" s="356"/>
    </row>
    <row r="665" spans="1:17" ht="13.95" customHeight="1" thickBot="1" x14ac:dyDescent="0.35">
      <c r="A665" s="356"/>
      <c r="B665" s="368"/>
      <c r="C665" s="371"/>
      <c r="D665" s="194"/>
      <c r="E665" s="194"/>
      <c r="F665" s="198">
        <v>2024</v>
      </c>
      <c r="G665" s="201">
        <v>0</v>
      </c>
      <c r="H665" s="201">
        <v>0</v>
      </c>
      <c r="I665" s="201">
        <v>0</v>
      </c>
      <c r="J665" s="201">
        <v>0</v>
      </c>
      <c r="K665" s="189"/>
      <c r="L665" s="190"/>
      <c r="M665" s="190"/>
      <c r="N665" s="190"/>
      <c r="O665" s="190"/>
      <c r="P665" s="213"/>
      <c r="Q665" s="356"/>
    </row>
    <row r="666" spans="1:17" ht="13.95" customHeight="1" thickBot="1" x14ac:dyDescent="0.35">
      <c r="A666" s="357"/>
      <c r="B666" s="369"/>
      <c r="C666" s="372"/>
      <c r="D666" s="202"/>
      <c r="E666" s="202"/>
      <c r="F666" s="198">
        <v>2025</v>
      </c>
      <c r="G666" s="201">
        <v>0</v>
      </c>
      <c r="H666" s="201">
        <v>0</v>
      </c>
      <c r="I666" s="201">
        <v>0</v>
      </c>
      <c r="J666" s="201">
        <v>0</v>
      </c>
      <c r="K666" s="189"/>
      <c r="L666" s="190"/>
      <c r="M666" s="190"/>
      <c r="N666" s="190"/>
      <c r="O666" s="190"/>
      <c r="P666" s="213"/>
      <c r="Q666" s="357"/>
    </row>
    <row r="667" spans="1:17" ht="13.95" customHeight="1" thickBot="1" x14ac:dyDescent="0.35">
      <c r="A667" s="355"/>
      <c r="B667" s="367" t="s">
        <v>165</v>
      </c>
      <c r="C667" s="370" t="s">
        <v>166</v>
      </c>
      <c r="D667" s="194"/>
      <c r="E667" s="194"/>
      <c r="F667" s="195" t="s">
        <v>18</v>
      </c>
      <c r="G667" s="196">
        <f>SUM(G668:G676)</f>
        <v>1445</v>
      </c>
      <c r="H667" s="196">
        <f t="shared" ref="H667:J667" si="113">SUM(H668:H676)</f>
        <v>345</v>
      </c>
      <c r="I667" s="196">
        <f t="shared" si="113"/>
        <v>1445</v>
      </c>
      <c r="J667" s="196">
        <f t="shared" si="113"/>
        <v>345</v>
      </c>
      <c r="K667" s="189"/>
      <c r="L667" s="190"/>
      <c r="M667" s="197"/>
      <c r="N667" s="197"/>
      <c r="O667" s="190"/>
      <c r="P667" s="213"/>
      <c r="Q667" s="355"/>
    </row>
    <row r="668" spans="1:17" ht="13.95" customHeight="1" thickBot="1" x14ac:dyDescent="0.35">
      <c r="A668" s="356"/>
      <c r="B668" s="368"/>
      <c r="C668" s="371"/>
      <c r="D668" s="194"/>
      <c r="E668" s="194"/>
      <c r="F668" s="198">
        <v>2017</v>
      </c>
      <c r="G668" s="199">
        <v>0</v>
      </c>
      <c r="H668" s="199">
        <v>0</v>
      </c>
      <c r="I668" s="199">
        <v>0</v>
      </c>
      <c r="J668" s="199">
        <v>0</v>
      </c>
      <c r="K668" s="189"/>
      <c r="L668" s="190"/>
      <c r="M668" s="190"/>
      <c r="N668" s="190"/>
      <c r="O668" s="190"/>
      <c r="P668" s="213"/>
      <c r="Q668" s="356"/>
    </row>
    <row r="669" spans="1:17" ht="13.95" customHeight="1" thickBot="1" x14ac:dyDescent="0.35">
      <c r="A669" s="356"/>
      <c r="B669" s="368"/>
      <c r="C669" s="371"/>
      <c r="D669" s="194"/>
      <c r="E669" s="194"/>
      <c r="F669" s="198">
        <v>2018</v>
      </c>
      <c r="G669" s="199">
        <v>0</v>
      </c>
      <c r="H669" s="199">
        <v>0</v>
      </c>
      <c r="I669" s="199">
        <v>0</v>
      </c>
      <c r="J669" s="199">
        <v>0</v>
      </c>
      <c r="K669" s="189"/>
      <c r="L669" s="190"/>
      <c r="M669" s="190"/>
      <c r="N669" s="190"/>
      <c r="O669" s="190"/>
      <c r="P669" s="213"/>
      <c r="Q669" s="356"/>
    </row>
    <row r="670" spans="1:17" ht="13.95" customHeight="1" thickBot="1" x14ac:dyDescent="0.35">
      <c r="A670" s="356"/>
      <c r="B670" s="368"/>
      <c r="C670" s="371"/>
      <c r="D670" s="194"/>
      <c r="E670" s="194"/>
      <c r="F670" s="198">
        <v>2019</v>
      </c>
      <c r="G670" s="199">
        <v>0</v>
      </c>
      <c r="H670" s="199">
        <v>0</v>
      </c>
      <c r="I670" s="199">
        <v>0</v>
      </c>
      <c r="J670" s="199">
        <v>0</v>
      </c>
      <c r="K670" s="189"/>
      <c r="L670" s="190"/>
      <c r="M670" s="190"/>
      <c r="N670" s="190"/>
      <c r="O670" s="190"/>
      <c r="P670" s="213"/>
      <c r="Q670" s="356"/>
    </row>
    <row r="671" spans="1:17" ht="13.95" customHeight="1" thickBot="1" x14ac:dyDescent="0.35">
      <c r="A671" s="356"/>
      <c r="B671" s="368"/>
      <c r="C671" s="371"/>
      <c r="D671" s="194"/>
      <c r="E671" s="194"/>
      <c r="F671" s="198">
        <v>2020</v>
      </c>
      <c r="G671" s="199">
        <v>345</v>
      </c>
      <c r="H671" s="199">
        <v>345</v>
      </c>
      <c r="I671" s="199">
        <v>345</v>
      </c>
      <c r="J671" s="199">
        <v>345</v>
      </c>
      <c r="K671" s="189"/>
      <c r="L671" s="190"/>
      <c r="M671" s="190"/>
      <c r="N671" s="190"/>
      <c r="O671" s="190"/>
      <c r="P671" s="213"/>
      <c r="Q671" s="356"/>
    </row>
    <row r="672" spans="1:17" ht="13.95" customHeight="1" thickBot="1" x14ac:dyDescent="0.35">
      <c r="A672" s="356"/>
      <c r="B672" s="368"/>
      <c r="C672" s="371"/>
      <c r="D672" s="194"/>
      <c r="E672" s="194"/>
      <c r="F672" s="198">
        <v>2021</v>
      </c>
      <c r="G672" s="199">
        <v>0</v>
      </c>
      <c r="H672" s="199">
        <v>0</v>
      </c>
      <c r="I672" s="199">
        <v>0</v>
      </c>
      <c r="J672" s="199">
        <v>0</v>
      </c>
      <c r="K672" s="189"/>
      <c r="L672" s="190"/>
      <c r="M672" s="190"/>
      <c r="N672" s="190"/>
      <c r="O672" s="190"/>
      <c r="P672" s="213"/>
      <c r="Q672" s="356"/>
    </row>
    <row r="673" spans="1:17" ht="13.95" customHeight="1" thickBot="1" x14ac:dyDescent="0.35">
      <c r="A673" s="356"/>
      <c r="B673" s="368"/>
      <c r="C673" s="371"/>
      <c r="D673" s="194"/>
      <c r="E673" s="194"/>
      <c r="F673" s="198">
        <v>2022</v>
      </c>
      <c r="G673" s="199">
        <v>0</v>
      </c>
      <c r="H673" s="199">
        <v>0</v>
      </c>
      <c r="I673" s="199">
        <v>0</v>
      </c>
      <c r="J673" s="199">
        <v>0</v>
      </c>
      <c r="K673" s="189"/>
      <c r="L673" s="190"/>
      <c r="M673" s="190"/>
      <c r="N673" s="190"/>
      <c r="O673" s="190"/>
      <c r="P673" s="213"/>
      <c r="Q673" s="356"/>
    </row>
    <row r="674" spans="1:17" ht="13.95" customHeight="1" thickBot="1" x14ac:dyDescent="0.35">
      <c r="A674" s="356"/>
      <c r="B674" s="368"/>
      <c r="C674" s="371"/>
      <c r="D674" s="194"/>
      <c r="E674" s="194"/>
      <c r="F674" s="198">
        <v>2023</v>
      </c>
      <c r="G674" s="201">
        <v>820</v>
      </c>
      <c r="H674" s="201">
        <v>0</v>
      </c>
      <c r="I674" s="201">
        <v>820</v>
      </c>
      <c r="J674" s="201">
        <v>0</v>
      </c>
      <c r="K674" s="189"/>
      <c r="L674" s="190"/>
      <c r="M674" s="190"/>
      <c r="N674" s="190"/>
      <c r="O674" s="190"/>
      <c r="P674" s="213"/>
      <c r="Q674" s="356"/>
    </row>
    <row r="675" spans="1:17" ht="13.95" customHeight="1" thickBot="1" x14ac:dyDescent="0.35">
      <c r="A675" s="356"/>
      <c r="B675" s="368"/>
      <c r="C675" s="371"/>
      <c r="D675" s="194"/>
      <c r="E675" s="194"/>
      <c r="F675" s="198">
        <v>2024</v>
      </c>
      <c r="G675" s="201">
        <v>280</v>
      </c>
      <c r="H675" s="201">
        <v>0</v>
      </c>
      <c r="I675" s="201">
        <v>280</v>
      </c>
      <c r="J675" s="201">
        <v>0</v>
      </c>
      <c r="K675" s="189"/>
      <c r="L675" s="190"/>
      <c r="M675" s="190"/>
      <c r="N675" s="190"/>
      <c r="O675" s="190"/>
      <c r="P675" s="213"/>
      <c r="Q675" s="356"/>
    </row>
    <row r="676" spans="1:17" ht="13.95" customHeight="1" thickBot="1" x14ac:dyDescent="0.35">
      <c r="A676" s="357"/>
      <c r="B676" s="369"/>
      <c r="C676" s="372"/>
      <c r="D676" s="202"/>
      <c r="E676" s="202"/>
      <c r="F676" s="198">
        <v>2025</v>
      </c>
      <c r="G676" s="201">
        <v>0</v>
      </c>
      <c r="H676" s="201">
        <v>0</v>
      </c>
      <c r="I676" s="201">
        <v>0</v>
      </c>
      <c r="J676" s="201">
        <v>0</v>
      </c>
      <c r="K676" s="189"/>
      <c r="L676" s="190"/>
      <c r="M676" s="190"/>
      <c r="N676" s="190"/>
      <c r="O676" s="190"/>
      <c r="P676" s="213"/>
      <c r="Q676" s="357"/>
    </row>
    <row r="677" spans="1:17" ht="13.95" customHeight="1" thickBot="1" x14ac:dyDescent="0.35">
      <c r="A677" s="349">
        <v>19</v>
      </c>
      <c r="B677" s="373" t="s">
        <v>230</v>
      </c>
      <c r="C677" s="355" t="s">
        <v>160</v>
      </c>
      <c r="D677" s="29" t="s">
        <v>22</v>
      </c>
      <c r="E677" s="29" t="s">
        <v>213</v>
      </c>
      <c r="F677" s="30" t="s">
        <v>18</v>
      </c>
      <c r="G677" s="298">
        <f>SUM(G687+G697)</f>
        <v>500</v>
      </c>
      <c r="H677" s="298">
        <f t="shared" ref="H677:J678" si="114">SUM(H687+H697)</f>
        <v>500</v>
      </c>
      <c r="I677" s="298">
        <f t="shared" si="114"/>
        <v>500</v>
      </c>
      <c r="J677" s="298">
        <f t="shared" si="114"/>
        <v>500</v>
      </c>
      <c r="K677" s="189"/>
      <c r="L677" s="190"/>
      <c r="M677" s="190"/>
      <c r="N677" s="190"/>
      <c r="O677" s="190"/>
      <c r="P677" s="213"/>
      <c r="Q677" s="355" t="s">
        <v>173</v>
      </c>
    </row>
    <row r="678" spans="1:17" ht="13.95" customHeight="1" thickBot="1" x14ac:dyDescent="0.35">
      <c r="A678" s="350"/>
      <c r="B678" s="374"/>
      <c r="C678" s="356"/>
      <c r="D678" s="29"/>
      <c r="E678" s="29"/>
      <c r="F678" s="32">
        <v>2017</v>
      </c>
      <c r="G678" s="204">
        <f>SUM(G688+G698)</f>
        <v>0</v>
      </c>
      <c r="H678" s="204">
        <f t="shared" si="114"/>
        <v>0</v>
      </c>
      <c r="I678" s="204">
        <f t="shared" si="114"/>
        <v>0</v>
      </c>
      <c r="J678" s="204">
        <f t="shared" si="114"/>
        <v>0</v>
      </c>
      <c r="K678" s="189"/>
      <c r="L678" s="190"/>
      <c r="M678" s="190"/>
      <c r="N678" s="190"/>
      <c r="O678" s="190"/>
      <c r="P678" s="213"/>
      <c r="Q678" s="356"/>
    </row>
    <row r="679" spans="1:17" ht="13.95" customHeight="1" thickBot="1" x14ac:dyDescent="0.35">
      <c r="A679" s="350"/>
      <c r="B679" s="374"/>
      <c r="C679" s="356"/>
      <c r="D679" s="29"/>
      <c r="E679" s="29"/>
      <c r="F679" s="32">
        <v>2018</v>
      </c>
      <c r="G679" s="204">
        <f t="shared" ref="G679:J686" si="115">SUM(G689+G699)</f>
        <v>0</v>
      </c>
      <c r="H679" s="204">
        <f t="shared" si="115"/>
        <v>0</v>
      </c>
      <c r="I679" s="204">
        <f t="shared" si="115"/>
        <v>0</v>
      </c>
      <c r="J679" s="204">
        <f t="shared" si="115"/>
        <v>0</v>
      </c>
      <c r="K679" s="189"/>
      <c r="L679" s="190"/>
      <c r="M679" s="190"/>
      <c r="N679" s="190"/>
      <c r="O679" s="190"/>
      <c r="P679" s="213"/>
      <c r="Q679" s="356"/>
    </row>
    <row r="680" spans="1:17" ht="13.95" customHeight="1" thickBot="1" x14ac:dyDescent="0.35">
      <c r="A680" s="350"/>
      <c r="B680" s="374"/>
      <c r="C680" s="356"/>
      <c r="D680" s="29"/>
      <c r="E680" s="29"/>
      <c r="F680" s="32">
        <v>2019</v>
      </c>
      <c r="G680" s="204">
        <f t="shared" si="115"/>
        <v>0</v>
      </c>
      <c r="H680" s="204">
        <f t="shared" si="115"/>
        <v>0</v>
      </c>
      <c r="I680" s="204">
        <f t="shared" si="115"/>
        <v>0</v>
      </c>
      <c r="J680" s="204">
        <f t="shared" si="115"/>
        <v>0</v>
      </c>
      <c r="K680" s="189"/>
      <c r="L680" s="190"/>
      <c r="M680" s="190"/>
      <c r="N680" s="190"/>
      <c r="O680" s="190"/>
      <c r="P680" s="213"/>
      <c r="Q680" s="356"/>
    </row>
    <row r="681" spans="1:17" ht="13.95" customHeight="1" thickBot="1" x14ac:dyDescent="0.35">
      <c r="A681" s="350"/>
      <c r="B681" s="374"/>
      <c r="C681" s="356"/>
      <c r="D681" s="29"/>
      <c r="E681" s="29"/>
      <c r="F681" s="32">
        <v>2020</v>
      </c>
      <c r="G681" s="204">
        <f t="shared" si="115"/>
        <v>500</v>
      </c>
      <c r="H681" s="204">
        <f t="shared" si="115"/>
        <v>500</v>
      </c>
      <c r="I681" s="204">
        <f t="shared" si="115"/>
        <v>500</v>
      </c>
      <c r="J681" s="204">
        <f t="shared" si="115"/>
        <v>500</v>
      </c>
      <c r="K681" s="189"/>
      <c r="L681" s="190"/>
      <c r="M681" s="190"/>
      <c r="N681" s="190"/>
      <c r="O681" s="190"/>
      <c r="P681" s="213"/>
      <c r="Q681" s="356"/>
    </row>
    <row r="682" spans="1:17" ht="13.95" customHeight="1" thickBot="1" x14ac:dyDescent="0.35">
      <c r="A682" s="350"/>
      <c r="B682" s="374"/>
      <c r="C682" s="356"/>
      <c r="D682" s="29"/>
      <c r="E682" s="29"/>
      <c r="F682" s="32">
        <v>2021</v>
      </c>
      <c r="G682" s="204">
        <f t="shared" si="115"/>
        <v>0</v>
      </c>
      <c r="H682" s="204">
        <f t="shared" si="115"/>
        <v>0</v>
      </c>
      <c r="I682" s="204">
        <f t="shared" si="115"/>
        <v>0</v>
      </c>
      <c r="J682" s="204">
        <f t="shared" si="115"/>
        <v>0</v>
      </c>
      <c r="K682" s="189"/>
      <c r="L682" s="190"/>
      <c r="M682" s="190"/>
      <c r="N682" s="190"/>
      <c r="O682" s="190"/>
      <c r="P682" s="213"/>
      <c r="Q682" s="356"/>
    </row>
    <row r="683" spans="1:17" ht="13.95" customHeight="1" thickBot="1" x14ac:dyDescent="0.35">
      <c r="A683" s="350"/>
      <c r="B683" s="374"/>
      <c r="C683" s="356"/>
      <c r="D683" s="29"/>
      <c r="E683" s="29"/>
      <c r="F683" s="32">
        <v>2022</v>
      </c>
      <c r="G683" s="204">
        <f t="shared" si="115"/>
        <v>0</v>
      </c>
      <c r="H683" s="204">
        <f t="shared" si="115"/>
        <v>0</v>
      </c>
      <c r="I683" s="204">
        <f t="shared" si="115"/>
        <v>0</v>
      </c>
      <c r="J683" s="204">
        <f t="shared" si="115"/>
        <v>0</v>
      </c>
      <c r="K683" s="189"/>
      <c r="L683" s="190"/>
      <c r="M683" s="190"/>
      <c r="N683" s="190"/>
      <c r="O683" s="190"/>
      <c r="P683" s="213"/>
      <c r="Q683" s="356"/>
    </row>
    <row r="684" spans="1:17" ht="13.95" customHeight="1" thickBot="1" x14ac:dyDescent="0.35">
      <c r="A684" s="350"/>
      <c r="B684" s="374"/>
      <c r="C684" s="356"/>
      <c r="D684" s="29"/>
      <c r="E684" s="29"/>
      <c r="F684" s="32">
        <v>2023</v>
      </c>
      <c r="G684" s="204">
        <f t="shared" si="115"/>
        <v>0</v>
      </c>
      <c r="H684" s="204">
        <f t="shared" si="115"/>
        <v>0</v>
      </c>
      <c r="I684" s="204">
        <f t="shared" si="115"/>
        <v>0</v>
      </c>
      <c r="J684" s="204">
        <f t="shared" si="115"/>
        <v>0</v>
      </c>
      <c r="K684" s="189"/>
      <c r="L684" s="190"/>
      <c r="M684" s="190"/>
      <c r="N684" s="190"/>
      <c r="O684" s="190"/>
      <c r="P684" s="213"/>
      <c r="Q684" s="356"/>
    </row>
    <row r="685" spans="1:17" ht="13.95" customHeight="1" thickBot="1" x14ac:dyDescent="0.35">
      <c r="A685" s="350"/>
      <c r="B685" s="374"/>
      <c r="C685" s="356"/>
      <c r="D685" s="29"/>
      <c r="E685" s="29"/>
      <c r="F685" s="32">
        <v>2024</v>
      </c>
      <c r="G685" s="204">
        <f t="shared" si="115"/>
        <v>0</v>
      </c>
      <c r="H685" s="204">
        <f t="shared" si="115"/>
        <v>0</v>
      </c>
      <c r="I685" s="204">
        <f t="shared" si="115"/>
        <v>0</v>
      </c>
      <c r="J685" s="204">
        <f t="shared" si="115"/>
        <v>0</v>
      </c>
      <c r="K685" s="189"/>
      <c r="L685" s="190"/>
      <c r="M685" s="190"/>
      <c r="N685" s="190"/>
      <c r="O685" s="190"/>
      <c r="P685" s="213"/>
      <c r="Q685" s="356"/>
    </row>
    <row r="686" spans="1:17" ht="13.95" customHeight="1" thickBot="1" x14ac:dyDescent="0.35">
      <c r="A686" s="351"/>
      <c r="B686" s="375"/>
      <c r="C686" s="357"/>
      <c r="D686" s="13"/>
      <c r="E686" s="13"/>
      <c r="F686" s="13">
        <v>2025</v>
      </c>
      <c r="G686" s="204">
        <f t="shared" si="115"/>
        <v>0</v>
      </c>
      <c r="H686" s="204">
        <f t="shared" si="115"/>
        <v>0</v>
      </c>
      <c r="I686" s="204">
        <f t="shared" si="115"/>
        <v>0</v>
      </c>
      <c r="J686" s="204">
        <f t="shared" si="115"/>
        <v>0</v>
      </c>
      <c r="K686" s="189"/>
      <c r="L686" s="190"/>
      <c r="M686" s="190"/>
      <c r="N686" s="190"/>
      <c r="O686" s="190"/>
      <c r="P686" s="213"/>
      <c r="Q686" s="356"/>
    </row>
    <row r="687" spans="1:17" ht="13.95" customHeight="1" thickBot="1" x14ac:dyDescent="0.35">
      <c r="A687" s="355"/>
      <c r="B687" s="367" t="s">
        <v>163</v>
      </c>
      <c r="C687" s="370" t="s">
        <v>164</v>
      </c>
      <c r="D687" s="194"/>
      <c r="E687" s="194"/>
      <c r="F687" s="195" t="s">
        <v>18</v>
      </c>
      <c r="G687" s="201">
        <f>SUM(G688:G696)</f>
        <v>0</v>
      </c>
      <c r="H687" s="201">
        <f t="shared" ref="H687:J687" si="116">SUM(H688:H696)</f>
        <v>0</v>
      </c>
      <c r="I687" s="201">
        <f t="shared" si="116"/>
        <v>0</v>
      </c>
      <c r="J687" s="201">
        <f t="shared" si="116"/>
        <v>0</v>
      </c>
      <c r="K687" s="189"/>
      <c r="L687" s="190"/>
      <c r="M687" s="190"/>
      <c r="N687" s="190"/>
      <c r="O687" s="190"/>
      <c r="P687" s="213"/>
      <c r="Q687" s="355"/>
    </row>
    <row r="688" spans="1:17" ht="13.95" customHeight="1" thickBot="1" x14ac:dyDescent="0.35">
      <c r="A688" s="356"/>
      <c r="B688" s="368"/>
      <c r="C688" s="371"/>
      <c r="D688" s="194"/>
      <c r="E688" s="194"/>
      <c r="F688" s="198">
        <v>2017</v>
      </c>
      <c r="G688" s="201">
        <v>0</v>
      </c>
      <c r="H688" s="201">
        <v>0</v>
      </c>
      <c r="I688" s="201">
        <v>0</v>
      </c>
      <c r="J688" s="201">
        <v>0</v>
      </c>
      <c r="K688" s="189"/>
      <c r="L688" s="190"/>
      <c r="M688" s="190"/>
      <c r="N688" s="190"/>
      <c r="O688" s="190"/>
      <c r="P688" s="213"/>
      <c r="Q688" s="356"/>
    </row>
    <row r="689" spans="1:17" ht="13.95" customHeight="1" thickBot="1" x14ac:dyDescent="0.35">
      <c r="A689" s="356"/>
      <c r="B689" s="368"/>
      <c r="C689" s="371"/>
      <c r="D689" s="194"/>
      <c r="E689" s="194"/>
      <c r="F689" s="198">
        <v>2018</v>
      </c>
      <c r="G689" s="201">
        <v>0</v>
      </c>
      <c r="H689" s="201">
        <v>0</v>
      </c>
      <c r="I689" s="201">
        <v>0</v>
      </c>
      <c r="J689" s="201">
        <v>0</v>
      </c>
      <c r="K689" s="189"/>
      <c r="L689" s="190"/>
      <c r="M689" s="190"/>
      <c r="N689" s="190"/>
      <c r="O689" s="190"/>
      <c r="P689" s="213"/>
      <c r="Q689" s="356"/>
    </row>
    <row r="690" spans="1:17" ht="13.95" customHeight="1" thickBot="1" x14ac:dyDescent="0.35">
      <c r="A690" s="356"/>
      <c r="B690" s="368"/>
      <c r="C690" s="371"/>
      <c r="D690" s="194"/>
      <c r="E690" s="194"/>
      <c r="F690" s="198">
        <v>2019</v>
      </c>
      <c r="G690" s="201">
        <v>0</v>
      </c>
      <c r="H690" s="201">
        <v>0</v>
      </c>
      <c r="I690" s="201">
        <v>0</v>
      </c>
      <c r="J690" s="201">
        <v>0</v>
      </c>
      <c r="K690" s="189"/>
      <c r="L690" s="190"/>
      <c r="M690" s="190"/>
      <c r="N690" s="190"/>
      <c r="O690" s="190"/>
      <c r="P690" s="213"/>
      <c r="Q690" s="356"/>
    </row>
    <row r="691" spans="1:17" ht="13.95" customHeight="1" thickBot="1" x14ac:dyDescent="0.35">
      <c r="A691" s="356"/>
      <c r="B691" s="368"/>
      <c r="C691" s="371"/>
      <c r="D691" s="194"/>
      <c r="E691" s="194"/>
      <c r="F691" s="198">
        <v>2020</v>
      </c>
      <c r="G691" s="201">
        <v>0</v>
      </c>
      <c r="H691" s="201">
        <v>0</v>
      </c>
      <c r="I691" s="201">
        <v>0</v>
      </c>
      <c r="J691" s="201">
        <v>0</v>
      </c>
      <c r="K691" s="189"/>
      <c r="L691" s="190"/>
      <c r="M691" s="190"/>
      <c r="N691" s="190"/>
      <c r="O691" s="190"/>
      <c r="P691" s="213"/>
      <c r="Q691" s="356"/>
    </row>
    <row r="692" spans="1:17" ht="13.95" customHeight="1" thickBot="1" x14ac:dyDescent="0.35">
      <c r="A692" s="356"/>
      <c r="B692" s="368"/>
      <c r="C692" s="371"/>
      <c r="D692" s="194"/>
      <c r="E692" s="194"/>
      <c r="F692" s="198">
        <v>2021</v>
      </c>
      <c r="G692" s="201">
        <v>0</v>
      </c>
      <c r="H692" s="201">
        <v>0</v>
      </c>
      <c r="I692" s="201">
        <v>0</v>
      </c>
      <c r="J692" s="201">
        <v>0</v>
      </c>
      <c r="K692" s="189"/>
      <c r="L692" s="190"/>
      <c r="M692" s="190"/>
      <c r="N692" s="190"/>
      <c r="O692" s="190"/>
      <c r="P692" s="213"/>
      <c r="Q692" s="356"/>
    </row>
    <row r="693" spans="1:17" ht="13.95" customHeight="1" thickBot="1" x14ac:dyDescent="0.35">
      <c r="A693" s="356"/>
      <c r="B693" s="368"/>
      <c r="C693" s="371"/>
      <c r="D693" s="194"/>
      <c r="E693" s="194"/>
      <c r="F693" s="198">
        <v>2022</v>
      </c>
      <c r="G693" s="201">
        <v>0</v>
      </c>
      <c r="H693" s="201">
        <v>0</v>
      </c>
      <c r="I693" s="201">
        <v>0</v>
      </c>
      <c r="J693" s="201">
        <v>0</v>
      </c>
      <c r="K693" s="189"/>
      <c r="L693" s="190"/>
      <c r="M693" s="190"/>
      <c r="N693" s="190"/>
      <c r="O693" s="190"/>
      <c r="P693" s="213"/>
      <c r="Q693" s="356"/>
    </row>
    <row r="694" spans="1:17" ht="13.95" customHeight="1" thickBot="1" x14ac:dyDescent="0.35">
      <c r="A694" s="356"/>
      <c r="B694" s="368"/>
      <c r="C694" s="371"/>
      <c r="D694" s="194"/>
      <c r="E694" s="194"/>
      <c r="F694" s="198">
        <v>2023</v>
      </c>
      <c r="G694" s="201">
        <v>0</v>
      </c>
      <c r="H694" s="201">
        <v>0</v>
      </c>
      <c r="I694" s="201">
        <v>0</v>
      </c>
      <c r="J694" s="201">
        <v>0</v>
      </c>
      <c r="K694" s="189"/>
      <c r="L694" s="190"/>
      <c r="M694" s="190"/>
      <c r="N694" s="190"/>
      <c r="O694" s="190"/>
      <c r="P694" s="213"/>
      <c r="Q694" s="356"/>
    </row>
    <row r="695" spans="1:17" ht="13.95" customHeight="1" thickBot="1" x14ac:dyDescent="0.35">
      <c r="A695" s="356"/>
      <c r="B695" s="368"/>
      <c r="C695" s="371"/>
      <c r="D695" s="194"/>
      <c r="E695" s="194"/>
      <c r="F695" s="198">
        <v>2024</v>
      </c>
      <c r="G695" s="201">
        <v>0</v>
      </c>
      <c r="H695" s="201">
        <v>0</v>
      </c>
      <c r="I695" s="201">
        <v>0</v>
      </c>
      <c r="J695" s="201">
        <v>0</v>
      </c>
      <c r="K695" s="189"/>
      <c r="L695" s="190"/>
      <c r="M695" s="190"/>
      <c r="N695" s="190"/>
      <c r="O695" s="190"/>
      <c r="P695" s="213"/>
      <c r="Q695" s="356"/>
    </row>
    <row r="696" spans="1:17" ht="13.95" customHeight="1" thickBot="1" x14ac:dyDescent="0.35">
      <c r="A696" s="357"/>
      <c r="B696" s="369"/>
      <c r="C696" s="372"/>
      <c r="D696" s="202"/>
      <c r="E696" s="202"/>
      <c r="F696" s="198">
        <v>2025</v>
      </c>
      <c r="G696" s="201">
        <v>0</v>
      </c>
      <c r="H696" s="201">
        <v>0</v>
      </c>
      <c r="I696" s="201">
        <v>0</v>
      </c>
      <c r="J696" s="201">
        <v>0</v>
      </c>
      <c r="K696" s="189"/>
      <c r="L696" s="190"/>
      <c r="M696" s="190"/>
      <c r="N696" s="190"/>
      <c r="O696" s="190"/>
      <c r="P696" s="213"/>
      <c r="Q696" s="357"/>
    </row>
    <row r="697" spans="1:17" ht="13.95" customHeight="1" thickBot="1" x14ac:dyDescent="0.35">
      <c r="A697" s="355"/>
      <c r="B697" s="367" t="s">
        <v>165</v>
      </c>
      <c r="C697" s="370" t="s">
        <v>166</v>
      </c>
      <c r="D697" s="194"/>
      <c r="E697" s="194"/>
      <c r="F697" s="195" t="s">
        <v>18</v>
      </c>
      <c r="G697" s="201">
        <f>SUM(G699:G706)</f>
        <v>500</v>
      </c>
      <c r="H697" s="201">
        <f t="shared" ref="H697:J697" si="117">SUM(H699:H706)</f>
        <v>500</v>
      </c>
      <c r="I697" s="201">
        <f t="shared" si="117"/>
        <v>500</v>
      </c>
      <c r="J697" s="201">
        <f t="shared" si="117"/>
        <v>500</v>
      </c>
      <c r="K697" s="189"/>
      <c r="L697" s="190"/>
      <c r="M697" s="190"/>
      <c r="N697" s="190"/>
      <c r="O697" s="190"/>
      <c r="P697" s="213"/>
      <c r="Q697" s="355"/>
    </row>
    <row r="698" spans="1:17" ht="13.95" customHeight="1" thickBot="1" x14ac:dyDescent="0.35">
      <c r="A698" s="356"/>
      <c r="B698" s="368"/>
      <c r="C698" s="371"/>
      <c r="D698" s="194"/>
      <c r="E698" s="194"/>
      <c r="F698" s="198">
        <v>2017</v>
      </c>
      <c r="G698" s="201">
        <v>0</v>
      </c>
      <c r="H698" s="201">
        <v>0</v>
      </c>
      <c r="I698" s="201">
        <v>0</v>
      </c>
      <c r="J698" s="201">
        <v>0</v>
      </c>
      <c r="K698" s="189"/>
      <c r="L698" s="190"/>
      <c r="M698" s="190"/>
      <c r="N698" s="190"/>
      <c r="O698" s="190"/>
      <c r="P698" s="213"/>
      <c r="Q698" s="356"/>
    </row>
    <row r="699" spans="1:17" ht="13.95" customHeight="1" thickBot="1" x14ac:dyDescent="0.35">
      <c r="A699" s="356"/>
      <c r="B699" s="368"/>
      <c r="C699" s="371"/>
      <c r="D699" s="194"/>
      <c r="E699" s="194"/>
      <c r="F699" s="198">
        <v>2018</v>
      </c>
      <c r="G699" s="201">
        <v>0</v>
      </c>
      <c r="H699" s="201">
        <v>0</v>
      </c>
      <c r="I699" s="201">
        <v>0</v>
      </c>
      <c r="J699" s="201">
        <v>0</v>
      </c>
      <c r="K699" s="189"/>
      <c r="L699" s="190"/>
      <c r="M699" s="190"/>
      <c r="N699" s="190"/>
      <c r="O699" s="190"/>
      <c r="P699" s="213"/>
      <c r="Q699" s="356"/>
    </row>
    <row r="700" spans="1:17" ht="13.95" customHeight="1" thickBot="1" x14ac:dyDescent="0.35">
      <c r="A700" s="356"/>
      <c r="B700" s="368"/>
      <c r="C700" s="371"/>
      <c r="D700" s="194"/>
      <c r="E700" s="194"/>
      <c r="F700" s="198">
        <v>2019</v>
      </c>
      <c r="G700" s="201">
        <v>0</v>
      </c>
      <c r="H700" s="201">
        <v>0</v>
      </c>
      <c r="I700" s="201">
        <v>0</v>
      </c>
      <c r="J700" s="201">
        <v>0</v>
      </c>
      <c r="K700" s="189"/>
      <c r="L700" s="190"/>
      <c r="M700" s="190"/>
      <c r="N700" s="190"/>
      <c r="O700" s="190"/>
      <c r="P700" s="213"/>
      <c r="Q700" s="356"/>
    </row>
    <row r="701" spans="1:17" ht="13.95" customHeight="1" thickBot="1" x14ac:dyDescent="0.35">
      <c r="A701" s="356"/>
      <c r="B701" s="368"/>
      <c r="C701" s="371"/>
      <c r="D701" s="194"/>
      <c r="E701" s="194"/>
      <c r="F701" s="198">
        <v>2020</v>
      </c>
      <c r="G701" s="201">
        <v>500</v>
      </c>
      <c r="H701" s="201">
        <v>500</v>
      </c>
      <c r="I701" s="201">
        <v>500</v>
      </c>
      <c r="J701" s="201">
        <v>500</v>
      </c>
      <c r="K701" s="189"/>
      <c r="L701" s="190"/>
      <c r="M701" s="190"/>
      <c r="N701" s="190"/>
      <c r="O701" s="190"/>
      <c r="P701" s="213"/>
      <c r="Q701" s="356"/>
    </row>
    <row r="702" spans="1:17" ht="13.95" customHeight="1" thickBot="1" x14ac:dyDescent="0.35">
      <c r="A702" s="356"/>
      <c r="B702" s="368"/>
      <c r="C702" s="371"/>
      <c r="D702" s="194"/>
      <c r="E702" s="194"/>
      <c r="F702" s="198">
        <v>2021</v>
      </c>
      <c r="G702" s="201">
        <v>0</v>
      </c>
      <c r="H702" s="201">
        <v>0</v>
      </c>
      <c r="I702" s="201">
        <v>0</v>
      </c>
      <c r="J702" s="201">
        <v>0</v>
      </c>
      <c r="K702" s="189"/>
      <c r="L702" s="190"/>
      <c r="M702" s="190"/>
      <c r="N702" s="190"/>
      <c r="O702" s="190"/>
      <c r="P702" s="213"/>
      <c r="Q702" s="356"/>
    </row>
    <row r="703" spans="1:17" ht="13.95" customHeight="1" thickBot="1" x14ac:dyDescent="0.35">
      <c r="A703" s="356"/>
      <c r="B703" s="368"/>
      <c r="C703" s="371"/>
      <c r="D703" s="194"/>
      <c r="E703" s="194"/>
      <c r="F703" s="198">
        <v>2022</v>
      </c>
      <c r="G703" s="201">
        <v>0</v>
      </c>
      <c r="H703" s="201">
        <v>0</v>
      </c>
      <c r="I703" s="201">
        <v>0</v>
      </c>
      <c r="J703" s="201">
        <v>0</v>
      </c>
      <c r="K703" s="189"/>
      <c r="L703" s="190"/>
      <c r="M703" s="190"/>
      <c r="N703" s="190"/>
      <c r="O703" s="190"/>
      <c r="P703" s="213"/>
      <c r="Q703" s="356"/>
    </row>
    <row r="704" spans="1:17" ht="13.95" customHeight="1" thickBot="1" x14ac:dyDescent="0.35">
      <c r="A704" s="356"/>
      <c r="B704" s="368"/>
      <c r="C704" s="371"/>
      <c r="D704" s="194"/>
      <c r="E704" s="194"/>
      <c r="F704" s="198">
        <v>2023</v>
      </c>
      <c r="G704" s="201">
        <v>0</v>
      </c>
      <c r="H704" s="201">
        <v>0</v>
      </c>
      <c r="I704" s="201">
        <v>0</v>
      </c>
      <c r="J704" s="201">
        <v>0</v>
      </c>
      <c r="K704" s="189"/>
      <c r="L704" s="190"/>
      <c r="M704" s="190"/>
      <c r="N704" s="190"/>
      <c r="O704" s="190"/>
      <c r="P704" s="213"/>
      <c r="Q704" s="356"/>
    </row>
    <row r="705" spans="1:17" ht="13.95" customHeight="1" thickBot="1" x14ac:dyDescent="0.35">
      <c r="A705" s="356"/>
      <c r="B705" s="368"/>
      <c r="C705" s="371"/>
      <c r="D705" s="194"/>
      <c r="E705" s="194"/>
      <c r="F705" s="198">
        <v>2024</v>
      </c>
      <c r="G705" s="201">
        <v>0</v>
      </c>
      <c r="H705" s="201">
        <v>0</v>
      </c>
      <c r="I705" s="201">
        <v>0</v>
      </c>
      <c r="J705" s="201">
        <v>0</v>
      </c>
      <c r="K705" s="189"/>
      <c r="L705" s="190"/>
      <c r="M705" s="190"/>
      <c r="N705" s="190"/>
      <c r="O705" s="190"/>
      <c r="P705" s="213"/>
      <c r="Q705" s="356"/>
    </row>
    <row r="706" spans="1:17" ht="13.95" customHeight="1" thickBot="1" x14ac:dyDescent="0.35">
      <c r="A706" s="357"/>
      <c r="B706" s="368"/>
      <c r="C706" s="371"/>
      <c r="D706" s="299"/>
      <c r="E706" s="299"/>
      <c r="F706" s="198">
        <v>2025</v>
      </c>
      <c r="G706" s="201">
        <v>0</v>
      </c>
      <c r="H706" s="201">
        <v>0</v>
      </c>
      <c r="I706" s="201">
        <v>0</v>
      </c>
      <c r="J706" s="201">
        <v>0</v>
      </c>
      <c r="K706" s="189"/>
      <c r="L706" s="190"/>
      <c r="M706" s="190"/>
      <c r="N706" s="190"/>
      <c r="O706" s="190"/>
      <c r="P706" s="213"/>
      <c r="Q706" s="357"/>
    </row>
    <row r="707" spans="1:17" ht="18" customHeight="1" thickBot="1" x14ac:dyDescent="0.35">
      <c r="A707" s="349"/>
      <c r="B707" s="352" t="s">
        <v>231</v>
      </c>
      <c r="C707" s="355"/>
      <c r="D707" s="300"/>
      <c r="E707" s="301"/>
      <c r="F707" s="184" t="s">
        <v>18</v>
      </c>
      <c r="G707" s="185">
        <f>SUM(G708:G716)</f>
        <v>271627.10000000003</v>
      </c>
      <c r="H707" s="185">
        <f t="shared" ref="H707:P707" si="118">SUM(H708:H716)</f>
        <v>126746.3</v>
      </c>
      <c r="I707" s="185">
        <f t="shared" si="118"/>
        <v>271105.3</v>
      </c>
      <c r="J707" s="185">
        <f t="shared" si="118"/>
        <v>126224.49999999999</v>
      </c>
      <c r="K707" s="185">
        <f t="shared" si="118"/>
        <v>0</v>
      </c>
      <c r="L707" s="185">
        <f t="shared" si="118"/>
        <v>0</v>
      </c>
      <c r="M707" s="185">
        <f t="shared" si="118"/>
        <v>521.79999999999995</v>
      </c>
      <c r="N707" s="185">
        <f t="shared" si="118"/>
        <v>521.79999999999995</v>
      </c>
      <c r="O707" s="185">
        <f t="shared" si="118"/>
        <v>0</v>
      </c>
      <c r="P707" s="185">
        <f t="shared" si="118"/>
        <v>0</v>
      </c>
      <c r="Q707" s="355"/>
    </row>
    <row r="708" spans="1:17" ht="15" thickBot="1" x14ac:dyDescent="0.35">
      <c r="A708" s="350"/>
      <c r="B708" s="353"/>
      <c r="C708" s="356"/>
      <c r="D708" s="29"/>
      <c r="E708" s="29"/>
      <c r="F708" s="32">
        <v>2017</v>
      </c>
      <c r="G708" s="33">
        <f t="shared" ref="G708:P708" si="119">G44+G157+G223+G275+G305+G335+G366+G396+G517+G549+G582</f>
        <v>21802.2</v>
      </c>
      <c r="H708" s="33">
        <f t="shared" si="119"/>
        <v>21802.100000000002</v>
      </c>
      <c r="I708" s="33">
        <f t="shared" si="119"/>
        <v>21280.400000000001</v>
      </c>
      <c r="J708" s="33">
        <f t="shared" si="119"/>
        <v>21280.300000000003</v>
      </c>
      <c r="K708" s="33">
        <f t="shared" si="119"/>
        <v>0</v>
      </c>
      <c r="L708" s="33">
        <f t="shared" si="119"/>
        <v>0</v>
      </c>
      <c r="M708" s="33">
        <f t="shared" si="119"/>
        <v>521.79999999999995</v>
      </c>
      <c r="N708" s="33">
        <f t="shared" si="119"/>
        <v>521.79999999999995</v>
      </c>
      <c r="O708" s="33">
        <f t="shared" si="119"/>
        <v>0</v>
      </c>
      <c r="P708" s="33">
        <f t="shared" si="119"/>
        <v>0</v>
      </c>
      <c r="Q708" s="356"/>
    </row>
    <row r="709" spans="1:17" ht="15" thickBot="1" x14ac:dyDescent="0.35">
      <c r="A709" s="350"/>
      <c r="B709" s="353"/>
      <c r="C709" s="356"/>
      <c r="D709" s="29"/>
      <c r="E709" s="29"/>
      <c r="F709" s="32">
        <v>2018</v>
      </c>
      <c r="G709" s="33">
        <f t="shared" ref="G709:P709" si="120">G60+G174+G266+G276+G306+G336+G367+G397+G492+G518+G550+G583</f>
        <v>52066.799999999996</v>
      </c>
      <c r="H709" s="33">
        <f t="shared" si="120"/>
        <v>52058</v>
      </c>
      <c r="I709" s="33">
        <f t="shared" si="120"/>
        <v>52066.799999999996</v>
      </c>
      <c r="J709" s="33">
        <f t="shared" si="120"/>
        <v>52058</v>
      </c>
      <c r="K709" s="33">
        <f t="shared" si="120"/>
        <v>0</v>
      </c>
      <c r="L709" s="33">
        <f t="shared" si="120"/>
        <v>0</v>
      </c>
      <c r="M709" s="33">
        <f t="shared" si="120"/>
        <v>0</v>
      </c>
      <c r="N709" s="33">
        <f t="shared" si="120"/>
        <v>0</v>
      </c>
      <c r="O709" s="33">
        <f t="shared" si="120"/>
        <v>0</v>
      </c>
      <c r="P709" s="33">
        <f t="shared" si="120"/>
        <v>0</v>
      </c>
      <c r="Q709" s="356"/>
    </row>
    <row r="710" spans="1:17" ht="15" thickBot="1" x14ac:dyDescent="0.35">
      <c r="A710" s="350"/>
      <c r="B710" s="353"/>
      <c r="C710" s="356"/>
      <c r="D710" s="29"/>
      <c r="E710" s="29"/>
      <c r="F710" s="32">
        <v>2019</v>
      </c>
      <c r="G710" s="33">
        <f>G61+G175+G267+G277+G307+G337+G368+G398+G426+G493+G519+G551+G584+G613</f>
        <v>29697.599999999999</v>
      </c>
      <c r="H710" s="33">
        <f>H61+H175+H267+H277+H307+H337+H368+H398+H426+H493+H519+H551+H584+H613</f>
        <v>28580.6</v>
      </c>
      <c r="I710" s="33">
        <f>I61+I175+I267+I277+I307+I337+I368+I398+I426+I493+I519+I551+I584+I613</f>
        <v>29697.599999999999</v>
      </c>
      <c r="J710" s="33">
        <f>J61+J175+J267+J277+J307+J337+J368+J398+J426+J493+J519+J551+J584+J613</f>
        <v>28580.6</v>
      </c>
      <c r="K710" s="33">
        <f t="shared" ref="K710:P710" si="121">K61+K175+K267+K277+K307+K337+K368+K398+K426+K493+K519+K551+K584+K616</f>
        <v>0</v>
      </c>
      <c r="L710" s="33">
        <f t="shared" si="121"/>
        <v>0</v>
      </c>
      <c r="M710" s="33">
        <f t="shared" si="121"/>
        <v>0</v>
      </c>
      <c r="N710" s="33">
        <f t="shared" si="121"/>
        <v>0</v>
      </c>
      <c r="O710" s="33">
        <f t="shared" si="121"/>
        <v>0</v>
      </c>
      <c r="P710" s="33">
        <f t="shared" si="121"/>
        <v>0</v>
      </c>
      <c r="Q710" s="356"/>
    </row>
    <row r="711" spans="1:17" ht="15" thickBot="1" x14ac:dyDescent="0.35">
      <c r="A711" s="350"/>
      <c r="B711" s="353"/>
      <c r="C711" s="356"/>
      <c r="D711" s="29"/>
      <c r="E711" s="29"/>
      <c r="F711" s="32">
        <v>2020</v>
      </c>
      <c r="G711" s="33">
        <f>G95+G179+G278+G308+G338+G369+G399+G442+G500+G520+G552+G585+G621+G651+G681</f>
        <v>20543.2</v>
      </c>
      <c r="H711" s="33">
        <f>H95+H179+H278+H308+H338+H369+H399+H442+H500+H520+H552+H585+H617+H651+H677</f>
        <v>18999</v>
      </c>
      <c r="I711" s="33">
        <f>I95+I179+I278+I308+I338+I369+I399+I442+I500+I520+I552+I585+I621+I651+I681</f>
        <v>20543.2</v>
      </c>
      <c r="J711" s="33">
        <f t="shared" ref="J711:P711" si="122">J95+J179+J278+J308+J338+J369+J399+J442+J500+J520+J552+J585+J617+J651+J677</f>
        <v>18999</v>
      </c>
      <c r="K711" s="33">
        <f t="shared" si="122"/>
        <v>0</v>
      </c>
      <c r="L711" s="33">
        <f t="shared" si="122"/>
        <v>0</v>
      </c>
      <c r="M711" s="33">
        <f t="shared" si="122"/>
        <v>0</v>
      </c>
      <c r="N711" s="33">
        <f t="shared" si="122"/>
        <v>0</v>
      </c>
      <c r="O711" s="33">
        <f t="shared" si="122"/>
        <v>0</v>
      </c>
      <c r="P711" s="33">
        <f t="shared" si="122"/>
        <v>0</v>
      </c>
      <c r="Q711" s="356"/>
    </row>
    <row r="712" spans="1:17" ht="15" thickBot="1" x14ac:dyDescent="0.35">
      <c r="A712" s="350"/>
      <c r="B712" s="353"/>
      <c r="C712" s="356"/>
      <c r="D712" s="29"/>
      <c r="E712" s="29"/>
      <c r="F712" s="32">
        <v>2021</v>
      </c>
      <c r="G712" s="33">
        <f t="shared" ref="G712:P712" si="123">G96+G180+G269+G279+G309+G339+G370+G400+G443+G501+G521+G553+G586</f>
        <v>23166.9</v>
      </c>
      <c r="H712" s="33">
        <f t="shared" si="123"/>
        <v>0</v>
      </c>
      <c r="I712" s="33">
        <f t="shared" si="123"/>
        <v>23166.9</v>
      </c>
      <c r="J712" s="33">
        <f t="shared" si="123"/>
        <v>0</v>
      </c>
      <c r="K712" s="33">
        <f t="shared" si="123"/>
        <v>0</v>
      </c>
      <c r="L712" s="33">
        <f t="shared" si="123"/>
        <v>0</v>
      </c>
      <c r="M712" s="33">
        <f t="shared" si="123"/>
        <v>0</v>
      </c>
      <c r="N712" s="33">
        <f t="shared" si="123"/>
        <v>0</v>
      </c>
      <c r="O712" s="33">
        <f t="shared" si="123"/>
        <v>0</v>
      </c>
      <c r="P712" s="33">
        <f t="shared" si="123"/>
        <v>0</v>
      </c>
      <c r="Q712" s="356"/>
    </row>
    <row r="713" spans="1:17" ht="15" thickBot="1" x14ac:dyDescent="0.35">
      <c r="A713" s="350"/>
      <c r="B713" s="353"/>
      <c r="C713" s="356"/>
      <c r="D713" s="29"/>
      <c r="E713" s="29"/>
      <c r="F713" s="32">
        <v>2022</v>
      </c>
      <c r="G713" s="33">
        <f>G103+G181+G270+G280+G310+G340+G371+G401+G444+G502+G522+G554+G587+G623+G653+G683</f>
        <v>2268.1000000000004</v>
      </c>
      <c r="H713" s="33">
        <f>H103+H181+H270+H280+H310+H340+H371+H401+H444+H502+H522+H554+H587</f>
        <v>9.1999999999999993</v>
      </c>
      <c r="I713" s="33">
        <f>I103+I181+I270+I280+I310+I340+I371+I401+I444+I502+I522+I554+I587+I623</f>
        <v>2268.1000000000004</v>
      </c>
      <c r="J713" s="33">
        <f t="shared" ref="J713:P713" si="124">J103+J181+J270+J280+J310+J340+J371+J401+J444+J502+J522+J554+J587</f>
        <v>9.1999999999999993</v>
      </c>
      <c r="K713" s="33">
        <f t="shared" si="124"/>
        <v>0</v>
      </c>
      <c r="L713" s="33">
        <f t="shared" si="124"/>
        <v>0</v>
      </c>
      <c r="M713" s="33">
        <f t="shared" si="124"/>
        <v>0</v>
      </c>
      <c r="N713" s="33">
        <f t="shared" si="124"/>
        <v>0</v>
      </c>
      <c r="O713" s="33">
        <f t="shared" si="124"/>
        <v>0</v>
      </c>
      <c r="P713" s="33">
        <f t="shared" si="124"/>
        <v>0</v>
      </c>
      <c r="Q713" s="356"/>
    </row>
    <row r="714" spans="1:17" ht="15" thickBot="1" x14ac:dyDescent="0.35">
      <c r="A714" s="350"/>
      <c r="B714" s="353"/>
      <c r="C714" s="356"/>
      <c r="D714" s="29"/>
      <c r="E714" s="29"/>
      <c r="F714" s="32">
        <v>2023</v>
      </c>
      <c r="G714" s="33">
        <f xml:space="preserve">  G126+G188+G271+G281+G311+G341+G372+G402+G454+G507+G523+G555+G588+G624+G654+G684</f>
        <v>42372.800000000003</v>
      </c>
      <c r="H714" s="33">
        <f xml:space="preserve">  H126+H188+H271+H281+H311+H341+H372+H402+H454+H507+H523+H555+H588</f>
        <v>5297.4</v>
      </c>
      <c r="I714" s="33">
        <f xml:space="preserve">  I126+I188+I271+I281+I311+I341+I372+I402+I454+I507+I523+I555+I588+I624+I654+I684</f>
        <v>42372.800000000003</v>
      </c>
      <c r="J714" s="33">
        <f t="shared" ref="J714:P714" si="125" xml:space="preserve">  J126+J188+J271+J281+J311+J341+J372+J402+J454+J507+J523+J555+J588</f>
        <v>5297.4</v>
      </c>
      <c r="K714" s="33">
        <f t="shared" si="125"/>
        <v>0</v>
      </c>
      <c r="L714" s="33">
        <f t="shared" si="125"/>
        <v>0</v>
      </c>
      <c r="M714" s="33">
        <f t="shared" si="125"/>
        <v>0</v>
      </c>
      <c r="N714" s="33">
        <f t="shared" si="125"/>
        <v>0</v>
      </c>
      <c r="O714" s="33">
        <f t="shared" si="125"/>
        <v>0</v>
      </c>
      <c r="P714" s="33">
        <f t="shared" si="125"/>
        <v>0</v>
      </c>
      <c r="Q714" s="356"/>
    </row>
    <row r="715" spans="1:17" ht="15" thickBot="1" x14ac:dyDescent="0.35">
      <c r="A715" s="350"/>
      <c r="B715" s="353"/>
      <c r="C715" s="356"/>
      <c r="D715" s="29"/>
      <c r="E715" s="29"/>
      <c r="F715" s="32">
        <v>2024</v>
      </c>
      <c r="G715" s="33">
        <f>G143+G197+G272+G282+G312+G342+G373+G403+G477+G514+G524+G556+G589+G625+G655+G685</f>
        <v>59581.1</v>
      </c>
      <c r="H715" s="33">
        <f>H143+H197+H272+H282+H312+H342+H373+H403+H477+H514+H524+H556+H589</f>
        <v>0</v>
      </c>
      <c r="I715" s="33">
        <f>I143+I197+I272+I282+I312+I342+I373+I403+I477+I514+I524+I556+I589+I625+I655+I685</f>
        <v>59581.1</v>
      </c>
      <c r="J715" s="33">
        <f t="shared" ref="J715:P715" si="126">J143+J197+J272+J282+J312+J342+J373+J403+J477+J514+J524+J556+J589</f>
        <v>0</v>
      </c>
      <c r="K715" s="33">
        <f t="shared" si="126"/>
        <v>0</v>
      </c>
      <c r="L715" s="33">
        <f t="shared" si="126"/>
        <v>0</v>
      </c>
      <c r="M715" s="33">
        <f t="shared" si="126"/>
        <v>0</v>
      </c>
      <c r="N715" s="33">
        <f t="shared" si="126"/>
        <v>0</v>
      </c>
      <c r="O715" s="33">
        <f t="shared" si="126"/>
        <v>0</v>
      </c>
      <c r="P715" s="33">
        <f t="shared" si="126"/>
        <v>0</v>
      </c>
      <c r="Q715" s="356"/>
    </row>
    <row r="716" spans="1:17" ht="14.4" customHeight="1" thickBot="1" x14ac:dyDescent="0.35">
      <c r="A716" s="351"/>
      <c r="B716" s="354"/>
      <c r="C716" s="357"/>
      <c r="D716" s="13"/>
      <c r="E716" s="13"/>
      <c r="F716" s="13">
        <v>2025</v>
      </c>
      <c r="G716" s="33">
        <f t="shared" ref="G716:P716" si="127">G153+G204+G273+G283+G313+G343+G374+G404+G484+G515+G525+G557+G590</f>
        <v>20128.400000000001</v>
      </c>
      <c r="H716" s="33">
        <f t="shared" si="127"/>
        <v>0</v>
      </c>
      <c r="I716" s="33">
        <f t="shared" si="127"/>
        <v>20128.400000000001</v>
      </c>
      <c r="J716" s="33">
        <f t="shared" si="127"/>
        <v>0</v>
      </c>
      <c r="K716" s="33">
        <f t="shared" si="127"/>
        <v>0</v>
      </c>
      <c r="L716" s="33">
        <f t="shared" si="127"/>
        <v>0</v>
      </c>
      <c r="M716" s="33">
        <f t="shared" si="127"/>
        <v>0</v>
      </c>
      <c r="N716" s="33">
        <f t="shared" si="127"/>
        <v>0</v>
      </c>
      <c r="O716" s="33">
        <f t="shared" si="127"/>
        <v>0</v>
      </c>
      <c r="P716" s="33">
        <f t="shared" si="127"/>
        <v>0</v>
      </c>
      <c r="Q716" s="357"/>
    </row>
    <row r="717" spans="1:17" ht="18" customHeight="1" thickBot="1" x14ac:dyDescent="0.35">
      <c r="A717" s="349"/>
      <c r="B717" s="352" t="s">
        <v>232</v>
      </c>
      <c r="C717" s="355"/>
      <c r="D717" s="29"/>
      <c r="E717" s="29"/>
      <c r="F717" s="30" t="s">
        <v>18</v>
      </c>
      <c r="G717" s="185">
        <f>SUM(G718:G726)</f>
        <v>271627.10000000003</v>
      </c>
      <c r="H717" s="185">
        <f t="shared" ref="H717:P717" si="128">SUM(H718:H726)</f>
        <v>126746.3</v>
      </c>
      <c r="I717" s="185">
        <f t="shared" si="128"/>
        <v>271105.3</v>
      </c>
      <c r="J717" s="185">
        <f t="shared" si="128"/>
        <v>126224.49999999999</v>
      </c>
      <c r="K717" s="185">
        <f t="shared" si="128"/>
        <v>0</v>
      </c>
      <c r="L717" s="185">
        <f t="shared" si="128"/>
        <v>0</v>
      </c>
      <c r="M717" s="185">
        <f t="shared" si="128"/>
        <v>521.79999999999995</v>
      </c>
      <c r="N717" s="185">
        <f t="shared" si="128"/>
        <v>521.79999999999995</v>
      </c>
      <c r="O717" s="185">
        <f t="shared" si="128"/>
        <v>0</v>
      </c>
      <c r="P717" s="185">
        <f t="shared" si="128"/>
        <v>0</v>
      </c>
      <c r="Q717" s="355"/>
    </row>
    <row r="718" spans="1:17" ht="15" thickBot="1" x14ac:dyDescent="0.35">
      <c r="A718" s="350"/>
      <c r="B718" s="353"/>
      <c r="C718" s="356"/>
      <c r="D718" s="29"/>
      <c r="E718" s="29"/>
      <c r="F718" s="32">
        <v>2017</v>
      </c>
      <c r="G718" s="33">
        <f>G708</f>
        <v>21802.2</v>
      </c>
      <c r="H718" s="33">
        <f t="shared" ref="H718:P718" si="129">H708</f>
        <v>21802.100000000002</v>
      </c>
      <c r="I718" s="33">
        <f t="shared" si="129"/>
        <v>21280.400000000001</v>
      </c>
      <c r="J718" s="33">
        <f t="shared" si="129"/>
        <v>21280.300000000003</v>
      </c>
      <c r="K718" s="33">
        <f t="shared" si="129"/>
        <v>0</v>
      </c>
      <c r="L718" s="33">
        <f t="shared" si="129"/>
        <v>0</v>
      </c>
      <c r="M718" s="33">
        <f t="shared" si="129"/>
        <v>521.79999999999995</v>
      </c>
      <c r="N718" s="33">
        <f t="shared" si="129"/>
        <v>521.79999999999995</v>
      </c>
      <c r="O718" s="33">
        <f t="shared" si="129"/>
        <v>0</v>
      </c>
      <c r="P718" s="33">
        <f t="shared" si="129"/>
        <v>0</v>
      </c>
      <c r="Q718" s="356"/>
    </row>
    <row r="719" spans="1:17" ht="15" thickBot="1" x14ac:dyDescent="0.35">
      <c r="A719" s="350"/>
      <c r="B719" s="353"/>
      <c r="C719" s="356"/>
      <c r="D719" s="29"/>
      <c r="E719" s="29"/>
      <c r="F719" s="32">
        <v>2018</v>
      </c>
      <c r="G719" s="33">
        <f t="shared" ref="G719:P726" si="130">G709</f>
        <v>52066.799999999996</v>
      </c>
      <c r="H719" s="33">
        <f t="shared" si="130"/>
        <v>52058</v>
      </c>
      <c r="I719" s="33">
        <f t="shared" si="130"/>
        <v>52066.799999999996</v>
      </c>
      <c r="J719" s="33">
        <f t="shared" si="130"/>
        <v>52058</v>
      </c>
      <c r="K719" s="33">
        <f t="shared" si="130"/>
        <v>0</v>
      </c>
      <c r="L719" s="33">
        <f t="shared" si="130"/>
        <v>0</v>
      </c>
      <c r="M719" s="33">
        <f t="shared" si="130"/>
        <v>0</v>
      </c>
      <c r="N719" s="33">
        <f t="shared" si="130"/>
        <v>0</v>
      </c>
      <c r="O719" s="33">
        <f t="shared" si="130"/>
        <v>0</v>
      </c>
      <c r="P719" s="33">
        <f t="shared" si="130"/>
        <v>0</v>
      </c>
      <c r="Q719" s="356"/>
    </row>
    <row r="720" spans="1:17" ht="15" thickBot="1" x14ac:dyDescent="0.35">
      <c r="A720" s="350"/>
      <c r="B720" s="353"/>
      <c r="C720" s="356"/>
      <c r="D720" s="29"/>
      <c r="E720" s="29"/>
      <c r="F720" s="32">
        <v>2019</v>
      </c>
      <c r="G720" s="33">
        <f t="shared" si="130"/>
        <v>29697.599999999999</v>
      </c>
      <c r="H720" s="33">
        <f t="shared" si="130"/>
        <v>28580.6</v>
      </c>
      <c r="I720" s="33">
        <f t="shared" si="130"/>
        <v>29697.599999999999</v>
      </c>
      <c r="J720" s="33">
        <f t="shared" si="130"/>
        <v>28580.6</v>
      </c>
      <c r="K720" s="33">
        <f t="shared" si="130"/>
        <v>0</v>
      </c>
      <c r="L720" s="33">
        <f t="shared" si="130"/>
        <v>0</v>
      </c>
      <c r="M720" s="33">
        <f t="shared" si="130"/>
        <v>0</v>
      </c>
      <c r="N720" s="33">
        <f t="shared" si="130"/>
        <v>0</v>
      </c>
      <c r="O720" s="33">
        <f t="shared" si="130"/>
        <v>0</v>
      </c>
      <c r="P720" s="33">
        <f t="shared" si="130"/>
        <v>0</v>
      </c>
      <c r="Q720" s="356"/>
    </row>
    <row r="721" spans="1:23" ht="15" thickBot="1" x14ac:dyDescent="0.35">
      <c r="A721" s="350"/>
      <c r="B721" s="353"/>
      <c r="C721" s="356"/>
      <c r="D721" s="29"/>
      <c r="E721" s="29"/>
      <c r="F721" s="32">
        <v>2020</v>
      </c>
      <c r="G721" s="33">
        <f t="shared" si="130"/>
        <v>20543.2</v>
      </c>
      <c r="H721" s="33">
        <f t="shared" si="130"/>
        <v>18999</v>
      </c>
      <c r="I721" s="33">
        <f t="shared" si="130"/>
        <v>20543.2</v>
      </c>
      <c r="J721" s="33">
        <f t="shared" si="130"/>
        <v>18999</v>
      </c>
      <c r="K721" s="33">
        <f t="shared" si="130"/>
        <v>0</v>
      </c>
      <c r="L721" s="33">
        <f t="shared" si="130"/>
        <v>0</v>
      </c>
      <c r="M721" s="33">
        <f t="shared" si="130"/>
        <v>0</v>
      </c>
      <c r="N721" s="33">
        <f t="shared" si="130"/>
        <v>0</v>
      </c>
      <c r="O721" s="33">
        <f t="shared" si="130"/>
        <v>0</v>
      </c>
      <c r="P721" s="33">
        <f t="shared" si="130"/>
        <v>0</v>
      </c>
      <c r="Q721" s="356"/>
    </row>
    <row r="722" spans="1:23" ht="15" thickBot="1" x14ac:dyDescent="0.35">
      <c r="A722" s="350"/>
      <c r="B722" s="353"/>
      <c r="C722" s="356"/>
      <c r="D722" s="29"/>
      <c r="E722" s="29"/>
      <c r="F722" s="32">
        <v>2021</v>
      </c>
      <c r="G722" s="33">
        <f t="shared" si="130"/>
        <v>23166.9</v>
      </c>
      <c r="H722" s="33">
        <f t="shared" si="130"/>
        <v>0</v>
      </c>
      <c r="I722" s="33">
        <f t="shared" si="130"/>
        <v>23166.9</v>
      </c>
      <c r="J722" s="33">
        <f t="shared" si="130"/>
        <v>0</v>
      </c>
      <c r="K722" s="33">
        <f t="shared" si="130"/>
        <v>0</v>
      </c>
      <c r="L722" s="33">
        <f t="shared" si="130"/>
        <v>0</v>
      </c>
      <c r="M722" s="33">
        <f t="shared" si="130"/>
        <v>0</v>
      </c>
      <c r="N722" s="33">
        <f t="shared" si="130"/>
        <v>0</v>
      </c>
      <c r="O722" s="33">
        <f t="shared" si="130"/>
        <v>0</v>
      </c>
      <c r="P722" s="33">
        <f t="shared" si="130"/>
        <v>0</v>
      </c>
      <c r="Q722" s="356"/>
    </row>
    <row r="723" spans="1:23" ht="15" thickBot="1" x14ac:dyDescent="0.35">
      <c r="A723" s="350"/>
      <c r="B723" s="353"/>
      <c r="C723" s="356"/>
      <c r="D723" s="29"/>
      <c r="E723" s="29"/>
      <c r="F723" s="32">
        <v>2022</v>
      </c>
      <c r="G723" s="33">
        <f t="shared" si="130"/>
        <v>2268.1000000000004</v>
      </c>
      <c r="H723" s="33">
        <f t="shared" si="130"/>
        <v>9.1999999999999993</v>
      </c>
      <c r="I723" s="33">
        <f t="shared" si="130"/>
        <v>2268.1000000000004</v>
      </c>
      <c r="J723" s="33">
        <f t="shared" si="130"/>
        <v>9.1999999999999993</v>
      </c>
      <c r="K723" s="33">
        <f t="shared" si="130"/>
        <v>0</v>
      </c>
      <c r="L723" s="33">
        <f t="shared" si="130"/>
        <v>0</v>
      </c>
      <c r="M723" s="33">
        <f t="shared" si="130"/>
        <v>0</v>
      </c>
      <c r="N723" s="33">
        <f t="shared" si="130"/>
        <v>0</v>
      </c>
      <c r="O723" s="33">
        <f t="shared" si="130"/>
        <v>0</v>
      </c>
      <c r="P723" s="33">
        <f t="shared" si="130"/>
        <v>0</v>
      </c>
      <c r="Q723" s="356"/>
    </row>
    <row r="724" spans="1:23" ht="15" thickBot="1" x14ac:dyDescent="0.35">
      <c r="A724" s="350"/>
      <c r="B724" s="353"/>
      <c r="C724" s="356"/>
      <c r="D724" s="29"/>
      <c r="E724" s="29"/>
      <c r="F724" s="32">
        <v>2023</v>
      </c>
      <c r="G724" s="33">
        <f t="shared" si="130"/>
        <v>42372.800000000003</v>
      </c>
      <c r="H724" s="33">
        <f t="shared" si="130"/>
        <v>5297.4</v>
      </c>
      <c r="I724" s="33">
        <f t="shared" si="130"/>
        <v>42372.800000000003</v>
      </c>
      <c r="J724" s="33">
        <f t="shared" si="130"/>
        <v>5297.4</v>
      </c>
      <c r="K724" s="33">
        <f t="shared" si="130"/>
        <v>0</v>
      </c>
      <c r="L724" s="33">
        <f t="shared" si="130"/>
        <v>0</v>
      </c>
      <c r="M724" s="33">
        <f t="shared" si="130"/>
        <v>0</v>
      </c>
      <c r="N724" s="33">
        <f t="shared" si="130"/>
        <v>0</v>
      </c>
      <c r="O724" s="33">
        <f t="shared" si="130"/>
        <v>0</v>
      </c>
      <c r="P724" s="33">
        <f t="shared" si="130"/>
        <v>0</v>
      </c>
      <c r="Q724" s="356"/>
    </row>
    <row r="725" spans="1:23" ht="15" thickBot="1" x14ac:dyDescent="0.35">
      <c r="A725" s="350"/>
      <c r="B725" s="353"/>
      <c r="C725" s="356"/>
      <c r="D725" s="29"/>
      <c r="E725" s="29"/>
      <c r="F725" s="32">
        <v>2024</v>
      </c>
      <c r="G725" s="33">
        <f t="shared" si="130"/>
        <v>59581.1</v>
      </c>
      <c r="H725" s="33">
        <f t="shared" si="130"/>
        <v>0</v>
      </c>
      <c r="I725" s="33">
        <f t="shared" si="130"/>
        <v>59581.1</v>
      </c>
      <c r="J725" s="33">
        <f t="shared" si="130"/>
        <v>0</v>
      </c>
      <c r="K725" s="33">
        <f t="shared" si="130"/>
        <v>0</v>
      </c>
      <c r="L725" s="33">
        <f t="shared" si="130"/>
        <v>0</v>
      </c>
      <c r="M725" s="33">
        <f t="shared" si="130"/>
        <v>0</v>
      </c>
      <c r="N725" s="33">
        <f t="shared" si="130"/>
        <v>0</v>
      </c>
      <c r="O725" s="33">
        <f t="shared" si="130"/>
        <v>0</v>
      </c>
      <c r="P725" s="33">
        <f t="shared" si="130"/>
        <v>0</v>
      </c>
      <c r="Q725" s="356"/>
    </row>
    <row r="726" spans="1:23" ht="14.4" customHeight="1" thickBot="1" x14ac:dyDescent="0.35">
      <c r="A726" s="351"/>
      <c r="B726" s="354"/>
      <c r="C726" s="357"/>
      <c r="D726" s="13"/>
      <c r="E726" s="13"/>
      <c r="F726" s="13">
        <v>2025</v>
      </c>
      <c r="G726" s="33">
        <f t="shared" si="130"/>
        <v>20128.400000000001</v>
      </c>
      <c r="H726" s="33">
        <f t="shared" si="130"/>
        <v>0</v>
      </c>
      <c r="I726" s="33">
        <f t="shared" si="130"/>
        <v>20128.400000000001</v>
      </c>
      <c r="J726" s="33">
        <f t="shared" si="130"/>
        <v>0</v>
      </c>
      <c r="K726" s="33">
        <f t="shared" si="130"/>
        <v>0</v>
      </c>
      <c r="L726" s="33">
        <f t="shared" si="130"/>
        <v>0</v>
      </c>
      <c r="M726" s="33">
        <f t="shared" si="130"/>
        <v>0</v>
      </c>
      <c r="N726" s="33">
        <f t="shared" si="130"/>
        <v>0</v>
      </c>
      <c r="O726" s="33">
        <f t="shared" si="130"/>
        <v>0</v>
      </c>
      <c r="P726" s="33">
        <f t="shared" si="130"/>
        <v>0</v>
      </c>
      <c r="Q726" s="357"/>
    </row>
    <row r="727" spans="1:23" s="12" customFormat="1" ht="18" customHeight="1" thickBot="1" x14ac:dyDescent="0.35">
      <c r="A727" s="358"/>
      <c r="B727" s="361" t="s">
        <v>233</v>
      </c>
      <c r="C727" s="364"/>
      <c r="D727" s="302"/>
      <c r="E727" s="302"/>
      <c r="F727" s="303" t="s">
        <v>18</v>
      </c>
      <c r="G727" s="304">
        <f>SUM(G728:G736)</f>
        <v>146067</v>
      </c>
      <c r="H727" s="304">
        <f t="shared" ref="H727:P727" si="131">SUM(H728:H736)</f>
        <v>33440.9</v>
      </c>
      <c r="I727" s="304">
        <f t="shared" si="131"/>
        <v>145545.20000000001</v>
      </c>
      <c r="J727" s="304">
        <f t="shared" si="131"/>
        <v>32919.1</v>
      </c>
      <c r="K727" s="304">
        <f t="shared" si="131"/>
        <v>0</v>
      </c>
      <c r="L727" s="304">
        <f t="shared" si="131"/>
        <v>0</v>
      </c>
      <c r="M727" s="304">
        <f t="shared" si="131"/>
        <v>521.79999999999995</v>
      </c>
      <c r="N727" s="304">
        <f t="shared" si="131"/>
        <v>521.79999999999995</v>
      </c>
      <c r="O727" s="304">
        <f t="shared" si="131"/>
        <v>0</v>
      </c>
      <c r="P727" s="304">
        <f t="shared" si="131"/>
        <v>0</v>
      </c>
      <c r="Q727" s="364"/>
      <c r="R727" s="11"/>
      <c r="S727" s="11"/>
      <c r="T727" s="11"/>
      <c r="U727" s="11"/>
      <c r="V727" s="11"/>
      <c r="W727" s="11"/>
    </row>
    <row r="728" spans="1:23" s="12" customFormat="1" ht="15" thickBot="1" x14ac:dyDescent="0.35">
      <c r="A728" s="359"/>
      <c r="B728" s="362"/>
      <c r="C728" s="365"/>
      <c r="D728" s="302"/>
      <c r="E728" s="302"/>
      <c r="F728" s="305">
        <v>2017</v>
      </c>
      <c r="G728" s="306">
        <f t="shared" ref="G728:P728" si="132">G44+G157+G223</f>
        <v>8465.2000000000007</v>
      </c>
      <c r="H728" s="306">
        <f t="shared" si="132"/>
        <v>8465.2000000000007</v>
      </c>
      <c r="I728" s="306">
        <f t="shared" si="132"/>
        <v>7943.4</v>
      </c>
      <c r="J728" s="306">
        <f t="shared" si="132"/>
        <v>7943.4</v>
      </c>
      <c r="K728" s="306">
        <f t="shared" si="132"/>
        <v>0</v>
      </c>
      <c r="L728" s="306">
        <f t="shared" si="132"/>
        <v>0</v>
      </c>
      <c r="M728" s="306">
        <f t="shared" si="132"/>
        <v>521.79999999999995</v>
      </c>
      <c r="N728" s="306">
        <f t="shared" si="132"/>
        <v>521.79999999999995</v>
      </c>
      <c r="O728" s="306">
        <f t="shared" si="132"/>
        <v>0</v>
      </c>
      <c r="P728" s="306">
        <f t="shared" si="132"/>
        <v>0</v>
      </c>
      <c r="Q728" s="365"/>
      <c r="R728" s="11"/>
      <c r="S728" s="11"/>
      <c r="T728" s="11"/>
      <c r="U728" s="11"/>
      <c r="V728" s="11"/>
      <c r="W728" s="11"/>
    </row>
    <row r="729" spans="1:23" s="12" customFormat="1" ht="15" thickBot="1" x14ac:dyDescent="0.35">
      <c r="A729" s="359"/>
      <c r="B729" s="362"/>
      <c r="C729" s="365"/>
      <c r="D729" s="302"/>
      <c r="E729" s="302"/>
      <c r="F729" s="305">
        <v>2018</v>
      </c>
      <c r="G729" s="307">
        <f t="shared" ref="G729:P729" si="133">G60+G174+G266+G492</f>
        <v>19304.899999999998</v>
      </c>
      <c r="H729" s="307">
        <f t="shared" si="133"/>
        <v>19304.899999999998</v>
      </c>
      <c r="I729" s="307">
        <f t="shared" si="133"/>
        <v>19304.899999999998</v>
      </c>
      <c r="J729" s="307">
        <f t="shared" si="133"/>
        <v>19304.899999999998</v>
      </c>
      <c r="K729" s="307">
        <f t="shared" si="133"/>
        <v>0</v>
      </c>
      <c r="L729" s="307">
        <f t="shared" si="133"/>
        <v>0</v>
      </c>
      <c r="M729" s="307">
        <f t="shared" si="133"/>
        <v>0</v>
      </c>
      <c r="N729" s="307">
        <f t="shared" si="133"/>
        <v>0</v>
      </c>
      <c r="O729" s="307">
        <f t="shared" si="133"/>
        <v>0</v>
      </c>
      <c r="P729" s="307">
        <f t="shared" si="133"/>
        <v>0</v>
      </c>
      <c r="Q729" s="365"/>
      <c r="R729" s="11"/>
      <c r="S729" s="11"/>
      <c r="T729" s="11"/>
      <c r="U729" s="11"/>
      <c r="V729" s="11"/>
      <c r="W729" s="11"/>
    </row>
    <row r="730" spans="1:23" s="12" customFormat="1" ht="15" thickBot="1" x14ac:dyDescent="0.35">
      <c r="A730" s="359"/>
      <c r="B730" s="362"/>
      <c r="C730" s="365"/>
      <c r="D730" s="302"/>
      <c r="E730" s="302"/>
      <c r="F730" s="305">
        <v>2019</v>
      </c>
      <c r="G730" s="307">
        <f t="shared" ref="G730:P730" si="134">G61+G175+G267+G426+G493+G614</f>
        <v>299</v>
      </c>
      <c r="H730" s="307">
        <f t="shared" si="134"/>
        <v>299</v>
      </c>
      <c r="I730" s="307">
        <f t="shared" si="134"/>
        <v>299</v>
      </c>
      <c r="J730" s="307">
        <f t="shared" si="134"/>
        <v>299</v>
      </c>
      <c r="K730" s="307">
        <f t="shared" si="134"/>
        <v>0</v>
      </c>
      <c r="L730" s="307">
        <f t="shared" si="134"/>
        <v>0</v>
      </c>
      <c r="M730" s="307">
        <f t="shared" si="134"/>
        <v>0</v>
      </c>
      <c r="N730" s="307">
        <f t="shared" si="134"/>
        <v>0</v>
      </c>
      <c r="O730" s="307">
        <f t="shared" si="134"/>
        <v>0</v>
      </c>
      <c r="P730" s="307">
        <f t="shared" si="134"/>
        <v>0</v>
      </c>
      <c r="Q730" s="365"/>
      <c r="R730" s="11"/>
      <c r="S730" s="11"/>
      <c r="T730" s="11"/>
      <c r="U730" s="11"/>
      <c r="V730" s="11"/>
      <c r="W730" s="11"/>
    </row>
    <row r="731" spans="1:23" s="12" customFormat="1" ht="15" thickBot="1" x14ac:dyDescent="0.35">
      <c r="A731" s="359"/>
      <c r="B731" s="362"/>
      <c r="C731" s="365"/>
      <c r="D731" s="302"/>
      <c r="E731" s="302"/>
      <c r="F731" s="305">
        <v>2020</v>
      </c>
      <c r="G731" s="307">
        <f t="shared" ref="G731:P732" si="135">G95+G179+G268+G442+G500</f>
        <v>65.199999999999989</v>
      </c>
      <c r="H731" s="307">
        <f t="shared" si="135"/>
        <v>65.199999999999989</v>
      </c>
      <c r="I731" s="307">
        <f t="shared" si="135"/>
        <v>65.199999999999989</v>
      </c>
      <c r="J731" s="307">
        <f t="shared" si="135"/>
        <v>65.199999999999989</v>
      </c>
      <c r="K731" s="307">
        <f t="shared" si="135"/>
        <v>0</v>
      </c>
      <c r="L731" s="307">
        <f t="shared" si="135"/>
        <v>0</v>
      </c>
      <c r="M731" s="307">
        <f t="shared" si="135"/>
        <v>0</v>
      </c>
      <c r="N731" s="307">
        <f t="shared" si="135"/>
        <v>0</v>
      </c>
      <c r="O731" s="307">
        <f t="shared" si="135"/>
        <v>0</v>
      </c>
      <c r="P731" s="307">
        <f t="shared" si="135"/>
        <v>0</v>
      </c>
      <c r="Q731" s="365"/>
      <c r="R731" s="11"/>
      <c r="S731" s="11"/>
      <c r="T731" s="11"/>
      <c r="U731" s="11"/>
      <c r="V731" s="11"/>
      <c r="W731" s="11"/>
    </row>
    <row r="732" spans="1:23" s="12" customFormat="1" ht="15" thickBot="1" x14ac:dyDescent="0.35">
      <c r="A732" s="359"/>
      <c r="B732" s="362"/>
      <c r="C732" s="365"/>
      <c r="D732" s="302"/>
      <c r="E732" s="302"/>
      <c r="F732" s="305">
        <v>2021</v>
      </c>
      <c r="G732" s="307">
        <f t="shared" si="135"/>
        <v>0</v>
      </c>
      <c r="H732" s="307">
        <f t="shared" si="135"/>
        <v>0</v>
      </c>
      <c r="I732" s="307">
        <f t="shared" si="135"/>
        <v>0</v>
      </c>
      <c r="J732" s="307">
        <f t="shared" si="135"/>
        <v>0</v>
      </c>
      <c r="K732" s="307">
        <f t="shared" si="135"/>
        <v>0</v>
      </c>
      <c r="L732" s="307">
        <f t="shared" si="135"/>
        <v>0</v>
      </c>
      <c r="M732" s="307">
        <f t="shared" si="135"/>
        <v>0</v>
      </c>
      <c r="N732" s="307">
        <f t="shared" si="135"/>
        <v>0</v>
      </c>
      <c r="O732" s="307">
        <f t="shared" si="135"/>
        <v>0</v>
      </c>
      <c r="P732" s="307">
        <f t="shared" si="135"/>
        <v>0</v>
      </c>
      <c r="Q732" s="365"/>
      <c r="R732" s="308">
        <f>G732-H732</f>
        <v>0</v>
      </c>
      <c r="S732" s="11"/>
      <c r="T732" s="11"/>
      <c r="U732" s="11"/>
      <c r="V732" s="11"/>
      <c r="W732" s="11"/>
    </row>
    <row r="733" spans="1:23" s="12" customFormat="1" ht="15" thickBot="1" x14ac:dyDescent="0.35">
      <c r="A733" s="359"/>
      <c r="B733" s="362"/>
      <c r="C733" s="365"/>
      <c r="D733" s="302"/>
      <c r="E733" s="302"/>
      <c r="F733" s="305">
        <v>2022</v>
      </c>
      <c r="G733" s="307">
        <f t="shared" ref="G733:P733" si="136">G103+G181+G270+G444+G502</f>
        <v>9.1999999999999993</v>
      </c>
      <c r="H733" s="307">
        <f t="shared" si="136"/>
        <v>9.1999999999999993</v>
      </c>
      <c r="I733" s="307">
        <f t="shared" si="136"/>
        <v>9.1999999999999993</v>
      </c>
      <c r="J733" s="307">
        <f t="shared" si="136"/>
        <v>9.1999999999999993</v>
      </c>
      <c r="K733" s="307">
        <f t="shared" si="136"/>
        <v>0</v>
      </c>
      <c r="L733" s="307">
        <f t="shared" si="136"/>
        <v>0</v>
      </c>
      <c r="M733" s="307">
        <f t="shared" si="136"/>
        <v>0</v>
      </c>
      <c r="N733" s="307">
        <f t="shared" si="136"/>
        <v>0</v>
      </c>
      <c r="O733" s="307">
        <f t="shared" si="136"/>
        <v>0</v>
      </c>
      <c r="P733" s="307">
        <f t="shared" si="136"/>
        <v>0</v>
      </c>
      <c r="Q733" s="365"/>
      <c r="R733" s="308">
        <f t="shared" ref="R733:R734" si="137">G733-H733</f>
        <v>0</v>
      </c>
      <c r="S733" s="11"/>
      <c r="T733" s="11"/>
      <c r="U733" s="11"/>
      <c r="V733" s="11"/>
      <c r="W733" s="11"/>
    </row>
    <row r="734" spans="1:23" s="12" customFormat="1" ht="15" thickBot="1" x14ac:dyDescent="0.35">
      <c r="A734" s="359"/>
      <c r="B734" s="362"/>
      <c r="C734" s="365"/>
      <c r="D734" s="302"/>
      <c r="E734" s="302"/>
      <c r="F734" s="305">
        <v>2023</v>
      </c>
      <c r="G734" s="307">
        <f>G126+G188+G271+G454+G507</f>
        <v>40713.199999999997</v>
      </c>
      <c r="H734" s="307">
        <f t="shared" ref="H734:J734" si="138">H126+H188+H271+H454+H507</f>
        <v>5297.4</v>
      </c>
      <c r="I734" s="307">
        <f t="shared" si="138"/>
        <v>40713.199999999997</v>
      </c>
      <c r="J734" s="307">
        <f t="shared" si="138"/>
        <v>5297.4</v>
      </c>
      <c r="K734" s="307">
        <f t="shared" ref="K734:P734" si="139">K126+K188+K271</f>
        <v>0</v>
      </c>
      <c r="L734" s="307">
        <f t="shared" si="139"/>
        <v>0</v>
      </c>
      <c r="M734" s="307">
        <f t="shared" si="139"/>
        <v>0</v>
      </c>
      <c r="N734" s="307">
        <f t="shared" si="139"/>
        <v>0</v>
      </c>
      <c r="O734" s="307">
        <f t="shared" si="139"/>
        <v>0</v>
      </c>
      <c r="P734" s="307">
        <f t="shared" si="139"/>
        <v>0</v>
      </c>
      <c r="Q734" s="365"/>
      <c r="R734" s="308">
        <f t="shared" si="137"/>
        <v>35415.799999999996</v>
      </c>
      <c r="S734" s="11"/>
      <c r="T734" s="11"/>
      <c r="U734" s="11"/>
      <c r="V734" s="11"/>
      <c r="W734" s="11"/>
    </row>
    <row r="735" spans="1:23" s="12" customFormat="1" ht="15" thickBot="1" x14ac:dyDescent="0.35">
      <c r="A735" s="359"/>
      <c r="B735" s="362"/>
      <c r="C735" s="365"/>
      <c r="D735" s="302"/>
      <c r="E735" s="302"/>
      <c r="F735" s="305">
        <v>2024</v>
      </c>
      <c r="G735" s="307">
        <f>G143+G197+G272+G477+G514</f>
        <v>57921.5</v>
      </c>
      <c r="H735" s="307">
        <f t="shared" ref="H735:J735" si="140">H143+H197+H272+H477+H514</f>
        <v>0</v>
      </c>
      <c r="I735" s="307">
        <f t="shared" si="140"/>
        <v>57921.5</v>
      </c>
      <c r="J735" s="307">
        <f t="shared" si="140"/>
        <v>0</v>
      </c>
      <c r="K735" s="307">
        <f t="shared" ref="K735:P735" si="141">K143+K197+K272</f>
        <v>0</v>
      </c>
      <c r="L735" s="307">
        <f t="shared" si="141"/>
        <v>0</v>
      </c>
      <c r="M735" s="307">
        <f t="shared" si="141"/>
        <v>0</v>
      </c>
      <c r="N735" s="307">
        <f t="shared" si="141"/>
        <v>0</v>
      </c>
      <c r="O735" s="307">
        <f t="shared" si="141"/>
        <v>0</v>
      </c>
      <c r="P735" s="307">
        <f t="shared" si="141"/>
        <v>0</v>
      </c>
      <c r="Q735" s="365"/>
      <c r="R735" s="11"/>
      <c r="S735" s="11"/>
      <c r="T735" s="11"/>
      <c r="U735" s="11"/>
      <c r="V735" s="11"/>
      <c r="W735" s="11"/>
    </row>
    <row r="736" spans="1:23" s="12" customFormat="1" ht="14.4" customHeight="1" thickBot="1" x14ac:dyDescent="0.35">
      <c r="A736" s="360"/>
      <c r="B736" s="363"/>
      <c r="C736" s="366"/>
      <c r="D736" s="309"/>
      <c r="E736" s="309"/>
      <c r="F736" s="309">
        <v>2025</v>
      </c>
      <c r="G736" s="307">
        <f>G153+G204+G273+G484+G515</f>
        <v>19288.800000000003</v>
      </c>
      <c r="H736" s="307">
        <f t="shared" ref="H736:J736" si="142">H153+H204+H273+H484+H515</f>
        <v>0</v>
      </c>
      <c r="I736" s="307">
        <f t="shared" si="142"/>
        <v>19288.800000000003</v>
      </c>
      <c r="J736" s="307">
        <f t="shared" si="142"/>
        <v>0</v>
      </c>
      <c r="K736" s="307">
        <f t="shared" ref="K736:P736" si="143">K153+K204+K273</f>
        <v>0</v>
      </c>
      <c r="L736" s="307">
        <f t="shared" si="143"/>
        <v>0</v>
      </c>
      <c r="M736" s="307">
        <f t="shared" si="143"/>
        <v>0</v>
      </c>
      <c r="N736" s="307">
        <f t="shared" si="143"/>
        <v>0</v>
      </c>
      <c r="O736" s="307">
        <f t="shared" si="143"/>
        <v>0</v>
      </c>
      <c r="P736" s="307">
        <f t="shared" si="143"/>
        <v>0</v>
      </c>
      <c r="Q736" s="366"/>
      <c r="R736" s="11"/>
      <c r="S736" s="11"/>
      <c r="T736" s="11"/>
      <c r="U736" s="11"/>
      <c r="V736" s="11"/>
      <c r="W736" s="11"/>
    </row>
    <row r="737" spans="1:17" ht="18" customHeight="1" thickBot="1" x14ac:dyDescent="0.35">
      <c r="A737" s="349"/>
      <c r="B737" s="352" t="s">
        <v>234</v>
      </c>
      <c r="C737" s="355"/>
      <c r="D737" s="29"/>
      <c r="E737" s="29"/>
      <c r="F737" s="30" t="s">
        <v>18</v>
      </c>
      <c r="G737" s="185">
        <f>SUM(G738:G746)</f>
        <v>109551.3</v>
      </c>
      <c r="H737" s="185">
        <f t="shared" ref="H737:P737" si="144">SUM(H738:H746)</f>
        <v>88005.3</v>
      </c>
      <c r="I737" s="185">
        <f t="shared" si="144"/>
        <v>109551.3</v>
      </c>
      <c r="J737" s="185">
        <f t="shared" si="144"/>
        <v>88005.3</v>
      </c>
      <c r="K737" s="185">
        <f t="shared" si="144"/>
        <v>0</v>
      </c>
      <c r="L737" s="185">
        <f t="shared" si="144"/>
        <v>0</v>
      </c>
      <c r="M737" s="185">
        <f t="shared" si="144"/>
        <v>0</v>
      </c>
      <c r="N737" s="185">
        <f t="shared" si="144"/>
        <v>0</v>
      </c>
      <c r="O737" s="185">
        <f t="shared" si="144"/>
        <v>0</v>
      </c>
      <c r="P737" s="185">
        <f t="shared" si="144"/>
        <v>0</v>
      </c>
      <c r="Q737" s="355"/>
    </row>
    <row r="738" spans="1:17" ht="15" thickBot="1" x14ac:dyDescent="0.35">
      <c r="A738" s="350"/>
      <c r="B738" s="353"/>
      <c r="C738" s="356"/>
      <c r="D738" s="29"/>
      <c r="E738" s="29"/>
      <c r="F738" s="32">
        <v>2017</v>
      </c>
      <c r="G738" s="33">
        <f t="shared" ref="G738:P746" si="145">G275+G305+G335+G517+G549+G582</f>
        <v>12174</v>
      </c>
      <c r="H738" s="33">
        <f t="shared" si="145"/>
        <v>12174</v>
      </c>
      <c r="I738" s="33">
        <f t="shared" si="145"/>
        <v>12174</v>
      </c>
      <c r="J738" s="33">
        <f t="shared" si="145"/>
        <v>12174</v>
      </c>
      <c r="K738" s="33">
        <f t="shared" si="145"/>
        <v>0</v>
      </c>
      <c r="L738" s="33">
        <f t="shared" si="145"/>
        <v>0</v>
      </c>
      <c r="M738" s="33">
        <f t="shared" si="145"/>
        <v>0</v>
      </c>
      <c r="N738" s="33">
        <f t="shared" si="145"/>
        <v>0</v>
      </c>
      <c r="O738" s="33">
        <f t="shared" si="145"/>
        <v>0</v>
      </c>
      <c r="P738" s="33">
        <f t="shared" si="145"/>
        <v>0</v>
      </c>
      <c r="Q738" s="356"/>
    </row>
    <row r="739" spans="1:17" ht="15" thickBot="1" x14ac:dyDescent="0.35">
      <c r="A739" s="350"/>
      <c r="B739" s="353"/>
      <c r="C739" s="356"/>
      <c r="D739" s="29"/>
      <c r="E739" s="29"/>
      <c r="F739" s="32">
        <v>2018</v>
      </c>
      <c r="G739" s="33">
        <f t="shared" si="145"/>
        <v>31598.9</v>
      </c>
      <c r="H739" s="33">
        <f t="shared" si="145"/>
        <v>31598.9</v>
      </c>
      <c r="I739" s="33">
        <f t="shared" si="145"/>
        <v>31598.9</v>
      </c>
      <c r="J739" s="33">
        <f t="shared" si="145"/>
        <v>31598.9</v>
      </c>
      <c r="K739" s="33">
        <f t="shared" si="145"/>
        <v>0</v>
      </c>
      <c r="L739" s="33">
        <f t="shared" si="145"/>
        <v>0</v>
      </c>
      <c r="M739" s="33">
        <f t="shared" si="145"/>
        <v>0</v>
      </c>
      <c r="N739" s="33">
        <f t="shared" si="145"/>
        <v>0</v>
      </c>
      <c r="O739" s="33">
        <f t="shared" si="145"/>
        <v>0</v>
      </c>
      <c r="P739" s="33">
        <f t="shared" si="145"/>
        <v>0</v>
      </c>
      <c r="Q739" s="356"/>
    </row>
    <row r="740" spans="1:17" ht="15" thickBot="1" x14ac:dyDescent="0.35">
      <c r="A740" s="350"/>
      <c r="B740" s="353"/>
      <c r="C740" s="356"/>
      <c r="D740" s="29"/>
      <c r="E740" s="29"/>
      <c r="F740" s="32">
        <v>2019</v>
      </c>
      <c r="G740" s="33">
        <f t="shared" si="145"/>
        <v>27118.6</v>
      </c>
      <c r="H740" s="33">
        <f t="shared" si="145"/>
        <v>27118.6</v>
      </c>
      <c r="I740" s="33">
        <f t="shared" si="145"/>
        <v>27118.6</v>
      </c>
      <c r="J740" s="33">
        <f t="shared" si="145"/>
        <v>27118.6</v>
      </c>
      <c r="K740" s="33">
        <f t="shared" si="145"/>
        <v>0</v>
      </c>
      <c r="L740" s="33">
        <f t="shared" si="145"/>
        <v>0</v>
      </c>
      <c r="M740" s="33">
        <f t="shared" si="145"/>
        <v>0</v>
      </c>
      <c r="N740" s="33">
        <f t="shared" si="145"/>
        <v>0</v>
      </c>
      <c r="O740" s="33">
        <f t="shared" si="145"/>
        <v>0</v>
      </c>
      <c r="P740" s="33">
        <f t="shared" si="145"/>
        <v>0</v>
      </c>
      <c r="Q740" s="356"/>
    </row>
    <row r="741" spans="1:17" ht="15" thickBot="1" x14ac:dyDescent="0.35">
      <c r="A741" s="350"/>
      <c r="B741" s="353"/>
      <c r="C741" s="356"/>
      <c r="D741" s="29"/>
      <c r="E741" s="29"/>
      <c r="F741" s="32">
        <v>2020</v>
      </c>
      <c r="G741" s="33">
        <f t="shared" si="145"/>
        <v>17113.8</v>
      </c>
      <c r="H741" s="33">
        <f t="shared" si="145"/>
        <v>17113.8</v>
      </c>
      <c r="I741" s="33">
        <f t="shared" si="145"/>
        <v>17113.8</v>
      </c>
      <c r="J741" s="33">
        <f t="shared" si="145"/>
        <v>17113.8</v>
      </c>
      <c r="K741" s="33">
        <f t="shared" si="145"/>
        <v>0</v>
      </c>
      <c r="L741" s="33">
        <f t="shared" si="145"/>
        <v>0</v>
      </c>
      <c r="M741" s="33">
        <f t="shared" si="145"/>
        <v>0</v>
      </c>
      <c r="N741" s="33">
        <f t="shared" si="145"/>
        <v>0</v>
      </c>
      <c r="O741" s="33">
        <f t="shared" si="145"/>
        <v>0</v>
      </c>
      <c r="P741" s="33">
        <f t="shared" si="145"/>
        <v>0</v>
      </c>
      <c r="Q741" s="356"/>
    </row>
    <row r="742" spans="1:17" ht="15" thickBot="1" x14ac:dyDescent="0.35">
      <c r="A742" s="350"/>
      <c r="B742" s="353"/>
      <c r="C742" s="356"/>
      <c r="D742" s="29"/>
      <c r="E742" s="29"/>
      <c r="F742" s="32">
        <v>2021</v>
      </c>
      <c r="G742" s="204">
        <f t="shared" si="145"/>
        <v>21546</v>
      </c>
      <c r="H742" s="204">
        <f t="shared" si="145"/>
        <v>0</v>
      </c>
      <c r="I742" s="204">
        <f t="shared" si="145"/>
        <v>21546</v>
      </c>
      <c r="J742" s="204">
        <f t="shared" si="145"/>
        <v>0</v>
      </c>
      <c r="K742" s="204">
        <f t="shared" si="145"/>
        <v>0</v>
      </c>
      <c r="L742" s="204">
        <f t="shared" si="145"/>
        <v>0</v>
      </c>
      <c r="M742" s="204">
        <f t="shared" si="145"/>
        <v>0</v>
      </c>
      <c r="N742" s="204">
        <f t="shared" si="145"/>
        <v>0</v>
      </c>
      <c r="O742" s="204">
        <f t="shared" si="145"/>
        <v>0</v>
      </c>
      <c r="P742" s="204">
        <f t="shared" si="145"/>
        <v>0</v>
      </c>
      <c r="Q742" s="356"/>
    </row>
    <row r="743" spans="1:17" ht="15" thickBot="1" x14ac:dyDescent="0.35">
      <c r="A743" s="350"/>
      <c r="B743" s="353"/>
      <c r="C743" s="356"/>
      <c r="D743" s="29"/>
      <c r="E743" s="29"/>
      <c r="F743" s="32">
        <v>2022</v>
      </c>
      <c r="G743" s="204">
        <f t="shared" si="145"/>
        <v>0</v>
      </c>
      <c r="H743" s="204">
        <f t="shared" si="145"/>
        <v>0</v>
      </c>
      <c r="I743" s="204">
        <f t="shared" si="145"/>
        <v>0</v>
      </c>
      <c r="J743" s="204">
        <f t="shared" si="145"/>
        <v>0</v>
      </c>
      <c r="K743" s="204">
        <f t="shared" si="145"/>
        <v>0</v>
      </c>
      <c r="L743" s="204">
        <f t="shared" si="145"/>
        <v>0</v>
      </c>
      <c r="M743" s="204">
        <f t="shared" si="145"/>
        <v>0</v>
      </c>
      <c r="N743" s="204">
        <f t="shared" si="145"/>
        <v>0</v>
      </c>
      <c r="O743" s="204">
        <f t="shared" si="145"/>
        <v>0</v>
      </c>
      <c r="P743" s="204">
        <f t="shared" si="145"/>
        <v>0</v>
      </c>
      <c r="Q743" s="356"/>
    </row>
    <row r="744" spans="1:17" ht="15" thickBot="1" x14ac:dyDescent="0.35">
      <c r="A744" s="350"/>
      <c r="B744" s="353"/>
      <c r="C744" s="356"/>
      <c r="D744" s="29"/>
      <c r="E744" s="29"/>
      <c r="F744" s="32">
        <v>2023</v>
      </c>
      <c r="G744" s="204">
        <f t="shared" si="145"/>
        <v>0</v>
      </c>
      <c r="H744" s="204">
        <f t="shared" si="145"/>
        <v>0</v>
      </c>
      <c r="I744" s="204">
        <f t="shared" si="145"/>
        <v>0</v>
      </c>
      <c r="J744" s="204">
        <f t="shared" si="145"/>
        <v>0</v>
      </c>
      <c r="K744" s="204">
        <f t="shared" si="145"/>
        <v>0</v>
      </c>
      <c r="L744" s="204">
        <f t="shared" si="145"/>
        <v>0</v>
      </c>
      <c r="M744" s="204">
        <f t="shared" si="145"/>
        <v>0</v>
      </c>
      <c r="N744" s="204">
        <f t="shared" si="145"/>
        <v>0</v>
      </c>
      <c r="O744" s="204">
        <f t="shared" si="145"/>
        <v>0</v>
      </c>
      <c r="P744" s="204">
        <f t="shared" si="145"/>
        <v>0</v>
      </c>
      <c r="Q744" s="356"/>
    </row>
    <row r="745" spans="1:17" ht="15" thickBot="1" x14ac:dyDescent="0.35">
      <c r="A745" s="350"/>
      <c r="B745" s="353"/>
      <c r="C745" s="356"/>
      <c r="D745" s="29"/>
      <c r="E745" s="29"/>
      <c r="F745" s="32">
        <v>2024</v>
      </c>
      <c r="G745" s="204">
        <f t="shared" si="145"/>
        <v>0</v>
      </c>
      <c r="H745" s="204">
        <f t="shared" si="145"/>
        <v>0</v>
      </c>
      <c r="I745" s="204">
        <f t="shared" si="145"/>
        <v>0</v>
      </c>
      <c r="J745" s="204">
        <f t="shared" si="145"/>
        <v>0</v>
      </c>
      <c r="K745" s="204">
        <f t="shared" si="145"/>
        <v>0</v>
      </c>
      <c r="L745" s="204">
        <f t="shared" si="145"/>
        <v>0</v>
      </c>
      <c r="M745" s="204">
        <f t="shared" si="145"/>
        <v>0</v>
      </c>
      <c r="N745" s="204">
        <f t="shared" si="145"/>
        <v>0</v>
      </c>
      <c r="O745" s="204">
        <f t="shared" si="145"/>
        <v>0</v>
      </c>
      <c r="P745" s="204">
        <f t="shared" si="145"/>
        <v>0</v>
      </c>
      <c r="Q745" s="356"/>
    </row>
    <row r="746" spans="1:17" ht="14.4" customHeight="1" thickBot="1" x14ac:dyDescent="0.35">
      <c r="A746" s="351"/>
      <c r="B746" s="354"/>
      <c r="C746" s="357"/>
      <c r="D746" s="13"/>
      <c r="E746" s="13"/>
      <c r="F746" s="13">
        <v>2025</v>
      </c>
      <c r="G746" s="205">
        <f t="shared" si="145"/>
        <v>0</v>
      </c>
      <c r="H746" s="205">
        <f t="shared" si="145"/>
        <v>0</v>
      </c>
      <c r="I746" s="205">
        <f t="shared" si="145"/>
        <v>0</v>
      </c>
      <c r="J746" s="205">
        <f t="shared" si="145"/>
        <v>0</v>
      </c>
      <c r="K746" s="205">
        <f t="shared" si="145"/>
        <v>0</v>
      </c>
      <c r="L746" s="205">
        <f t="shared" si="145"/>
        <v>0</v>
      </c>
      <c r="M746" s="205">
        <f t="shared" si="145"/>
        <v>0</v>
      </c>
      <c r="N746" s="205">
        <f t="shared" si="145"/>
        <v>0</v>
      </c>
      <c r="O746" s="205">
        <f t="shared" si="145"/>
        <v>0</v>
      </c>
      <c r="P746" s="205">
        <f t="shared" si="145"/>
        <v>0</v>
      </c>
      <c r="Q746" s="357"/>
    </row>
    <row r="747" spans="1:17" ht="18" customHeight="1" thickBot="1" x14ac:dyDescent="0.35">
      <c r="A747" s="349"/>
      <c r="B747" s="352" t="s">
        <v>235</v>
      </c>
      <c r="C747" s="355"/>
      <c r="D747" s="29"/>
      <c r="E747" s="29"/>
      <c r="F747" s="30" t="s">
        <v>18</v>
      </c>
      <c r="G747" s="185">
        <f>SUM(G748:G756)</f>
        <v>8948.8000000000011</v>
      </c>
      <c r="H747" s="185">
        <f t="shared" ref="H747:P747" si="146">SUM(H748:H756)</f>
        <v>1529</v>
      </c>
      <c r="I747" s="185">
        <f t="shared" si="146"/>
        <v>8948.8000000000011</v>
      </c>
      <c r="J747" s="185">
        <f t="shared" si="146"/>
        <v>1529</v>
      </c>
      <c r="K747" s="185">
        <f t="shared" si="146"/>
        <v>0</v>
      </c>
      <c r="L747" s="185">
        <f t="shared" si="146"/>
        <v>0</v>
      </c>
      <c r="M747" s="185">
        <f t="shared" si="146"/>
        <v>0</v>
      </c>
      <c r="N747" s="185">
        <f t="shared" si="146"/>
        <v>0</v>
      </c>
      <c r="O747" s="185">
        <f t="shared" si="146"/>
        <v>0</v>
      </c>
      <c r="P747" s="185">
        <f t="shared" si="146"/>
        <v>0</v>
      </c>
      <c r="Q747" s="355"/>
    </row>
    <row r="748" spans="1:17" ht="15" thickBot="1" x14ac:dyDescent="0.35">
      <c r="A748" s="350"/>
      <c r="B748" s="353"/>
      <c r="C748" s="356"/>
      <c r="D748" s="29"/>
      <c r="E748" s="29"/>
      <c r="F748" s="32">
        <v>2017</v>
      </c>
      <c r="G748" s="283">
        <f t="shared" ref="G748:P750" si="147">G366</f>
        <v>343</v>
      </c>
      <c r="H748" s="283">
        <f t="shared" si="147"/>
        <v>343</v>
      </c>
      <c r="I748" s="283">
        <f t="shared" si="147"/>
        <v>343</v>
      </c>
      <c r="J748" s="283">
        <f t="shared" si="147"/>
        <v>343</v>
      </c>
      <c r="K748" s="283">
        <f t="shared" si="147"/>
        <v>0</v>
      </c>
      <c r="L748" s="283">
        <f t="shared" si="147"/>
        <v>0</v>
      </c>
      <c r="M748" s="283">
        <f t="shared" si="147"/>
        <v>0</v>
      </c>
      <c r="N748" s="283">
        <f t="shared" si="147"/>
        <v>0</v>
      </c>
      <c r="O748" s="283">
        <f t="shared" si="147"/>
        <v>0</v>
      </c>
      <c r="P748" s="283">
        <f t="shared" si="147"/>
        <v>0</v>
      </c>
      <c r="Q748" s="356"/>
    </row>
    <row r="749" spans="1:17" ht="15" thickBot="1" x14ac:dyDescent="0.35">
      <c r="A749" s="350"/>
      <c r="B749" s="353"/>
      <c r="C749" s="356"/>
      <c r="D749" s="29"/>
      <c r="E749" s="29"/>
      <c r="F749" s="32">
        <v>2018</v>
      </c>
      <c r="G749" s="283">
        <f t="shared" si="147"/>
        <v>343</v>
      </c>
      <c r="H749" s="283">
        <f t="shared" si="147"/>
        <v>343</v>
      </c>
      <c r="I749" s="283">
        <f t="shared" si="147"/>
        <v>343</v>
      </c>
      <c r="J749" s="283">
        <f t="shared" si="147"/>
        <v>343</v>
      </c>
      <c r="K749" s="283">
        <f t="shared" si="147"/>
        <v>0</v>
      </c>
      <c r="L749" s="283">
        <f t="shared" si="147"/>
        <v>0</v>
      </c>
      <c r="M749" s="283">
        <f t="shared" si="147"/>
        <v>0</v>
      </c>
      <c r="N749" s="283">
        <f t="shared" si="147"/>
        <v>0</v>
      </c>
      <c r="O749" s="283">
        <f t="shared" si="147"/>
        <v>0</v>
      </c>
      <c r="P749" s="283">
        <f t="shared" si="147"/>
        <v>0</v>
      </c>
      <c r="Q749" s="356"/>
    </row>
    <row r="750" spans="1:17" ht="15" thickBot="1" x14ac:dyDescent="0.35">
      <c r="A750" s="350"/>
      <c r="B750" s="353"/>
      <c r="C750" s="356"/>
      <c r="D750" s="29"/>
      <c r="E750" s="29"/>
      <c r="F750" s="32">
        <v>2019</v>
      </c>
      <c r="G750" s="283">
        <f t="shared" si="147"/>
        <v>1460</v>
      </c>
      <c r="H750" s="283">
        <f t="shared" si="147"/>
        <v>343</v>
      </c>
      <c r="I750" s="283">
        <f t="shared" si="147"/>
        <v>1460</v>
      </c>
      <c r="J750" s="283">
        <f t="shared" si="147"/>
        <v>343</v>
      </c>
      <c r="K750" s="283">
        <f t="shared" si="147"/>
        <v>0</v>
      </c>
      <c r="L750" s="283">
        <f t="shared" si="147"/>
        <v>0</v>
      </c>
      <c r="M750" s="283">
        <f t="shared" si="147"/>
        <v>0</v>
      </c>
      <c r="N750" s="283">
        <f t="shared" si="147"/>
        <v>0</v>
      </c>
      <c r="O750" s="283">
        <f t="shared" si="147"/>
        <v>0</v>
      </c>
      <c r="P750" s="283">
        <f t="shared" si="147"/>
        <v>0</v>
      </c>
      <c r="Q750" s="356"/>
    </row>
    <row r="751" spans="1:17" ht="15" thickBot="1" x14ac:dyDescent="0.35">
      <c r="A751" s="350"/>
      <c r="B751" s="353"/>
      <c r="C751" s="356"/>
      <c r="D751" s="29"/>
      <c r="E751" s="29"/>
      <c r="F751" s="32">
        <v>2020</v>
      </c>
      <c r="G751" s="283">
        <f t="shared" ref="G751:P751" si="148">G369+G621</f>
        <v>2044.2</v>
      </c>
      <c r="H751" s="283">
        <f t="shared" si="148"/>
        <v>500</v>
      </c>
      <c r="I751" s="283">
        <f t="shared" si="148"/>
        <v>2044.2</v>
      </c>
      <c r="J751" s="283">
        <f t="shared" si="148"/>
        <v>500</v>
      </c>
      <c r="K751" s="283">
        <f t="shared" si="148"/>
        <v>0</v>
      </c>
      <c r="L751" s="283">
        <f t="shared" si="148"/>
        <v>0</v>
      </c>
      <c r="M751" s="283">
        <f t="shared" si="148"/>
        <v>0</v>
      </c>
      <c r="N751" s="283">
        <f t="shared" si="148"/>
        <v>0</v>
      </c>
      <c r="O751" s="283">
        <f t="shared" si="148"/>
        <v>0</v>
      </c>
      <c r="P751" s="283">
        <f t="shared" si="148"/>
        <v>0</v>
      </c>
      <c r="Q751" s="356"/>
    </row>
    <row r="752" spans="1:17" ht="15" thickBot="1" x14ac:dyDescent="0.35">
      <c r="A752" s="350"/>
      <c r="B752" s="353"/>
      <c r="C752" s="356"/>
      <c r="D752" s="29"/>
      <c r="E752" s="29"/>
      <c r="F752" s="32">
        <v>2021</v>
      </c>
      <c r="G752" s="283">
        <f t="shared" ref="G752:P756" si="149">G370</f>
        <v>800.90000000000009</v>
      </c>
      <c r="H752" s="283">
        <f t="shared" si="149"/>
        <v>0</v>
      </c>
      <c r="I752" s="283">
        <f t="shared" si="149"/>
        <v>800.90000000000009</v>
      </c>
      <c r="J752" s="283">
        <f t="shared" si="149"/>
        <v>0</v>
      </c>
      <c r="K752" s="283">
        <f t="shared" si="149"/>
        <v>0</v>
      </c>
      <c r="L752" s="283">
        <f t="shared" si="149"/>
        <v>0</v>
      </c>
      <c r="M752" s="283">
        <f t="shared" si="149"/>
        <v>0</v>
      </c>
      <c r="N752" s="283">
        <f t="shared" si="149"/>
        <v>0</v>
      </c>
      <c r="O752" s="283">
        <f t="shared" si="149"/>
        <v>0</v>
      </c>
      <c r="P752" s="283">
        <f t="shared" si="149"/>
        <v>0</v>
      </c>
      <c r="Q752" s="356"/>
    </row>
    <row r="753" spans="1:17" ht="15" thickBot="1" x14ac:dyDescent="0.35">
      <c r="A753" s="350"/>
      <c r="B753" s="353"/>
      <c r="C753" s="356"/>
      <c r="D753" s="29"/>
      <c r="E753" s="29"/>
      <c r="F753" s="32">
        <v>2022</v>
      </c>
      <c r="G753" s="283">
        <f>G371+G623</f>
        <v>1438.9</v>
      </c>
      <c r="H753" s="283">
        <f>H371+H623</f>
        <v>0</v>
      </c>
      <c r="I753" s="283">
        <f>I371+I623</f>
        <v>1438.9</v>
      </c>
      <c r="J753" s="283">
        <f>J371+J623</f>
        <v>0</v>
      </c>
      <c r="K753" s="283">
        <f t="shared" si="149"/>
        <v>0</v>
      </c>
      <c r="L753" s="283">
        <f t="shared" si="149"/>
        <v>0</v>
      </c>
      <c r="M753" s="283">
        <f t="shared" si="149"/>
        <v>0</v>
      </c>
      <c r="N753" s="283">
        <f t="shared" si="149"/>
        <v>0</v>
      </c>
      <c r="O753" s="283">
        <f t="shared" si="149"/>
        <v>0</v>
      </c>
      <c r="P753" s="283">
        <f t="shared" si="149"/>
        <v>0</v>
      </c>
      <c r="Q753" s="356"/>
    </row>
    <row r="754" spans="1:17" ht="15" thickBot="1" x14ac:dyDescent="0.35">
      <c r="A754" s="350"/>
      <c r="B754" s="353"/>
      <c r="C754" s="356"/>
      <c r="D754" s="29"/>
      <c r="E754" s="29"/>
      <c r="F754" s="32">
        <v>2023</v>
      </c>
      <c r="G754" s="283">
        <f t="shared" ref="G754:J756" si="150">G372</f>
        <v>839.6</v>
      </c>
      <c r="H754" s="283">
        <f t="shared" si="150"/>
        <v>0</v>
      </c>
      <c r="I754" s="283">
        <f t="shared" si="150"/>
        <v>839.6</v>
      </c>
      <c r="J754" s="283">
        <f t="shared" si="150"/>
        <v>0</v>
      </c>
      <c r="K754" s="283">
        <f t="shared" si="149"/>
        <v>0</v>
      </c>
      <c r="L754" s="283">
        <f t="shared" si="149"/>
        <v>0</v>
      </c>
      <c r="M754" s="283">
        <f t="shared" si="149"/>
        <v>0</v>
      </c>
      <c r="N754" s="283">
        <f t="shared" si="149"/>
        <v>0</v>
      </c>
      <c r="O754" s="283">
        <f t="shared" si="149"/>
        <v>0</v>
      </c>
      <c r="P754" s="283">
        <f t="shared" si="149"/>
        <v>0</v>
      </c>
      <c r="Q754" s="356"/>
    </row>
    <row r="755" spans="1:17" ht="15" thickBot="1" x14ac:dyDescent="0.35">
      <c r="A755" s="350"/>
      <c r="B755" s="353"/>
      <c r="C755" s="356"/>
      <c r="D755" s="29"/>
      <c r="E755" s="29"/>
      <c r="F755" s="32">
        <v>2024</v>
      </c>
      <c r="G755" s="283">
        <f t="shared" si="150"/>
        <v>839.6</v>
      </c>
      <c r="H755" s="283">
        <f t="shared" si="150"/>
        <v>0</v>
      </c>
      <c r="I755" s="283">
        <f t="shared" si="150"/>
        <v>839.6</v>
      </c>
      <c r="J755" s="283">
        <f t="shared" si="150"/>
        <v>0</v>
      </c>
      <c r="K755" s="283">
        <f t="shared" si="149"/>
        <v>0</v>
      </c>
      <c r="L755" s="283">
        <f t="shared" si="149"/>
        <v>0</v>
      </c>
      <c r="M755" s="283">
        <f t="shared" si="149"/>
        <v>0</v>
      </c>
      <c r="N755" s="283">
        <f t="shared" si="149"/>
        <v>0</v>
      </c>
      <c r="O755" s="283">
        <f t="shared" si="149"/>
        <v>0</v>
      </c>
      <c r="P755" s="283">
        <f t="shared" si="149"/>
        <v>0</v>
      </c>
      <c r="Q755" s="356"/>
    </row>
    <row r="756" spans="1:17" ht="14.4" customHeight="1" thickBot="1" x14ac:dyDescent="0.35">
      <c r="A756" s="351"/>
      <c r="B756" s="354"/>
      <c r="C756" s="357"/>
      <c r="D756" s="13"/>
      <c r="E756" s="13"/>
      <c r="F756" s="13">
        <v>2025</v>
      </c>
      <c r="G756" s="283">
        <f t="shared" si="150"/>
        <v>839.6</v>
      </c>
      <c r="H756" s="283">
        <f t="shared" si="150"/>
        <v>0</v>
      </c>
      <c r="I756" s="283">
        <f t="shared" si="150"/>
        <v>839.6</v>
      </c>
      <c r="J756" s="283">
        <f t="shared" si="150"/>
        <v>0</v>
      </c>
      <c r="K756" s="283">
        <f t="shared" si="149"/>
        <v>0</v>
      </c>
      <c r="L756" s="283">
        <f t="shared" si="149"/>
        <v>0</v>
      </c>
      <c r="M756" s="283">
        <f t="shared" si="149"/>
        <v>0</v>
      </c>
      <c r="N756" s="283">
        <f t="shared" si="149"/>
        <v>0</v>
      </c>
      <c r="O756" s="283">
        <f t="shared" si="149"/>
        <v>0</v>
      </c>
      <c r="P756" s="283">
        <f t="shared" si="149"/>
        <v>0</v>
      </c>
      <c r="Q756" s="357"/>
    </row>
    <row r="757" spans="1:17" ht="18" customHeight="1" thickBot="1" x14ac:dyDescent="0.35">
      <c r="A757" s="349"/>
      <c r="B757" s="352" t="s">
        <v>236</v>
      </c>
      <c r="C757" s="355"/>
      <c r="D757" s="29"/>
      <c r="E757" s="29"/>
      <c r="F757" s="30" t="s">
        <v>18</v>
      </c>
      <c r="G757" s="185">
        <f>SUM(G758:G766)</f>
        <v>7060</v>
      </c>
      <c r="H757" s="185">
        <f t="shared" ref="H757:P757" si="151">SUM(H758:H766)</f>
        <v>3771.1</v>
      </c>
      <c r="I757" s="185">
        <f t="shared" si="151"/>
        <v>7060</v>
      </c>
      <c r="J757" s="185">
        <f t="shared" si="151"/>
        <v>3771.1</v>
      </c>
      <c r="K757" s="185">
        <f t="shared" si="151"/>
        <v>0</v>
      </c>
      <c r="L757" s="185">
        <f t="shared" si="151"/>
        <v>0</v>
      </c>
      <c r="M757" s="185">
        <f t="shared" si="151"/>
        <v>0</v>
      </c>
      <c r="N757" s="185">
        <f t="shared" si="151"/>
        <v>0</v>
      </c>
      <c r="O757" s="185">
        <f t="shared" si="151"/>
        <v>0</v>
      </c>
      <c r="P757" s="185">
        <f t="shared" si="151"/>
        <v>0</v>
      </c>
      <c r="Q757" s="355"/>
    </row>
    <row r="758" spans="1:17" ht="15" thickBot="1" x14ac:dyDescent="0.35">
      <c r="A758" s="350"/>
      <c r="B758" s="353"/>
      <c r="C758" s="356"/>
      <c r="D758" s="29"/>
      <c r="E758" s="29"/>
      <c r="F758" s="32">
        <v>2017</v>
      </c>
      <c r="G758" s="33">
        <f t="shared" ref="G758:J760" si="152">SUM(G396+G648)</f>
        <v>820</v>
      </c>
      <c r="H758" s="33">
        <f t="shared" si="152"/>
        <v>819.9</v>
      </c>
      <c r="I758" s="33">
        <f t="shared" si="152"/>
        <v>820</v>
      </c>
      <c r="J758" s="33">
        <f t="shared" si="152"/>
        <v>819.9</v>
      </c>
      <c r="K758" s="33">
        <f t="shared" ref="K758:P766" si="153">K396</f>
        <v>0</v>
      </c>
      <c r="L758" s="33">
        <f t="shared" si="153"/>
        <v>0</v>
      </c>
      <c r="M758" s="33">
        <f t="shared" si="153"/>
        <v>0</v>
      </c>
      <c r="N758" s="33">
        <f t="shared" si="153"/>
        <v>0</v>
      </c>
      <c r="O758" s="33">
        <f t="shared" si="153"/>
        <v>0</v>
      </c>
      <c r="P758" s="33">
        <f t="shared" si="153"/>
        <v>0</v>
      </c>
      <c r="Q758" s="356"/>
    </row>
    <row r="759" spans="1:17" ht="15" thickBot="1" x14ac:dyDescent="0.35">
      <c r="A759" s="350"/>
      <c r="B759" s="353"/>
      <c r="C759" s="356"/>
      <c r="D759" s="29"/>
      <c r="E759" s="29"/>
      <c r="F759" s="32">
        <v>2018</v>
      </c>
      <c r="G759" s="33">
        <f t="shared" si="152"/>
        <v>820</v>
      </c>
      <c r="H759" s="33">
        <f t="shared" si="152"/>
        <v>811.2</v>
      </c>
      <c r="I759" s="33">
        <f t="shared" si="152"/>
        <v>820</v>
      </c>
      <c r="J759" s="33">
        <f t="shared" si="152"/>
        <v>811.2</v>
      </c>
      <c r="K759" s="33">
        <f t="shared" si="153"/>
        <v>0</v>
      </c>
      <c r="L759" s="33">
        <f t="shared" si="153"/>
        <v>0</v>
      </c>
      <c r="M759" s="33">
        <f t="shared" si="153"/>
        <v>0</v>
      </c>
      <c r="N759" s="33">
        <f t="shared" si="153"/>
        <v>0</v>
      </c>
      <c r="O759" s="33">
        <f t="shared" si="153"/>
        <v>0</v>
      </c>
      <c r="P759" s="33">
        <f t="shared" si="153"/>
        <v>0</v>
      </c>
      <c r="Q759" s="356"/>
    </row>
    <row r="760" spans="1:17" ht="15" thickBot="1" x14ac:dyDescent="0.35">
      <c r="A760" s="350"/>
      <c r="B760" s="353"/>
      <c r="C760" s="356"/>
      <c r="D760" s="29"/>
      <c r="E760" s="29"/>
      <c r="F760" s="32">
        <v>2019</v>
      </c>
      <c r="G760" s="33">
        <f t="shared" si="152"/>
        <v>820</v>
      </c>
      <c r="H760" s="33">
        <f t="shared" si="152"/>
        <v>820</v>
      </c>
      <c r="I760" s="33">
        <f t="shared" si="152"/>
        <v>820</v>
      </c>
      <c r="J760" s="33">
        <f t="shared" si="152"/>
        <v>820</v>
      </c>
      <c r="K760" s="33">
        <f t="shared" si="153"/>
        <v>0</v>
      </c>
      <c r="L760" s="33">
        <f t="shared" si="153"/>
        <v>0</v>
      </c>
      <c r="M760" s="33">
        <f t="shared" si="153"/>
        <v>0</v>
      </c>
      <c r="N760" s="33">
        <f t="shared" si="153"/>
        <v>0</v>
      </c>
      <c r="O760" s="33">
        <f t="shared" si="153"/>
        <v>0</v>
      </c>
      <c r="P760" s="33">
        <f t="shared" si="153"/>
        <v>0</v>
      </c>
      <c r="Q760" s="356"/>
    </row>
    <row r="761" spans="1:17" ht="15" thickBot="1" x14ac:dyDescent="0.35">
      <c r="A761" s="350"/>
      <c r="B761" s="353"/>
      <c r="C761" s="356"/>
      <c r="D761" s="29"/>
      <c r="E761" s="29"/>
      <c r="F761" s="32">
        <v>2020</v>
      </c>
      <c r="G761" s="33">
        <f>SUM(G399+G651+G677)</f>
        <v>1320</v>
      </c>
      <c r="H761" s="33">
        <f>SUM(H399+H651+H677)</f>
        <v>1320</v>
      </c>
      <c r="I761" s="33">
        <f>SUM(I399+I651+I677)</f>
        <v>1320</v>
      </c>
      <c r="J761" s="33">
        <f>SUM(J399+J651+J677)</f>
        <v>1320</v>
      </c>
      <c r="K761" s="33">
        <f t="shared" si="153"/>
        <v>0</v>
      </c>
      <c r="L761" s="33">
        <f t="shared" si="153"/>
        <v>0</v>
      </c>
      <c r="M761" s="33">
        <f t="shared" si="153"/>
        <v>0</v>
      </c>
      <c r="N761" s="33">
        <f t="shared" si="153"/>
        <v>0</v>
      </c>
      <c r="O761" s="33">
        <f t="shared" si="153"/>
        <v>0</v>
      </c>
      <c r="P761" s="33">
        <f t="shared" si="153"/>
        <v>0</v>
      </c>
      <c r="Q761" s="356"/>
    </row>
    <row r="762" spans="1:17" ht="15" thickBot="1" x14ac:dyDescent="0.35">
      <c r="A762" s="350"/>
      <c r="B762" s="353"/>
      <c r="C762" s="356"/>
      <c r="D762" s="29"/>
      <c r="E762" s="29"/>
      <c r="F762" s="32">
        <v>2021</v>
      </c>
      <c r="G762" s="33">
        <f t="shared" ref="G762:J766" si="154">SUM(G400+G652)</f>
        <v>820</v>
      </c>
      <c r="H762" s="33">
        <f t="shared" si="154"/>
        <v>0</v>
      </c>
      <c r="I762" s="33">
        <f t="shared" si="154"/>
        <v>820</v>
      </c>
      <c r="J762" s="33">
        <f t="shared" si="154"/>
        <v>0</v>
      </c>
      <c r="K762" s="33">
        <f t="shared" si="153"/>
        <v>0</v>
      </c>
      <c r="L762" s="33">
        <f t="shared" si="153"/>
        <v>0</v>
      </c>
      <c r="M762" s="33">
        <f t="shared" si="153"/>
        <v>0</v>
      </c>
      <c r="N762" s="33">
        <f t="shared" si="153"/>
        <v>0</v>
      </c>
      <c r="O762" s="33">
        <f t="shared" si="153"/>
        <v>0</v>
      </c>
      <c r="P762" s="33">
        <f t="shared" si="153"/>
        <v>0</v>
      </c>
      <c r="Q762" s="356"/>
    </row>
    <row r="763" spans="1:17" ht="15" thickBot="1" x14ac:dyDescent="0.35">
      <c r="A763" s="350"/>
      <c r="B763" s="353"/>
      <c r="C763" s="356"/>
      <c r="D763" s="29"/>
      <c r="E763" s="29"/>
      <c r="F763" s="32">
        <v>2022</v>
      </c>
      <c r="G763" s="33">
        <f t="shared" si="154"/>
        <v>820</v>
      </c>
      <c r="H763" s="33">
        <f t="shared" si="154"/>
        <v>0</v>
      </c>
      <c r="I763" s="33">
        <f t="shared" si="154"/>
        <v>820</v>
      </c>
      <c r="J763" s="33">
        <f t="shared" si="154"/>
        <v>0</v>
      </c>
      <c r="K763" s="33">
        <f t="shared" si="153"/>
        <v>0</v>
      </c>
      <c r="L763" s="33">
        <f t="shared" si="153"/>
        <v>0</v>
      </c>
      <c r="M763" s="33">
        <f t="shared" si="153"/>
        <v>0</v>
      </c>
      <c r="N763" s="33">
        <f t="shared" si="153"/>
        <v>0</v>
      </c>
      <c r="O763" s="33">
        <f t="shared" si="153"/>
        <v>0</v>
      </c>
      <c r="P763" s="33">
        <f t="shared" si="153"/>
        <v>0</v>
      </c>
      <c r="Q763" s="356"/>
    </row>
    <row r="764" spans="1:17" ht="15" thickBot="1" x14ac:dyDescent="0.35">
      <c r="A764" s="350"/>
      <c r="B764" s="353"/>
      <c r="C764" s="356"/>
      <c r="D764" s="29"/>
      <c r="E764" s="29"/>
      <c r="F764" s="32">
        <v>2023</v>
      </c>
      <c r="G764" s="33">
        <f t="shared" si="154"/>
        <v>820</v>
      </c>
      <c r="H764" s="33">
        <f t="shared" si="154"/>
        <v>0</v>
      </c>
      <c r="I764" s="33">
        <f t="shared" si="154"/>
        <v>820</v>
      </c>
      <c r="J764" s="33">
        <f t="shared" si="154"/>
        <v>0</v>
      </c>
      <c r="K764" s="33">
        <f t="shared" si="153"/>
        <v>0</v>
      </c>
      <c r="L764" s="33">
        <f t="shared" si="153"/>
        <v>0</v>
      </c>
      <c r="M764" s="33">
        <f t="shared" si="153"/>
        <v>0</v>
      </c>
      <c r="N764" s="33">
        <f t="shared" si="153"/>
        <v>0</v>
      </c>
      <c r="O764" s="33">
        <f t="shared" si="153"/>
        <v>0</v>
      </c>
      <c r="P764" s="33">
        <f t="shared" si="153"/>
        <v>0</v>
      </c>
      <c r="Q764" s="356"/>
    </row>
    <row r="765" spans="1:17" ht="15" thickBot="1" x14ac:dyDescent="0.35">
      <c r="A765" s="350"/>
      <c r="B765" s="353"/>
      <c r="C765" s="356"/>
      <c r="D765" s="29"/>
      <c r="E765" s="29"/>
      <c r="F765" s="32">
        <v>2024</v>
      </c>
      <c r="G765" s="33">
        <f t="shared" si="154"/>
        <v>820</v>
      </c>
      <c r="H765" s="33">
        <f t="shared" si="154"/>
        <v>0</v>
      </c>
      <c r="I765" s="33">
        <f t="shared" si="154"/>
        <v>820</v>
      </c>
      <c r="J765" s="33">
        <f t="shared" si="154"/>
        <v>0</v>
      </c>
      <c r="K765" s="33">
        <f t="shared" si="153"/>
        <v>0</v>
      </c>
      <c r="L765" s="33">
        <f t="shared" si="153"/>
        <v>0</v>
      </c>
      <c r="M765" s="33">
        <f t="shared" si="153"/>
        <v>0</v>
      </c>
      <c r="N765" s="33">
        <f t="shared" si="153"/>
        <v>0</v>
      </c>
      <c r="O765" s="33">
        <f t="shared" si="153"/>
        <v>0</v>
      </c>
      <c r="P765" s="33">
        <f t="shared" si="153"/>
        <v>0</v>
      </c>
      <c r="Q765" s="356"/>
    </row>
    <row r="766" spans="1:17" ht="14.4" customHeight="1" thickBot="1" x14ac:dyDescent="0.35">
      <c r="A766" s="351"/>
      <c r="B766" s="354"/>
      <c r="C766" s="357"/>
      <c r="D766" s="13"/>
      <c r="E766" s="13"/>
      <c r="F766" s="13">
        <v>2025</v>
      </c>
      <c r="G766" s="33">
        <f t="shared" si="154"/>
        <v>0</v>
      </c>
      <c r="H766" s="33">
        <f t="shared" si="154"/>
        <v>0</v>
      </c>
      <c r="I766" s="33">
        <f t="shared" si="154"/>
        <v>0</v>
      </c>
      <c r="J766" s="33">
        <f t="shared" si="154"/>
        <v>0</v>
      </c>
      <c r="K766" s="33">
        <f t="shared" si="153"/>
        <v>0</v>
      </c>
      <c r="L766" s="33">
        <f t="shared" si="153"/>
        <v>0</v>
      </c>
      <c r="M766" s="33">
        <f t="shared" si="153"/>
        <v>0</v>
      </c>
      <c r="N766" s="33">
        <f t="shared" si="153"/>
        <v>0</v>
      </c>
      <c r="O766" s="33">
        <f t="shared" si="153"/>
        <v>0</v>
      </c>
      <c r="P766" s="33">
        <f t="shared" si="153"/>
        <v>0</v>
      </c>
      <c r="Q766" s="357"/>
    </row>
    <row r="771" spans="1:17" x14ac:dyDescent="0.3">
      <c r="B771" t="s">
        <v>237</v>
      </c>
    </row>
    <row r="773" spans="1:17" ht="15" thickBot="1" x14ac:dyDescent="0.35"/>
    <row r="774" spans="1:17" ht="18" customHeight="1" thickBot="1" x14ac:dyDescent="0.35">
      <c r="A774" s="337"/>
      <c r="B774" s="340" t="s">
        <v>238</v>
      </c>
      <c r="C774" s="343"/>
      <c r="D774" s="310"/>
      <c r="E774" s="310"/>
      <c r="F774" s="311" t="s">
        <v>18</v>
      </c>
      <c r="G774" s="312">
        <f t="shared" ref="G774:P774" si="155">SUM(G775:G783)</f>
        <v>271627.10000000003</v>
      </c>
      <c r="H774" s="312">
        <f t="shared" si="155"/>
        <v>126746.3</v>
      </c>
      <c r="I774" s="312">
        <f t="shared" si="155"/>
        <v>271105.30000000005</v>
      </c>
      <c r="J774" s="312">
        <f t="shared" si="155"/>
        <v>126224.49999999999</v>
      </c>
      <c r="K774" s="312">
        <f t="shared" si="155"/>
        <v>0</v>
      </c>
      <c r="L774" s="312">
        <f t="shared" si="155"/>
        <v>0</v>
      </c>
      <c r="M774" s="312">
        <f t="shared" si="155"/>
        <v>521.79999999999995</v>
      </c>
      <c r="N774" s="312">
        <f t="shared" si="155"/>
        <v>521.79999999999995</v>
      </c>
      <c r="O774" s="312">
        <f t="shared" si="155"/>
        <v>0</v>
      </c>
      <c r="P774" s="312">
        <f t="shared" si="155"/>
        <v>0</v>
      </c>
      <c r="Q774" s="346"/>
    </row>
    <row r="775" spans="1:17" ht="15" thickBot="1" x14ac:dyDescent="0.35">
      <c r="A775" s="338"/>
      <c r="B775" s="341"/>
      <c r="C775" s="344"/>
      <c r="D775" s="313"/>
      <c r="E775" s="313"/>
      <c r="F775" s="314">
        <v>2017</v>
      </c>
      <c r="G775" s="315">
        <f>SUM(G728+G738+G748+G758)</f>
        <v>21802.2</v>
      </c>
      <c r="H775" s="315">
        <f t="shared" ref="H775:P775" si="156">SUM(H728+H738+H748+H758)</f>
        <v>21802.100000000002</v>
      </c>
      <c r="I775" s="315">
        <f t="shared" si="156"/>
        <v>21280.400000000001</v>
      </c>
      <c r="J775" s="315">
        <f t="shared" si="156"/>
        <v>21280.300000000003</v>
      </c>
      <c r="K775" s="315">
        <f t="shared" si="156"/>
        <v>0</v>
      </c>
      <c r="L775" s="315">
        <f t="shared" si="156"/>
        <v>0</v>
      </c>
      <c r="M775" s="315">
        <f t="shared" si="156"/>
        <v>521.79999999999995</v>
      </c>
      <c r="N775" s="315">
        <f t="shared" si="156"/>
        <v>521.79999999999995</v>
      </c>
      <c r="O775" s="315">
        <f t="shared" si="156"/>
        <v>0</v>
      </c>
      <c r="P775" s="315">
        <f t="shared" si="156"/>
        <v>0</v>
      </c>
      <c r="Q775" s="347"/>
    </row>
    <row r="776" spans="1:17" ht="15" thickBot="1" x14ac:dyDescent="0.35">
      <c r="A776" s="338"/>
      <c r="B776" s="341"/>
      <c r="C776" s="344"/>
      <c r="D776" s="313"/>
      <c r="E776" s="313"/>
      <c r="F776" s="314">
        <v>2018</v>
      </c>
      <c r="G776" s="315">
        <f t="shared" ref="G776:P778" si="157">SUM(G729+G739+G749+G759)</f>
        <v>52066.8</v>
      </c>
      <c r="H776" s="315">
        <f t="shared" si="157"/>
        <v>52058</v>
      </c>
      <c r="I776" s="315">
        <f t="shared" si="157"/>
        <v>52066.8</v>
      </c>
      <c r="J776" s="315">
        <f t="shared" si="157"/>
        <v>52058</v>
      </c>
      <c r="K776" s="315">
        <f t="shared" si="157"/>
        <v>0</v>
      </c>
      <c r="L776" s="315">
        <f t="shared" si="157"/>
        <v>0</v>
      </c>
      <c r="M776" s="315">
        <f t="shared" si="157"/>
        <v>0</v>
      </c>
      <c r="N776" s="315">
        <f t="shared" si="157"/>
        <v>0</v>
      </c>
      <c r="O776" s="315">
        <f t="shared" si="157"/>
        <v>0</v>
      </c>
      <c r="P776" s="315">
        <f t="shared" si="157"/>
        <v>0</v>
      </c>
      <c r="Q776" s="347"/>
    </row>
    <row r="777" spans="1:17" ht="15" thickBot="1" x14ac:dyDescent="0.35">
      <c r="A777" s="338"/>
      <c r="B777" s="341"/>
      <c r="C777" s="344"/>
      <c r="D777" s="313"/>
      <c r="E777" s="313"/>
      <c r="F777" s="314">
        <v>2019</v>
      </c>
      <c r="G777" s="315">
        <f t="shared" si="157"/>
        <v>29697.599999999999</v>
      </c>
      <c r="H777" s="315">
        <f t="shared" si="157"/>
        <v>28580.6</v>
      </c>
      <c r="I777" s="315">
        <f t="shared" si="157"/>
        <v>29697.599999999999</v>
      </c>
      <c r="J777" s="315">
        <f t="shared" si="157"/>
        <v>28580.6</v>
      </c>
      <c r="K777" s="315">
        <f t="shared" si="157"/>
        <v>0</v>
      </c>
      <c r="L777" s="315">
        <f t="shared" si="157"/>
        <v>0</v>
      </c>
      <c r="M777" s="315">
        <f t="shared" si="157"/>
        <v>0</v>
      </c>
      <c r="N777" s="315">
        <f t="shared" si="157"/>
        <v>0</v>
      </c>
      <c r="O777" s="315">
        <f t="shared" si="157"/>
        <v>0</v>
      </c>
      <c r="P777" s="315">
        <f t="shared" si="157"/>
        <v>0</v>
      </c>
      <c r="Q777" s="347"/>
    </row>
    <row r="778" spans="1:17" ht="15" thickBot="1" x14ac:dyDescent="0.35">
      <c r="A778" s="338"/>
      <c r="B778" s="341"/>
      <c r="C778" s="344"/>
      <c r="D778" s="313"/>
      <c r="E778" s="313"/>
      <c r="F778" s="314">
        <v>2020</v>
      </c>
      <c r="G778" s="315">
        <f>SUM(G731+G741+G751+G761)</f>
        <v>20543.2</v>
      </c>
      <c r="H778" s="315">
        <f t="shared" si="157"/>
        <v>18999</v>
      </c>
      <c r="I778" s="315">
        <f t="shared" si="157"/>
        <v>20543.2</v>
      </c>
      <c r="J778" s="315">
        <f t="shared" si="157"/>
        <v>18999</v>
      </c>
      <c r="K778" s="315">
        <f t="shared" si="157"/>
        <v>0</v>
      </c>
      <c r="L778" s="315">
        <f t="shared" si="157"/>
        <v>0</v>
      </c>
      <c r="M778" s="315">
        <f t="shared" si="157"/>
        <v>0</v>
      </c>
      <c r="N778" s="315">
        <f t="shared" si="157"/>
        <v>0</v>
      </c>
      <c r="O778" s="315">
        <f t="shared" si="157"/>
        <v>0</v>
      </c>
      <c r="P778" s="315">
        <f t="shared" si="157"/>
        <v>0</v>
      </c>
      <c r="Q778" s="347"/>
    </row>
    <row r="779" spans="1:17" ht="15" thickBot="1" x14ac:dyDescent="0.35">
      <c r="A779" s="338"/>
      <c r="B779" s="341"/>
      <c r="C779" s="344"/>
      <c r="D779" s="313"/>
      <c r="E779" s="313"/>
      <c r="F779" s="314">
        <v>2021</v>
      </c>
      <c r="G779" s="315">
        <f t="shared" ref="G779:P782" si="158">SUM(G732+G742+G752+G762)</f>
        <v>23166.9</v>
      </c>
      <c r="H779" s="315">
        <f t="shared" si="158"/>
        <v>0</v>
      </c>
      <c r="I779" s="315">
        <f t="shared" si="158"/>
        <v>23166.9</v>
      </c>
      <c r="J779" s="315">
        <f t="shared" si="158"/>
        <v>0</v>
      </c>
      <c r="K779" s="315">
        <f t="shared" si="158"/>
        <v>0</v>
      </c>
      <c r="L779" s="315">
        <f t="shared" si="158"/>
        <v>0</v>
      </c>
      <c r="M779" s="315">
        <f t="shared" si="158"/>
        <v>0</v>
      </c>
      <c r="N779" s="315">
        <f t="shared" si="158"/>
        <v>0</v>
      </c>
      <c r="O779" s="315">
        <f t="shared" si="158"/>
        <v>0</v>
      </c>
      <c r="P779" s="315">
        <f t="shared" si="158"/>
        <v>0</v>
      </c>
      <c r="Q779" s="347"/>
    </row>
    <row r="780" spans="1:17" ht="15" thickBot="1" x14ac:dyDescent="0.35">
      <c r="A780" s="338"/>
      <c r="B780" s="341"/>
      <c r="C780" s="344"/>
      <c r="D780" s="313"/>
      <c r="E780" s="313"/>
      <c r="F780" s="314">
        <v>2022</v>
      </c>
      <c r="G780" s="315">
        <f>SUM(G733+G743+G753+G763)</f>
        <v>2268.1000000000004</v>
      </c>
      <c r="H780" s="315">
        <f t="shared" si="158"/>
        <v>9.1999999999999993</v>
      </c>
      <c r="I780" s="315">
        <f t="shared" si="158"/>
        <v>2268.1000000000004</v>
      </c>
      <c r="J780" s="315">
        <f t="shared" si="158"/>
        <v>9.1999999999999993</v>
      </c>
      <c r="K780" s="315">
        <f t="shared" si="158"/>
        <v>0</v>
      </c>
      <c r="L780" s="315">
        <f t="shared" si="158"/>
        <v>0</v>
      </c>
      <c r="M780" s="315">
        <f t="shared" si="158"/>
        <v>0</v>
      </c>
      <c r="N780" s="315">
        <f t="shared" si="158"/>
        <v>0</v>
      </c>
      <c r="O780" s="315">
        <f t="shared" si="158"/>
        <v>0</v>
      </c>
      <c r="P780" s="315">
        <f t="shared" si="158"/>
        <v>0</v>
      </c>
      <c r="Q780" s="347"/>
    </row>
    <row r="781" spans="1:17" ht="15" thickBot="1" x14ac:dyDescent="0.35">
      <c r="A781" s="338"/>
      <c r="B781" s="341"/>
      <c r="C781" s="344"/>
      <c r="D781" s="313"/>
      <c r="E781" s="313"/>
      <c r="F781" s="314">
        <v>2023</v>
      </c>
      <c r="G781" s="315">
        <f>SUM(G734+G744+G754+G764)</f>
        <v>42372.799999999996</v>
      </c>
      <c r="H781" s="315">
        <f t="shared" si="158"/>
        <v>5297.4</v>
      </c>
      <c r="I781" s="315">
        <f t="shared" si="158"/>
        <v>42372.799999999996</v>
      </c>
      <c r="J781" s="315">
        <f t="shared" si="158"/>
        <v>5297.4</v>
      </c>
      <c r="K781" s="315">
        <f t="shared" si="158"/>
        <v>0</v>
      </c>
      <c r="L781" s="315">
        <f t="shared" si="158"/>
        <v>0</v>
      </c>
      <c r="M781" s="315">
        <f t="shared" si="158"/>
        <v>0</v>
      </c>
      <c r="N781" s="315">
        <f t="shared" si="158"/>
        <v>0</v>
      </c>
      <c r="O781" s="315">
        <f t="shared" si="158"/>
        <v>0</v>
      </c>
      <c r="P781" s="315">
        <f t="shared" si="158"/>
        <v>0</v>
      </c>
      <c r="Q781" s="347"/>
    </row>
    <row r="782" spans="1:17" ht="15" thickBot="1" x14ac:dyDescent="0.35">
      <c r="A782" s="338"/>
      <c r="B782" s="341"/>
      <c r="C782" s="344"/>
      <c r="D782" s="313"/>
      <c r="E782" s="313"/>
      <c r="F782" s="314">
        <v>2024</v>
      </c>
      <c r="G782" s="315">
        <f>SUM(G735+G745+G755+G765)</f>
        <v>59581.1</v>
      </c>
      <c r="H782" s="315">
        <f t="shared" si="158"/>
        <v>0</v>
      </c>
      <c r="I782" s="315">
        <f t="shared" si="158"/>
        <v>59581.1</v>
      </c>
      <c r="J782" s="315">
        <f t="shared" si="158"/>
        <v>0</v>
      </c>
      <c r="K782" s="315">
        <f t="shared" si="158"/>
        <v>0</v>
      </c>
      <c r="L782" s="315">
        <f t="shared" si="158"/>
        <v>0</v>
      </c>
      <c r="M782" s="315">
        <f t="shared" si="158"/>
        <v>0</v>
      </c>
      <c r="N782" s="315">
        <f t="shared" si="158"/>
        <v>0</v>
      </c>
      <c r="O782" s="315">
        <f t="shared" si="158"/>
        <v>0</v>
      </c>
      <c r="P782" s="315">
        <f t="shared" si="158"/>
        <v>0</v>
      </c>
      <c r="Q782" s="347"/>
    </row>
    <row r="783" spans="1:17" ht="14.4" customHeight="1" thickBot="1" x14ac:dyDescent="0.35">
      <c r="A783" s="339"/>
      <c r="B783" s="342"/>
      <c r="C783" s="345"/>
      <c r="D783" s="316"/>
      <c r="E783" s="316"/>
      <c r="F783" s="316">
        <v>2025</v>
      </c>
      <c r="G783" s="315">
        <f t="shared" ref="G783:P783" si="159">SUM(G736+G746+G756+G766)</f>
        <v>20128.400000000001</v>
      </c>
      <c r="H783" s="315">
        <f t="shared" si="159"/>
        <v>0</v>
      </c>
      <c r="I783" s="315">
        <f t="shared" si="159"/>
        <v>20128.400000000001</v>
      </c>
      <c r="J783" s="315">
        <f t="shared" si="159"/>
        <v>0</v>
      </c>
      <c r="K783" s="315">
        <f t="shared" si="159"/>
        <v>0</v>
      </c>
      <c r="L783" s="315">
        <f t="shared" si="159"/>
        <v>0</v>
      </c>
      <c r="M783" s="315">
        <f t="shared" si="159"/>
        <v>0</v>
      </c>
      <c r="N783" s="315">
        <f t="shared" si="159"/>
        <v>0</v>
      </c>
      <c r="O783" s="315">
        <f t="shared" si="159"/>
        <v>0</v>
      </c>
      <c r="P783" s="315">
        <f t="shared" si="159"/>
        <v>0</v>
      </c>
      <c r="Q783" s="348"/>
    </row>
  </sheetData>
  <mergeCells count="243">
    <mergeCell ref="O2:Q2"/>
    <mergeCell ref="S2:V2"/>
    <mergeCell ref="O5:Q5"/>
    <mergeCell ref="T5:W5"/>
    <mergeCell ref="A7:Q7"/>
    <mergeCell ref="A8:Q8"/>
    <mergeCell ref="B14:Q14"/>
    <mergeCell ref="A15:A24"/>
    <mergeCell ref="B15:B24"/>
    <mergeCell ref="C15:C24"/>
    <mergeCell ref="Q15:Q24"/>
    <mergeCell ref="B25:Q25"/>
    <mergeCell ref="G9:H11"/>
    <mergeCell ref="I9:P9"/>
    <mergeCell ref="Q9:Q12"/>
    <mergeCell ref="I10:J11"/>
    <mergeCell ref="K10:L11"/>
    <mergeCell ref="M10:N11"/>
    <mergeCell ref="O10:P11"/>
    <mergeCell ref="A9:A12"/>
    <mergeCell ref="B9:B12"/>
    <mergeCell ref="C9:C12"/>
    <mergeCell ref="D9:D12"/>
    <mergeCell ref="E9:E12"/>
    <mergeCell ref="F9:F12"/>
    <mergeCell ref="O26:O28"/>
    <mergeCell ref="P26:P28"/>
    <mergeCell ref="Q26:Q153"/>
    <mergeCell ref="A99:A100"/>
    <mergeCell ref="A101:A102"/>
    <mergeCell ref="A144:A146"/>
    <mergeCell ref="A147:A149"/>
    <mergeCell ref="A150:A152"/>
    <mergeCell ref="I26:I28"/>
    <mergeCell ref="J26:J28"/>
    <mergeCell ref="K26:K28"/>
    <mergeCell ref="L26:L28"/>
    <mergeCell ref="M26:M28"/>
    <mergeCell ref="N26:N28"/>
    <mergeCell ref="A26:A28"/>
    <mergeCell ref="B26:B28"/>
    <mergeCell ref="C26:C28"/>
    <mergeCell ref="F26:F28"/>
    <mergeCell ref="G26:G28"/>
    <mergeCell ref="H26:H28"/>
    <mergeCell ref="Q154:Q204"/>
    <mergeCell ref="A192:A193"/>
    <mergeCell ref="A194:A196"/>
    <mergeCell ref="A205:A207"/>
    <mergeCell ref="B205:B207"/>
    <mergeCell ref="C205:C207"/>
    <mergeCell ref="F205:F207"/>
    <mergeCell ref="G205:G207"/>
    <mergeCell ref="H205:H207"/>
    <mergeCell ref="I205:I207"/>
    <mergeCell ref="A284:A293"/>
    <mergeCell ref="B284:B293"/>
    <mergeCell ref="C284:C293"/>
    <mergeCell ref="Q284:Q303"/>
    <mergeCell ref="A294:A303"/>
    <mergeCell ref="B294:B303"/>
    <mergeCell ref="C294:C303"/>
    <mergeCell ref="P205:P207"/>
    <mergeCell ref="Q205:Q273"/>
    <mergeCell ref="A274:A283"/>
    <mergeCell ref="B274:B283"/>
    <mergeCell ref="C274:C283"/>
    <mergeCell ref="Q274:Q283"/>
    <mergeCell ref="J205:J207"/>
    <mergeCell ref="K205:K207"/>
    <mergeCell ref="L205:L207"/>
    <mergeCell ref="M205:M207"/>
    <mergeCell ref="N205:N207"/>
    <mergeCell ref="O205:O207"/>
    <mergeCell ref="A324:A333"/>
    <mergeCell ref="B324:B333"/>
    <mergeCell ref="C324:C333"/>
    <mergeCell ref="Q324:Q333"/>
    <mergeCell ref="A334:A343"/>
    <mergeCell ref="B334:B343"/>
    <mergeCell ref="C334:C343"/>
    <mergeCell ref="Q334:Q343"/>
    <mergeCell ref="A304:A313"/>
    <mergeCell ref="B304:B313"/>
    <mergeCell ref="C304:C313"/>
    <mergeCell ref="Q304:Q313"/>
    <mergeCell ref="A314:A323"/>
    <mergeCell ref="B314:B323"/>
    <mergeCell ref="C314:C323"/>
    <mergeCell ref="Q314:Q323"/>
    <mergeCell ref="A365:A374"/>
    <mergeCell ref="B365:B374"/>
    <mergeCell ref="C365:C374"/>
    <mergeCell ref="Q365:Q374"/>
    <mergeCell ref="A375:A384"/>
    <mergeCell ref="B375:B384"/>
    <mergeCell ref="C375:C384"/>
    <mergeCell ref="Q375:Q384"/>
    <mergeCell ref="A345:A354"/>
    <mergeCell ref="B345:B354"/>
    <mergeCell ref="C345:C354"/>
    <mergeCell ref="Q345:Q354"/>
    <mergeCell ref="A355:A364"/>
    <mergeCell ref="B355:B364"/>
    <mergeCell ref="C355:C364"/>
    <mergeCell ref="Q355:Q364"/>
    <mergeCell ref="A405:A414"/>
    <mergeCell ref="B405:B414"/>
    <mergeCell ref="C405:C414"/>
    <mergeCell ref="Q405:Q414"/>
    <mergeCell ref="A415:A424"/>
    <mergeCell ref="B415:B424"/>
    <mergeCell ref="C415:C424"/>
    <mergeCell ref="Q415:Q424"/>
    <mergeCell ref="A385:A394"/>
    <mergeCell ref="B385:B394"/>
    <mergeCell ref="C385:C394"/>
    <mergeCell ref="Q385:Q394"/>
    <mergeCell ref="A395:A404"/>
    <mergeCell ref="B395:B404"/>
    <mergeCell ref="C395:C404"/>
    <mergeCell ref="Q395:Q404"/>
    <mergeCell ref="A468:A470"/>
    <mergeCell ref="A471:A473"/>
    <mergeCell ref="A474:A476"/>
    <mergeCell ref="A478:A480"/>
    <mergeCell ref="A481:A483"/>
    <mergeCell ref="Q485:Q515"/>
    <mergeCell ref="A503:A504"/>
    <mergeCell ref="A505:A506"/>
    <mergeCell ref="A509:A510"/>
    <mergeCell ref="A511:A513"/>
    <mergeCell ref="Q425:Q484"/>
    <mergeCell ref="A445:A446"/>
    <mergeCell ref="A447:A448"/>
    <mergeCell ref="A449:A451"/>
    <mergeCell ref="A452:A453"/>
    <mergeCell ref="A455:A456"/>
    <mergeCell ref="A457:A459"/>
    <mergeCell ref="A460:A461"/>
    <mergeCell ref="A462:A464"/>
    <mergeCell ref="A465:A467"/>
    <mergeCell ref="A538:A547"/>
    <mergeCell ref="B538:B547"/>
    <mergeCell ref="C538:C547"/>
    <mergeCell ref="Q538:Q547"/>
    <mergeCell ref="A548:A557"/>
    <mergeCell ref="B548:B557"/>
    <mergeCell ref="C548:C557"/>
    <mergeCell ref="Q548:Q557"/>
    <mergeCell ref="A516:A525"/>
    <mergeCell ref="B516:B525"/>
    <mergeCell ref="C516:C525"/>
    <mergeCell ref="Q516:Q525"/>
    <mergeCell ref="A528:A537"/>
    <mergeCell ref="B528:B537"/>
    <mergeCell ref="C528:C537"/>
    <mergeCell ref="Q528:Q537"/>
    <mergeCell ref="A581:A590"/>
    <mergeCell ref="B581:B590"/>
    <mergeCell ref="C581:C590"/>
    <mergeCell ref="Q581:Q590"/>
    <mergeCell ref="A591:A600"/>
    <mergeCell ref="B591:B600"/>
    <mergeCell ref="C591:C600"/>
    <mergeCell ref="Q591:Q600"/>
    <mergeCell ref="A561:A570"/>
    <mergeCell ref="B561:B570"/>
    <mergeCell ref="C561:C570"/>
    <mergeCell ref="Q561:Q570"/>
    <mergeCell ref="A571:A580"/>
    <mergeCell ref="B571:B580"/>
    <mergeCell ref="C571:C580"/>
    <mergeCell ref="Q571:Q580"/>
    <mergeCell ref="A601:A610"/>
    <mergeCell ref="B601:B610"/>
    <mergeCell ref="C601:C610"/>
    <mergeCell ref="Q601:Q610"/>
    <mergeCell ref="Q613:Q616"/>
    <mergeCell ref="A617:A626"/>
    <mergeCell ref="B617:B626"/>
    <mergeCell ref="C617:C626"/>
    <mergeCell ref="Q617:Q626"/>
    <mergeCell ref="A647:A656"/>
    <mergeCell ref="B647:B656"/>
    <mergeCell ref="C647:C656"/>
    <mergeCell ref="Q647:Q656"/>
    <mergeCell ref="A657:A666"/>
    <mergeCell ref="B657:B666"/>
    <mergeCell ref="C657:C666"/>
    <mergeCell ref="Q657:Q666"/>
    <mergeCell ref="A627:A636"/>
    <mergeCell ref="B627:B636"/>
    <mergeCell ref="C627:C636"/>
    <mergeCell ref="Q627:Q636"/>
    <mergeCell ref="A637:A646"/>
    <mergeCell ref="B637:B646"/>
    <mergeCell ref="C637:C646"/>
    <mergeCell ref="Q637:Q646"/>
    <mergeCell ref="A687:A696"/>
    <mergeCell ref="B687:B696"/>
    <mergeCell ref="C687:C696"/>
    <mergeCell ref="Q687:Q696"/>
    <mergeCell ref="A697:A706"/>
    <mergeCell ref="B697:B706"/>
    <mergeCell ref="C697:C706"/>
    <mergeCell ref="Q697:Q706"/>
    <mergeCell ref="A667:A676"/>
    <mergeCell ref="B667:B676"/>
    <mergeCell ref="C667:C676"/>
    <mergeCell ref="Q667:Q676"/>
    <mergeCell ref="A677:A686"/>
    <mergeCell ref="B677:B686"/>
    <mergeCell ref="C677:C686"/>
    <mergeCell ref="Q677:Q686"/>
    <mergeCell ref="A727:A736"/>
    <mergeCell ref="B727:B736"/>
    <mergeCell ref="C727:C736"/>
    <mergeCell ref="Q727:Q736"/>
    <mergeCell ref="A737:A746"/>
    <mergeCell ref="B737:B746"/>
    <mergeCell ref="C737:C746"/>
    <mergeCell ref="Q737:Q746"/>
    <mergeCell ref="A707:A716"/>
    <mergeCell ref="B707:B716"/>
    <mergeCell ref="C707:C716"/>
    <mergeCell ref="Q707:Q716"/>
    <mergeCell ref="A717:A726"/>
    <mergeCell ref="B717:B726"/>
    <mergeCell ref="C717:C726"/>
    <mergeCell ref="Q717:Q726"/>
    <mergeCell ref="A774:A783"/>
    <mergeCell ref="B774:B783"/>
    <mergeCell ref="C774:C783"/>
    <mergeCell ref="Q774:Q783"/>
    <mergeCell ref="A747:A756"/>
    <mergeCell ref="B747:B756"/>
    <mergeCell ref="C747:C756"/>
    <mergeCell ref="Q747:Q756"/>
    <mergeCell ref="A757:A766"/>
    <mergeCell ref="B757:B766"/>
    <mergeCell ref="C757:C766"/>
    <mergeCell ref="Q757:Q766"/>
  </mergeCells>
  <pageMargins left="0.23622047244094491" right="0.23622047244094491" top="0.74803149606299213" bottom="0.74803149606299213" header="0.31496062992125984" footer="0.31496062992125984"/>
  <pageSetup paperSize="9" scale="48" firstPageNumber="20" fitToHeight="0" orientation="landscape" useFirstPageNumber="1" r:id="rId1"/>
  <headerFooter>
    <oddHeader>&amp;C&amp;P</oddHeader>
  </headerFooter>
  <rowBreaks count="20" manualBreakCount="20">
    <brk id="61" max="16" man="1"/>
    <brk id="88" max="16" man="1"/>
    <brk id="204" max="16" man="1"/>
    <brk id="250" max="16" man="1"/>
    <brk id="283" max="16" man="1"/>
    <brk id="313" max="16" man="1"/>
    <brk id="343" max="16" man="1"/>
    <brk id="364" max="16" man="1"/>
    <brk id="394" max="16" man="1"/>
    <brk id="423" max="16" man="1"/>
    <brk id="484" max="16" man="1"/>
    <brk id="515" max="16" man="1"/>
    <brk id="525" max="16" man="1"/>
    <brk id="537" max="16" man="1"/>
    <brk id="559" max="16" man="1"/>
    <brk id="568" max="16" man="1"/>
    <brk id="610" max="16" man="1"/>
    <brk id="646" max="16" man="1"/>
    <brk id="694" max="16" man="1"/>
    <brk id="736"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Перечень мероприятий</vt:lpstr>
      <vt:lpstr>'Перечень мероприятий'!Область_печати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Назарова Ольга Александровна</dc:creator>
  <cp:lastModifiedBy>Витковская Светлана Михайловна</cp:lastModifiedBy>
  <cp:lastPrinted>2024-01-30T09:14:15Z</cp:lastPrinted>
  <dcterms:created xsi:type="dcterms:W3CDTF">2023-12-21T08:49:34Z</dcterms:created>
  <dcterms:modified xsi:type="dcterms:W3CDTF">2024-02-01T03:17:44Z</dcterms:modified>
</cp:coreProperties>
</file>