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9320" windowHeight="7875"/>
  </bookViews>
  <sheets>
    <sheet name="Лист1" sheetId="1" r:id="rId1"/>
    <sheet name="Лист3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Print_Titles" localSheetId="0">Лист1!$14:$16</definedName>
  </definedNames>
  <calcPr calcId="114210" fullCalcOnLoad="1"/>
</workbook>
</file>

<file path=xl/calcChain.xml><?xml version="1.0" encoding="utf-8"?>
<calcChain xmlns="http://schemas.openxmlformats.org/spreadsheetml/2006/main">
  <c r="F544" i="1"/>
  <c r="F543"/>
  <c r="F542"/>
  <c r="F541"/>
  <c r="F540"/>
  <c r="F539"/>
  <c r="P22"/>
  <c r="E581"/>
  <c r="D581"/>
  <c r="K153"/>
  <c r="K152"/>
  <c r="K151"/>
  <c r="K150"/>
  <c r="K149"/>
  <c r="J153"/>
  <c r="J152"/>
  <c r="J151"/>
  <c r="J150"/>
  <c r="J149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J168"/>
  <c r="K168"/>
  <c r="J169"/>
  <c r="K169"/>
  <c r="J170"/>
  <c r="K170"/>
  <c r="J171"/>
  <c r="K171"/>
  <c r="J172"/>
  <c r="K172"/>
  <c r="J173"/>
  <c r="K173"/>
  <c r="J174"/>
  <c r="K174"/>
  <c r="J175"/>
  <c r="K175"/>
  <c r="J176"/>
  <c r="K176"/>
  <c r="J177"/>
  <c r="K177"/>
  <c r="J178"/>
  <c r="K178"/>
  <c r="J179"/>
  <c r="K179"/>
  <c r="J180"/>
  <c r="K180"/>
  <c r="J181"/>
  <c r="K181"/>
  <c r="J182"/>
  <c r="K182"/>
  <c r="J183"/>
  <c r="K183"/>
  <c r="J184"/>
  <c r="K184"/>
  <c r="J185"/>
  <c r="K185"/>
  <c r="J186"/>
  <c r="K186"/>
  <c r="J187"/>
  <c r="K187"/>
  <c r="J188"/>
  <c r="K188"/>
  <c r="J189"/>
  <c r="K189"/>
  <c r="J190"/>
  <c r="K190"/>
  <c r="J191"/>
  <c r="K191"/>
  <c r="J192"/>
  <c r="K192"/>
  <c r="J193"/>
  <c r="K193"/>
  <c r="J194"/>
  <c r="K194"/>
  <c r="J195"/>
  <c r="K195"/>
  <c r="J196"/>
  <c r="K196"/>
  <c r="J197"/>
  <c r="K197"/>
  <c r="J198"/>
  <c r="K198"/>
  <c r="J199"/>
  <c r="K199"/>
  <c r="J200"/>
  <c r="K200"/>
  <c r="J201"/>
  <c r="K201"/>
  <c r="J202"/>
  <c r="K202"/>
  <c r="J203"/>
  <c r="K203"/>
  <c r="J204"/>
  <c r="K204"/>
  <c r="J205"/>
  <c r="K205"/>
  <c r="J206"/>
  <c r="K206"/>
  <c r="J207"/>
  <c r="K207"/>
  <c r="J208"/>
  <c r="K208"/>
  <c r="J209"/>
  <c r="K209"/>
  <c r="J210"/>
  <c r="K210"/>
  <c r="J211"/>
  <c r="K211"/>
  <c r="J212"/>
  <c r="K212"/>
  <c r="J213"/>
  <c r="K213"/>
  <c r="J214"/>
  <c r="K214"/>
  <c r="J215"/>
  <c r="K215"/>
  <c r="J216"/>
  <c r="K216"/>
  <c r="J217"/>
  <c r="K217"/>
  <c r="J218"/>
  <c r="K218"/>
  <c r="J219"/>
  <c r="K219"/>
  <c r="J220"/>
  <c r="K220"/>
  <c r="J221"/>
  <c r="K221"/>
  <c r="J222"/>
  <c r="K222"/>
  <c r="J223"/>
  <c r="K223"/>
  <c r="J224"/>
  <c r="K224"/>
  <c r="J225"/>
  <c r="K225"/>
  <c r="J226"/>
  <c r="K226"/>
  <c r="J227"/>
  <c r="K227"/>
  <c r="J228"/>
  <c r="K228"/>
  <c r="J229"/>
  <c r="K229"/>
  <c r="J230"/>
  <c r="K230"/>
  <c r="K148"/>
  <c r="J148"/>
  <c r="K69"/>
  <c r="K68"/>
  <c r="K67"/>
  <c r="K66"/>
  <c r="K65"/>
  <c r="J69"/>
  <c r="J68"/>
  <c r="J67"/>
  <c r="J66"/>
  <c r="J65"/>
  <c r="K64"/>
  <c r="J64"/>
  <c r="K27"/>
  <c r="K26"/>
  <c r="K25"/>
  <c r="K24"/>
  <c r="K23"/>
  <c r="J27"/>
  <c r="J26"/>
  <c r="J25"/>
  <c r="J24"/>
  <c r="J23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K22"/>
  <c r="J22"/>
  <c r="F446"/>
  <c r="F445"/>
  <c r="F444"/>
  <c r="F570"/>
  <c r="F443"/>
  <c r="F442"/>
  <c r="F441"/>
  <c r="G446"/>
  <c r="G445"/>
  <c r="G444"/>
  <c r="G443"/>
  <c r="G442"/>
  <c r="G441"/>
  <c r="G539"/>
  <c r="M153"/>
  <c r="M152"/>
  <c r="M151"/>
  <c r="M150"/>
  <c r="M149"/>
  <c r="L153"/>
  <c r="L152"/>
  <c r="L151"/>
  <c r="L150"/>
  <c r="L149"/>
  <c r="L148"/>
  <c r="M90"/>
  <c r="M89"/>
  <c r="M88"/>
  <c r="M87"/>
  <c r="M86"/>
  <c r="L90"/>
  <c r="L89"/>
  <c r="L88"/>
  <c r="L87"/>
  <c r="L86"/>
  <c r="L85"/>
  <c r="M69"/>
  <c r="M68"/>
  <c r="M67"/>
  <c r="M66"/>
  <c r="M65"/>
  <c r="L69"/>
  <c r="L68"/>
  <c r="L67"/>
  <c r="L66"/>
  <c r="L65"/>
  <c r="M64"/>
  <c r="L64"/>
  <c r="M27"/>
  <c r="M26"/>
  <c r="M25"/>
  <c r="M24"/>
  <c r="M23"/>
  <c r="M22"/>
  <c r="L27"/>
  <c r="L26"/>
  <c r="L25"/>
  <c r="L24"/>
  <c r="L23"/>
  <c r="L22"/>
  <c r="F409"/>
  <c r="F408"/>
  <c r="F407"/>
  <c r="F395"/>
  <c r="G409"/>
  <c r="G408"/>
  <c r="G407"/>
  <c r="G406"/>
  <c r="G405"/>
  <c r="F406"/>
  <c r="F405"/>
  <c r="G404"/>
  <c r="F404"/>
  <c r="G395"/>
  <c r="G394"/>
  <c r="G393"/>
  <c r="G392"/>
  <c r="G391"/>
  <c r="F394"/>
  <c r="F393"/>
  <c r="F392"/>
  <c r="F391"/>
  <c r="G390"/>
  <c r="F390"/>
  <c r="G153"/>
  <c r="G152"/>
  <c r="G151"/>
  <c r="G150"/>
  <c r="G149"/>
  <c r="F153"/>
  <c r="F152"/>
  <c r="F151"/>
  <c r="F150"/>
  <c r="F149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G148"/>
  <c r="F148"/>
  <c r="K90"/>
  <c r="K89"/>
  <c r="K88"/>
  <c r="K87"/>
  <c r="K86"/>
  <c r="J90"/>
  <c r="J89"/>
  <c r="J88"/>
  <c r="J87"/>
  <c r="J86"/>
  <c r="G90"/>
  <c r="G89"/>
  <c r="G88"/>
  <c r="G87"/>
  <c r="G86"/>
  <c r="G69"/>
  <c r="G68"/>
  <c r="G67"/>
  <c r="G66"/>
  <c r="G65"/>
  <c r="F69"/>
  <c r="F68"/>
  <c r="F67"/>
  <c r="F66"/>
  <c r="F65"/>
  <c r="G64"/>
  <c r="F64"/>
  <c r="G27"/>
  <c r="G26"/>
  <c r="G25"/>
  <c r="G24"/>
  <c r="G23"/>
  <c r="F27"/>
  <c r="F26"/>
  <c r="F25"/>
  <c r="F24"/>
  <c r="F23"/>
  <c r="F22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22"/>
  <c r="F432"/>
  <c r="G432"/>
  <c r="L232"/>
  <c r="L574"/>
  <c r="J234"/>
  <c r="F63"/>
  <c r="J21"/>
  <c r="F338"/>
  <c r="G73"/>
  <c r="G72"/>
  <c r="G94"/>
  <c r="G93"/>
  <c r="F462"/>
  <c r="F29"/>
  <c r="F455"/>
  <c r="F448"/>
  <c r="G448"/>
  <c r="G71"/>
  <c r="F71"/>
  <c r="G397"/>
  <c r="F397"/>
  <c r="G411"/>
  <c r="F411"/>
  <c r="G92"/>
  <c r="F92"/>
  <c r="F140"/>
  <c r="G140"/>
  <c r="F49"/>
  <c r="H49"/>
  <c r="I49"/>
  <c r="E62"/>
  <c r="D62"/>
  <c r="E61"/>
  <c r="D61"/>
  <c r="E60"/>
  <c r="D60"/>
  <c r="E59"/>
  <c r="D59"/>
  <c r="E58"/>
  <c r="D58"/>
  <c r="E57"/>
  <c r="D57"/>
  <c r="E56"/>
  <c r="D56"/>
  <c r="I56"/>
  <c r="H56"/>
  <c r="F56"/>
  <c r="H64"/>
  <c r="D64"/>
  <c r="I64"/>
  <c r="H65"/>
  <c r="I65"/>
  <c r="H66"/>
  <c r="I66"/>
  <c r="G63"/>
  <c r="H67"/>
  <c r="I67"/>
  <c r="H68"/>
  <c r="I68"/>
  <c r="H69"/>
  <c r="I69"/>
  <c r="E50"/>
  <c r="E51"/>
  <c r="D51"/>
  <c r="E52"/>
  <c r="D52"/>
  <c r="E53"/>
  <c r="E54"/>
  <c r="E55"/>
  <c r="F282"/>
  <c r="K63"/>
  <c r="I63"/>
  <c r="H63"/>
  <c r="E49"/>
  <c r="D50"/>
  <c r="F398"/>
  <c r="F122"/>
  <c r="F100"/>
  <c r="F101"/>
  <c r="F79"/>
  <c r="F80"/>
  <c r="F37"/>
  <c r="F38"/>
  <c r="F399"/>
  <c r="F93"/>
  <c r="F94"/>
  <c r="F412"/>
  <c r="F413"/>
  <c r="I149"/>
  <c r="I150"/>
  <c r="I151"/>
  <c r="I152"/>
  <c r="I153"/>
  <c r="H148"/>
  <c r="I148"/>
  <c r="H86"/>
  <c r="I86"/>
  <c r="H87"/>
  <c r="I87"/>
  <c r="H88"/>
  <c r="I88"/>
  <c r="H89"/>
  <c r="I89"/>
  <c r="H90"/>
  <c r="I90"/>
  <c r="H85"/>
  <c r="I85"/>
  <c r="I23"/>
  <c r="I24"/>
  <c r="I25"/>
  <c r="I26"/>
  <c r="I27"/>
  <c r="H22"/>
  <c r="I22"/>
  <c r="E230"/>
  <c r="E229"/>
  <c r="E228"/>
  <c r="E227"/>
  <c r="E226"/>
  <c r="E225"/>
  <c r="M224"/>
  <c r="I224"/>
  <c r="H224"/>
  <c r="E146"/>
  <c r="E145"/>
  <c r="E144"/>
  <c r="E143"/>
  <c r="E142"/>
  <c r="E141"/>
  <c r="D141"/>
  <c r="M140"/>
  <c r="K140"/>
  <c r="J140"/>
  <c r="I140"/>
  <c r="H140"/>
  <c r="L53"/>
  <c r="M49"/>
  <c r="H405"/>
  <c r="I405"/>
  <c r="J405"/>
  <c r="K405"/>
  <c r="L405"/>
  <c r="M405"/>
  <c r="G434"/>
  <c r="H406"/>
  <c r="I406"/>
  <c r="J406"/>
  <c r="K406"/>
  <c r="L406"/>
  <c r="M406"/>
  <c r="H407"/>
  <c r="I407"/>
  <c r="J407"/>
  <c r="K407"/>
  <c r="L407"/>
  <c r="M407"/>
  <c r="H408"/>
  <c r="I408"/>
  <c r="J408"/>
  <c r="K408"/>
  <c r="L408"/>
  <c r="M408"/>
  <c r="H409"/>
  <c r="I409"/>
  <c r="J409"/>
  <c r="K409"/>
  <c r="L409"/>
  <c r="M409"/>
  <c r="H404"/>
  <c r="I404"/>
  <c r="J404"/>
  <c r="K404"/>
  <c r="L404"/>
  <c r="M404"/>
  <c r="G433"/>
  <c r="H391"/>
  <c r="H433"/>
  <c r="I391"/>
  <c r="I433"/>
  <c r="J391"/>
  <c r="J433"/>
  <c r="K391"/>
  <c r="K433"/>
  <c r="L391"/>
  <c r="L433"/>
  <c r="M391"/>
  <c r="M433"/>
  <c r="H392"/>
  <c r="H434"/>
  <c r="I392"/>
  <c r="I434"/>
  <c r="J392"/>
  <c r="J434"/>
  <c r="K392"/>
  <c r="K434"/>
  <c r="L392"/>
  <c r="L434"/>
  <c r="M392"/>
  <c r="M434"/>
  <c r="G435"/>
  <c r="H393"/>
  <c r="H435"/>
  <c r="I393"/>
  <c r="I435"/>
  <c r="J393"/>
  <c r="J435"/>
  <c r="K393"/>
  <c r="K435"/>
  <c r="L393"/>
  <c r="L435"/>
  <c r="M393"/>
  <c r="M435"/>
  <c r="G436"/>
  <c r="H394"/>
  <c r="H436"/>
  <c r="I394"/>
  <c r="I436"/>
  <c r="J394"/>
  <c r="J436"/>
  <c r="K394"/>
  <c r="K436"/>
  <c r="L394"/>
  <c r="L436"/>
  <c r="M394"/>
  <c r="M436"/>
  <c r="G437"/>
  <c r="H395"/>
  <c r="H437"/>
  <c r="I395"/>
  <c r="I437"/>
  <c r="J395"/>
  <c r="J437"/>
  <c r="K395"/>
  <c r="K437"/>
  <c r="L395"/>
  <c r="L437"/>
  <c r="M395"/>
  <c r="M437"/>
  <c r="H390"/>
  <c r="H432"/>
  <c r="I390"/>
  <c r="I432"/>
  <c r="J390"/>
  <c r="J432"/>
  <c r="K390"/>
  <c r="K432"/>
  <c r="L390"/>
  <c r="L432"/>
  <c r="M390"/>
  <c r="M432"/>
  <c r="E430"/>
  <c r="D430"/>
  <c r="E429"/>
  <c r="D429"/>
  <c r="E428"/>
  <c r="D428"/>
  <c r="E427"/>
  <c r="D427"/>
  <c r="E426"/>
  <c r="D426"/>
  <c r="E425"/>
  <c r="D425"/>
  <c r="M424"/>
  <c r="L424"/>
  <c r="K424"/>
  <c r="J424"/>
  <c r="I424"/>
  <c r="H424"/>
  <c r="G424"/>
  <c r="F424"/>
  <c r="E424"/>
  <c r="D424"/>
  <c r="E423"/>
  <c r="E422"/>
  <c r="E421"/>
  <c r="E420"/>
  <c r="E419"/>
  <c r="F418"/>
  <c r="F419"/>
  <c r="F420"/>
  <c r="E418"/>
  <c r="D418"/>
  <c r="M417"/>
  <c r="L417"/>
  <c r="K417"/>
  <c r="J417"/>
  <c r="I417"/>
  <c r="H417"/>
  <c r="G417"/>
  <c r="E390"/>
  <c r="E416"/>
  <c r="E415"/>
  <c r="E414"/>
  <c r="E413"/>
  <c r="E412"/>
  <c r="E411"/>
  <c r="E410"/>
  <c r="D411"/>
  <c r="G410"/>
  <c r="E565"/>
  <c r="E564"/>
  <c r="E563"/>
  <c r="E562"/>
  <c r="F561"/>
  <c r="F562"/>
  <c r="E561"/>
  <c r="D561"/>
  <c r="E560"/>
  <c r="D560"/>
  <c r="E559"/>
  <c r="E551"/>
  <c r="E550"/>
  <c r="E549"/>
  <c r="E548"/>
  <c r="F547"/>
  <c r="F548"/>
  <c r="E547"/>
  <c r="D547"/>
  <c r="E546"/>
  <c r="D546"/>
  <c r="E545"/>
  <c r="H441"/>
  <c r="I441"/>
  <c r="J441"/>
  <c r="K441"/>
  <c r="L441"/>
  <c r="M441"/>
  <c r="H442"/>
  <c r="I442"/>
  <c r="J442"/>
  <c r="K442"/>
  <c r="L442"/>
  <c r="M442"/>
  <c r="H443"/>
  <c r="I443"/>
  <c r="J443"/>
  <c r="K443"/>
  <c r="L443"/>
  <c r="M443"/>
  <c r="H444"/>
  <c r="I444"/>
  <c r="J444"/>
  <c r="K444"/>
  <c r="L444"/>
  <c r="M444"/>
  <c r="H445"/>
  <c r="I445"/>
  <c r="J445"/>
  <c r="K445"/>
  <c r="L445"/>
  <c r="M445"/>
  <c r="H446"/>
  <c r="I446"/>
  <c r="J446"/>
  <c r="K446"/>
  <c r="L446"/>
  <c r="M446"/>
  <c r="F567"/>
  <c r="E530"/>
  <c r="D530"/>
  <c r="E529"/>
  <c r="D529"/>
  <c r="E528"/>
  <c r="D528"/>
  <c r="E527"/>
  <c r="D527"/>
  <c r="E526"/>
  <c r="D526"/>
  <c r="E525"/>
  <c r="D525"/>
  <c r="M524"/>
  <c r="L524"/>
  <c r="K524"/>
  <c r="J524"/>
  <c r="I524"/>
  <c r="H524"/>
  <c r="G524"/>
  <c r="F524"/>
  <c r="E524"/>
  <c r="D524"/>
  <c r="E523"/>
  <c r="D523"/>
  <c r="E522"/>
  <c r="D522"/>
  <c r="E521"/>
  <c r="D521"/>
  <c r="E520"/>
  <c r="D520"/>
  <c r="E519"/>
  <c r="D519"/>
  <c r="E518"/>
  <c r="D518"/>
  <c r="M517"/>
  <c r="L517"/>
  <c r="K517"/>
  <c r="J517"/>
  <c r="I517"/>
  <c r="H517"/>
  <c r="G517"/>
  <c r="F517"/>
  <c r="E517"/>
  <c r="D517"/>
  <c r="E516"/>
  <c r="D516"/>
  <c r="E515"/>
  <c r="D515"/>
  <c r="E514"/>
  <c r="D514"/>
  <c r="E513"/>
  <c r="D513"/>
  <c r="E512"/>
  <c r="D512"/>
  <c r="E511"/>
  <c r="D511"/>
  <c r="M510"/>
  <c r="L510"/>
  <c r="K510"/>
  <c r="J510"/>
  <c r="I510"/>
  <c r="H510"/>
  <c r="G510"/>
  <c r="F510"/>
  <c r="E510"/>
  <c r="D510"/>
  <c r="E417"/>
  <c r="L54"/>
  <c r="D54"/>
  <c r="D53"/>
  <c r="E140"/>
  <c r="E224"/>
  <c r="E433"/>
  <c r="L224"/>
  <c r="D142"/>
  <c r="D143"/>
  <c r="L55"/>
  <c r="E436"/>
  <c r="E434"/>
  <c r="E437"/>
  <c r="E435"/>
  <c r="D390"/>
  <c r="F421"/>
  <c r="D419"/>
  <c r="D420"/>
  <c r="F434"/>
  <c r="D412"/>
  <c r="D413"/>
  <c r="F563"/>
  <c r="D562"/>
  <c r="F549"/>
  <c r="D548"/>
  <c r="F554"/>
  <c r="F555"/>
  <c r="H539"/>
  <c r="I539"/>
  <c r="J539"/>
  <c r="K539"/>
  <c r="L539"/>
  <c r="M539"/>
  <c r="G540"/>
  <c r="H540"/>
  <c r="I540"/>
  <c r="J540"/>
  <c r="K540"/>
  <c r="L540"/>
  <c r="M540"/>
  <c r="G541"/>
  <c r="H541"/>
  <c r="I541"/>
  <c r="J541"/>
  <c r="K541"/>
  <c r="L541"/>
  <c r="M541"/>
  <c r="G542"/>
  <c r="H542"/>
  <c r="I542"/>
  <c r="J542"/>
  <c r="K542"/>
  <c r="L542"/>
  <c r="M542"/>
  <c r="G543"/>
  <c r="H543"/>
  <c r="I543"/>
  <c r="J543"/>
  <c r="K543"/>
  <c r="L543"/>
  <c r="M543"/>
  <c r="G544"/>
  <c r="H544"/>
  <c r="I544"/>
  <c r="J544"/>
  <c r="K544"/>
  <c r="L544"/>
  <c r="M544"/>
  <c r="E544"/>
  <c r="D540"/>
  <c r="M559"/>
  <c r="L559"/>
  <c r="K559"/>
  <c r="J559"/>
  <c r="I559"/>
  <c r="H559"/>
  <c r="G559"/>
  <c r="E558"/>
  <c r="E557"/>
  <c r="E556"/>
  <c r="E555"/>
  <c r="E554"/>
  <c r="D554"/>
  <c r="E553"/>
  <c r="D553"/>
  <c r="M552"/>
  <c r="L552"/>
  <c r="K552"/>
  <c r="J552"/>
  <c r="I552"/>
  <c r="H552"/>
  <c r="G552"/>
  <c r="M545"/>
  <c r="L545"/>
  <c r="K545"/>
  <c r="J545"/>
  <c r="I545"/>
  <c r="H545"/>
  <c r="G545"/>
  <c r="E543"/>
  <c r="E542"/>
  <c r="E541"/>
  <c r="E540"/>
  <c r="E539"/>
  <c r="D539"/>
  <c r="M538"/>
  <c r="K538"/>
  <c r="I538"/>
  <c r="H538"/>
  <c r="G538"/>
  <c r="G567"/>
  <c r="H567"/>
  <c r="I567"/>
  <c r="J567"/>
  <c r="K567"/>
  <c r="L567"/>
  <c r="M567"/>
  <c r="G568"/>
  <c r="H568"/>
  <c r="I568"/>
  <c r="J568"/>
  <c r="K568"/>
  <c r="L568"/>
  <c r="M568"/>
  <c r="G569"/>
  <c r="H569"/>
  <c r="I569"/>
  <c r="J569"/>
  <c r="K569"/>
  <c r="L569"/>
  <c r="M569"/>
  <c r="G570"/>
  <c r="H570"/>
  <c r="I570"/>
  <c r="J570"/>
  <c r="K570"/>
  <c r="L570"/>
  <c r="M570"/>
  <c r="G571"/>
  <c r="H571"/>
  <c r="I571"/>
  <c r="J571"/>
  <c r="K571"/>
  <c r="L571"/>
  <c r="M571"/>
  <c r="G572"/>
  <c r="H572"/>
  <c r="I572"/>
  <c r="J572"/>
  <c r="K572"/>
  <c r="L572"/>
  <c r="M572"/>
  <c r="D441"/>
  <c r="E537"/>
  <c r="E536"/>
  <c r="E535"/>
  <c r="E534"/>
  <c r="E533"/>
  <c r="D533"/>
  <c r="E532"/>
  <c r="D532"/>
  <c r="M531"/>
  <c r="L531"/>
  <c r="K531"/>
  <c r="J531"/>
  <c r="I531"/>
  <c r="H531"/>
  <c r="G531"/>
  <c r="E509"/>
  <c r="E508"/>
  <c r="E507"/>
  <c r="E506"/>
  <c r="E505"/>
  <c r="D505"/>
  <c r="E504"/>
  <c r="D504"/>
  <c r="M503"/>
  <c r="L503"/>
  <c r="K503"/>
  <c r="J503"/>
  <c r="I503"/>
  <c r="H503"/>
  <c r="G503"/>
  <c r="E502"/>
  <c r="D502"/>
  <c r="E501"/>
  <c r="D501"/>
  <c r="E500"/>
  <c r="D500"/>
  <c r="E499"/>
  <c r="D499"/>
  <c r="E498"/>
  <c r="D498"/>
  <c r="E497"/>
  <c r="D497"/>
  <c r="M496"/>
  <c r="L496"/>
  <c r="K496"/>
  <c r="J496"/>
  <c r="I496"/>
  <c r="H496"/>
  <c r="G496"/>
  <c r="F496"/>
  <c r="E496"/>
  <c r="D496"/>
  <c r="E495"/>
  <c r="E494"/>
  <c r="E493"/>
  <c r="E492"/>
  <c r="E491"/>
  <c r="D491"/>
  <c r="E490"/>
  <c r="D490"/>
  <c r="M489"/>
  <c r="L489"/>
  <c r="K489"/>
  <c r="J489"/>
  <c r="I489"/>
  <c r="H489"/>
  <c r="G489"/>
  <c r="E488"/>
  <c r="E487"/>
  <c r="E486"/>
  <c r="E485"/>
  <c r="E484"/>
  <c r="D484"/>
  <c r="E483"/>
  <c r="D483"/>
  <c r="M482"/>
  <c r="L482"/>
  <c r="K482"/>
  <c r="J482"/>
  <c r="I482"/>
  <c r="H482"/>
  <c r="G482"/>
  <c r="E481"/>
  <c r="E480"/>
  <c r="E479"/>
  <c r="E478"/>
  <c r="E477"/>
  <c r="D477"/>
  <c r="E476"/>
  <c r="D476"/>
  <c r="G475"/>
  <c r="E474"/>
  <c r="D474"/>
  <c r="E473"/>
  <c r="D473"/>
  <c r="E472"/>
  <c r="D472"/>
  <c r="E471"/>
  <c r="D471"/>
  <c r="E470"/>
  <c r="D470"/>
  <c r="E469"/>
  <c r="D469"/>
  <c r="M468"/>
  <c r="L468"/>
  <c r="K468"/>
  <c r="J468"/>
  <c r="I468"/>
  <c r="H468"/>
  <c r="G468"/>
  <c r="F468"/>
  <c r="E468"/>
  <c r="D468"/>
  <c r="E467"/>
  <c r="E466"/>
  <c r="E465"/>
  <c r="E464"/>
  <c r="E463"/>
  <c r="E462"/>
  <c r="D462"/>
  <c r="M461"/>
  <c r="L461"/>
  <c r="K461"/>
  <c r="J461"/>
  <c r="I461"/>
  <c r="H461"/>
  <c r="G461"/>
  <c r="E460"/>
  <c r="E459"/>
  <c r="E458"/>
  <c r="E457"/>
  <c r="E456"/>
  <c r="E455"/>
  <c r="D455"/>
  <c r="M454"/>
  <c r="L454"/>
  <c r="K454"/>
  <c r="J454"/>
  <c r="I454"/>
  <c r="H454"/>
  <c r="G454"/>
  <c r="E453"/>
  <c r="E452"/>
  <c r="E451"/>
  <c r="E450"/>
  <c r="E449"/>
  <c r="E448"/>
  <c r="D448"/>
  <c r="G447"/>
  <c r="E446"/>
  <c r="E445"/>
  <c r="E444"/>
  <c r="E443"/>
  <c r="E442"/>
  <c r="E441"/>
  <c r="M440"/>
  <c r="L440"/>
  <c r="K440"/>
  <c r="J440"/>
  <c r="I440"/>
  <c r="H440"/>
  <c r="G440"/>
  <c r="L82"/>
  <c r="L83"/>
  <c r="L41"/>
  <c r="L32"/>
  <c r="F317"/>
  <c r="F127"/>
  <c r="F128"/>
  <c r="F129"/>
  <c r="L222"/>
  <c r="L223"/>
  <c r="L215"/>
  <c r="L216"/>
  <c r="L205"/>
  <c r="L206"/>
  <c r="L207"/>
  <c r="L208"/>
  <c r="L209"/>
  <c r="L204"/>
  <c r="L200"/>
  <c r="L191"/>
  <c r="L192"/>
  <c r="L193"/>
  <c r="L194"/>
  <c r="L195"/>
  <c r="L190"/>
  <c r="L184"/>
  <c r="L185"/>
  <c r="L186"/>
  <c r="L187"/>
  <c r="L188"/>
  <c r="L183"/>
  <c r="L163"/>
  <c r="L164"/>
  <c r="L165"/>
  <c r="L166"/>
  <c r="L167"/>
  <c r="L162"/>
  <c r="L155"/>
  <c r="L135"/>
  <c r="L136"/>
  <c r="L137"/>
  <c r="L138"/>
  <c r="L139"/>
  <c r="L134"/>
  <c r="L108"/>
  <c r="H98"/>
  <c r="L92"/>
  <c r="M93"/>
  <c r="L30"/>
  <c r="L29"/>
  <c r="J121"/>
  <c r="J122"/>
  <c r="F106"/>
  <c r="J93"/>
  <c r="J92"/>
  <c r="J72"/>
  <c r="J71"/>
  <c r="H37"/>
  <c r="F39"/>
  <c r="F40"/>
  <c r="F41"/>
  <c r="F130"/>
  <c r="F131"/>
  <c r="F132"/>
  <c r="F123"/>
  <c r="F124"/>
  <c r="F125"/>
  <c r="F116"/>
  <c r="F117"/>
  <c r="F118"/>
  <c r="F113"/>
  <c r="F114"/>
  <c r="F102"/>
  <c r="F103"/>
  <c r="F104"/>
  <c r="F81"/>
  <c r="F82"/>
  <c r="F83"/>
  <c r="F248"/>
  <c r="F241"/>
  <c r="F381"/>
  <c r="F249"/>
  <c r="G249"/>
  <c r="H249"/>
  <c r="I249"/>
  <c r="J249"/>
  <c r="K249"/>
  <c r="L249"/>
  <c r="M249"/>
  <c r="F250"/>
  <c r="G250"/>
  <c r="H250"/>
  <c r="I250"/>
  <c r="J250"/>
  <c r="K250"/>
  <c r="L250"/>
  <c r="M250"/>
  <c r="F251"/>
  <c r="G251"/>
  <c r="H251"/>
  <c r="I251"/>
  <c r="J251"/>
  <c r="K251"/>
  <c r="L251"/>
  <c r="M251"/>
  <c r="F252"/>
  <c r="G252"/>
  <c r="H252"/>
  <c r="I252"/>
  <c r="J252"/>
  <c r="K252"/>
  <c r="L252"/>
  <c r="M252"/>
  <c r="F253"/>
  <c r="G253"/>
  <c r="H253"/>
  <c r="I253"/>
  <c r="J253"/>
  <c r="K253"/>
  <c r="L253"/>
  <c r="M253"/>
  <c r="G248"/>
  <c r="G241"/>
  <c r="H248"/>
  <c r="I248"/>
  <c r="J248"/>
  <c r="K248"/>
  <c r="L248"/>
  <c r="M248"/>
  <c r="F360"/>
  <c r="H212"/>
  <c r="J95"/>
  <c r="D432"/>
  <c r="D405"/>
  <c r="F433"/>
  <c r="D433"/>
  <c r="E432"/>
  <c r="J73"/>
  <c r="E447"/>
  <c r="L49"/>
  <c r="D55"/>
  <c r="D49"/>
  <c r="F107"/>
  <c r="F108"/>
  <c r="L93"/>
  <c r="E552"/>
  <c r="L538"/>
  <c r="J538"/>
  <c r="H213"/>
  <c r="H149"/>
  <c r="F72"/>
  <c r="H38"/>
  <c r="H23"/>
  <c r="J123"/>
  <c r="J124"/>
  <c r="J125"/>
  <c r="L33"/>
  <c r="L201"/>
  <c r="L202"/>
  <c r="L109"/>
  <c r="D434"/>
  <c r="D144"/>
  <c r="E454"/>
  <c r="E461"/>
  <c r="E475"/>
  <c r="F400"/>
  <c r="E531"/>
  <c r="E538"/>
  <c r="F414"/>
  <c r="F422"/>
  <c r="D421"/>
  <c r="E405"/>
  <c r="E408"/>
  <c r="E406"/>
  <c r="E489"/>
  <c r="E409"/>
  <c r="E407"/>
  <c r="F564"/>
  <c r="D563"/>
  <c r="F550"/>
  <c r="D549"/>
  <c r="F556"/>
  <c r="D556"/>
  <c r="D555"/>
  <c r="D534"/>
  <c r="E572"/>
  <c r="E570"/>
  <c r="E568"/>
  <c r="L566"/>
  <c r="J566"/>
  <c r="H566"/>
  <c r="G566"/>
  <c r="E567"/>
  <c r="E571"/>
  <c r="E569"/>
  <c r="M566"/>
  <c r="K566"/>
  <c r="I566"/>
  <c r="F568"/>
  <c r="D568"/>
  <c r="F557"/>
  <c r="E503"/>
  <c r="E482"/>
  <c r="E440"/>
  <c r="D456"/>
  <c r="D463"/>
  <c r="D506"/>
  <c r="D478"/>
  <c r="D485"/>
  <c r="D492"/>
  <c r="D449"/>
  <c r="D457"/>
  <c r="L180"/>
  <c r="L130"/>
  <c r="L131"/>
  <c r="L132"/>
  <c r="F247"/>
  <c r="L124"/>
  <c r="L125"/>
  <c r="L117"/>
  <c r="L118"/>
  <c r="E101"/>
  <c r="E99"/>
  <c r="E100"/>
  <c r="E92"/>
  <c r="J96"/>
  <c r="F435"/>
  <c r="D435"/>
  <c r="J74"/>
  <c r="F73"/>
  <c r="J97"/>
  <c r="F30"/>
  <c r="L34"/>
  <c r="H39"/>
  <c r="H24"/>
  <c r="H214"/>
  <c r="H150"/>
  <c r="L94"/>
  <c r="E566"/>
  <c r="L181"/>
  <c r="L110"/>
  <c r="F95"/>
  <c r="D146"/>
  <c r="D145"/>
  <c r="L140"/>
  <c r="D414"/>
  <c r="F401"/>
  <c r="F415"/>
  <c r="D415"/>
  <c r="D422"/>
  <c r="F423"/>
  <c r="D423"/>
  <c r="F565"/>
  <c r="D565"/>
  <c r="D564"/>
  <c r="F559"/>
  <c r="F551"/>
  <c r="D551"/>
  <c r="D550"/>
  <c r="F545"/>
  <c r="D570"/>
  <c r="D535"/>
  <c r="D567"/>
  <c r="F569"/>
  <c r="D569"/>
  <c r="D541"/>
  <c r="D542"/>
  <c r="D557"/>
  <c r="F558"/>
  <c r="D507"/>
  <c r="D493"/>
  <c r="D486"/>
  <c r="D479"/>
  <c r="D464"/>
  <c r="D458"/>
  <c r="D442"/>
  <c r="D450"/>
  <c r="D443"/>
  <c r="D407"/>
  <c r="L156"/>
  <c r="M95"/>
  <c r="E255"/>
  <c r="D255"/>
  <c r="F361"/>
  <c r="G361"/>
  <c r="G340"/>
  <c r="H361"/>
  <c r="H340"/>
  <c r="I361"/>
  <c r="I340"/>
  <c r="J361"/>
  <c r="J340"/>
  <c r="K361"/>
  <c r="K340"/>
  <c r="L361"/>
  <c r="M361"/>
  <c r="F362"/>
  <c r="G362"/>
  <c r="G341"/>
  <c r="H362"/>
  <c r="H341"/>
  <c r="I362"/>
  <c r="I341"/>
  <c r="J362"/>
  <c r="J341"/>
  <c r="K362"/>
  <c r="K341"/>
  <c r="L362"/>
  <c r="M362"/>
  <c r="F363"/>
  <c r="G363"/>
  <c r="G342"/>
  <c r="H363"/>
  <c r="H342"/>
  <c r="I363"/>
  <c r="I342"/>
  <c r="J363"/>
  <c r="J342"/>
  <c r="K363"/>
  <c r="K342"/>
  <c r="L363"/>
  <c r="M363"/>
  <c r="F364"/>
  <c r="G364"/>
  <c r="G343"/>
  <c r="H364"/>
  <c r="H343"/>
  <c r="I364"/>
  <c r="I343"/>
  <c r="J364"/>
  <c r="J343"/>
  <c r="K364"/>
  <c r="K343"/>
  <c r="L364"/>
  <c r="M364"/>
  <c r="F365"/>
  <c r="G365"/>
  <c r="G344"/>
  <c r="H365"/>
  <c r="I365"/>
  <c r="I344"/>
  <c r="J365"/>
  <c r="J344"/>
  <c r="K365"/>
  <c r="K344"/>
  <c r="L365"/>
  <c r="L344"/>
  <c r="L338"/>
  <c r="M365"/>
  <c r="M344"/>
  <c r="G360"/>
  <c r="G339"/>
  <c r="H360"/>
  <c r="I360"/>
  <c r="I339"/>
  <c r="J360"/>
  <c r="K360"/>
  <c r="K339"/>
  <c r="L360"/>
  <c r="M360"/>
  <c r="F254"/>
  <c r="G242"/>
  <c r="G382"/>
  <c r="I242"/>
  <c r="I382"/>
  <c r="I575"/>
  <c r="K242"/>
  <c r="K382"/>
  <c r="M242"/>
  <c r="M382"/>
  <c r="F243"/>
  <c r="G243"/>
  <c r="G383"/>
  <c r="H243"/>
  <c r="I243"/>
  <c r="I383"/>
  <c r="J243"/>
  <c r="K243"/>
  <c r="K383"/>
  <c r="L243"/>
  <c r="M243"/>
  <c r="M383"/>
  <c r="F244"/>
  <c r="G244"/>
  <c r="G384"/>
  <c r="H244"/>
  <c r="I244"/>
  <c r="I384"/>
  <c r="J244"/>
  <c r="K244"/>
  <c r="L244"/>
  <c r="M244"/>
  <c r="M384"/>
  <c r="F245"/>
  <c r="G245"/>
  <c r="G385"/>
  <c r="H245"/>
  <c r="I245"/>
  <c r="I385"/>
  <c r="J245"/>
  <c r="K245"/>
  <c r="K385"/>
  <c r="L245"/>
  <c r="M245"/>
  <c r="M385"/>
  <c r="F246"/>
  <c r="G246"/>
  <c r="G386"/>
  <c r="H246"/>
  <c r="I246"/>
  <c r="I386"/>
  <c r="J246"/>
  <c r="K246"/>
  <c r="K386"/>
  <c r="L246"/>
  <c r="M246"/>
  <c r="M386"/>
  <c r="H241"/>
  <c r="I241"/>
  <c r="J241"/>
  <c r="K241"/>
  <c r="L241"/>
  <c r="M241"/>
  <c r="M381"/>
  <c r="D248"/>
  <c r="F373"/>
  <c r="G373"/>
  <c r="H373"/>
  <c r="H366"/>
  <c r="I366"/>
  <c r="J366"/>
  <c r="F366"/>
  <c r="F352"/>
  <c r="F345"/>
  <c r="F331"/>
  <c r="F324"/>
  <c r="F310"/>
  <c r="F303"/>
  <c r="F296"/>
  <c r="F289"/>
  <c r="F275"/>
  <c r="F268"/>
  <c r="F261"/>
  <c r="D287"/>
  <c r="G98"/>
  <c r="G91"/>
  <c r="G77"/>
  <c r="E379"/>
  <c r="D379"/>
  <c r="E378"/>
  <c r="D378"/>
  <c r="E377"/>
  <c r="D377"/>
  <c r="E376"/>
  <c r="D376"/>
  <c r="E375"/>
  <c r="D375"/>
  <c r="E374"/>
  <c r="E373"/>
  <c r="D374"/>
  <c r="M373"/>
  <c r="L373"/>
  <c r="K373"/>
  <c r="J373"/>
  <c r="I373"/>
  <c r="E365"/>
  <c r="D365"/>
  <c r="E364"/>
  <c r="D364"/>
  <c r="E363"/>
  <c r="D363"/>
  <c r="E362"/>
  <c r="D362"/>
  <c r="E361"/>
  <c r="D361"/>
  <c r="E358"/>
  <c r="D358"/>
  <c r="E357"/>
  <c r="D357"/>
  <c r="E356"/>
  <c r="D356"/>
  <c r="E355"/>
  <c r="D355"/>
  <c r="E354"/>
  <c r="D354"/>
  <c r="E353"/>
  <c r="E352"/>
  <c r="D353"/>
  <c r="D352"/>
  <c r="M352"/>
  <c r="L352"/>
  <c r="K352"/>
  <c r="J352"/>
  <c r="I352"/>
  <c r="H352"/>
  <c r="G352"/>
  <c r="E351"/>
  <c r="D351"/>
  <c r="E350"/>
  <c r="D350"/>
  <c r="E349"/>
  <c r="D349"/>
  <c r="E348"/>
  <c r="D348"/>
  <c r="E347"/>
  <c r="D347"/>
  <c r="E346"/>
  <c r="E345"/>
  <c r="D346"/>
  <c r="M345"/>
  <c r="L345"/>
  <c r="K345"/>
  <c r="J345"/>
  <c r="I345"/>
  <c r="H345"/>
  <c r="G345"/>
  <c r="E337"/>
  <c r="D337"/>
  <c r="E336"/>
  <c r="D336"/>
  <c r="E335"/>
  <c r="D335"/>
  <c r="E334"/>
  <c r="D334"/>
  <c r="E333"/>
  <c r="D333"/>
  <c r="E332"/>
  <c r="E331"/>
  <c r="D332"/>
  <c r="M331"/>
  <c r="L331"/>
  <c r="K331"/>
  <c r="J331"/>
  <c r="I331"/>
  <c r="H331"/>
  <c r="G331"/>
  <c r="E323"/>
  <c r="D323"/>
  <c r="E322"/>
  <c r="D322"/>
  <c r="E321"/>
  <c r="D321"/>
  <c r="E320"/>
  <c r="D320"/>
  <c r="E319"/>
  <c r="D319"/>
  <c r="E318"/>
  <c r="E317"/>
  <c r="D318"/>
  <c r="D317"/>
  <c r="M317"/>
  <c r="L317"/>
  <c r="K317"/>
  <c r="J317"/>
  <c r="I317"/>
  <c r="H317"/>
  <c r="G317"/>
  <c r="E316"/>
  <c r="D316"/>
  <c r="E315"/>
  <c r="D315"/>
  <c r="E314"/>
  <c r="D314"/>
  <c r="E313"/>
  <c r="D313"/>
  <c r="E312"/>
  <c r="D312"/>
  <c r="E311"/>
  <c r="E310"/>
  <c r="D311"/>
  <c r="D310"/>
  <c r="M310"/>
  <c r="L310"/>
  <c r="K310"/>
  <c r="J310"/>
  <c r="I310"/>
  <c r="H310"/>
  <c r="G310"/>
  <c r="E309"/>
  <c r="D309"/>
  <c r="E308"/>
  <c r="D308"/>
  <c r="E307"/>
  <c r="D307"/>
  <c r="E306"/>
  <c r="D306"/>
  <c r="E305"/>
  <c r="D305"/>
  <c r="E304"/>
  <c r="E303"/>
  <c r="D304"/>
  <c r="M303"/>
  <c r="L303"/>
  <c r="K303"/>
  <c r="J303"/>
  <c r="I303"/>
  <c r="H303"/>
  <c r="G303"/>
  <c r="D303"/>
  <c r="E302"/>
  <c r="D302"/>
  <c r="E301"/>
  <c r="D301"/>
  <c r="E300"/>
  <c r="D300"/>
  <c r="E299"/>
  <c r="D299"/>
  <c r="E298"/>
  <c r="D298"/>
  <c r="E297"/>
  <c r="E296"/>
  <c r="D297"/>
  <c r="M296"/>
  <c r="L296"/>
  <c r="K296"/>
  <c r="J296"/>
  <c r="I296"/>
  <c r="H296"/>
  <c r="G296"/>
  <c r="E295"/>
  <c r="D295"/>
  <c r="E294"/>
  <c r="D294"/>
  <c r="E293"/>
  <c r="D293"/>
  <c r="E292"/>
  <c r="D292"/>
  <c r="E291"/>
  <c r="D291"/>
  <c r="E290"/>
  <c r="E289"/>
  <c r="D290"/>
  <c r="D289"/>
  <c r="M289"/>
  <c r="L289"/>
  <c r="K289"/>
  <c r="J289"/>
  <c r="I289"/>
  <c r="H289"/>
  <c r="G289"/>
  <c r="E288"/>
  <c r="D288"/>
  <c r="E287"/>
  <c r="E286"/>
  <c r="D286"/>
  <c r="E285"/>
  <c r="D285"/>
  <c r="E284"/>
  <c r="D284"/>
  <c r="E283"/>
  <c r="D283"/>
  <c r="M282"/>
  <c r="L282"/>
  <c r="K282"/>
  <c r="J282"/>
  <c r="I282"/>
  <c r="H282"/>
  <c r="G282"/>
  <c r="E281"/>
  <c r="D281"/>
  <c r="E280"/>
  <c r="D280"/>
  <c r="E279"/>
  <c r="D279"/>
  <c r="E278"/>
  <c r="D278"/>
  <c r="E277"/>
  <c r="D277"/>
  <c r="E276"/>
  <c r="E275"/>
  <c r="D276"/>
  <c r="D275"/>
  <c r="M275"/>
  <c r="L275"/>
  <c r="K275"/>
  <c r="J275"/>
  <c r="I275"/>
  <c r="H275"/>
  <c r="G275"/>
  <c r="E274"/>
  <c r="D274"/>
  <c r="E273"/>
  <c r="D273"/>
  <c r="E272"/>
  <c r="D272"/>
  <c r="E271"/>
  <c r="D271"/>
  <c r="E270"/>
  <c r="D270"/>
  <c r="E269"/>
  <c r="E268"/>
  <c r="D269"/>
  <c r="D268"/>
  <c r="M268"/>
  <c r="L268"/>
  <c r="K268"/>
  <c r="J268"/>
  <c r="I268"/>
  <c r="H268"/>
  <c r="G268"/>
  <c r="E260"/>
  <c r="D260"/>
  <c r="E259"/>
  <c r="D259"/>
  <c r="E258"/>
  <c r="D258"/>
  <c r="E257"/>
  <c r="D257"/>
  <c r="E256"/>
  <c r="D256"/>
  <c r="E254"/>
  <c r="M254"/>
  <c r="L254"/>
  <c r="K254"/>
  <c r="J254"/>
  <c r="I254"/>
  <c r="H254"/>
  <c r="G254"/>
  <c r="E267"/>
  <c r="D267"/>
  <c r="E266"/>
  <c r="D266"/>
  <c r="E265"/>
  <c r="D265"/>
  <c r="E264"/>
  <c r="D264"/>
  <c r="E263"/>
  <c r="D263"/>
  <c r="E262"/>
  <c r="E261"/>
  <c r="D262"/>
  <c r="M261"/>
  <c r="L261"/>
  <c r="K261"/>
  <c r="J261"/>
  <c r="I261"/>
  <c r="H261"/>
  <c r="G261"/>
  <c r="E369"/>
  <c r="E372"/>
  <c r="D372"/>
  <c r="E371"/>
  <c r="D371"/>
  <c r="E370"/>
  <c r="D370"/>
  <c r="D369"/>
  <c r="E368"/>
  <c r="D368"/>
  <c r="E367"/>
  <c r="D367"/>
  <c r="E330"/>
  <c r="D330"/>
  <c r="E329"/>
  <c r="D329"/>
  <c r="E328"/>
  <c r="D328"/>
  <c r="E327"/>
  <c r="D327"/>
  <c r="E326"/>
  <c r="D326"/>
  <c r="E325"/>
  <c r="D325"/>
  <c r="E324"/>
  <c r="D324"/>
  <c r="M366"/>
  <c r="L366"/>
  <c r="K366"/>
  <c r="G366"/>
  <c r="M324"/>
  <c r="L324"/>
  <c r="K324"/>
  <c r="J324"/>
  <c r="I324"/>
  <c r="H324"/>
  <c r="G324"/>
  <c r="E253"/>
  <c r="E155"/>
  <c r="E67"/>
  <c r="H233"/>
  <c r="K236"/>
  <c r="G235"/>
  <c r="K578"/>
  <c r="G577"/>
  <c r="K384"/>
  <c r="D343"/>
  <c r="J75"/>
  <c r="D282"/>
  <c r="F74"/>
  <c r="L95"/>
  <c r="H215"/>
  <c r="H151"/>
  <c r="H40"/>
  <c r="H25"/>
  <c r="F31"/>
  <c r="L111"/>
  <c r="D417"/>
  <c r="F96"/>
  <c r="D140"/>
  <c r="F416"/>
  <c r="F402"/>
  <c r="D559"/>
  <c r="F417"/>
  <c r="D416"/>
  <c r="D410"/>
  <c r="D545"/>
  <c r="D536"/>
  <c r="D558"/>
  <c r="D552"/>
  <c r="F552"/>
  <c r="D508"/>
  <c r="D509"/>
  <c r="D480"/>
  <c r="D481"/>
  <c r="D487"/>
  <c r="D488"/>
  <c r="F482"/>
  <c r="D494"/>
  <c r="D495"/>
  <c r="D444"/>
  <c r="D451"/>
  <c r="D459"/>
  <c r="D460"/>
  <c r="F454"/>
  <c r="D465"/>
  <c r="M338"/>
  <c r="L157"/>
  <c r="G359"/>
  <c r="G236"/>
  <c r="G578"/>
  <c r="K235"/>
  <c r="H234"/>
  <c r="E360"/>
  <c r="E359"/>
  <c r="G237"/>
  <c r="G579"/>
  <c r="K237"/>
  <c r="K579"/>
  <c r="H235"/>
  <c r="K381"/>
  <c r="I381"/>
  <c r="G381"/>
  <c r="L386"/>
  <c r="J386"/>
  <c r="L385"/>
  <c r="H385"/>
  <c r="L384"/>
  <c r="H384"/>
  <c r="L383"/>
  <c r="H383"/>
  <c r="F359"/>
  <c r="L359"/>
  <c r="J359"/>
  <c r="H232"/>
  <c r="K233"/>
  <c r="F386"/>
  <c r="J385"/>
  <c r="F385"/>
  <c r="J384"/>
  <c r="F384"/>
  <c r="J383"/>
  <c r="F383"/>
  <c r="M96"/>
  <c r="E40"/>
  <c r="E102"/>
  <c r="G233"/>
  <c r="G575"/>
  <c r="G585"/>
  <c r="E386"/>
  <c r="E385"/>
  <c r="E384"/>
  <c r="E383"/>
  <c r="E382"/>
  <c r="K359"/>
  <c r="E343"/>
  <c r="E341"/>
  <c r="E339"/>
  <c r="D360"/>
  <c r="L381"/>
  <c r="H339"/>
  <c r="H381"/>
  <c r="D366"/>
  <c r="I359"/>
  <c r="M359"/>
  <c r="J339"/>
  <c r="J381"/>
  <c r="E340"/>
  <c r="E342"/>
  <c r="M380"/>
  <c r="D340"/>
  <c r="D341"/>
  <c r="D342"/>
  <c r="E344"/>
  <c r="K338"/>
  <c r="I338"/>
  <c r="G338"/>
  <c r="I380"/>
  <c r="D250"/>
  <c r="D252"/>
  <c r="D249"/>
  <c r="D251"/>
  <c r="E249"/>
  <c r="E250"/>
  <c r="E251"/>
  <c r="E252"/>
  <c r="D253"/>
  <c r="I247"/>
  <c r="E282"/>
  <c r="M247"/>
  <c r="D246"/>
  <c r="D244"/>
  <c r="L247"/>
  <c r="E248"/>
  <c r="K247"/>
  <c r="G247"/>
  <c r="J247"/>
  <c r="H247"/>
  <c r="L242"/>
  <c r="J242"/>
  <c r="H242"/>
  <c r="F242"/>
  <c r="F382"/>
  <c r="H344"/>
  <c r="H386"/>
  <c r="H359"/>
  <c r="D393"/>
  <c r="D392"/>
  <c r="D391"/>
  <c r="L389"/>
  <c r="F389"/>
  <c r="D296"/>
  <c r="D331"/>
  <c r="D359"/>
  <c r="D373"/>
  <c r="E393"/>
  <c r="E392"/>
  <c r="E391"/>
  <c r="M389"/>
  <c r="G389"/>
  <c r="D345"/>
  <c r="E245"/>
  <c r="E243"/>
  <c r="E241"/>
  <c r="D241"/>
  <c r="D254"/>
  <c r="D261"/>
  <c r="D243"/>
  <c r="E246"/>
  <c r="E244"/>
  <c r="E242"/>
  <c r="M240"/>
  <c r="K240"/>
  <c r="I240"/>
  <c r="G240"/>
  <c r="E366"/>
  <c r="G234"/>
  <c r="K234"/>
  <c r="I234"/>
  <c r="I576"/>
  <c r="D245"/>
  <c r="E218"/>
  <c r="E48"/>
  <c r="D48"/>
  <c r="E47"/>
  <c r="D47"/>
  <c r="E46"/>
  <c r="D46"/>
  <c r="E45"/>
  <c r="D45"/>
  <c r="E44"/>
  <c r="D44"/>
  <c r="E43"/>
  <c r="D43"/>
  <c r="D42"/>
  <c r="E39"/>
  <c r="D39"/>
  <c r="E38"/>
  <c r="D38"/>
  <c r="E37"/>
  <c r="D37"/>
  <c r="E36"/>
  <c r="D36"/>
  <c r="D29"/>
  <c r="H576"/>
  <c r="H577"/>
  <c r="K576"/>
  <c r="K583"/>
  <c r="G582"/>
  <c r="G576"/>
  <c r="G583"/>
  <c r="K575"/>
  <c r="K582"/>
  <c r="H574"/>
  <c r="D381"/>
  <c r="F240"/>
  <c r="K577"/>
  <c r="F436"/>
  <c r="D436"/>
  <c r="F380"/>
  <c r="J76"/>
  <c r="F75"/>
  <c r="H41"/>
  <c r="H27"/>
  <c r="H26"/>
  <c r="H216"/>
  <c r="H153"/>
  <c r="H152"/>
  <c r="L96"/>
  <c r="D30"/>
  <c r="L158"/>
  <c r="F97"/>
  <c r="F410"/>
  <c r="F437"/>
  <c r="D408"/>
  <c r="D482"/>
  <c r="D537"/>
  <c r="D531"/>
  <c r="F531"/>
  <c r="F571"/>
  <c r="D571"/>
  <c r="D543"/>
  <c r="D385"/>
  <c r="D454"/>
  <c r="D503"/>
  <c r="D489"/>
  <c r="D475"/>
  <c r="F503"/>
  <c r="F489"/>
  <c r="F475"/>
  <c r="D466"/>
  <c r="F461"/>
  <c r="D452"/>
  <c r="D384"/>
  <c r="E381"/>
  <c r="E380"/>
  <c r="K380"/>
  <c r="G380"/>
  <c r="D383"/>
  <c r="D386"/>
  <c r="E103"/>
  <c r="D40"/>
  <c r="E338"/>
  <c r="E68"/>
  <c r="J233"/>
  <c r="E42"/>
  <c r="H240"/>
  <c r="H382"/>
  <c r="H575"/>
  <c r="L240"/>
  <c r="L382"/>
  <c r="J240"/>
  <c r="J382"/>
  <c r="J338"/>
  <c r="D339"/>
  <c r="D247"/>
  <c r="E247"/>
  <c r="D242"/>
  <c r="D240"/>
  <c r="D344"/>
  <c r="D338"/>
  <c r="H338"/>
  <c r="E240"/>
  <c r="E71"/>
  <c r="J575"/>
  <c r="F431"/>
  <c r="J63"/>
  <c r="F76"/>
  <c r="L159"/>
  <c r="L97"/>
  <c r="H237"/>
  <c r="H579"/>
  <c r="H236"/>
  <c r="H578"/>
  <c r="D437"/>
  <c r="D431"/>
  <c r="D409"/>
  <c r="F538"/>
  <c r="F572"/>
  <c r="D572"/>
  <c r="D566"/>
  <c r="D544"/>
  <c r="D538"/>
  <c r="D445"/>
  <c r="F440"/>
  <c r="D446"/>
  <c r="D453"/>
  <c r="D447"/>
  <c r="D467"/>
  <c r="D461"/>
  <c r="F447"/>
  <c r="J380"/>
  <c r="H380"/>
  <c r="L380"/>
  <c r="D382"/>
  <c r="D380"/>
  <c r="J576"/>
  <c r="E104"/>
  <c r="D41"/>
  <c r="D35"/>
  <c r="E41"/>
  <c r="E35"/>
  <c r="E69"/>
  <c r="F32"/>
  <c r="D31"/>
  <c r="F396"/>
  <c r="G396"/>
  <c r="H396"/>
  <c r="I396"/>
  <c r="J396"/>
  <c r="K396"/>
  <c r="L396"/>
  <c r="M396"/>
  <c r="E402"/>
  <c r="D402"/>
  <c r="E401"/>
  <c r="D401"/>
  <c r="E400"/>
  <c r="D400"/>
  <c r="E399"/>
  <c r="D399"/>
  <c r="E398"/>
  <c r="D398"/>
  <c r="E397"/>
  <c r="E396"/>
  <c r="D397"/>
  <c r="H573"/>
  <c r="L160"/>
  <c r="D406"/>
  <c r="F566"/>
  <c r="D440"/>
  <c r="M154"/>
  <c r="D396"/>
  <c r="J235"/>
  <c r="J577"/>
  <c r="F33"/>
  <c r="D32"/>
  <c r="L154"/>
  <c r="J236"/>
  <c r="J578"/>
  <c r="F34"/>
  <c r="D33"/>
  <c r="E223"/>
  <c r="E222"/>
  <c r="E221"/>
  <c r="E220"/>
  <c r="E219"/>
  <c r="E216"/>
  <c r="E215"/>
  <c r="E214"/>
  <c r="E213"/>
  <c r="E212"/>
  <c r="E211"/>
  <c r="E209"/>
  <c r="E208"/>
  <c r="E207"/>
  <c r="E206"/>
  <c r="E205"/>
  <c r="E204"/>
  <c r="E202"/>
  <c r="E201"/>
  <c r="E200"/>
  <c r="E199"/>
  <c r="E198"/>
  <c r="E197"/>
  <c r="E195"/>
  <c r="E194"/>
  <c r="E193"/>
  <c r="E192"/>
  <c r="E191"/>
  <c r="E190"/>
  <c r="E188"/>
  <c r="E187"/>
  <c r="E186"/>
  <c r="E185"/>
  <c r="E184"/>
  <c r="E183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56"/>
  <c r="I217"/>
  <c r="H217"/>
  <c r="I210"/>
  <c r="H210"/>
  <c r="M203"/>
  <c r="L203"/>
  <c r="I203"/>
  <c r="H203"/>
  <c r="I196"/>
  <c r="H196"/>
  <c r="M189"/>
  <c r="L189"/>
  <c r="I189"/>
  <c r="H189"/>
  <c r="M182"/>
  <c r="L182"/>
  <c r="I182"/>
  <c r="H182"/>
  <c r="I175"/>
  <c r="H175"/>
  <c r="I168"/>
  <c r="H168"/>
  <c r="M161"/>
  <c r="L161"/>
  <c r="I161"/>
  <c r="H161"/>
  <c r="I154"/>
  <c r="D92"/>
  <c r="E139"/>
  <c r="D139"/>
  <c r="E138"/>
  <c r="D138"/>
  <c r="E137"/>
  <c r="D137"/>
  <c r="E136"/>
  <c r="D136"/>
  <c r="E135"/>
  <c r="D135"/>
  <c r="E134"/>
  <c r="E133"/>
  <c r="D134"/>
  <c r="D133"/>
  <c r="E132"/>
  <c r="D132"/>
  <c r="E131"/>
  <c r="D131"/>
  <c r="E130"/>
  <c r="D130"/>
  <c r="E129"/>
  <c r="D129"/>
  <c r="E128"/>
  <c r="D128"/>
  <c r="E127"/>
  <c r="E126"/>
  <c r="D127"/>
  <c r="E125"/>
  <c r="D125"/>
  <c r="E124"/>
  <c r="D124"/>
  <c r="E123"/>
  <c r="D123"/>
  <c r="E122"/>
  <c r="D122"/>
  <c r="E121"/>
  <c r="D121"/>
  <c r="E120"/>
  <c r="D120"/>
  <c r="E118"/>
  <c r="D118"/>
  <c r="E117"/>
  <c r="D117"/>
  <c r="E116"/>
  <c r="D116"/>
  <c r="E115"/>
  <c r="D115"/>
  <c r="E114"/>
  <c r="D114"/>
  <c r="E113"/>
  <c r="D113"/>
  <c r="E111"/>
  <c r="D111"/>
  <c r="E110"/>
  <c r="D110"/>
  <c r="E109"/>
  <c r="D109"/>
  <c r="E108"/>
  <c r="D108"/>
  <c r="E107"/>
  <c r="D107"/>
  <c r="E106"/>
  <c r="D106"/>
  <c r="D104"/>
  <c r="D103"/>
  <c r="D102"/>
  <c r="D101"/>
  <c r="D100"/>
  <c r="E98"/>
  <c r="D99"/>
  <c r="D94"/>
  <c r="D93"/>
  <c r="E83"/>
  <c r="D83"/>
  <c r="E82"/>
  <c r="D82"/>
  <c r="E81"/>
  <c r="D81"/>
  <c r="E80"/>
  <c r="D80"/>
  <c r="E79"/>
  <c r="D79"/>
  <c r="E78"/>
  <c r="E77"/>
  <c r="D78"/>
  <c r="D72"/>
  <c r="D73"/>
  <c r="D74"/>
  <c r="D75"/>
  <c r="D76"/>
  <c r="D71"/>
  <c r="M133"/>
  <c r="L133"/>
  <c r="K133"/>
  <c r="J133"/>
  <c r="I133"/>
  <c r="H133"/>
  <c r="G133"/>
  <c r="F133"/>
  <c r="K126"/>
  <c r="J126"/>
  <c r="I126"/>
  <c r="H126"/>
  <c r="G126"/>
  <c r="F126"/>
  <c r="K119"/>
  <c r="J119"/>
  <c r="I119"/>
  <c r="H119"/>
  <c r="G119"/>
  <c r="F119"/>
  <c r="K112"/>
  <c r="J112"/>
  <c r="I112"/>
  <c r="H112"/>
  <c r="G112"/>
  <c r="F112"/>
  <c r="K105"/>
  <c r="J105"/>
  <c r="I105"/>
  <c r="H105"/>
  <c r="G105"/>
  <c r="F105"/>
  <c r="K98"/>
  <c r="J98"/>
  <c r="I98"/>
  <c r="F98"/>
  <c r="J91"/>
  <c r="H91"/>
  <c r="F91"/>
  <c r="F77"/>
  <c r="H77"/>
  <c r="I77"/>
  <c r="J77"/>
  <c r="K77"/>
  <c r="E196"/>
  <c r="E210"/>
  <c r="E182"/>
  <c r="E189"/>
  <c r="J237"/>
  <c r="E105"/>
  <c r="E203"/>
  <c r="E161"/>
  <c r="E112"/>
  <c r="D77"/>
  <c r="D34"/>
  <c r="D28"/>
  <c r="D98"/>
  <c r="D126"/>
  <c r="D119"/>
  <c r="D112"/>
  <c r="D105"/>
  <c r="E217"/>
  <c r="E72"/>
  <c r="H154"/>
  <c r="I91"/>
  <c r="E119"/>
  <c r="J579"/>
  <c r="F21"/>
  <c r="F70"/>
  <c r="G70"/>
  <c r="H70"/>
  <c r="I70"/>
  <c r="J70"/>
  <c r="L70"/>
  <c r="M70"/>
  <c r="D70"/>
  <c r="D22"/>
  <c r="F42"/>
  <c r="H42"/>
  <c r="I42"/>
  <c r="L42"/>
  <c r="M42"/>
  <c r="F35"/>
  <c r="H35"/>
  <c r="I35"/>
  <c r="F28"/>
  <c r="H28"/>
  <c r="L28"/>
  <c r="M28"/>
  <c r="M431"/>
  <c r="M403"/>
  <c r="H147"/>
  <c r="I147"/>
  <c r="H84"/>
  <c r="I84"/>
  <c r="H21"/>
  <c r="F403"/>
  <c r="G431"/>
  <c r="E151"/>
  <c r="E73"/>
  <c r="H231"/>
  <c r="G403"/>
  <c r="E75"/>
  <c r="E157"/>
  <c r="E158"/>
  <c r="E74"/>
  <c r="E152"/>
  <c r="E76"/>
  <c r="E70"/>
  <c r="E159"/>
  <c r="K91"/>
  <c r="E153"/>
  <c r="K70"/>
  <c r="K21"/>
  <c r="E160"/>
  <c r="E154"/>
  <c r="G21"/>
  <c r="E29"/>
  <c r="I232"/>
  <c r="I574"/>
  <c r="E22"/>
  <c r="E30"/>
  <c r="E31"/>
  <c r="E32"/>
  <c r="I235"/>
  <c r="I577"/>
  <c r="E25"/>
  <c r="E33"/>
  <c r="E26"/>
  <c r="I236"/>
  <c r="I578"/>
  <c r="I28"/>
  <c r="E34"/>
  <c r="E28"/>
  <c r="I237"/>
  <c r="I579"/>
  <c r="I573"/>
  <c r="I231"/>
  <c r="I21"/>
  <c r="E27"/>
  <c r="E93"/>
  <c r="D96"/>
  <c r="M91"/>
  <c r="D97"/>
  <c r="L91"/>
  <c r="E94"/>
  <c r="E96"/>
  <c r="E97"/>
  <c r="E95"/>
  <c r="D95"/>
  <c r="D91"/>
  <c r="E91"/>
  <c r="H389"/>
  <c r="J389"/>
  <c r="I389"/>
  <c r="K389"/>
  <c r="E394"/>
  <c r="J431"/>
  <c r="J403"/>
  <c r="K431"/>
  <c r="K403"/>
  <c r="H431"/>
  <c r="D394"/>
  <c r="D395"/>
  <c r="E395"/>
  <c r="D389"/>
  <c r="H403"/>
  <c r="E389"/>
  <c r="I431"/>
  <c r="E431"/>
  <c r="L431"/>
  <c r="L403"/>
  <c r="I403"/>
  <c r="E404"/>
  <c r="E403"/>
  <c r="D404"/>
  <c r="D403"/>
  <c r="E87"/>
  <c r="M237"/>
  <c r="E90"/>
  <c r="D24"/>
  <c r="E24"/>
  <c r="M21"/>
  <c r="E23"/>
  <c r="E21"/>
  <c r="M579"/>
  <c r="E579"/>
  <c r="E237"/>
  <c r="E64"/>
  <c r="E86"/>
  <c r="L233"/>
  <c r="D25"/>
  <c r="D23"/>
  <c r="D67"/>
  <c r="D65"/>
  <c r="D66"/>
  <c r="L234"/>
  <c r="M63"/>
  <c r="E65"/>
  <c r="E66"/>
  <c r="D26"/>
  <c r="L575"/>
  <c r="E88"/>
  <c r="M235"/>
  <c r="L576"/>
  <c r="E63"/>
  <c r="D27"/>
  <c r="D21"/>
  <c r="L21"/>
  <c r="D69"/>
  <c r="D68"/>
  <c r="L63"/>
  <c r="M236"/>
  <c r="E89"/>
  <c r="M577"/>
  <c r="E577"/>
  <c r="E235"/>
  <c r="D63"/>
  <c r="M578"/>
  <c r="E236"/>
  <c r="E578"/>
  <c r="L84"/>
  <c r="E150"/>
  <c r="M234"/>
  <c r="L236"/>
  <c r="L235"/>
  <c r="L577"/>
  <c r="L237"/>
  <c r="L578"/>
  <c r="M576"/>
  <c r="E576"/>
  <c r="E234"/>
  <c r="L147"/>
  <c r="L231"/>
  <c r="L579"/>
  <c r="L573"/>
  <c r="E149"/>
  <c r="M233"/>
  <c r="E233"/>
  <c r="M575"/>
  <c r="E575"/>
  <c r="J85"/>
  <c r="F85"/>
  <c r="J84"/>
  <c r="D85"/>
  <c r="K85"/>
  <c r="K84"/>
  <c r="G85"/>
  <c r="G84"/>
  <c r="G232"/>
  <c r="G581"/>
  <c r="G147"/>
  <c r="J147"/>
  <c r="J232"/>
  <c r="K232"/>
  <c r="K147"/>
  <c r="D155"/>
  <c r="D157"/>
  <c r="D159"/>
  <c r="D163"/>
  <c r="D165"/>
  <c r="D167"/>
  <c r="D169"/>
  <c r="D171"/>
  <c r="D173"/>
  <c r="D177"/>
  <c r="D179"/>
  <c r="D181"/>
  <c r="D183"/>
  <c r="D185"/>
  <c r="D187"/>
  <c r="D191"/>
  <c r="D193"/>
  <c r="D195"/>
  <c r="D197"/>
  <c r="D199"/>
  <c r="D201"/>
  <c r="D205"/>
  <c r="D207"/>
  <c r="D209"/>
  <c r="D211"/>
  <c r="D213"/>
  <c r="D215"/>
  <c r="D219"/>
  <c r="D221"/>
  <c r="D223"/>
  <c r="D225"/>
  <c r="D227"/>
  <c r="D229"/>
  <c r="D156"/>
  <c r="D158"/>
  <c r="D160"/>
  <c r="D162"/>
  <c r="D164"/>
  <c r="D166"/>
  <c r="D170"/>
  <c r="D172"/>
  <c r="D174"/>
  <c r="D176"/>
  <c r="D178"/>
  <c r="D180"/>
  <c r="D184"/>
  <c r="D186"/>
  <c r="D188"/>
  <c r="D190"/>
  <c r="D192"/>
  <c r="D194"/>
  <c r="D198"/>
  <c r="D200"/>
  <c r="D202"/>
  <c r="D204"/>
  <c r="D206"/>
  <c r="D208"/>
  <c r="D212"/>
  <c r="D214"/>
  <c r="D216"/>
  <c r="D218"/>
  <c r="D220"/>
  <c r="D222"/>
  <c r="D226"/>
  <c r="D228"/>
  <c r="D230"/>
  <c r="I581"/>
  <c r="G574"/>
  <c r="G573"/>
  <c r="G231"/>
  <c r="J574"/>
  <c r="J231"/>
  <c r="K581"/>
  <c r="K574"/>
  <c r="K231"/>
  <c r="D149"/>
  <c r="F86"/>
  <c r="F232"/>
  <c r="D148"/>
  <c r="D203"/>
  <c r="D175"/>
  <c r="D210"/>
  <c r="D182"/>
  <c r="D154"/>
  <c r="D217"/>
  <c r="D189"/>
  <c r="D161"/>
  <c r="D224"/>
  <c r="D196"/>
  <c r="D168"/>
  <c r="K573"/>
  <c r="J573"/>
  <c r="F233"/>
  <c r="D86"/>
  <c r="D150"/>
  <c r="F87"/>
  <c r="F574"/>
  <c r="D574"/>
  <c r="D232"/>
  <c r="F234"/>
  <c r="D87"/>
  <c r="F575"/>
  <c r="D575"/>
  <c r="D233"/>
  <c r="D151"/>
  <c r="F88"/>
  <c r="F576"/>
  <c r="D576"/>
  <c r="D234"/>
  <c r="F235"/>
  <c r="D88"/>
  <c r="D152"/>
  <c r="F89"/>
  <c r="F236"/>
  <c r="D89"/>
  <c r="F577"/>
  <c r="D577"/>
  <c r="D235"/>
  <c r="D153"/>
  <c r="D147"/>
  <c r="F90"/>
  <c r="F147"/>
  <c r="F578"/>
  <c r="D578"/>
  <c r="D236"/>
  <c r="F237"/>
  <c r="D90"/>
  <c r="D84"/>
  <c r="F84"/>
  <c r="F579"/>
  <c r="D237"/>
  <c r="D231"/>
  <c r="F231"/>
  <c r="F573"/>
  <c r="D579"/>
  <c r="D573"/>
  <c r="D582"/>
  <c r="M148"/>
  <c r="M147"/>
  <c r="E148"/>
  <c r="E147"/>
  <c r="M85"/>
  <c r="M232"/>
  <c r="M231"/>
  <c r="M84"/>
  <c r="E85"/>
  <c r="E84"/>
  <c r="M574"/>
  <c r="E232"/>
  <c r="E231"/>
  <c r="M573"/>
  <c r="E574"/>
  <c r="E573"/>
  <c r="E582"/>
</calcChain>
</file>

<file path=xl/comments1.xml><?xml version="1.0" encoding="utf-8"?>
<comments xmlns="http://schemas.openxmlformats.org/spreadsheetml/2006/main">
  <authors>
    <author>Володина Лидия Михайловна</author>
  </authors>
  <commentList>
    <comment ref="F29" authorId="0">
      <text>
        <r>
          <rPr>
            <b/>
            <sz val="8"/>
            <color indexed="81"/>
            <rFont val="Tahoma"/>
            <family val="2"/>
            <charset val="204"/>
          </rPr>
          <t>для софинансир 610 т</t>
        </r>
      </text>
    </comment>
    <comment ref="J29" authorId="0">
      <text>
        <r>
          <rPr>
            <b/>
            <sz val="8"/>
            <color indexed="81"/>
            <rFont val="Tahoma"/>
            <family val="2"/>
            <charset val="204"/>
          </rPr>
          <t>Софинансирование, подали заявку.</t>
        </r>
      </text>
    </comment>
    <comment ref="F106" authorId="0">
      <text>
        <r>
          <rPr>
            <b/>
            <sz val="8"/>
            <color indexed="81"/>
            <rFont val="Tahoma"/>
            <family val="2"/>
            <charset val="204"/>
          </rPr>
          <t>Для софинансирования 418,0</t>
        </r>
      </text>
    </comment>
    <comment ref="J10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Софинансирование, заявку подали.
</t>
        </r>
      </text>
    </comment>
    <comment ref="F411" authorId="0">
      <text>
        <r>
          <rPr>
            <b/>
            <sz val="8"/>
            <color indexed="81"/>
            <rFont val="Tahoma"/>
            <family val="2"/>
            <charset val="204"/>
          </rPr>
          <t>зп на советника
50-архив
90 охрана</t>
        </r>
      </text>
    </comment>
  </commentList>
</comments>
</file>

<file path=xl/sharedStrings.xml><?xml version="1.0" encoding="utf-8"?>
<sst xmlns="http://schemas.openxmlformats.org/spreadsheetml/2006/main" count="699" uniqueCount="137">
  <si>
    <t>ПЕРЕЧЕНЬ МЕРОПРИЯТИЙ И РЕСУРСНОЕ ОБЕСПЕЧЕНИЕ МУНИЦИПАЛЬНОЙ ПРОГРАММЫ</t>
  </si>
  <si>
    <t>№</t>
  </si>
  <si>
    <t>Наименования целей, задач, мероприятий муниципальной программы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</si>
  <si>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</si>
  <si>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</si>
  <si>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</si>
  <si>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</si>
  <si>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</si>
  <si>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</si>
  <si>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</si>
  <si>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</si>
  <si>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</si>
  <si>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r>
      <t>Цель:</t>
    </r>
    <r>
      <rPr>
        <sz val="10"/>
        <color indexed="8"/>
        <rFont val="Times New Roman"/>
        <family val="1"/>
        <charset val="204"/>
      </rPr>
      <t xml:space="preserve"> реализация стратегической роли культуры  как духовно-нравственного основания  развития личности и государства, а также развитие туризма для приобщения граждан к культурному наследию города Томска.</t>
    </r>
  </si>
  <si>
    <r>
      <t>Задача 1.</t>
    </r>
    <r>
      <rPr>
        <sz val="10"/>
        <color indexed="8"/>
        <rFont val="Times New Roman"/>
        <family val="1"/>
        <charset val="204"/>
      </rPr>
      <t xml:space="preserve"> Повышение качества и доступности услуг в сфере культуры.</t>
    </r>
  </si>
  <si>
    <t>Подпрограмма 1 «Развитие культуры»</t>
  </si>
  <si>
    <t xml:space="preserve">Мероприятие 1.1 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</si>
  <si>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</si>
  <si>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</si>
  <si>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</si>
  <si>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</si>
  <si>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</si>
  <si>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</si>
  <si>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</si>
  <si>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</si>
  <si>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Мероприятие 1.2.</t>
  </si>
  <si>
    <t xml:space="preserve"> Организация  музейного обслуживания  населения. </t>
  </si>
  <si>
    <t>3.</t>
  </si>
  <si>
    <t>Мероприятие 1.3.</t>
  </si>
  <si>
    <t>Организация предоставления дополнительного образования художественно-эстетической направленности детям.</t>
  </si>
  <si>
    <t>4.</t>
  </si>
  <si>
    <t>Организация предоставления  культурно- досуговых услуг.</t>
  </si>
  <si>
    <t xml:space="preserve">Итого по задаче 1 </t>
  </si>
  <si>
    <r>
      <t xml:space="preserve">Задача 2. </t>
    </r>
    <r>
      <rPr>
        <sz val="10"/>
        <color indexed="8"/>
        <rFont val="Times New Roman"/>
        <family val="1"/>
        <charset val="204"/>
      </rPr>
      <t>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</si>
  <si>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>Подпрограмма 2 «Развитие туризма»</t>
  </si>
  <si>
    <t>Мероприятие 3.1.</t>
  </si>
  <si>
    <t>Итого по задаче 3</t>
  </si>
  <si>
    <t>ВСЕГО ПО МУНИЦИПАЛЬНОЙ ПРОГРАММЕ «РАЗВИТИЕ КУЛЬТУРЫ И ТУРИЗМА»</t>
  </si>
  <si>
    <t>Итого по задаче 2</t>
  </si>
  <si>
    <t>ДК "Светлый" 2017 год</t>
  </si>
  <si>
    <t>ДК "Томский перекресток" 2018 год</t>
  </si>
  <si>
    <t>1.1.1. Обеспечение беспрепятственного доступа населения к информационно-библиотечным ресурсам</t>
  </si>
  <si>
    <t>1.1.2.Приобретение доступа к полнотекстовым базам книг и периодических изданий</t>
  </si>
  <si>
    <t>1.2.1. Обеспечение равного доступа к культурным ценностям посредством предоставления музейных услуг</t>
  </si>
  <si>
    <t>1.</t>
  </si>
  <si>
    <t>1.3.1. Предоставление дополнительного образования детям</t>
  </si>
  <si>
    <t>1.3.2. Внедрение современных информационных технологий в образовательный процесс (приобретение программного обеспечения, оборудования)</t>
  </si>
  <si>
    <t>1.3.3. Обеспечение муниципальных учреждений дополнительного образования музыкальными инструментами</t>
  </si>
  <si>
    <t>1.3.4. Обеспечение муниципальных учреждений дополнительного образования специальным оборудованием</t>
  </si>
  <si>
    <t>1.3.7. Разработка проектно-сметной документации на проведение капитального ремонта и капитальный ремонт  ДШИ №1, ДМШ №2</t>
  </si>
  <si>
    <t>1.4.1. Предоставление культурно-досуговых услуг.</t>
  </si>
  <si>
    <t>1.4.2. Создание условий для организации пляжного отдыха</t>
  </si>
  <si>
    <t>1.4.3. Приобретение светотехнического и звукотехнического оборудования</t>
  </si>
  <si>
    <t>1.4.4. Приобретение современных передвижных сценических площадок, навесов, другого оборудования для уличных мероприятий</t>
  </si>
  <si>
    <t xml:space="preserve">1.4.5. Разработка проектно-сметной документации на проведение капитального ремонта и капитальный ремонт ДК «Маяк» ДК "Светлый" 2017 год ДК "Томский перекресток" 2018 год
</t>
  </si>
  <si>
    <t>1.4.6. Строительство МКОЦ «Степановский»</t>
  </si>
  <si>
    <t>5.</t>
  </si>
  <si>
    <t>2.1.1. Проведение информационно-пропагандистской кампании и распространение социальной рекламы о туризме.</t>
  </si>
  <si>
    <t>Объем финансирования (тыс. руб.)</t>
  </si>
  <si>
    <t xml:space="preserve">2.1.1.4 Разработка и изготовление рекламно-информационных материалов о туристских возможностях </t>
  </si>
  <si>
    <t>2.1.1.5 Размещение рекламно-информационных материалов о туристских возможностях в специализированных межрегиональных, всероссийских и зарубежных печатных изданиях и специализированных ресурсах в информационно-телекоммуникационной сети «Интернет», печатных и электронных средствах массовой информации</t>
  </si>
  <si>
    <t xml:space="preserve">2.1.1.6 Производство и размещение на всероссийских и зарубежных общедоступных и кабельных телеканалах, радиовещательных станциях, в информационно-телекоммуникационной сети «Интернет» видеофильмов, телевизионных программ и передач, радиопрограмм и передач о туристских возможностях </t>
  </si>
  <si>
    <t>2.1.1.7 Размещение социальной рекламы о туризме на внутренних и наружных стационарных рекламных конструкциях</t>
  </si>
  <si>
    <t>2.1.1.8 Организация и проведение пресс-туров с посещением основных объектов туристской индустрии, экскурсионных объектов, для представителей средств массовой информации, туроператоров, исполнительных органов государственной власти субъектов Российской Федерации в сфере туризма</t>
  </si>
  <si>
    <t>2.1.1.9 Внедрение единой системы туристской навигации и ориентирующей информации для туристов, включая установку дорожных знаков и иных носителей информации к объектам культурного наследия, объектам туристской индустрии и объектам показа</t>
  </si>
  <si>
    <t>Мероприятие 2.1. Формирование единого туристско-информационного пространства и продвижение туристского продукта на мировом и внутреннем туристских рынках</t>
  </si>
  <si>
    <t>1.4.6. Проведение городского конкурса творческих проектов</t>
  </si>
  <si>
    <t>1.4.7. Создание условий для сохранения и развития исполнительских искусств</t>
  </si>
  <si>
    <t>1.4.8. Поддержка мероприятий, посвящённых значимым событиям российской культуры и развитию культурного сотрудничества</t>
  </si>
  <si>
    <r>
      <t>Задача 4.</t>
    </r>
    <r>
      <rPr>
        <sz val="10"/>
        <color indexed="8"/>
        <rFont val="Times New Roman"/>
        <family val="1"/>
        <charset val="204"/>
      </rPr>
      <t xml:space="preserve"> Развитие инфраструктуры учреждений культуры.</t>
    </r>
  </si>
  <si>
    <t>Подпрограмма 4. «Строительство, реконструкция, капитальный ремонт объектов культуры»</t>
  </si>
  <si>
    <t>Мероприятие 4.1.</t>
  </si>
  <si>
    <t>Обеспечение безопасных и комфортных условий в муниципальных учреждениях культуры.</t>
  </si>
  <si>
    <t>4.1.1. Капитальный ремонт МБОУДО ДШИ №1</t>
  </si>
  <si>
    <t xml:space="preserve">4.1.3.Капитальный ремонт МАУ ЗЦ «Аэлита» 
(ЗЦ «Аэлита»)
</t>
  </si>
  <si>
    <t>4.1.4. Капитальный ремонт МАУ ЗЦ «Аэлита» (ДК «Тимирязевский»)</t>
  </si>
  <si>
    <t>4.1.5. Капитальный ремонт МАУ ДК «Маяк»</t>
  </si>
  <si>
    <t>4.1.6.Капитальный ремонт МАУ МИБС МБ «Южная»</t>
  </si>
  <si>
    <t>4.1.7.Капитальный ремонт МАУ МИБС МБ «Кольцевая»</t>
  </si>
  <si>
    <t xml:space="preserve">4.1.9.Капитальный ремонт МАУ МИБС МБ «Лада» </t>
  </si>
  <si>
    <t>Итого по задаче 4</t>
  </si>
  <si>
    <t>4.1.8. Капитальный ремонт МАУ МИБС МБ «Дом семьи»</t>
  </si>
  <si>
    <t>Мероприятие 4.2.</t>
  </si>
  <si>
    <t>Повышение уровня обеспеченности населения учреждениями культуры.</t>
  </si>
  <si>
    <t>4.2.1. Строительство МКОЦ «Степановский»</t>
  </si>
  <si>
    <t>4.2.2.Строительство МКОЦ «Зелёные горки»</t>
  </si>
  <si>
    <t>4.2.3.Строительство городского Дома культуры</t>
  </si>
  <si>
    <t>4.1.10. Капитальный ремонт МАУ "ДК "Томский перекресток"</t>
  </si>
  <si>
    <t>4.1.11. Капитальный ремонт МАУ "ДК "Светлый"</t>
  </si>
  <si>
    <t>4.1.13. Выполнение предписаний органов Роспотребнадзора, Госпожнадзора, Ростехнадзора, Комитета по контролю, надзору и лицензированию в сфере образования Томской области</t>
  </si>
  <si>
    <t>4.1.12. Капитальный ремонт МАУ МИБС МБ «Сибирская»</t>
  </si>
  <si>
    <t>Мероприятие 3.2.</t>
  </si>
  <si>
    <t>Обеспечение условий для устойчивого исполнения  расходных полномочий управления культуры и повышения качества управления финансами</t>
  </si>
  <si>
    <t xml:space="preserve">Мероприятие 1.4. </t>
  </si>
  <si>
    <t>1.3.7. Обеспечение пожарной безопасности МОУ ДО</t>
  </si>
  <si>
    <t>Управление культуры администрации Города Томска</t>
  </si>
  <si>
    <r>
      <t>Задача 3.</t>
    </r>
    <r>
      <rPr>
        <sz val="10"/>
        <color indexed="8"/>
        <rFont val="Times New Roman"/>
        <family val="1"/>
        <charset val="204"/>
      </rPr>
      <t>Обеспечение реализации муниципальной политики в сфере культуры и туризма и эффективного управления отрасли культуры.</t>
    </r>
  </si>
  <si>
    <t>Подпрограмма 3. «Организация и обеспечение эффективного функционирования сети учреждений»</t>
  </si>
  <si>
    <t>Обеспечение условий для реализации муниципальной программы.</t>
  </si>
  <si>
    <t>2.1.1.3.Создание выставочного стенда о туристских возможностях и приобретение мобильного выставочного оборудования</t>
  </si>
  <si>
    <t>2.1.1.10. Создание и обеспечение деятельности городского туристского информационного центра и сети туристских информационных пунктов</t>
  </si>
  <si>
    <t>2.2.2. Подготовка Сводного плана развития туристско-рекреационного кластера, включая подготовку архитектурно-планировочного решения</t>
  </si>
  <si>
    <t>3.2.3. Поддержка общественных организаций культуры Города Томска путём выделения субсидии из бюджета муниципального образования «Город Томск»</t>
  </si>
  <si>
    <t>1.1.3. Разработка проектно-сметной документации на проведение капитального ремонта и капитальный ремонт муниципальной библиотеки ( далее-МБ) "Кольцевая", МБ "Эврика" 2017 год . МБ "Лада" 2018 год</t>
  </si>
  <si>
    <t>1.4.9. Обеспечение пожарной безопасности культурно-досуговых учреждений</t>
  </si>
  <si>
    <t>1.3.5. Совершенствование системы образовательного процесса (комплектование фонда библиотек  муниципальных образовательных учреждений дополнительного образования (далее -МОУ ДО), электронная каталогизация)</t>
  </si>
  <si>
    <t>1.1.3 .Обеспечение пожарной безопасности муниципальных библиотек</t>
  </si>
  <si>
    <t>1.2.2. Оцифровка и электронная каталогизация музейного фонда Музея истории Томска (приобретение и внедрение комплексной автоматизированной музейной информационной системы, оборудования, оплата услуг по введению данных в систему, создание виртуальных выставок )</t>
  </si>
  <si>
    <t>1.3.6. Развитие и поддержка творческих коллективов, одаренных детей и молодежи  в МОУ ДО (оплата участия в конкурсах и выставках, гастрольные поездки одарённых детей, пошив концертных костюмов, организация концертных программ и выставок)</t>
  </si>
  <si>
    <t>1.4.5. Создание условий для сохранения и развития традиционной народной культуры, нематериального культурного наследия (организация участия творческих коллективов и солистов в конкурсах различных уровней, гастрольных поездках, пошив концертных костюмов, организация конкурсов и концертных программ )</t>
  </si>
  <si>
    <t>2.1.1.2  Разработка маркетингового плана продвижения туристского бренда Города Томска</t>
  </si>
  <si>
    <t xml:space="preserve">Мероприятие 2.2. Создание туристско-рекреационного комплекса Города Томска в.т.ч. Создание музея – заповедника «Томская крепость».
</t>
  </si>
  <si>
    <t>2.2.3. Создание туристско-рекреационного кластера Города Томска, включающее:</t>
  </si>
  <si>
    <t xml:space="preserve"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водопровод. </t>
  </si>
  <si>
    <t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</si>
  <si>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>3.1.1. Осуществление экономического планирования, ведения бюджетного, налогового учета, составления отчетности, контроля расходования средств .</t>
  </si>
  <si>
    <t>3.2.2. Организация социально-значимых мероприятий, в т.ч. юбилейных, профессиональных праздников, внутриотраслевых методических мероприятий, мастер-классов, памятных, гастрольных, выставочных, отчётных мероприятий творческих коллективов, учреждений культуры, выдающихся работников культуры и искусства .</t>
  </si>
  <si>
    <t>3.2.1. Организация и обеспечение эффективного функционирования действующей сети муниципальных учреждений культуры.</t>
  </si>
  <si>
    <t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</si>
  <si>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t>2.1.1.1 Разработка концепции туристского бренда Города Томска , включая создание бренд-бука</t>
  </si>
  <si>
    <t>2.1. 12. Организация, проведение и поддержка туристских мероприятий (выставок-ярмарок, рабочих встреч презентаций форумов, конференций, конкурсов, фестивалей, чемпионатов, событийных  мероприятий и обеспечение участия муниципального образования «Город Томск» в аналогичных межрегиональных, всероссийских и международных специализированных мероприятиях</t>
  </si>
  <si>
    <t>1.1.4.Организация трудоустройства несовершеннолетних детей в каникулярное время</t>
  </si>
  <si>
    <t>4.1.2. Капитальный ремонт МБОУДОД ДМШ № 2, МАУДОД ДХШ № 1.</t>
  </si>
  <si>
    <t xml:space="preserve">2.1. 11. Создание и обеспечение функционирования автоматизированной информационной системы комплексной поддержки развития внутреннего и въездного туризма, включая создание туристского реестра, создание в информационно-телекоммуникационной сети «Интернет» специализированного ресурса о туристских возможностях </t>
  </si>
  <si>
    <t>2.</t>
  </si>
  <si>
    <t>6.</t>
  </si>
  <si>
    <t>7.</t>
  </si>
  <si>
    <t>9.</t>
  </si>
  <si>
    <t>8.</t>
  </si>
  <si>
    <t>10.</t>
  </si>
  <si>
    <t>проверка</t>
  </si>
  <si>
    <t>к постановлению</t>
  </si>
  <si>
    <t>Департамент капитального строительства администрации Города Томска</t>
  </si>
  <si>
    <t xml:space="preserve">Приложение 8
к постановлению
администрации Города Томска от    №
</t>
  </si>
  <si>
    <t xml:space="preserve">Приложение 2 к муниципальной программе «Развитие культуры и туризма» муниципального образования «Город Томск» на 2015 - 2020 годы» </t>
  </si>
  <si>
    <t>«Развитие культуры и туризма»  муниципального образования «Город Томск на 2015-2020 годы»</t>
  </si>
  <si>
    <t>дкс</t>
  </si>
  <si>
    <t>администрации Города Томска от 30.12.2015 № 1344</t>
  </si>
</sst>
</file>

<file path=xl/styles.xml><?xml version="1.0" encoding="utf-8"?>
<styleSheet xmlns="http://schemas.openxmlformats.org/spreadsheetml/2006/main">
  <numFmts count="3">
    <numFmt numFmtId="164" formatCode="_-* #,##0.0_р_._-;\-* #,##0.0_р_._-;_-* &quot;-&quot;?_р_._-;_-@_-"/>
    <numFmt numFmtId="165" formatCode="#,##0.0"/>
    <numFmt numFmtId="166" formatCode="_-* #,##0_р_._-;\-* #,##0_р_._-;_-* &quot;-&quot;?_р_._-;_-@_-"/>
  </numFmts>
  <fonts count="13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164" fontId="6" fillId="2" borderId="0" xfId="0" applyNumberFormat="1" applyFont="1" applyFill="1"/>
    <xf numFmtId="0" fontId="6" fillId="2" borderId="0" xfId="0" applyFont="1" applyFill="1"/>
    <xf numFmtId="0" fontId="4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0" fillId="2" borderId="0" xfId="0" applyNumberFormat="1" applyFont="1" applyFill="1" applyAlignment="1">
      <alignment horizontal="left"/>
    </xf>
    <xf numFmtId="0" fontId="2" fillId="2" borderId="3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4" fillId="2" borderId="0" xfId="0" applyFont="1" applyFill="1" applyBorder="1" applyAlignment="1">
      <alignment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4" fillId="2" borderId="8" xfId="0" applyFont="1" applyFill="1" applyBorder="1" applyAlignment="1">
      <alignment vertical="center" wrapText="1"/>
    </xf>
    <xf numFmtId="164" fontId="0" fillId="2" borderId="0" xfId="0" applyNumberFormat="1" applyFill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164" fontId="0" fillId="3" borderId="0" xfId="0" applyNumberForma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2" fillId="2" borderId="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esE216F8/&#1087;&#1088;&#1080;&#1083;&#1086;&#1078;&#1077;&#1085;&#1080;&#1077;%2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tesE216F8/&#1087;&#1088;&#1080;&#1083;&#1086;&#1078;&#1077;&#1085;&#1080;&#1077;%2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otesE216F8/&#1087;&#1088;&#1080;&#1083;&#1086;&#1078;&#1077;&#1085;&#1080;&#1077;%205%20&#1080;&#1089;&#1082;&#1083;&#1102;&#1095;&#1080;&#1090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otesE216F8/&#1087;&#1088;&#1080;&#1083;&#1086;&#1078;&#1077;&#1085;&#1080;&#1077;%20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olodina.CUL.000/&#1052;&#1086;&#1080;%20&#1076;&#1086;&#1082;&#1091;&#1084;&#1077;&#1085;&#1090;&#1099;/&#1044;&#1086;&#1082;&#1091;&#1084;&#1077;&#1085;&#1090;&#1099;%20&#1058;&#1072;&#1090;&#1100;&#1103;&#1085;&#1072;/&#1087;&#1086;&#1089;&#1090;&#1072;&#1085;&#1086;&#1074;&#1083;&#1077;&#1085;&#1080;&#1103;%20&#1080;%20&#1088;&#1072;&#1089;&#1087;&#1086;&#1088;&#1103;&#1078;&#1077;&#1085;&#1080;&#1103;/2015/&#1044;&#1091;&#1084;&#1072;/&#1076;&#1077;&#1082;&#1072;&#1073;&#1088;&#1100;/&#1087;&#1088;&#1080;&#1083;&#1086;&#1078;&#1077;&#1085;&#1080;&#1077;%202%20&#1082;%20&#1055;&#1055;%20&#8470;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olodina.CUL.000/&#1052;&#1086;&#1080;%20&#1076;&#1086;&#1082;&#1091;&#1084;&#1077;&#1085;&#1090;&#1099;/&#1044;&#1086;&#1082;&#1091;&#1084;&#1077;&#1085;&#1090;&#1099;%20&#1058;&#1072;&#1090;&#1100;&#1103;&#1085;&#1072;/&#1087;&#1086;&#1089;&#1090;&#1072;&#1085;&#1086;&#1074;&#1083;&#1077;&#1085;&#1080;&#1103;%20&#1080;%20&#1088;&#1072;&#1089;&#1087;&#1086;&#1088;&#1103;&#1078;&#1077;&#1085;&#1080;&#1103;/2015/&#1044;&#1091;&#1084;&#1072;/&#1076;&#1077;&#1082;&#1072;&#1073;&#1088;&#1100;/&#1087;&#1088;&#1080;&#1083;&#1086;&#1078;&#1077;&#1085;&#1080;&#1077;%205%20&#1080;&#1089;&#1082;&#1083;&#1102;&#1095;&#1080;&#1090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20">
          <cell r="F20">
            <v>71330.300000000017</v>
          </cell>
          <cell r="G20">
            <v>53230.200000000004</v>
          </cell>
          <cell r="L20">
            <v>1090.5</v>
          </cell>
          <cell r="M20">
            <v>1090.5</v>
          </cell>
        </row>
        <row r="21">
          <cell r="F21">
            <v>71330.300000000017</v>
          </cell>
          <cell r="G21">
            <v>51748.9</v>
          </cell>
          <cell r="L21">
            <v>1387.8</v>
          </cell>
          <cell r="M21">
            <v>1387.8</v>
          </cell>
        </row>
        <row r="22">
          <cell r="F22">
            <v>71330.300000000017</v>
          </cell>
          <cell r="G22">
            <v>51748.9</v>
          </cell>
          <cell r="L22">
            <v>1387.8</v>
          </cell>
          <cell r="M22">
            <v>1387.8</v>
          </cell>
        </row>
        <row r="23">
          <cell r="F23">
            <v>78627.630000000034</v>
          </cell>
          <cell r="G23">
            <v>0</v>
          </cell>
          <cell r="L23">
            <v>1387.8</v>
          </cell>
          <cell r="M23">
            <v>0</v>
          </cell>
        </row>
        <row r="24">
          <cell r="F24">
            <v>86695.853000000046</v>
          </cell>
          <cell r="G24">
            <v>0</v>
          </cell>
          <cell r="L24">
            <v>1387.8</v>
          </cell>
          <cell r="M24">
            <v>0</v>
          </cell>
        </row>
        <row r="25">
          <cell r="F25">
            <v>95620.290300000052</v>
          </cell>
          <cell r="G25">
            <v>0</v>
          </cell>
          <cell r="L25">
            <v>1387.8</v>
          </cell>
          <cell r="M25">
            <v>0</v>
          </cell>
        </row>
        <row r="62">
          <cell r="F62">
            <v>8382.8040000000001</v>
          </cell>
          <cell r="G62">
            <v>7582.3040000000001</v>
          </cell>
          <cell r="L62">
            <v>8700</v>
          </cell>
          <cell r="M62">
            <v>8700</v>
          </cell>
        </row>
        <row r="63">
          <cell r="F63">
            <v>8382.8040000000001</v>
          </cell>
          <cell r="G63">
            <v>7963.7999999999993</v>
          </cell>
          <cell r="L63">
            <v>7100</v>
          </cell>
          <cell r="M63">
            <v>7100</v>
          </cell>
        </row>
        <row r="64">
          <cell r="F64">
            <v>8382.8040000000001</v>
          </cell>
          <cell r="G64">
            <v>7963.7999999999993</v>
          </cell>
          <cell r="L64">
            <v>7100</v>
          </cell>
          <cell r="M64">
            <v>7100</v>
          </cell>
        </row>
        <row r="65">
          <cell r="F65">
            <v>9221.0843999999997</v>
          </cell>
          <cell r="G65">
            <v>0</v>
          </cell>
          <cell r="L65">
            <v>7100</v>
          </cell>
          <cell r="M65">
            <v>0</v>
          </cell>
        </row>
        <row r="66">
          <cell r="F66">
            <v>10143.192840000002</v>
          </cell>
          <cell r="G66">
            <v>0</v>
          </cell>
          <cell r="L66">
            <v>7100</v>
          </cell>
          <cell r="M66">
            <v>0</v>
          </cell>
        </row>
        <row r="67">
          <cell r="F67">
            <v>11157.512124000001</v>
          </cell>
          <cell r="G67">
            <v>0</v>
          </cell>
          <cell r="L67">
            <v>7100</v>
          </cell>
          <cell r="M67">
            <v>0</v>
          </cell>
        </row>
        <row r="83">
          <cell r="F83">
            <v>116756.20000000003</v>
          </cell>
          <cell r="G83">
            <v>104347.90000000002</v>
          </cell>
          <cell r="J83">
            <v>27766.899999999998</v>
          </cell>
          <cell r="K83">
            <v>24351.899999999998</v>
          </cell>
          <cell r="L83">
            <v>33318.5</v>
          </cell>
          <cell r="M83">
            <v>33318.5</v>
          </cell>
        </row>
        <row r="84">
          <cell r="F84">
            <v>116756.20000000003</v>
          </cell>
          <cell r="G84">
            <v>103566.29999999999</v>
          </cell>
          <cell r="J84">
            <v>55847.4</v>
          </cell>
          <cell r="K84">
            <v>52296.4</v>
          </cell>
          <cell r="L84">
            <v>29074</v>
          </cell>
          <cell r="M84">
            <v>29074</v>
          </cell>
        </row>
        <row r="85">
          <cell r="F85">
            <v>116856.20000000003</v>
          </cell>
          <cell r="G85">
            <v>103566.29999999999</v>
          </cell>
          <cell r="J85">
            <v>78572.899999999994</v>
          </cell>
          <cell r="K85">
            <v>74978.7</v>
          </cell>
          <cell r="L85">
            <v>29133.3</v>
          </cell>
          <cell r="M85">
            <v>29133.3</v>
          </cell>
        </row>
        <row r="86">
          <cell r="F86">
            <v>132511.42000000004</v>
          </cell>
          <cell r="G86">
            <v>0</v>
          </cell>
          <cell r="J86">
            <v>92985.479999999981</v>
          </cell>
          <cell r="K86">
            <v>0</v>
          </cell>
          <cell r="L86">
            <v>29133.3</v>
          </cell>
          <cell r="M86">
            <v>0</v>
          </cell>
        </row>
        <row r="87">
          <cell r="F87">
            <v>145287.36200000005</v>
          </cell>
          <cell r="G87">
            <v>0</v>
          </cell>
          <cell r="J87">
            <v>111042.57599999999</v>
          </cell>
          <cell r="K87">
            <v>0</v>
          </cell>
          <cell r="L87">
            <v>29133.3</v>
          </cell>
          <cell r="M87">
            <v>0</v>
          </cell>
        </row>
        <row r="88">
          <cell r="F88">
            <v>159520.17820000008</v>
          </cell>
          <cell r="G88">
            <v>0</v>
          </cell>
          <cell r="J88">
            <v>132711.09119999997</v>
          </cell>
          <cell r="K88">
            <v>0</v>
          </cell>
          <cell r="L88">
            <v>29133.3</v>
          </cell>
          <cell r="M88">
            <v>0</v>
          </cell>
        </row>
        <row r="146">
          <cell r="F146">
            <v>90603.739999999991</v>
          </cell>
          <cell r="G146">
            <v>77665.039999999994</v>
          </cell>
          <cell r="L146">
            <v>20253.2</v>
          </cell>
          <cell r="M146">
            <v>20253.2</v>
          </cell>
        </row>
        <row r="147">
          <cell r="F147">
            <v>90603.739999999991</v>
          </cell>
          <cell r="G147">
            <v>77935.600000000006</v>
          </cell>
          <cell r="L147">
            <v>5665</v>
          </cell>
          <cell r="M147">
            <v>5665</v>
          </cell>
        </row>
        <row r="148">
          <cell r="F148">
            <v>90603.739999999991</v>
          </cell>
          <cell r="G148">
            <v>77935.600000000006</v>
          </cell>
          <cell r="L148">
            <v>5830</v>
          </cell>
          <cell r="M148">
            <v>5830</v>
          </cell>
        </row>
        <row r="149">
          <cell r="F149">
            <v>109561.66799999998</v>
          </cell>
          <cell r="G149">
            <v>0</v>
          </cell>
          <cell r="L149">
            <v>5830</v>
          </cell>
          <cell r="M149">
            <v>0</v>
          </cell>
        </row>
        <row r="150">
          <cell r="F150">
            <v>131411.18159999998</v>
          </cell>
          <cell r="G150">
            <v>0</v>
          </cell>
          <cell r="L150">
            <v>5830</v>
          </cell>
          <cell r="M150">
            <v>0</v>
          </cell>
        </row>
        <row r="151">
          <cell r="F151">
            <v>157630.59791999997</v>
          </cell>
          <cell r="G151">
            <v>0</v>
          </cell>
          <cell r="L151">
            <v>5830</v>
          </cell>
          <cell r="M151">
            <v>0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J23">
            <v>21964.3</v>
          </cell>
          <cell r="K23">
            <v>19585.3</v>
          </cell>
        </row>
        <row r="24">
          <cell r="J24">
            <v>43639.8</v>
          </cell>
          <cell r="K24">
            <v>41487.300000000003</v>
          </cell>
        </row>
        <row r="25">
          <cell r="J25">
            <v>65472.45</v>
          </cell>
          <cell r="K25">
            <v>64583.1</v>
          </cell>
        </row>
        <row r="26">
          <cell r="J26">
            <v>72019.695000000007</v>
          </cell>
          <cell r="K26">
            <v>0</v>
          </cell>
        </row>
        <row r="27">
          <cell r="J27">
            <v>79221.664500000014</v>
          </cell>
          <cell r="K27">
            <v>0</v>
          </cell>
        </row>
        <row r="28">
          <cell r="J28">
            <v>87143.830950000018</v>
          </cell>
          <cell r="K28">
            <v>0</v>
          </cell>
        </row>
        <row r="65">
          <cell r="J65">
            <v>1841.1999999999998</v>
          </cell>
          <cell r="K65">
            <v>1641.1999999999998</v>
          </cell>
        </row>
        <row r="66">
          <cell r="J66">
            <v>3803.5</v>
          </cell>
          <cell r="K66">
            <v>3603.5</v>
          </cell>
        </row>
        <row r="67">
          <cell r="J67">
            <v>5614.7</v>
          </cell>
          <cell r="K67">
            <v>5614.7</v>
          </cell>
        </row>
        <row r="68">
          <cell r="J68">
            <v>6176.17</v>
          </cell>
          <cell r="K68">
            <v>0</v>
          </cell>
        </row>
        <row r="69">
          <cell r="J69">
            <v>6793.7870000000003</v>
          </cell>
          <cell r="K69">
            <v>0</v>
          </cell>
        </row>
        <row r="70">
          <cell r="J70">
            <v>7473.1657000000005</v>
          </cell>
          <cell r="K70">
            <v>0</v>
          </cell>
        </row>
        <row r="149">
          <cell r="J149">
            <v>18264.500000000007</v>
          </cell>
          <cell r="K149">
            <v>17564.500000000007</v>
          </cell>
        </row>
        <row r="150">
          <cell r="J150">
            <v>36589.4</v>
          </cell>
          <cell r="K150">
            <v>35769.4</v>
          </cell>
        </row>
        <row r="151">
          <cell r="J151">
            <v>55848.2</v>
          </cell>
          <cell r="K151">
            <v>54884.2</v>
          </cell>
        </row>
        <row r="152">
          <cell r="J152">
            <v>72536.259999999995</v>
          </cell>
          <cell r="K152">
            <v>0</v>
          </cell>
        </row>
        <row r="153">
          <cell r="J153">
            <v>94148.457999999999</v>
          </cell>
          <cell r="K153">
            <v>0</v>
          </cell>
        </row>
        <row r="154">
          <cell r="J154">
            <v>122373.5794</v>
          </cell>
          <cell r="K154">
            <v>0</v>
          </cell>
        </row>
        <row r="232">
          <cell r="D232">
            <v>3589895.1973840008</v>
          </cell>
          <cell r="E232">
            <v>1271654.9440000001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5">
          <cell r="F15">
            <v>16811.199999999997</v>
          </cell>
          <cell r="G15">
            <v>16811.199999999997</v>
          </cell>
        </row>
        <row r="16">
          <cell r="F16">
            <v>16811.199999999997</v>
          </cell>
          <cell r="G16">
            <v>17330.599999999999</v>
          </cell>
        </row>
        <row r="17">
          <cell r="F17">
            <v>16811.199999999997</v>
          </cell>
          <cell r="G17">
            <v>17330.599999999999</v>
          </cell>
        </row>
        <row r="18">
          <cell r="F18">
            <v>21791.7</v>
          </cell>
          <cell r="G18">
            <v>0</v>
          </cell>
        </row>
        <row r="19">
          <cell r="F19">
            <v>23970.799999999999</v>
          </cell>
          <cell r="G19">
            <v>0</v>
          </cell>
        </row>
        <row r="20">
          <cell r="F20">
            <v>26367.88</v>
          </cell>
          <cell r="G20">
            <v>0</v>
          </cell>
        </row>
        <row r="29">
          <cell r="F29">
            <v>12248.2</v>
          </cell>
          <cell r="G29">
            <v>12108.2</v>
          </cell>
        </row>
        <row r="30">
          <cell r="F30">
            <v>12248.2</v>
          </cell>
          <cell r="G30">
            <v>12587</v>
          </cell>
        </row>
        <row r="31">
          <cell r="F31">
            <v>12248.2</v>
          </cell>
          <cell r="G31">
            <v>12587</v>
          </cell>
        </row>
        <row r="32">
          <cell r="F32">
            <v>14697.840000000002</v>
          </cell>
          <cell r="G32">
            <v>0</v>
          </cell>
        </row>
        <row r="33">
          <cell r="F33">
            <v>17637.408000000003</v>
          </cell>
          <cell r="G33">
            <v>0</v>
          </cell>
        </row>
        <row r="34">
          <cell r="F34">
            <v>21164.889599999999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0">
          <cell r="F20">
            <v>339.3</v>
          </cell>
          <cell r="G20">
            <v>339.3</v>
          </cell>
        </row>
        <row r="21">
          <cell r="F21">
            <v>44994</v>
          </cell>
          <cell r="G21">
            <v>949.2</v>
          </cell>
        </row>
        <row r="22">
          <cell r="F22">
            <v>20600</v>
          </cell>
          <cell r="G22">
            <v>0</v>
          </cell>
        </row>
        <row r="23">
          <cell r="F23">
            <v>22000</v>
          </cell>
          <cell r="G23">
            <v>0</v>
          </cell>
        </row>
        <row r="24">
          <cell r="F24">
            <v>8000</v>
          </cell>
          <cell r="G24">
            <v>0</v>
          </cell>
        </row>
        <row r="25">
          <cell r="F25">
            <v>4000</v>
          </cell>
          <cell r="G25">
            <v>0</v>
          </cell>
        </row>
        <row r="118">
          <cell r="F118">
            <v>0</v>
          </cell>
        </row>
        <row r="119">
          <cell r="F119">
            <v>1160000</v>
          </cell>
        </row>
        <row r="120">
          <cell r="F120">
            <v>936000</v>
          </cell>
        </row>
        <row r="121">
          <cell r="F121">
            <v>1123200</v>
          </cell>
        </row>
        <row r="122">
          <cell r="F122">
            <v>1347840</v>
          </cell>
        </row>
        <row r="123">
          <cell r="F123">
            <v>1617408</v>
          </cell>
        </row>
        <row r="145">
          <cell r="D145">
            <v>6284381.2999999998</v>
          </cell>
          <cell r="E145">
            <v>1288.5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56">
          <cell r="D156">
            <v>209740</v>
          </cell>
          <cell r="E156">
            <v>250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6">
          <cell r="D56">
            <v>212808.71759999997</v>
          </cell>
          <cell r="E56">
            <v>88754.6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6"/>
  <sheetViews>
    <sheetView tabSelected="1" topLeftCell="A16" workbookViewId="0">
      <pane ySplit="1485" activePane="bottomLeft"/>
      <selection activeCell="P8" sqref="P1:P65536"/>
      <selection pane="bottomLeft" activeCell="A3" sqref="A3:N3"/>
    </sheetView>
  </sheetViews>
  <sheetFormatPr defaultRowHeight="15.75"/>
  <cols>
    <col min="1" max="1" width="3.875" style="1" customWidth="1"/>
    <col min="2" max="2" width="17.5" style="3" customWidth="1"/>
    <col min="3" max="3" width="9" style="4"/>
    <col min="4" max="4" width="15" style="5" customWidth="1"/>
    <col min="5" max="5" width="14.375" style="5" customWidth="1"/>
    <col min="6" max="6" width="13.125" style="4" customWidth="1"/>
    <col min="7" max="7" width="10" style="4" customWidth="1"/>
    <col min="8" max="8" width="9.375" style="4" customWidth="1"/>
    <col min="9" max="9" width="8.875" style="4" customWidth="1"/>
    <col min="10" max="10" width="10.625" style="4" customWidth="1"/>
    <col min="11" max="11" width="9.125" style="4" customWidth="1"/>
    <col min="12" max="12" width="9" style="4"/>
    <col min="13" max="13" width="9.375" style="4" customWidth="1"/>
    <col min="14" max="14" width="8.375" style="6" customWidth="1"/>
    <col min="15" max="15" width="0.125" style="1" customWidth="1"/>
    <col min="16" max="16" width="13.5" style="1" hidden="1" customWidth="1"/>
    <col min="17" max="17" width="11.625" style="1" bestFit="1" customWidth="1"/>
    <col min="18" max="20" width="10.625" style="1" bestFit="1" customWidth="1"/>
    <col min="21" max="16384" width="9" style="1"/>
  </cols>
  <sheetData>
    <row r="1" spans="1:15">
      <c r="A1" s="73" t="s">
        <v>132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5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5">
      <c r="A3" s="75" t="s">
        <v>136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5">
      <c r="A5" s="43"/>
      <c r="B5" s="43"/>
      <c r="C5" s="43"/>
      <c r="D5" s="43"/>
      <c r="E5" s="43"/>
      <c r="F5" s="43"/>
      <c r="G5" s="43"/>
      <c r="H5" s="43"/>
      <c r="I5" s="43"/>
      <c r="J5" s="73" t="s">
        <v>133</v>
      </c>
      <c r="K5" s="73"/>
      <c r="L5" s="73"/>
      <c r="M5" s="73"/>
      <c r="N5" s="73"/>
    </row>
    <row r="6" spans="1:15">
      <c r="A6" s="43"/>
      <c r="B6" s="43"/>
      <c r="C6" s="43"/>
      <c r="D6" s="43"/>
      <c r="E6" s="43"/>
      <c r="F6" s="43"/>
      <c r="G6" s="43"/>
      <c r="H6" s="43"/>
      <c r="I6" s="43"/>
      <c r="J6" s="73"/>
      <c r="K6" s="73"/>
      <c r="L6" s="73"/>
      <c r="M6" s="73"/>
      <c r="N6" s="73"/>
    </row>
    <row r="7" spans="1:15" ht="24.75" customHeight="1">
      <c r="A7" s="43"/>
      <c r="B7" s="43"/>
      <c r="C7" s="43"/>
      <c r="D7" s="43"/>
      <c r="E7" s="43"/>
      <c r="F7" s="43"/>
      <c r="G7" s="43"/>
      <c r="H7" s="43"/>
      <c r="I7" s="43"/>
      <c r="J7" s="73"/>
      <c r="K7" s="73"/>
      <c r="L7" s="73"/>
      <c r="M7" s="73"/>
      <c r="N7" s="73"/>
    </row>
    <row r="8" spans="1: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5">
      <c r="A9" s="77" t="s">
        <v>0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5">
      <c r="A10" s="2"/>
    </row>
    <row r="11" spans="1:15" ht="18.75">
      <c r="A11" s="78" t="s">
        <v>134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  <row r="12" spans="1:15">
      <c r="A12" s="2"/>
    </row>
    <row r="13" spans="1:15">
      <c r="A13" s="2"/>
    </row>
    <row r="14" spans="1:15" ht="33.75" customHeight="1">
      <c r="A14" s="72" t="s">
        <v>1</v>
      </c>
      <c r="B14" s="51" t="s">
        <v>2</v>
      </c>
      <c r="C14" s="72" t="s">
        <v>3</v>
      </c>
      <c r="D14" s="45" t="s">
        <v>57</v>
      </c>
      <c r="E14" s="45"/>
      <c r="F14" s="72" t="s">
        <v>4</v>
      </c>
      <c r="G14" s="72"/>
      <c r="H14" s="72"/>
      <c r="I14" s="72"/>
      <c r="J14" s="72"/>
      <c r="K14" s="72"/>
      <c r="L14" s="72"/>
      <c r="M14" s="72"/>
      <c r="N14" s="72" t="s">
        <v>5</v>
      </c>
      <c r="O14" s="7"/>
    </row>
    <row r="15" spans="1:15" ht="38.25" customHeight="1">
      <c r="A15" s="72"/>
      <c r="B15" s="52"/>
      <c r="C15" s="72"/>
      <c r="D15" s="45"/>
      <c r="E15" s="45"/>
      <c r="F15" s="72" t="s">
        <v>6</v>
      </c>
      <c r="G15" s="72"/>
      <c r="H15" s="72" t="s">
        <v>7</v>
      </c>
      <c r="I15" s="72"/>
      <c r="J15" s="72" t="s">
        <v>8</v>
      </c>
      <c r="K15" s="72"/>
      <c r="L15" s="72" t="s">
        <v>9</v>
      </c>
      <c r="M15" s="72"/>
      <c r="N15" s="72"/>
      <c r="O15" s="7"/>
    </row>
    <row r="16" spans="1:15" s="10" customFormat="1" ht="25.5">
      <c r="A16" s="72"/>
      <c r="B16" s="53"/>
      <c r="C16" s="72"/>
      <c r="D16" s="8" t="s">
        <v>10</v>
      </c>
      <c r="E16" s="8" t="s">
        <v>11</v>
      </c>
      <c r="F16" s="8" t="s">
        <v>10</v>
      </c>
      <c r="G16" s="8" t="s">
        <v>11</v>
      </c>
      <c r="H16" s="8" t="s">
        <v>10</v>
      </c>
      <c r="I16" s="8" t="s">
        <v>11</v>
      </c>
      <c r="J16" s="8" t="s">
        <v>10</v>
      </c>
      <c r="K16" s="8" t="s">
        <v>11</v>
      </c>
      <c r="L16" s="8" t="s">
        <v>10</v>
      </c>
      <c r="M16" s="8" t="s">
        <v>11</v>
      </c>
      <c r="N16" s="8"/>
      <c r="O16" s="9"/>
    </row>
    <row r="17" spans="1:17" s="4" customFormat="1">
      <c r="A17" s="8">
        <v>1</v>
      </c>
      <c r="B17" s="8">
        <v>2</v>
      </c>
      <c r="C17" s="8">
        <v>3</v>
      </c>
      <c r="D17" s="11">
        <v>4</v>
      </c>
      <c r="E17" s="11">
        <v>5</v>
      </c>
      <c r="F17" s="8">
        <v>6</v>
      </c>
      <c r="G17" s="8">
        <v>7</v>
      </c>
      <c r="H17" s="8">
        <v>8</v>
      </c>
      <c r="I17" s="8">
        <v>9</v>
      </c>
      <c r="J17" s="8">
        <v>10</v>
      </c>
      <c r="K17" s="8">
        <v>11</v>
      </c>
      <c r="L17" s="8">
        <v>12</v>
      </c>
      <c r="M17" s="8">
        <v>13</v>
      </c>
      <c r="N17" s="8">
        <v>14</v>
      </c>
      <c r="O17" s="12"/>
    </row>
    <row r="18" spans="1:17" ht="29.25" customHeight="1">
      <c r="A18" s="74" t="s">
        <v>12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"/>
    </row>
    <row r="19" spans="1:17" ht="16.5" customHeight="1">
      <c r="A19" s="74" t="s">
        <v>13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"/>
    </row>
    <row r="20" spans="1:17" ht="16.5" customHeight="1">
      <c r="A20" s="74" t="s">
        <v>14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"/>
    </row>
    <row r="21" spans="1:17" s="17" customFormat="1">
      <c r="A21" s="51" t="s">
        <v>43</v>
      </c>
      <c r="B21" s="13" t="s">
        <v>15</v>
      </c>
      <c r="C21" s="11" t="s">
        <v>17</v>
      </c>
      <c r="D21" s="14">
        <f>SUM(D22:D27)</f>
        <v>856476.60900000017</v>
      </c>
      <c r="E21" s="14">
        <f>SUM(E22:E27)</f>
        <v>286249.8</v>
      </c>
      <c r="F21" s="14">
        <f>SUM(F22:F27)</f>
        <v>474934.6733000002</v>
      </c>
      <c r="G21" s="14">
        <f t="shared" ref="G21:M21" si="0">SUM(G22:G27)</f>
        <v>156728</v>
      </c>
      <c r="H21" s="14">
        <f t="shared" si="0"/>
        <v>4050.6952500000007</v>
      </c>
      <c r="I21" s="14">
        <f>SUM(I22:I27)</f>
        <v>0</v>
      </c>
      <c r="J21" s="14">
        <f>SUM(J22:J27)</f>
        <v>369461.74045000004</v>
      </c>
      <c r="K21" s="14">
        <f t="shared" si="0"/>
        <v>125655.70000000001</v>
      </c>
      <c r="L21" s="14">
        <f>SUM(L22:L27)</f>
        <v>8029.5000000000009</v>
      </c>
      <c r="M21" s="14">
        <f t="shared" si="0"/>
        <v>3866.1000000000004</v>
      </c>
      <c r="N21" s="55" t="s">
        <v>94</v>
      </c>
      <c r="O21" s="15"/>
      <c r="P21" s="16"/>
    </row>
    <row r="22" spans="1:17" s="17" customFormat="1">
      <c r="A22" s="52"/>
      <c r="B22" s="50" t="s">
        <v>16</v>
      </c>
      <c r="C22" s="11" t="s">
        <v>18</v>
      </c>
      <c r="D22" s="14">
        <f t="shared" ref="D22:E27" si="1">F22+H22+J22+L22</f>
        <v>94910.10000000002</v>
      </c>
      <c r="E22" s="14">
        <f t="shared" si="1"/>
        <v>73906</v>
      </c>
      <c r="F22" s="14">
        <f>[1]Лист1!$F$20</f>
        <v>71330.300000000017</v>
      </c>
      <c r="G22" s="14">
        <f>[1]Лист1!$G$20</f>
        <v>53230.200000000004</v>
      </c>
      <c r="H22" s="14">
        <f t="shared" ref="H22:I27" si="2">H29+H36+H50</f>
        <v>525</v>
      </c>
      <c r="I22" s="14">
        <f t="shared" si="2"/>
        <v>0</v>
      </c>
      <c r="J22" s="14">
        <f>[2]Лист1!$J$23</f>
        <v>21964.3</v>
      </c>
      <c r="K22" s="14">
        <f>[2]Лист1!$K$23</f>
        <v>19585.3</v>
      </c>
      <c r="L22" s="14">
        <f>[1]Лист1!$L$20</f>
        <v>1090.5</v>
      </c>
      <c r="M22" s="14">
        <f>[1]Лист1!$M$20</f>
        <v>1090.5</v>
      </c>
      <c r="N22" s="56"/>
      <c r="O22" s="18"/>
      <c r="P22" s="16">
        <f>F22-G22</f>
        <v>18100.100000000013</v>
      </c>
      <c r="Q22" s="16"/>
    </row>
    <row r="23" spans="1:17" s="17" customFormat="1">
      <c r="A23" s="52"/>
      <c r="B23" s="50"/>
      <c r="C23" s="11" t="s">
        <v>19</v>
      </c>
      <c r="D23" s="14">
        <f t="shared" si="1"/>
        <v>116935.40000000002</v>
      </c>
      <c r="E23" s="14">
        <f t="shared" si="1"/>
        <v>94624.000000000015</v>
      </c>
      <c r="F23" s="14">
        <f>[1]Лист1!$F$21</f>
        <v>71330.300000000017</v>
      </c>
      <c r="G23" s="14">
        <f>[1]Лист1!$G$21</f>
        <v>51748.9</v>
      </c>
      <c r="H23" s="14">
        <f t="shared" si="2"/>
        <v>577.5</v>
      </c>
      <c r="I23" s="14">
        <f t="shared" si="2"/>
        <v>0</v>
      </c>
      <c r="J23" s="14">
        <f>[2]Лист1!$J$24</f>
        <v>43639.8</v>
      </c>
      <c r="K23" s="14">
        <f>[2]Лист1!$K$24</f>
        <v>41487.300000000003</v>
      </c>
      <c r="L23" s="14">
        <f>[1]Лист1!$L$21</f>
        <v>1387.8</v>
      </c>
      <c r="M23" s="14">
        <f>[1]Лист1!$M$21</f>
        <v>1387.8</v>
      </c>
      <c r="N23" s="56"/>
      <c r="O23" s="18"/>
      <c r="P23" s="16"/>
    </row>
    <row r="24" spans="1:17" s="17" customFormat="1">
      <c r="A24" s="52"/>
      <c r="B24" s="50"/>
      <c r="C24" s="11" t="s">
        <v>20</v>
      </c>
      <c r="D24" s="14">
        <f t="shared" si="1"/>
        <v>138825.79999999999</v>
      </c>
      <c r="E24" s="14">
        <f t="shared" si="1"/>
        <v>117719.8</v>
      </c>
      <c r="F24" s="14">
        <f>[1]Лист1!$F$22</f>
        <v>71330.300000000017</v>
      </c>
      <c r="G24" s="14">
        <f>[1]Лист1!$G$22</f>
        <v>51748.9</v>
      </c>
      <c r="H24" s="14">
        <f t="shared" si="2"/>
        <v>635.25</v>
      </c>
      <c r="I24" s="14">
        <f t="shared" si="2"/>
        <v>0</v>
      </c>
      <c r="J24" s="14">
        <f>[2]Лист1!$J$25</f>
        <v>65472.45</v>
      </c>
      <c r="K24" s="14">
        <f>[2]Лист1!$K$25</f>
        <v>64583.1</v>
      </c>
      <c r="L24" s="14">
        <f>[1]Лист1!$L$22</f>
        <v>1387.8</v>
      </c>
      <c r="M24" s="14">
        <f>[1]Лист1!$M$22</f>
        <v>1387.8</v>
      </c>
      <c r="N24" s="56"/>
      <c r="O24" s="18"/>
      <c r="P24" s="16"/>
    </row>
    <row r="25" spans="1:17" s="17" customFormat="1">
      <c r="A25" s="52"/>
      <c r="B25" s="50"/>
      <c r="C25" s="11" t="s">
        <v>21</v>
      </c>
      <c r="D25" s="14">
        <f t="shared" si="1"/>
        <v>152733.90000000002</v>
      </c>
      <c r="E25" s="14">
        <f t="shared" si="1"/>
        <v>0</v>
      </c>
      <c r="F25" s="14">
        <f>[1]Лист1!$F$23</f>
        <v>78627.630000000034</v>
      </c>
      <c r="G25" s="14">
        <f>[1]Лист1!$G$23</f>
        <v>0</v>
      </c>
      <c r="H25" s="14">
        <f t="shared" si="2"/>
        <v>698.77500000000009</v>
      </c>
      <c r="I25" s="14">
        <f t="shared" si="2"/>
        <v>0</v>
      </c>
      <c r="J25" s="14">
        <f>[2]Лист1!$J$26</f>
        <v>72019.695000000007</v>
      </c>
      <c r="K25" s="14">
        <f>[2]Лист1!$K$26</f>
        <v>0</v>
      </c>
      <c r="L25" s="14">
        <f>[1]Лист1!$L$23</f>
        <v>1387.8</v>
      </c>
      <c r="M25" s="14">
        <f>[1]Лист1!$M$23</f>
        <v>0</v>
      </c>
      <c r="N25" s="56"/>
      <c r="O25" s="18"/>
      <c r="P25" s="16"/>
    </row>
    <row r="26" spans="1:17" s="17" customFormat="1">
      <c r="A26" s="52"/>
      <c r="B26" s="50"/>
      <c r="C26" s="11" t="s">
        <v>22</v>
      </c>
      <c r="D26" s="14">
        <f t="shared" si="1"/>
        <v>168073.97000000003</v>
      </c>
      <c r="E26" s="14">
        <f t="shared" si="1"/>
        <v>0</v>
      </c>
      <c r="F26" s="14">
        <f>[1]Лист1!$F$24</f>
        <v>86695.853000000046</v>
      </c>
      <c r="G26" s="14">
        <f>[1]Лист1!$G$24</f>
        <v>0</v>
      </c>
      <c r="H26" s="14">
        <f t="shared" si="2"/>
        <v>768.65250000000015</v>
      </c>
      <c r="I26" s="14">
        <f t="shared" si="2"/>
        <v>0</v>
      </c>
      <c r="J26" s="14">
        <f>[2]Лист1!$J$27</f>
        <v>79221.664500000014</v>
      </c>
      <c r="K26" s="14">
        <f>[2]Лист1!$K$27</f>
        <v>0</v>
      </c>
      <c r="L26" s="14">
        <f>[1]Лист1!$L$24</f>
        <v>1387.8</v>
      </c>
      <c r="M26" s="14">
        <f>[1]Лист1!$M$24</f>
        <v>0</v>
      </c>
      <c r="N26" s="56"/>
      <c r="O26" s="18"/>
    </row>
    <row r="27" spans="1:17" s="17" customFormat="1">
      <c r="A27" s="53"/>
      <c r="B27" s="50"/>
      <c r="C27" s="11" t="s">
        <v>23</v>
      </c>
      <c r="D27" s="14">
        <f t="shared" si="1"/>
        <v>184997.43900000007</v>
      </c>
      <c r="E27" s="14">
        <f t="shared" si="1"/>
        <v>0</v>
      </c>
      <c r="F27" s="14">
        <f>[1]Лист1!$F$25</f>
        <v>95620.290300000052</v>
      </c>
      <c r="G27" s="14">
        <f>[1]Лист1!$G$25</f>
        <v>0</v>
      </c>
      <c r="H27" s="14">
        <f t="shared" si="2"/>
        <v>845.51775000000021</v>
      </c>
      <c r="I27" s="14">
        <f t="shared" si="2"/>
        <v>0</v>
      </c>
      <c r="J27" s="14">
        <f>[2]Лист1!$J$28</f>
        <v>87143.830950000018</v>
      </c>
      <c r="K27" s="14">
        <f>[2]Лист1!$K$28</f>
        <v>0</v>
      </c>
      <c r="L27" s="14">
        <f>[1]Лист1!$L$25</f>
        <v>1387.8</v>
      </c>
      <c r="M27" s="14">
        <f>[1]Лист1!$M$25</f>
        <v>0</v>
      </c>
      <c r="N27" s="56"/>
      <c r="O27" s="18"/>
    </row>
    <row r="28" spans="1:17" s="21" customFormat="1" ht="15.75" hidden="1" customHeight="1">
      <c r="A28" s="19"/>
      <c r="B28" s="46" t="s">
        <v>40</v>
      </c>
      <c r="C28" s="8" t="s">
        <v>17</v>
      </c>
      <c r="D28" s="14">
        <f>SUM(D29:D34)</f>
        <v>590295.05020000017</v>
      </c>
      <c r="E28" s="14">
        <f>SUM(E29:E34)</f>
        <v>436893</v>
      </c>
      <c r="F28" s="20">
        <f t="shared" ref="F28:M28" si="3">SUM(F29:F34)</f>
        <v>458509.25020000007</v>
      </c>
      <c r="G28" s="14">
        <f>[1]Лист1!$G$20</f>
        <v>53230.200000000004</v>
      </c>
      <c r="H28" s="20">
        <f t="shared" si="3"/>
        <v>0</v>
      </c>
      <c r="I28" s="20">
        <f t="shared" si="3"/>
        <v>0</v>
      </c>
      <c r="J28" s="14">
        <f>[2]Лист1!$J$23</f>
        <v>21964.3</v>
      </c>
      <c r="K28" s="14">
        <f>[2]Лист1!$K$23</f>
        <v>19585.3</v>
      </c>
      <c r="L28" s="20">
        <f t="shared" si="3"/>
        <v>0</v>
      </c>
      <c r="M28" s="20">
        <f t="shared" si="3"/>
        <v>0</v>
      </c>
      <c r="N28" s="56"/>
      <c r="O28" s="18"/>
    </row>
    <row r="29" spans="1:17" ht="15.75" hidden="1" customHeight="1">
      <c r="A29" s="19"/>
      <c r="B29" s="46"/>
      <c r="C29" s="8" t="s">
        <v>18</v>
      </c>
      <c r="D29" s="14">
        <f t="shared" ref="D29:E34" si="4">F29+H29+J29+L29</f>
        <v>91006.500000000015</v>
      </c>
      <c r="E29" s="14">
        <f t="shared" si="4"/>
        <v>72815.5</v>
      </c>
      <c r="F29" s="20">
        <f>17212+G29-1400</f>
        <v>69042.200000000012</v>
      </c>
      <c r="G29" s="14">
        <f>[1]Лист1!$G$20</f>
        <v>53230.200000000004</v>
      </c>
      <c r="H29" s="20">
        <v>0</v>
      </c>
      <c r="I29" s="20">
        <v>0</v>
      </c>
      <c r="J29" s="14">
        <f>[2]Лист1!$J$23</f>
        <v>21964.3</v>
      </c>
      <c r="K29" s="14">
        <f>[2]Лист1!$K$23</f>
        <v>19585.3</v>
      </c>
      <c r="L29" s="20">
        <f>M29</f>
        <v>0</v>
      </c>
      <c r="M29" s="20">
        <v>0</v>
      </c>
      <c r="N29" s="56"/>
      <c r="O29" s="18"/>
    </row>
    <row r="30" spans="1:17" ht="15.75" hidden="1" customHeight="1">
      <c r="A30" s="19"/>
      <c r="B30" s="46"/>
      <c r="C30" s="8" t="s">
        <v>19</v>
      </c>
      <c r="D30" s="14">
        <f t="shared" si="4"/>
        <v>91006.500000000015</v>
      </c>
      <c r="E30" s="14">
        <f t="shared" si="4"/>
        <v>72815.5</v>
      </c>
      <c r="F30" s="20">
        <f>F29</f>
        <v>69042.200000000012</v>
      </c>
      <c r="G30" s="14">
        <f>[1]Лист1!$G$20</f>
        <v>53230.200000000004</v>
      </c>
      <c r="H30" s="20">
        <v>0</v>
      </c>
      <c r="I30" s="20">
        <v>0</v>
      </c>
      <c r="J30" s="14">
        <f>[2]Лист1!$J$23</f>
        <v>21964.3</v>
      </c>
      <c r="K30" s="14">
        <f>[2]Лист1!$K$23</f>
        <v>19585.3</v>
      </c>
      <c r="L30" s="20">
        <f>M30</f>
        <v>0</v>
      </c>
      <c r="M30" s="20">
        <v>0</v>
      </c>
      <c r="N30" s="56"/>
      <c r="O30" s="18"/>
    </row>
    <row r="31" spans="1:17" ht="15.75" hidden="1" customHeight="1">
      <c r="A31" s="19"/>
      <c r="B31" s="46"/>
      <c r="C31" s="8" t="s">
        <v>20</v>
      </c>
      <c r="D31" s="14">
        <f t="shared" si="4"/>
        <v>91006.500000000015</v>
      </c>
      <c r="E31" s="14">
        <f t="shared" si="4"/>
        <v>72815.5</v>
      </c>
      <c r="F31" s="20">
        <f>F30</f>
        <v>69042.200000000012</v>
      </c>
      <c r="G31" s="14">
        <f>[1]Лист1!$G$20</f>
        <v>53230.200000000004</v>
      </c>
      <c r="H31" s="20">
        <v>0</v>
      </c>
      <c r="I31" s="20">
        <v>0</v>
      </c>
      <c r="J31" s="14">
        <f>[2]Лист1!$J$23</f>
        <v>21964.3</v>
      </c>
      <c r="K31" s="14">
        <f>[2]Лист1!$K$23</f>
        <v>19585.3</v>
      </c>
      <c r="L31" s="20">
        <v>0</v>
      </c>
      <c r="M31" s="20">
        <v>0</v>
      </c>
      <c r="N31" s="56"/>
      <c r="O31" s="18"/>
    </row>
    <row r="32" spans="1:17" ht="15.75" hidden="1" customHeight="1">
      <c r="A32" s="19"/>
      <c r="B32" s="46"/>
      <c r="C32" s="8" t="s">
        <v>21</v>
      </c>
      <c r="D32" s="14">
        <f t="shared" si="4"/>
        <v>97910.720000000016</v>
      </c>
      <c r="E32" s="14">
        <f t="shared" si="4"/>
        <v>72815.5</v>
      </c>
      <c r="F32" s="20">
        <f>1.1*F31</f>
        <v>75946.420000000013</v>
      </c>
      <c r="G32" s="14">
        <f>[1]Лист1!$G$20</f>
        <v>53230.200000000004</v>
      </c>
      <c r="H32" s="20">
        <v>0</v>
      </c>
      <c r="I32" s="20">
        <v>0</v>
      </c>
      <c r="J32" s="14">
        <f>[2]Лист1!$J$23</f>
        <v>21964.3</v>
      </c>
      <c r="K32" s="14">
        <f>[2]Лист1!$K$23</f>
        <v>19585.3</v>
      </c>
      <c r="L32" s="20">
        <f>1.2*L31</f>
        <v>0</v>
      </c>
      <c r="M32" s="20"/>
      <c r="N32" s="56"/>
      <c r="O32" s="18"/>
    </row>
    <row r="33" spans="1:15" ht="15.75" hidden="1" customHeight="1">
      <c r="A33" s="19"/>
      <c r="B33" s="46"/>
      <c r="C33" s="8" t="s">
        <v>22</v>
      </c>
      <c r="D33" s="14">
        <f t="shared" si="4"/>
        <v>105505.36200000002</v>
      </c>
      <c r="E33" s="14">
        <f t="shared" si="4"/>
        <v>72815.5</v>
      </c>
      <c r="F33" s="20">
        <f>1.1*F32</f>
        <v>83541.06200000002</v>
      </c>
      <c r="G33" s="14">
        <f>[1]Лист1!$G$20</f>
        <v>53230.200000000004</v>
      </c>
      <c r="H33" s="20">
        <v>0</v>
      </c>
      <c r="I33" s="20">
        <v>0</v>
      </c>
      <c r="J33" s="14">
        <f>[2]Лист1!$J$23</f>
        <v>21964.3</v>
      </c>
      <c r="K33" s="14">
        <f>[2]Лист1!$K$23</f>
        <v>19585.3</v>
      </c>
      <c r="L33" s="20">
        <f>1.2*L32</f>
        <v>0</v>
      </c>
      <c r="M33" s="20"/>
      <c r="N33" s="56"/>
      <c r="O33" s="18"/>
    </row>
    <row r="34" spans="1:15" ht="15.75" hidden="1" customHeight="1">
      <c r="A34" s="19"/>
      <c r="B34" s="46"/>
      <c r="C34" s="8" t="s">
        <v>23</v>
      </c>
      <c r="D34" s="14">
        <f t="shared" si="4"/>
        <v>113859.46820000003</v>
      </c>
      <c r="E34" s="14">
        <f t="shared" si="4"/>
        <v>72815.5</v>
      </c>
      <c r="F34" s="20">
        <f>1.1*F33</f>
        <v>91895.168200000029</v>
      </c>
      <c r="G34" s="14">
        <f>[1]Лист1!$G$20</f>
        <v>53230.200000000004</v>
      </c>
      <c r="H34" s="20">
        <v>0</v>
      </c>
      <c r="I34" s="20">
        <v>0</v>
      </c>
      <c r="J34" s="14">
        <f>[2]Лист1!$J$23</f>
        <v>21964.3</v>
      </c>
      <c r="K34" s="14">
        <f>[2]Лист1!$K$23</f>
        <v>19585.3</v>
      </c>
      <c r="L34" s="20">
        <f>1.2*L33</f>
        <v>0</v>
      </c>
      <c r="M34" s="20"/>
      <c r="N34" s="56"/>
      <c r="O34" s="18"/>
    </row>
    <row r="35" spans="1:15" s="10" customFormat="1" ht="15.75" hidden="1" customHeight="1">
      <c r="A35" s="19"/>
      <c r="B35" s="46" t="s">
        <v>41</v>
      </c>
      <c r="C35" s="8" t="s">
        <v>17</v>
      </c>
      <c r="D35" s="14">
        <f>SUM(D36:D41)</f>
        <v>150999.83924999999</v>
      </c>
      <c r="E35" s="14">
        <f>SUM(E36:E41)</f>
        <v>436893</v>
      </c>
      <c r="F35" s="20">
        <f>SUM(F36:F41)</f>
        <v>15163.344000000001</v>
      </c>
      <c r="G35" s="14">
        <f>[1]Лист1!$G$20</f>
        <v>53230.200000000004</v>
      </c>
      <c r="H35" s="20">
        <f>SUM(H36:H41)</f>
        <v>4050.6952500000007</v>
      </c>
      <c r="I35" s="20">
        <f>SUM(I36:I41)</f>
        <v>0</v>
      </c>
      <c r="J35" s="14">
        <f>[2]Лист1!$J$23</f>
        <v>21964.3</v>
      </c>
      <c r="K35" s="14">
        <f>[2]Лист1!$K$23</f>
        <v>19585.3</v>
      </c>
      <c r="L35" s="20"/>
      <c r="M35" s="20"/>
      <c r="N35" s="56"/>
      <c r="O35" s="18"/>
    </row>
    <row r="36" spans="1:15" ht="15.75" hidden="1" customHeight="1">
      <c r="A36" s="19"/>
      <c r="B36" s="46"/>
      <c r="C36" s="8" t="s">
        <v>18</v>
      </c>
      <c r="D36" s="14">
        <f t="shared" ref="D36:E41" si="5">F36+H36+J36+L36</f>
        <v>24547.3</v>
      </c>
      <c r="E36" s="14">
        <f t="shared" si="5"/>
        <v>72815.5</v>
      </c>
      <c r="F36" s="20">
        <v>2058</v>
      </c>
      <c r="G36" s="14">
        <f>[1]Лист1!$G$20</f>
        <v>53230.200000000004</v>
      </c>
      <c r="H36" s="20">
        <v>525</v>
      </c>
      <c r="I36" s="20"/>
      <c r="J36" s="14">
        <f>[2]Лист1!$J$23</f>
        <v>21964.3</v>
      </c>
      <c r="K36" s="14">
        <f>[2]Лист1!$K$23</f>
        <v>19585.3</v>
      </c>
      <c r="L36" s="20"/>
      <c r="M36" s="20"/>
      <c r="N36" s="56"/>
      <c r="O36" s="18"/>
    </row>
    <row r="37" spans="1:15" ht="15.75" hidden="1" customHeight="1">
      <c r="A37" s="19"/>
      <c r="B37" s="46"/>
      <c r="C37" s="8" t="s">
        <v>19</v>
      </c>
      <c r="D37" s="14">
        <f t="shared" si="5"/>
        <v>24599.8</v>
      </c>
      <c r="E37" s="14">
        <f t="shared" si="5"/>
        <v>72815.5</v>
      </c>
      <c r="F37" s="20">
        <f>F36</f>
        <v>2058</v>
      </c>
      <c r="G37" s="14">
        <f>[1]Лист1!$G$20</f>
        <v>53230.200000000004</v>
      </c>
      <c r="H37" s="20">
        <f>1.1*H36</f>
        <v>577.5</v>
      </c>
      <c r="I37" s="20"/>
      <c r="J37" s="14">
        <f>[2]Лист1!$J$23</f>
        <v>21964.3</v>
      </c>
      <c r="K37" s="14">
        <f>[2]Лист1!$K$23</f>
        <v>19585.3</v>
      </c>
      <c r="L37" s="20"/>
      <c r="M37" s="20"/>
      <c r="N37" s="56"/>
      <c r="O37" s="18"/>
    </row>
    <row r="38" spans="1:15" ht="15.75" hidden="1" customHeight="1">
      <c r="A38" s="19"/>
      <c r="B38" s="46"/>
      <c r="C38" s="8" t="s">
        <v>20</v>
      </c>
      <c r="D38" s="14">
        <f t="shared" si="5"/>
        <v>24657.55</v>
      </c>
      <c r="E38" s="14">
        <f t="shared" si="5"/>
        <v>72815.5</v>
      </c>
      <c r="F38" s="20">
        <f>F37</f>
        <v>2058</v>
      </c>
      <c r="G38" s="14">
        <f>[1]Лист1!$G$20</f>
        <v>53230.200000000004</v>
      </c>
      <c r="H38" s="20">
        <f>1.1*H37</f>
        <v>635.25</v>
      </c>
      <c r="I38" s="20">
        <v>0</v>
      </c>
      <c r="J38" s="14">
        <f>[2]Лист1!$J$23</f>
        <v>21964.3</v>
      </c>
      <c r="K38" s="14">
        <f>[2]Лист1!$K$23</f>
        <v>19585.3</v>
      </c>
      <c r="L38" s="20"/>
      <c r="M38" s="20"/>
      <c r="N38" s="56"/>
      <c r="O38" s="18"/>
    </row>
    <row r="39" spans="1:15" ht="15.75" hidden="1" customHeight="1">
      <c r="A39" s="19"/>
      <c r="B39" s="46"/>
      <c r="C39" s="8" t="s">
        <v>21</v>
      </c>
      <c r="D39" s="14">
        <f t="shared" si="5"/>
        <v>25132.674999999999</v>
      </c>
      <c r="E39" s="14">
        <f t="shared" si="5"/>
        <v>72815.5</v>
      </c>
      <c r="F39" s="20">
        <f>1.2*F38</f>
        <v>2469.6</v>
      </c>
      <c r="G39" s="14">
        <f>[1]Лист1!$G$20</f>
        <v>53230.200000000004</v>
      </c>
      <c r="H39" s="20">
        <f>1.1*H38</f>
        <v>698.77500000000009</v>
      </c>
      <c r="I39" s="20"/>
      <c r="J39" s="14">
        <f>[2]Лист1!$J$23</f>
        <v>21964.3</v>
      </c>
      <c r="K39" s="14">
        <f>[2]Лист1!$K$23</f>
        <v>19585.3</v>
      </c>
      <c r="L39" s="20"/>
      <c r="M39" s="20"/>
      <c r="N39" s="56"/>
      <c r="O39" s="18"/>
    </row>
    <row r="40" spans="1:15" ht="15.75" hidden="1" customHeight="1">
      <c r="A40" s="19"/>
      <c r="B40" s="46"/>
      <c r="C40" s="8" t="s">
        <v>22</v>
      </c>
      <c r="D40" s="14">
        <f t="shared" si="5"/>
        <v>25696.4725</v>
      </c>
      <c r="E40" s="14">
        <f t="shared" si="5"/>
        <v>72815.5</v>
      </c>
      <c r="F40" s="20">
        <f>1.2*F39</f>
        <v>2963.52</v>
      </c>
      <c r="G40" s="14">
        <f>[1]Лист1!$G$20</f>
        <v>53230.200000000004</v>
      </c>
      <c r="H40" s="20">
        <f>1.1*H39</f>
        <v>768.65250000000015</v>
      </c>
      <c r="I40" s="20">
        <v>0</v>
      </c>
      <c r="J40" s="14">
        <f>[2]Лист1!$J$23</f>
        <v>21964.3</v>
      </c>
      <c r="K40" s="14">
        <f>[2]Лист1!$K$23</f>
        <v>19585.3</v>
      </c>
      <c r="L40" s="20"/>
      <c r="M40" s="20"/>
      <c r="N40" s="56"/>
      <c r="O40" s="18"/>
    </row>
    <row r="41" spans="1:15" ht="15.75" hidden="1" customHeight="1">
      <c r="A41" s="19"/>
      <c r="B41" s="46"/>
      <c r="C41" s="8" t="s">
        <v>23</v>
      </c>
      <c r="D41" s="14">
        <f t="shared" si="5"/>
        <v>26366.04175</v>
      </c>
      <c r="E41" s="14">
        <f t="shared" si="5"/>
        <v>72815.5</v>
      </c>
      <c r="F41" s="20">
        <f>1.2*F40</f>
        <v>3556.2239999999997</v>
      </c>
      <c r="G41" s="14">
        <f>[1]Лист1!$G$20</f>
        <v>53230.200000000004</v>
      </c>
      <c r="H41" s="20">
        <f>1.1*H40</f>
        <v>845.51775000000021</v>
      </c>
      <c r="I41" s="20">
        <v>0</v>
      </c>
      <c r="J41" s="14">
        <f>[2]Лист1!$J$23</f>
        <v>21964.3</v>
      </c>
      <c r="K41" s="14">
        <f>[2]Лист1!$K$23</f>
        <v>19585.3</v>
      </c>
      <c r="L41" s="20">
        <f>1.1*L40</f>
        <v>0</v>
      </c>
      <c r="M41" s="20"/>
      <c r="N41" s="56"/>
      <c r="O41" s="18"/>
    </row>
    <row r="42" spans="1:15" s="10" customFormat="1" ht="15.75" hidden="1" customHeight="1">
      <c r="A42" s="19"/>
      <c r="B42" s="46" t="s">
        <v>102</v>
      </c>
      <c r="C42" s="8" t="s">
        <v>17</v>
      </c>
      <c r="D42" s="14">
        <f>SUM(D43:D48)</f>
        <v>131785.79999999999</v>
      </c>
      <c r="E42" s="14">
        <f>SUM(E43:E48)</f>
        <v>436893</v>
      </c>
      <c r="F42" s="20">
        <f t="shared" ref="F42:M42" si="6">SUM(F43:F48)</f>
        <v>0</v>
      </c>
      <c r="G42" s="14">
        <f>[1]Лист1!$G$20</f>
        <v>53230.200000000004</v>
      </c>
      <c r="H42" s="20">
        <f t="shared" si="6"/>
        <v>0</v>
      </c>
      <c r="I42" s="20">
        <f t="shared" si="6"/>
        <v>0</v>
      </c>
      <c r="J42" s="14">
        <f>[2]Лист1!$J$23</f>
        <v>21964.3</v>
      </c>
      <c r="K42" s="14">
        <f>[2]Лист1!$K$23</f>
        <v>19585.3</v>
      </c>
      <c r="L42" s="20">
        <f t="shared" si="6"/>
        <v>0</v>
      </c>
      <c r="M42" s="20">
        <f t="shared" si="6"/>
        <v>0</v>
      </c>
      <c r="N42" s="56"/>
      <c r="O42" s="18"/>
    </row>
    <row r="43" spans="1:15" ht="15.75" hidden="1" customHeight="1">
      <c r="A43" s="19"/>
      <c r="B43" s="46"/>
      <c r="C43" s="8" t="s">
        <v>18</v>
      </c>
      <c r="D43" s="14">
        <f t="shared" ref="D43:E48" si="7">F43+H43+J43+L43</f>
        <v>21964.3</v>
      </c>
      <c r="E43" s="14">
        <f t="shared" si="7"/>
        <v>72815.5</v>
      </c>
      <c r="F43" s="20"/>
      <c r="G43" s="14">
        <f>[1]Лист1!$G$20</f>
        <v>53230.200000000004</v>
      </c>
      <c r="H43" s="20"/>
      <c r="I43" s="20"/>
      <c r="J43" s="14">
        <f>[2]Лист1!$J$23</f>
        <v>21964.3</v>
      </c>
      <c r="K43" s="14">
        <f>[2]Лист1!$K$23</f>
        <v>19585.3</v>
      </c>
      <c r="L43" s="20"/>
      <c r="M43" s="20"/>
      <c r="N43" s="56"/>
      <c r="O43" s="18"/>
    </row>
    <row r="44" spans="1:15" ht="15.75" hidden="1" customHeight="1">
      <c r="A44" s="19"/>
      <c r="B44" s="46"/>
      <c r="C44" s="8" t="s">
        <v>19</v>
      </c>
      <c r="D44" s="14">
        <f t="shared" si="7"/>
        <v>21964.3</v>
      </c>
      <c r="E44" s="14">
        <f t="shared" si="7"/>
        <v>72815.5</v>
      </c>
      <c r="F44" s="20"/>
      <c r="G44" s="14">
        <f>[1]Лист1!$G$20</f>
        <v>53230.200000000004</v>
      </c>
      <c r="H44" s="20"/>
      <c r="I44" s="20"/>
      <c r="J44" s="14">
        <f>[2]Лист1!$J$23</f>
        <v>21964.3</v>
      </c>
      <c r="K44" s="14">
        <f>[2]Лист1!$K$23</f>
        <v>19585.3</v>
      </c>
      <c r="L44" s="20"/>
      <c r="M44" s="20"/>
      <c r="N44" s="56"/>
      <c r="O44" s="18"/>
    </row>
    <row r="45" spans="1:15" ht="15.75" hidden="1" customHeight="1">
      <c r="A45" s="19"/>
      <c r="B45" s="46"/>
      <c r="C45" s="8" t="s">
        <v>20</v>
      </c>
      <c r="D45" s="14">
        <f t="shared" si="7"/>
        <v>21964.3</v>
      </c>
      <c r="E45" s="14">
        <f t="shared" si="7"/>
        <v>72815.5</v>
      </c>
      <c r="F45" s="20"/>
      <c r="G45" s="14">
        <f>[1]Лист1!$G$20</f>
        <v>53230.200000000004</v>
      </c>
      <c r="H45" s="20"/>
      <c r="I45" s="20"/>
      <c r="J45" s="14">
        <f>[2]Лист1!$J$23</f>
        <v>21964.3</v>
      </c>
      <c r="K45" s="14">
        <f>[2]Лист1!$K$23</f>
        <v>19585.3</v>
      </c>
      <c r="L45" s="20"/>
      <c r="M45" s="20"/>
      <c r="N45" s="56"/>
      <c r="O45" s="18"/>
    </row>
    <row r="46" spans="1:15" ht="15.75" hidden="1" customHeight="1">
      <c r="A46" s="19"/>
      <c r="B46" s="46"/>
      <c r="C46" s="8" t="s">
        <v>21</v>
      </c>
      <c r="D46" s="14">
        <f t="shared" si="7"/>
        <v>21964.3</v>
      </c>
      <c r="E46" s="14">
        <f t="shared" si="7"/>
        <v>72815.5</v>
      </c>
      <c r="F46" s="20"/>
      <c r="G46" s="14">
        <f>[1]Лист1!$G$20</f>
        <v>53230.200000000004</v>
      </c>
      <c r="H46" s="20"/>
      <c r="I46" s="20"/>
      <c r="J46" s="14">
        <f>[2]Лист1!$J$23</f>
        <v>21964.3</v>
      </c>
      <c r="K46" s="14">
        <f>[2]Лист1!$K$23</f>
        <v>19585.3</v>
      </c>
      <c r="L46" s="20"/>
      <c r="M46" s="20"/>
      <c r="N46" s="56"/>
      <c r="O46" s="18"/>
    </row>
    <row r="47" spans="1:15" ht="15.75" hidden="1" customHeight="1">
      <c r="A47" s="19"/>
      <c r="B47" s="46"/>
      <c r="C47" s="8" t="s">
        <v>22</v>
      </c>
      <c r="D47" s="14">
        <f t="shared" si="7"/>
        <v>21964.3</v>
      </c>
      <c r="E47" s="14">
        <f t="shared" si="7"/>
        <v>72815.5</v>
      </c>
      <c r="F47" s="20"/>
      <c r="G47" s="14">
        <f>[1]Лист1!$G$20</f>
        <v>53230.200000000004</v>
      </c>
      <c r="H47" s="20"/>
      <c r="I47" s="20"/>
      <c r="J47" s="14">
        <f>[2]Лист1!$J$23</f>
        <v>21964.3</v>
      </c>
      <c r="K47" s="14">
        <f>[2]Лист1!$K$23</f>
        <v>19585.3</v>
      </c>
      <c r="L47" s="20"/>
      <c r="M47" s="20"/>
      <c r="N47" s="56"/>
      <c r="O47" s="18"/>
    </row>
    <row r="48" spans="1:15" ht="15.75" hidden="1" customHeight="1">
      <c r="A48" s="19"/>
      <c r="B48" s="46"/>
      <c r="C48" s="8" t="s">
        <v>23</v>
      </c>
      <c r="D48" s="14">
        <f t="shared" si="7"/>
        <v>21964.3</v>
      </c>
      <c r="E48" s="14">
        <f t="shared" si="7"/>
        <v>72815.5</v>
      </c>
      <c r="F48" s="20"/>
      <c r="G48" s="14">
        <f>[1]Лист1!$G$20</f>
        <v>53230.200000000004</v>
      </c>
      <c r="H48" s="20"/>
      <c r="I48" s="20"/>
      <c r="J48" s="14">
        <f>[2]Лист1!$J$23</f>
        <v>21964.3</v>
      </c>
      <c r="K48" s="14">
        <f>[2]Лист1!$K$23</f>
        <v>19585.3</v>
      </c>
      <c r="L48" s="20"/>
      <c r="M48" s="20"/>
      <c r="N48" s="56"/>
      <c r="O48" s="18"/>
    </row>
    <row r="49" spans="1:16" s="10" customFormat="1" ht="15.75" hidden="1" customHeight="1">
      <c r="A49" s="19"/>
      <c r="B49" s="69" t="s">
        <v>105</v>
      </c>
      <c r="C49" s="8" t="s">
        <v>17</v>
      </c>
      <c r="D49" s="14">
        <f>SUM(D50:D55)</f>
        <v>133345.79999999999</v>
      </c>
      <c r="E49" s="14">
        <f t="shared" ref="E49:M49" si="8">SUM(E50:E55)</f>
        <v>436893</v>
      </c>
      <c r="F49" s="14">
        <f t="shared" si="8"/>
        <v>1560</v>
      </c>
      <c r="G49" s="14">
        <f>[1]Лист1!$G$20</f>
        <v>53230.200000000004</v>
      </c>
      <c r="H49" s="14">
        <f t="shared" si="8"/>
        <v>0</v>
      </c>
      <c r="I49" s="14">
        <f t="shared" si="8"/>
        <v>0</v>
      </c>
      <c r="J49" s="14">
        <f>[2]Лист1!$J$23</f>
        <v>21964.3</v>
      </c>
      <c r="K49" s="14">
        <f>[2]Лист1!$K$23</f>
        <v>19585.3</v>
      </c>
      <c r="L49" s="20">
        <f t="shared" si="8"/>
        <v>0</v>
      </c>
      <c r="M49" s="20">
        <f t="shared" si="8"/>
        <v>0</v>
      </c>
      <c r="N49" s="56"/>
      <c r="O49" s="18"/>
    </row>
    <row r="50" spans="1:16" ht="15.75" hidden="1" customHeight="1">
      <c r="A50" s="19"/>
      <c r="B50" s="70"/>
      <c r="C50" s="8" t="s">
        <v>18</v>
      </c>
      <c r="D50" s="14">
        <f t="shared" ref="D50:D55" si="9">F50+H50+J50+L50</f>
        <v>22224.3</v>
      </c>
      <c r="E50" s="14">
        <f t="shared" ref="E50:E55" si="10">G50+I50+K50+M50</f>
        <v>72815.5</v>
      </c>
      <c r="F50" s="20">
        <v>260</v>
      </c>
      <c r="G50" s="14">
        <f>[1]Лист1!$G$20</f>
        <v>53230.200000000004</v>
      </c>
      <c r="H50" s="20"/>
      <c r="I50" s="20"/>
      <c r="J50" s="14">
        <f>[2]Лист1!$J$23</f>
        <v>21964.3</v>
      </c>
      <c r="K50" s="14">
        <f>[2]Лист1!$K$23</f>
        <v>19585.3</v>
      </c>
      <c r="L50" s="20">
        <v>0</v>
      </c>
      <c r="M50" s="20">
        <v>0</v>
      </c>
      <c r="N50" s="56"/>
      <c r="O50" s="18"/>
      <c r="P50" s="22"/>
    </row>
    <row r="51" spans="1:16" ht="15.75" hidden="1" customHeight="1">
      <c r="A51" s="19"/>
      <c r="B51" s="70"/>
      <c r="C51" s="8" t="s">
        <v>19</v>
      </c>
      <c r="D51" s="14">
        <f t="shared" si="9"/>
        <v>22224.3</v>
      </c>
      <c r="E51" s="14">
        <f t="shared" si="10"/>
        <v>72815.5</v>
      </c>
      <c r="F51" s="20">
        <v>260</v>
      </c>
      <c r="G51" s="14">
        <f>[1]Лист1!$G$20</f>
        <v>53230.200000000004</v>
      </c>
      <c r="H51" s="20"/>
      <c r="I51" s="20"/>
      <c r="J51" s="14">
        <f>[2]Лист1!$J$23</f>
        <v>21964.3</v>
      </c>
      <c r="K51" s="14">
        <f>[2]Лист1!$K$23</f>
        <v>19585.3</v>
      </c>
      <c r="L51" s="20">
        <v>0</v>
      </c>
      <c r="M51" s="20">
        <v>0</v>
      </c>
      <c r="N51" s="56"/>
      <c r="O51" s="18"/>
    </row>
    <row r="52" spans="1:16" ht="15.75" hidden="1" customHeight="1">
      <c r="A52" s="19"/>
      <c r="B52" s="70"/>
      <c r="C52" s="8" t="s">
        <v>20</v>
      </c>
      <c r="D52" s="14">
        <f t="shared" si="9"/>
        <v>22224.3</v>
      </c>
      <c r="E52" s="14">
        <f t="shared" si="10"/>
        <v>72815.5</v>
      </c>
      <c r="F52" s="20">
        <v>260</v>
      </c>
      <c r="G52" s="14">
        <f>[1]Лист1!$G$20</f>
        <v>53230.200000000004</v>
      </c>
      <c r="H52" s="20"/>
      <c r="I52" s="20"/>
      <c r="J52" s="14">
        <f>[2]Лист1!$J$23</f>
        <v>21964.3</v>
      </c>
      <c r="K52" s="14">
        <f>[2]Лист1!$K$23</f>
        <v>19585.3</v>
      </c>
      <c r="L52" s="20">
        <v>0</v>
      </c>
      <c r="M52" s="20">
        <v>0</v>
      </c>
      <c r="N52" s="56"/>
      <c r="O52" s="18"/>
    </row>
    <row r="53" spans="1:16" ht="15.75" hidden="1" customHeight="1">
      <c r="A53" s="19"/>
      <c r="B53" s="70"/>
      <c r="C53" s="8" t="s">
        <v>21</v>
      </c>
      <c r="D53" s="14">
        <f t="shared" si="9"/>
        <v>22224.3</v>
      </c>
      <c r="E53" s="14">
        <f t="shared" si="10"/>
        <v>72815.5</v>
      </c>
      <c r="F53" s="20">
        <v>260</v>
      </c>
      <c r="G53" s="14">
        <f>[1]Лист1!$G$20</f>
        <v>53230.200000000004</v>
      </c>
      <c r="H53" s="20"/>
      <c r="I53" s="20"/>
      <c r="J53" s="14">
        <f>[2]Лист1!$J$23</f>
        <v>21964.3</v>
      </c>
      <c r="K53" s="14">
        <f>[2]Лист1!$K$23</f>
        <v>19585.3</v>
      </c>
      <c r="L53" s="20">
        <f>1.1*L52</f>
        <v>0</v>
      </c>
      <c r="M53" s="20">
        <v>0</v>
      </c>
      <c r="N53" s="56"/>
      <c r="O53" s="18"/>
    </row>
    <row r="54" spans="1:16" ht="15.75" hidden="1" customHeight="1">
      <c r="A54" s="19"/>
      <c r="B54" s="70"/>
      <c r="C54" s="8" t="s">
        <v>22</v>
      </c>
      <c r="D54" s="14">
        <f t="shared" si="9"/>
        <v>22224.3</v>
      </c>
      <c r="E54" s="14">
        <f t="shared" si="10"/>
        <v>72815.5</v>
      </c>
      <c r="F54" s="20">
        <v>260</v>
      </c>
      <c r="G54" s="14">
        <f>[1]Лист1!$G$20</f>
        <v>53230.200000000004</v>
      </c>
      <c r="H54" s="20"/>
      <c r="I54" s="20"/>
      <c r="J54" s="14">
        <f>[2]Лист1!$J$23</f>
        <v>21964.3</v>
      </c>
      <c r="K54" s="14">
        <f>[2]Лист1!$K$23</f>
        <v>19585.3</v>
      </c>
      <c r="L54" s="20">
        <f>1.1*L53</f>
        <v>0</v>
      </c>
      <c r="M54" s="20">
        <v>0</v>
      </c>
      <c r="N54" s="56"/>
      <c r="O54" s="18"/>
    </row>
    <row r="55" spans="1:16" ht="15.75" hidden="1" customHeight="1">
      <c r="A55" s="19"/>
      <c r="B55" s="71"/>
      <c r="C55" s="8" t="s">
        <v>23</v>
      </c>
      <c r="D55" s="14">
        <f t="shared" si="9"/>
        <v>22224.3</v>
      </c>
      <c r="E55" s="14">
        <f t="shared" si="10"/>
        <v>72815.5</v>
      </c>
      <c r="F55" s="20">
        <v>260</v>
      </c>
      <c r="G55" s="14">
        <f>[1]Лист1!$G$20</f>
        <v>53230.200000000004</v>
      </c>
      <c r="H55" s="20"/>
      <c r="I55" s="20"/>
      <c r="J55" s="14">
        <f>[2]Лист1!$J$23</f>
        <v>21964.3</v>
      </c>
      <c r="K55" s="14">
        <f>[2]Лист1!$K$23</f>
        <v>19585.3</v>
      </c>
      <c r="L55" s="20">
        <f>1.1*L54</f>
        <v>0</v>
      </c>
      <c r="M55" s="20">
        <v>0</v>
      </c>
      <c r="N55" s="57"/>
      <c r="O55" s="18"/>
    </row>
    <row r="56" spans="1:16" s="10" customFormat="1" ht="15.75" hidden="1" customHeight="1">
      <c r="A56" s="23"/>
      <c r="B56" s="69" t="s">
        <v>120</v>
      </c>
      <c r="C56" s="8" t="s">
        <v>17</v>
      </c>
      <c r="D56" s="14">
        <f>SUM(D57:D62)</f>
        <v>132715.79999999999</v>
      </c>
      <c r="E56" s="14">
        <f>SUM(E57:E62)</f>
        <v>436893</v>
      </c>
      <c r="F56" s="20">
        <f>SUM(F57:F62)</f>
        <v>930</v>
      </c>
      <c r="G56" s="14">
        <f>[1]Лист1!$G$20</f>
        <v>53230.200000000004</v>
      </c>
      <c r="H56" s="20">
        <f>SUM(H57:H62)</f>
        <v>0</v>
      </c>
      <c r="I56" s="20">
        <f>SUM(I57:I62)</f>
        <v>0</v>
      </c>
      <c r="J56" s="14">
        <f>[2]Лист1!$J$23</f>
        <v>21964.3</v>
      </c>
      <c r="K56" s="14">
        <f>[2]Лист1!$K$23</f>
        <v>19585.3</v>
      </c>
      <c r="L56" s="20"/>
      <c r="M56" s="20"/>
      <c r="N56" s="24"/>
      <c r="O56" s="18"/>
    </row>
    <row r="57" spans="1:16" ht="15.75" hidden="1" customHeight="1">
      <c r="A57" s="23"/>
      <c r="B57" s="70"/>
      <c r="C57" s="8" t="s">
        <v>18</v>
      </c>
      <c r="D57" s="14">
        <f t="shared" ref="D57:D62" si="11">F57+H57+J57+L57</f>
        <v>22119.3</v>
      </c>
      <c r="E57" s="14">
        <f t="shared" ref="E57:E62" si="12">G57+I57+K57+M57</f>
        <v>72815.5</v>
      </c>
      <c r="F57" s="20">
        <v>155</v>
      </c>
      <c r="G57" s="14">
        <f>[1]Лист1!$G$20</f>
        <v>53230.200000000004</v>
      </c>
      <c r="H57" s="20"/>
      <c r="I57" s="20"/>
      <c r="J57" s="14">
        <f>[2]Лист1!$J$23</f>
        <v>21964.3</v>
      </c>
      <c r="K57" s="14">
        <f>[2]Лист1!$K$23</f>
        <v>19585.3</v>
      </c>
      <c r="L57" s="20"/>
      <c r="M57" s="20"/>
      <c r="N57" s="24"/>
      <c r="O57" s="18"/>
    </row>
    <row r="58" spans="1:16" ht="15.75" hidden="1" customHeight="1">
      <c r="A58" s="23"/>
      <c r="B58" s="70"/>
      <c r="C58" s="8" t="s">
        <v>19</v>
      </c>
      <c r="D58" s="14">
        <f t="shared" si="11"/>
        <v>22119.3</v>
      </c>
      <c r="E58" s="14">
        <f t="shared" si="12"/>
        <v>72815.5</v>
      </c>
      <c r="F58" s="20">
        <v>155</v>
      </c>
      <c r="G58" s="14">
        <f>[1]Лист1!$G$20</f>
        <v>53230.200000000004</v>
      </c>
      <c r="H58" s="20"/>
      <c r="I58" s="20"/>
      <c r="J58" s="14">
        <f>[2]Лист1!$J$23</f>
        <v>21964.3</v>
      </c>
      <c r="K58" s="14">
        <f>[2]Лист1!$K$23</f>
        <v>19585.3</v>
      </c>
      <c r="L58" s="20"/>
      <c r="M58" s="20"/>
      <c r="N58" s="24"/>
      <c r="O58" s="18"/>
    </row>
    <row r="59" spans="1:16" ht="15.75" hidden="1" customHeight="1">
      <c r="A59" s="23"/>
      <c r="B59" s="70"/>
      <c r="C59" s="8" t="s">
        <v>20</v>
      </c>
      <c r="D59" s="14">
        <f t="shared" si="11"/>
        <v>22119.3</v>
      </c>
      <c r="E59" s="14">
        <f t="shared" si="12"/>
        <v>72815.5</v>
      </c>
      <c r="F59" s="20">
        <v>155</v>
      </c>
      <c r="G59" s="14">
        <f>[1]Лист1!$G$20</f>
        <v>53230.200000000004</v>
      </c>
      <c r="H59" s="20"/>
      <c r="I59" s="20"/>
      <c r="J59" s="14">
        <f>[2]Лист1!$J$23</f>
        <v>21964.3</v>
      </c>
      <c r="K59" s="14">
        <f>[2]Лист1!$K$23</f>
        <v>19585.3</v>
      </c>
      <c r="L59" s="20"/>
      <c r="M59" s="20"/>
      <c r="N59" s="24"/>
      <c r="O59" s="18"/>
    </row>
    <row r="60" spans="1:16" ht="15.75" hidden="1" customHeight="1">
      <c r="A60" s="23"/>
      <c r="B60" s="70"/>
      <c r="C60" s="8" t="s">
        <v>21</v>
      </c>
      <c r="D60" s="14">
        <f t="shared" si="11"/>
        <v>22119.3</v>
      </c>
      <c r="E60" s="14">
        <f t="shared" si="12"/>
        <v>72815.5</v>
      </c>
      <c r="F60" s="20">
        <v>155</v>
      </c>
      <c r="G60" s="14">
        <f>[1]Лист1!$G$20</f>
        <v>53230.200000000004</v>
      </c>
      <c r="H60" s="20"/>
      <c r="I60" s="20"/>
      <c r="J60" s="14">
        <f>[2]Лист1!$J$23</f>
        <v>21964.3</v>
      </c>
      <c r="K60" s="14">
        <f>[2]Лист1!$K$23</f>
        <v>19585.3</v>
      </c>
      <c r="L60" s="20"/>
      <c r="M60" s="20"/>
      <c r="N60" s="24"/>
      <c r="O60" s="18"/>
    </row>
    <row r="61" spans="1:16" ht="15.75" hidden="1" customHeight="1">
      <c r="A61" s="23"/>
      <c r="B61" s="70"/>
      <c r="C61" s="8" t="s">
        <v>22</v>
      </c>
      <c r="D61" s="14">
        <f t="shared" si="11"/>
        <v>22119.3</v>
      </c>
      <c r="E61" s="14">
        <f t="shared" si="12"/>
        <v>72815.5</v>
      </c>
      <c r="F61" s="20">
        <v>155</v>
      </c>
      <c r="G61" s="14">
        <f>[1]Лист1!$G$20</f>
        <v>53230.200000000004</v>
      </c>
      <c r="H61" s="20"/>
      <c r="I61" s="20"/>
      <c r="J61" s="14">
        <f>[2]Лист1!$J$23</f>
        <v>21964.3</v>
      </c>
      <c r="K61" s="14">
        <f>[2]Лист1!$K$23</f>
        <v>19585.3</v>
      </c>
      <c r="L61" s="20"/>
      <c r="M61" s="20"/>
      <c r="N61" s="24"/>
      <c r="O61" s="18"/>
    </row>
    <row r="62" spans="1:16" ht="15.75" hidden="1" customHeight="1">
      <c r="A62" s="23"/>
      <c r="B62" s="71"/>
      <c r="C62" s="8" t="s">
        <v>23</v>
      </c>
      <c r="D62" s="14">
        <f t="shared" si="11"/>
        <v>22119.3</v>
      </c>
      <c r="E62" s="14">
        <f t="shared" si="12"/>
        <v>72815.5</v>
      </c>
      <c r="F62" s="20">
        <v>155</v>
      </c>
      <c r="G62" s="14">
        <f>[1]Лист1!$G$20</f>
        <v>53230.200000000004</v>
      </c>
      <c r="H62" s="20"/>
      <c r="I62" s="20"/>
      <c r="J62" s="14">
        <f>[2]Лист1!$J$23</f>
        <v>21964.3</v>
      </c>
      <c r="K62" s="14">
        <f>[2]Лист1!$K$23</f>
        <v>19585.3</v>
      </c>
      <c r="L62" s="20"/>
      <c r="M62" s="20"/>
      <c r="N62" s="24"/>
      <c r="O62" s="18"/>
    </row>
    <row r="63" spans="1:16" s="17" customFormat="1">
      <c r="A63" s="68" t="s">
        <v>123</v>
      </c>
      <c r="B63" s="13" t="s">
        <v>24</v>
      </c>
      <c r="C63" s="11" t="s">
        <v>17</v>
      </c>
      <c r="D63" s="14">
        <f t="shared" ref="D63:M63" si="13">SUM(D64:D69)</f>
        <v>131572.72406400001</v>
      </c>
      <c r="E63" s="14">
        <f t="shared" si="13"/>
        <v>57269.304000000004</v>
      </c>
      <c r="F63" s="14">
        <f t="shared" si="13"/>
        <v>55670.201364000008</v>
      </c>
      <c r="G63" s="14">
        <f t="shared" si="13"/>
        <v>23509.903999999999</v>
      </c>
      <c r="H63" s="14">
        <f t="shared" si="13"/>
        <v>0</v>
      </c>
      <c r="I63" s="14">
        <f t="shared" si="13"/>
        <v>0</v>
      </c>
      <c r="J63" s="14">
        <f t="shared" si="13"/>
        <v>31702.522700000001</v>
      </c>
      <c r="K63" s="25">
        <f t="shared" si="13"/>
        <v>10859.4</v>
      </c>
      <c r="L63" s="14">
        <f t="shared" si="13"/>
        <v>44200</v>
      </c>
      <c r="M63" s="14">
        <f t="shared" si="13"/>
        <v>22900</v>
      </c>
      <c r="N63" s="55" t="s">
        <v>94</v>
      </c>
      <c r="O63" s="18"/>
    </row>
    <row r="64" spans="1:16" s="17" customFormat="1" ht="15.75" customHeight="1">
      <c r="A64" s="68"/>
      <c r="B64" s="64" t="s">
        <v>25</v>
      </c>
      <c r="C64" s="11" t="s">
        <v>18</v>
      </c>
      <c r="D64" s="14">
        <f>F64+H64+J64+L64</f>
        <v>18924.004000000001</v>
      </c>
      <c r="E64" s="14">
        <f>G64+I64+K64+M64</f>
        <v>17923.504000000001</v>
      </c>
      <c r="F64" s="14">
        <f>[1]Лист1!$F$62</f>
        <v>8382.8040000000001</v>
      </c>
      <c r="G64" s="14">
        <f>[1]Лист1!$G$62</f>
        <v>7582.3040000000001</v>
      </c>
      <c r="H64" s="14">
        <f>H71+H78</f>
        <v>0</v>
      </c>
      <c r="I64" s="14">
        <f>I71+I78</f>
        <v>0</v>
      </c>
      <c r="J64" s="14">
        <f>[2]Лист1!$J$65</f>
        <v>1841.1999999999998</v>
      </c>
      <c r="K64" s="25">
        <f>[2]Лист1!$K$65</f>
        <v>1641.1999999999998</v>
      </c>
      <c r="L64" s="14">
        <f>[1]Лист1!$L$62</f>
        <v>8700</v>
      </c>
      <c r="M64" s="14">
        <f>[1]Лист1!$M$62</f>
        <v>8700</v>
      </c>
      <c r="N64" s="56"/>
      <c r="O64" s="18"/>
      <c r="P64" s="26"/>
    </row>
    <row r="65" spans="1:16" s="17" customFormat="1">
      <c r="A65" s="68"/>
      <c r="B65" s="65"/>
      <c r="C65" s="11" t="s">
        <v>19</v>
      </c>
      <c r="D65" s="14">
        <f t="shared" ref="D65:E69" si="14">F65+H65+J65+L65</f>
        <v>19286.304</v>
      </c>
      <c r="E65" s="14">
        <f t="shared" si="14"/>
        <v>18667.3</v>
      </c>
      <c r="F65" s="14">
        <f>[1]Лист1!$F$63</f>
        <v>8382.8040000000001</v>
      </c>
      <c r="G65" s="14">
        <f>[1]Лист1!$G$63</f>
        <v>7963.7999999999993</v>
      </c>
      <c r="H65" s="14">
        <f t="shared" ref="H65:I69" si="15">H72+H79</f>
        <v>0</v>
      </c>
      <c r="I65" s="14">
        <f t="shared" si="15"/>
        <v>0</v>
      </c>
      <c r="J65" s="14">
        <f>[2]Лист1!$J$66</f>
        <v>3803.5</v>
      </c>
      <c r="K65" s="25">
        <f>[2]Лист1!$K$66</f>
        <v>3603.5</v>
      </c>
      <c r="L65" s="14">
        <f>[1]Лист1!$L$63</f>
        <v>7100</v>
      </c>
      <c r="M65" s="14">
        <f>[1]Лист1!$M$63</f>
        <v>7100</v>
      </c>
      <c r="N65" s="56"/>
      <c r="O65" s="18"/>
      <c r="P65" s="16"/>
    </row>
    <row r="66" spans="1:16" s="17" customFormat="1">
      <c r="A66" s="68"/>
      <c r="B66" s="65"/>
      <c r="C66" s="11" t="s">
        <v>20</v>
      </c>
      <c r="D66" s="14">
        <f t="shared" si="14"/>
        <v>21097.504000000001</v>
      </c>
      <c r="E66" s="14">
        <f t="shared" si="14"/>
        <v>20678.5</v>
      </c>
      <c r="F66" s="14">
        <f>[1]Лист1!$F$64</f>
        <v>8382.8040000000001</v>
      </c>
      <c r="G66" s="14">
        <f>[1]Лист1!$G$64</f>
        <v>7963.7999999999993</v>
      </c>
      <c r="H66" s="14">
        <f t="shared" si="15"/>
        <v>0</v>
      </c>
      <c r="I66" s="14">
        <f t="shared" si="15"/>
        <v>0</v>
      </c>
      <c r="J66" s="14">
        <f>[2]Лист1!$J$67</f>
        <v>5614.7</v>
      </c>
      <c r="K66" s="25">
        <f>[2]Лист1!$K$67</f>
        <v>5614.7</v>
      </c>
      <c r="L66" s="14">
        <f>[1]Лист1!$L$64</f>
        <v>7100</v>
      </c>
      <c r="M66" s="14">
        <f>[1]Лист1!$M$64</f>
        <v>7100</v>
      </c>
      <c r="N66" s="56"/>
      <c r="O66" s="18"/>
    </row>
    <row r="67" spans="1:16" s="17" customFormat="1">
      <c r="A67" s="68"/>
      <c r="B67" s="65"/>
      <c r="C67" s="11" t="s">
        <v>21</v>
      </c>
      <c r="D67" s="14">
        <f t="shared" si="14"/>
        <v>22497.254399999998</v>
      </c>
      <c r="E67" s="14">
        <f t="shared" si="14"/>
        <v>0</v>
      </c>
      <c r="F67" s="14">
        <f>[1]Лист1!$F$65</f>
        <v>9221.0843999999997</v>
      </c>
      <c r="G67" s="14">
        <f>[1]Лист1!$G$65</f>
        <v>0</v>
      </c>
      <c r="H67" s="14">
        <f t="shared" si="15"/>
        <v>0</v>
      </c>
      <c r="I67" s="14">
        <f t="shared" si="15"/>
        <v>0</v>
      </c>
      <c r="J67" s="14">
        <f>[2]Лист1!$J$68</f>
        <v>6176.17</v>
      </c>
      <c r="K67" s="25">
        <f>[2]Лист1!$K$68</f>
        <v>0</v>
      </c>
      <c r="L67" s="14">
        <f>[1]Лист1!$L$65</f>
        <v>7100</v>
      </c>
      <c r="M67" s="14">
        <f>[1]Лист1!$M$65</f>
        <v>0</v>
      </c>
      <c r="N67" s="56"/>
      <c r="O67" s="18"/>
    </row>
    <row r="68" spans="1:16" s="17" customFormat="1">
      <c r="A68" s="68"/>
      <c r="B68" s="65"/>
      <c r="C68" s="11" t="s">
        <v>22</v>
      </c>
      <c r="D68" s="14">
        <f t="shared" si="14"/>
        <v>24036.97984</v>
      </c>
      <c r="E68" s="14">
        <f t="shared" si="14"/>
        <v>0</v>
      </c>
      <c r="F68" s="14">
        <f>[1]Лист1!$F$66</f>
        <v>10143.192840000002</v>
      </c>
      <c r="G68" s="14">
        <f>[1]Лист1!$G$66</f>
        <v>0</v>
      </c>
      <c r="H68" s="14">
        <f t="shared" si="15"/>
        <v>0</v>
      </c>
      <c r="I68" s="14">
        <f t="shared" si="15"/>
        <v>0</v>
      </c>
      <c r="J68" s="14">
        <f>[2]Лист1!$J$69</f>
        <v>6793.7870000000003</v>
      </c>
      <c r="K68" s="25">
        <f>[2]Лист1!$K$69</f>
        <v>0</v>
      </c>
      <c r="L68" s="14">
        <f>[1]Лист1!$L$66</f>
        <v>7100</v>
      </c>
      <c r="M68" s="14">
        <f>[1]Лист1!$M$66</f>
        <v>0</v>
      </c>
      <c r="N68" s="56"/>
      <c r="O68" s="18"/>
    </row>
    <row r="69" spans="1:16" s="17" customFormat="1">
      <c r="A69" s="68"/>
      <c r="B69" s="66"/>
      <c r="C69" s="11" t="s">
        <v>23</v>
      </c>
      <c r="D69" s="14">
        <f t="shared" si="14"/>
        <v>25730.677824000002</v>
      </c>
      <c r="E69" s="14">
        <f t="shared" si="14"/>
        <v>0</v>
      </c>
      <c r="F69" s="14">
        <f>[1]Лист1!$F$67</f>
        <v>11157.512124000001</v>
      </c>
      <c r="G69" s="14">
        <f>[1]Лист1!$G$67</f>
        <v>0</v>
      </c>
      <c r="H69" s="14">
        <f t="shared" si="15"/>
        <v>0</v>
      </c>
      <c r="I69" s="14">
        <f t="shared" si="15"/>
        <v>0</v>
      </c>
      <c r="J69" s="14">
        <f>[2]Лист1!$J$70</f>
        <v>7473.1657000000005</v>
      </c>
      <c r="K69" s="25">
        <f>[2]Лист1!$K$70</f>
        <v>0</v>
      </c>
      <c r="L69" s="14">
        <f>[1]Лист1!$L$67</f>
        <v>7100</v>
      </c>
      <c r="M69" s="14">
        <f>[1]Лист1!$M$67</f>
        <v>0</v>
      </c>
      <c r="N69" s="56"/>
      <c r="O69" s="18"/>
    </row>
    <row r="70" spans="1:16" s="10" customFormat="1" ht="15.75" hidden="1" customHeight="1">
      <c r="A70" s="23"/>
      <c r="B70" s="46" t="s">
        <v>42</v>
      </c>
      <c r="C70" s="8" t="s">
        <v>17</v>
      </c>
      <c r="D70" s="14">
        <f>SUM(D71:D76)</f>
        <v>71438.72729000001</v>
      </c>
      <c r="E70" s="14">
        <f>SUM(E71:E76)</f>
        <v>27375.200000000001</v>
      </c>
      <c r="F70" s="20">
        <f t="shared" ref="F70:M70" si="16">SUM(F71:F76)</f>
        <v>55150.184500000003</v>
      </c>
      <c r="G70" s="20">
        <f t="shared" si="16"/>
        <v>23651.599999999999</v>
      </c>
      <c r="H70" s="20">
        <f t="shared" si="16"/>
        <v>0</v>
      </c>
      <c r="I70" s="20">
        <f t="shared" si="16"/>
        <v>0</v>
      </c>
      <c r="J70" s="20">
        <f t="shared" si="16"/>
        <v>16288.542790000005</v>
      </c>
      <c r="K70" s="20">
        <f t="shared" si="16"/>
        <v>3723.6000000000004</v>
      </c>
      <c r="L70" s="20">
        <f t="shared" si="16"/>
        <v>0</v>
      </c>
      <c r="M70" s="20">
        <f t="shared" si="16"/>
        <v>0</v>
      </c>
      <c r="N70" s="56"/>
      <c r="O70" s="18"/>
    </row>
    <row r="71" spans="1:16" ht="15.75" hidden="1" customHeight="1">
      <c r="A71" s="23"/>
      <c r="B71" s="46"/>
      <c r="C71" s="8" t="s">
        <v>18</v>
      </c>
      <c r="D71" s="14">
        <f t="shared" ref="D71:E76" si="17">F71+H71+J71+L71</f>
        <v>10045.200000000001</v>
      </c>
      <c r="E71" s="14">
        <f t="shared" si="17"/>
        <v>9264.7000000000007</v>
      </c>
      <c r="F71" s="20">
        <f>743.8+G71-163.3</f>
        <v>8304.5</v>
      </c>
      <c r="G71" s="20">
        <f>6351.7+1209+163.3</f>
        <v>7724</v>
      </c>
      <c r="H71" s="8"/>
      <c r="I71" s="20">
        <v>0</v>
      </c>
      <c r="J71" s="20">
        <f>200+K71</f>
        <v>1740.7</v>
      </c>
      <c r="K71" s="20">
        <v>1540.7</v>
      </c>
      <c r="L71" s="8"/>
      <c r="M71" s="8"/>
      <c r="N71" s="56"/>
      <c r="O71" s="18"/>
    </row>
    <row r="72" spans="1:16" ht="15.75" hidden="1" customHeight="1">
      <c r="A72" s="23"/>
      <c r="B72" s="46"/>
      <c r="C72" s="8" t="s">
        <v>19</v>
      </c>
      <c r="D72" s="14">
        <f t="shared" si="17"/>
        <v>10687.4</v>
      </c>
      <c r="E72" s="14">
        <f t="shared" si="17"/>
        <v>10146.699999999999</v>
      </c>
      <c r="F72" s="20">
        <f>F71</f>
        <v>8304.5</v>
      </c>
      <c r="G72" s="20">
        <f>6351.7+1612.1</f>
        <v>7963.7999999999993</v>
      </c>
      <c r="H72" s="8"/>
      <c r="I72" s="20">
        <v>0</v>
      </c>
      <c r="J72" s="20">
        <f>200+K72</f>
        <v>2382.9</v>
      </c>
      <c r="K72" s="20">
        <v>2182.9</v>
      </c>
      <c r="L72" s="8"/>
      <c r="M72" s="8"/>
      <c r="N72" s="56"/>
      <c r="O72" s="18"/>
    </row>
    <row r="73" spans="1:16" ht="15.75" hidden="1" customHeight="1">
      <c r="A73" s="23"/>
      <c r="B73" s="46"/>
      <c r="C73" s="8" t="s">
        <v>20</v>
      </c>
      <c r="D73" s="14">
        <f t="shared" si="17"/>
        <v>10925.69</v>
      </c>
      <c r="E73" s="14">
        <f t="shared" si="17"/>
        <v>7963.7999999999993</v>
      </c>
      <c r="F73" s="20">
        <f>F72</f>
        <v>8304.5</v>
      </c>
      <c r="G73" s="20">
        <f>6351.7+1612.1</f>
        <v>7963.7999999999993</v>
      </c>
      <c r="H73" s="8"/>
      <c r="I73" s="20">
        <v>0</v>
      </c>
      <c r="J73" s="20">
        <f>1.1*J72</f>
        <v>2621.1900000000005</v>
      </c>
      <c r="K73" s="20">
        <v>0</v>
      </c>
      <c r="L73" s="8"/>
      <c r="M73" s="8"/>
      <c r="N73" s="56"/>
      <c r="O73" s="18"/>
    </row>
    <row r="74" spans="1:16" ht="15.75" hidden="1" customHeight="1">
      <c r="A74" s="23"/>
      <c r="B74" s="46"/>
      <c r="C74" s="8" t="s">
        <v>21</v>
      </c>
      <c r="D74" s="14">
        <f t="shared" si="17"/>
        <v>12018.259000000002</v>
      </c>
      <c r="E74" s="14">
        <f t="shared" si="17"/>
        <v>0</v>
      </c>
      <c r="F74" s="20">
        <f>1.1*F73</f>
        <v>9134.9500000000007</v>
      </c>
      <c r="G74" s="20">
        <v>0</v>
      </c>
      <c r="H74" s="8"/>
      <c r="I74" s="20">
        <v>0</v>
      </c>
      <c r="J74" s="20">
        <f>1.1*J73</f>
        <v>2883.3090000000007</v>
      </c>
      <c r="K74" s="20">
        <v>0</v>
      </c>
      <c r="L74" s="8"/>
      <c r="M74" s="8"/>
      <c r="N74" s="56"/>
      <c r="O74" s="18"/>
    </row>
    <row r="75" spans="1:16" ht="15.75" hidden="1" customHeight="1">
      <c r="A75" s="23"/>
      <c r="B75" s="46"/>
      <c r="C75" s="8" t="s">
        <v>22</v>
      </c>
      <c r="D75" s="14">
        <f t="shared" si="17"/>
        <v>13220.084900000002</v>
      </c>
      <c r="E75" s="14">
        <f t="shared" si="17"/>
        <v>0</v>
      </c>
      <c r="F75" s="20">
        <f>1.1*F74</f>
        <v>10048.445000000002</v>
      </c>
      <c r="G75" s="20">
        <v>0</v>
      </c>
      <c r="H75" s="8"/>
      <c r="I75" s="20">
        <v>0</v>
      </c>
      <c r="J75" s="20">
        <f>1.1*J74</f>
        <v>3171.639900000001</v>
      </c>
      <c r="K75" s="20">
        <v>0</v>
      </c>
      <c r="L75" s="8"/>
      <c r="M75" s="8"/>
      <c r="N75" s="56"/>
      <c r="O75" s="18"/>
    </row>
    <row r="76" spans="1:16" ht="15.75" hidden="1" customHeight="1">
      <c r="A76" s="23"/>
      <c r="B76" s="46"/>
      <c r="C76" s="8" t="s">
        <v>23</v>
      </c>
      <c r="D76" s="14">
        <f t="shared" si="17"/>
        <v>14542.093390000004</v>
      </c>
      <c r="E76" s="14">
        <f t="shared" si="17"/>
        <v>0</v>
      </c>
      <c r="F76" s="20">
        <f>1.1*F75</f>
        <v>11053.289500000003</v>
      </c>
      <c r="G76" s="20">
        <v>0</v>
      </c>
      <c r="H76" s="8"/>
      <c r="I76" s="20">
        <v>0</v>
      </c>
      <c r="J76" s="20">
        <f>1.1*J75</f>
        <v>3488.8038900000015</v>
      </c>
      <c r="K76" s="20">
        <v>0</v>
      </c>
      <c r="L76" s="8"/>
      <c r="M76" s="8"/>
      <c r="N76" s="56"/>
      <c r="O76" s="18"/>
    </row>
    <row r="77" spans="1:16" s="21" customFormat="1" ht="18.75" hidden="1" customHeight="1">
      <c r="A77" s="23"/>
      <c r="B77" s="67" t="s">
        <v>106</v>
      </c>
      <c r="C77" s="8" t="s">
        <v>17</v>
      </c>
      <c r="D77" s="14">
        <f>SUM(D78:D83)</f>
        <v>1461.02</v>
      </c>
      <c r="E77" s="14">
        <f>SUM(E78:E83)</f>
        <v>0</v>
      </c>
      <c r="F77" s="20">
        <f t="shared" ref="F77:K77" si="18">SUM(F78:F83)</f>
        <v>1461.02</v>
      </c>
      <c r="G77" s="20">
        <f>SUM(G78:G83)</f>
        <v>0</v>
      </c>
      <c r="H77" s="20">
        <f t="shared" si="18"/>
        <v>0</v>
      </c>
      <c r="I77" s="20">
        <f t="shared" si="18"/>
        <v>0</v>
      </c>
      <c r="J77" s="20">
        <f t="shared" si="18"/>
        <v>0</v>
      </c>
      <c r="K77" s="20">
        <f t="shared" si="18"/>
        <v>0</v>
      </c>
      <c r="L77" s="20"/>
      <c r="M77" s="20"/>
      <c r="N77" s="56"/>
      <c r="O77" s="27"/>
    </row>
    <row r="78" spans="1:16" ht="18.75" hidden="1" customHeight="1">
      <c r="A78" s="23"/>
      <c r="B78" s="62"/>
      <c r="C78" s="8" t="s">
        <v>18</v>
      </c>
      <c r="D78" s="14">
        <f t="shared" ref="D78:E83" si="19">F78+H78+J78+L78</f>
        <v>220</v>
      </c>
      <c r="E78" s="14">
        <f t="shared" si="19"/>
        <v>0</v>
      </c>
      <c r="F78" s="20">
        <v>220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/>
      <c r="M78" s="20"/>
      <c r="N78" s="56"/>
      <c r="O78" s="18"/>
    </row>
    <row r="79" spans="1:16" ht="18.75" hidden="1" customHeight="1">
      <c r="A79" s="23"/>
      <c r="B79" s="62"/>
      <c r="C79" s="8" t="s">
        <v>19</v>
      </c>
      <c r="D79" s="14">
        <f t="shared" si="19"/>
        <v>220</v>
      </c>
      <c r="E79" s="14">
        <f t="shared" si="19"/>
        <v>0</v>
      </c>
      <c r="F79" s="20">
        <f>F78</f>
        <v>220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/>
      <c r="M79" s="20"/>
      <c r="N79" s="56"/>
      <c r="O79" s="18"/>
    </row>
    <row r="80" spans="1:16" ht="18.75" hidden="1" customHeight="1">
      <c r="A80" s="23"/>
      <c r="B80" s="62"/>
      <c r="C80" s="8" t="s">
        <v>20</v>
      </c>
      <c r="D80" s="14">
        <f t="shared" si="19"/>
        <v>220</v>
      </c>
      <c r="E80" s="14">
        <f t="shared" si="19"/>
        <v>0</v>
      </c>
      <c r="F80" s="20">
        <f>F79</f>
        <v>220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/>
      <c r="M80" s="20"/>
      <c r="N80" s="56"/>
      <c r="O80" s="18"/>
    </row>
    <row r="81" spans="1:17" ht="18.75" hidden="1" customHeight="1">
      <c r="A81" s="23"/>
      <c r="B81" s="62"/>
      <c r="C81" s="8" t="s">
        <v>21</v>
      </c>
      <c r="D81" s="14">
        <f t="shared" si="19"/>
        <v>242.00000000000003</v>
      </c>
      <c r="E81" s="14">
        <f t="shared" si="19"/>
        <v>0</v>
      </c>
      <c r="F81" s="20">
        <f>1.1*F80</f>
        <v>242.00000000000003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/>
      <c r="M81" s="20"/>
      <c r="N81" s="56"/>
      <c r="O81" s="18"/>
    </row>
    <row r="82" spans="1:17" ht="18.75" hidden="1" customHeight="1">
      <c r="A82" s="23"/>
      <c r="B82" s="62"/>
      <c r="C82" s="8" t="s">
        <v>22</v>
      </c>
      <c r="D82" s="14">
        <f t="shared" si="19"/>
        <v>266.20000000000005</v>
      </c>
      <c r="E82" s="14">
        <f t="shared" si="19"/>
        <v>0</v>
      </c>
      <c r="F82" s="20">
        <f>1.1*F81</f>
        <v>266.20000000000005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f>1.1*L81</f>
        <v>0</v>
      </c>
      <c r="M82" s="20"/>
      <c r="N82" s="56"/>
      <c r="O82" s="18"/>
    </row>
    <row r="83" spans="1:17" ht="18.75" hidden="1" customHeight="1">
      <c r="A83" s="28"/>
      <c r="B83" s="63"/>
      <c r="C83" s="8" t="s">
        <v>23</v>
      </c>
      <c r="D83" s="14">
        <f t="shared" si="19"/>
        <v>292.82000000000005</v>
      </c>
      <c r="E83" s="14">
        <f t="shared" si="19"/>
        <v>0</v>
      </c>
      <c r="F83" s="20">
        <f>1.1*F82</f>
        <v>292.82000000000005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f>1.1*L82</f>
        <v>0</v>
      </c>
      <c r="M83" s="20"/>
      <c r="N83" s="57"/>
      <c r="O83" s="18"/>
    </row>
    <row r="84" spans="1:17" s="17" customFormat="1">
      <c r="A84" s="51" t="s">
        <v>26</v>
      </c>
      <c r="B84" s="13" t="s">
        <v>27</v>
      </c>
      <c r="C84" s="11" t="s">
        <v>17</v>
      </c>
      <c r="D84" s="14">
        <f>SUM(D85:D90)</f>
        <v>1480539.6074000001</v>
      </c>
      <c r="E84" s="14">
        <f t="shared" ref="E84:M84" si="20">SUM(E85:E90)</f>
        <v>554633.30000000005</v>
      </c>
      <c r="F84" s="14">
        <f>SUM(F85:F90)</f>
        <v>787687.5602000003</v>
      </c>
      <c r="G84" s="14">
        <f t="shared" si="20"/>
        <v>311480.5</v>
      </c>
      <c r="H84" s="14">
        <f t="shared" si="20"/>
        <v>15000</v>
      </c>
      <c r="I84" s="14">
        <f t="shared" si="20"/>
        <v>0</v>
      </c>
      <c r="J84" s="14">
        <f t="shared" si="20"/>
        <v>498926.34719999996</v>
      </c>
      <c r="K84" s="14">
        <f t="shared" si="20"/>
        <v>151627</v>
      </c>
      <c r="L84" s="14">
        <f t="shared" si="20"/>
        <v>178925.69999999998</v>
      </c>
      <c r="M84" s="14">
        <f t="shared" si="20"/>
        <v>91525.8</v>
      </c>
      <c r="N84" s="55" t="s">
        <v>94</v>
      </c>
      <c r="O84" s="18"/>
    </row>
    <row r="85" spans="1:17" s="17" customFormat="1">
      <c r="A85" s="52"/>
      <c r="B85" s="50" t="s">
        <v>28</v>
      </c>
      <c r="C85" s="11" t="s">
        <v>18</v>
      </c>
      <c r="D85" s="14">
        <f>F85+H85+J85+L85</f>
        <v>180341.60000000003</v>
      </c>
      <c r="E85" s="14">
        <f>G85+I85+K85+M85</f>
        <v>162018.30000000002</v>
      </c>
      <c r="F85" s="14">
        <f>[1]Лист1!$F$83</f>
        <v>116756.20000000003</v>
      </c>
      <c r="G85" s="14">
        <f>[1]Лист1!$G$83</f>
        <v>104347.90000000002</v>
      </c>
      <c r="H85" s="14">
        <f t="shared" ref="H85:I90" si="21">H92+H99+H106+H113+H120+H127+H134+H141</f>
        <v>2500</v>
      </c>
      <c r="I85" s="14">
        <f t="shared" si="21"/>
        <v>0</v>
      </c>
      <c r="J85" s="14">
        <f>[1]Лист1!$J$83</f>
        <v>27766.899999999998</v>
      </c>
      <c r="K85" s="14">
        <f>[1]Лист1!$K$83</f>
        <v>24351.899999999998</v>
      </c>
      <c r="L85" s="14">
        <f>[1]Лист1!$L$83</f>
        <v>33318.5</v>
      </c>
      <c r="M85" s="14">
        <f>[1]Лист1!$M$83</f>
        <v>33318.5</v>
      </c>
      <c r="N85" s="56"/>
      <c r="O85" s="18"/>
      <c r="P85" s="16"/>
    </row>
    <row r="86" spans="1:17" s="17" customFormat="1">
      <c r="A86" s="52"/>
      <c r="B86" s="50"/>
      <c r="C86" s="11" t="s">
        <v>19</v>
      </c>
      <c r="D86" s="14">
        <f t="shared" ref="D86:E90" si="22">F86+H86+J86+L86</f>
        <v>204177.60000000003</v>
      </c>
      <c r="E86" s="14">
        <f t="shared" si="22"/>
        <v>184936.69999999998</v>
      </c>
      <c r="F86" s="14">
        <f>[1]Лист1!$F$84</f>
        <v>116756.20000000003</v>
      </c>
      <c r="G86" s="14">
        <f>[1]Лист1!$G$84</f>
        <v>103566.29999999999</v>
      </c>
      <c r="H86" s="14">
        <f t="shared" si="21"/>
        <v>2500</v>
      </c>
      <c r="I86" s="14">
        <f t="shared" si="21"/>
        <v>0</v>
      </c>
      <c r="J86" s="14">
        <f>[1]Лист1!$J$84</f>
        <v>55847.4</v>
      </c>
      <c r="K86" s="14">
        <f>[1]Лист1!$K$84</f>
        <v>52296.4</v>
      </c>
      <c r="L86" s="14">
        <f>[1]Лист1!$L$84</f>
        <v>29074</v>
      </c>
      <c r="M86" s="14">
        <f>[1]Лист1!$M$84</f>
        <v>29074</v>
      </c>
      <c r="N86" s="56"/>
      <c r="O86" s="18"/>
    </row>
    <row r="87" spans="1:17" s="17" customFormat="1">
      <c r="A87" s="52"/>
      <c r="B87" s="50"/>
      <c r="C87" s="11" t="s">
        <v>20</v>
      </c>
      <c r="D87" s="14">
        <f t="shared" si="22"/>
        <v>227062.40000000002</v>
      </c>
      <c r="E87" s="14">
        <f t="shared" si="22"/>
        <v>207678.3</v>
      </c>
      <c r="F87" s="14">
        <f>[1]Лист1!$F$85</f>
        <v>116856.20000000003</v>
      </c>
      <c r="G87" s="14">
        <f>[1]Лист1!$G$85</f>
        <v>103566.29999999999</v>
      </c>
      <c r="H87" s="14">
        <f t="shared" si="21"/>
        <v>2500</v>
      </c>
      <c r="I87" s="14">
        <f t="shared" si="21"/>
        <v>0</v>
      </c>
      <c r="J87" s="14">
        <f>[1]Лист1!$J$85</f>
        <v>78572.899999999994</v>
      </c>
      <c r="K87" s="14">
        <f>[1]Лист1!$K$85</f>
        <v>74978.7</v>
      </c>
      <c r="L87" s="14">
        <f>[1]Лист1!$L$85</f>
        <v>29133.3</v>
      </c>
      <c r="M87" s="14">
        <f>[1]Лист1!$M$85</f>
        <v>29133.3</v>
      </c>
      <c r="N87" s="56"/>
      <c r="O87" s="18"/>
    </row>
    <row r="88" spans="1:17" s="17" customFormat="1">
      <c r="A88" s="52"/>
      <c r="B88" s="50"/>
      <c r="C88" s="11" t="s">
        <v>21</v>
      </c>
      <c r="D88" s="14">
        <f t="shared" si="22"/>
        <v>257130.2</v>
      </c>
      <c r="E88" s="14">
        <f t="shared" si="22"/>
        <v>0</v>
      </c>
      <c r="F88" s="14">
        <f>[1]Лист1!$F$86</f>
        <v>132511.42000000004</v>
      </c>
      <c r="G88" s="14">
        <f>[1]Лист1!$G$86</f>
        <v>0</v>
      </c>
      <c r="H88" s="14">
        <f t="shared" si="21"/>
        <v>2500</v>
      </c>
      <c r="I88" s="14">
        <f t="shared" si="21"/>
        <v>0</v>
      </c>
      <c r="J88" s="14">
        <f>[1]Лист1!$J$86</f>
        <v>92985.479999999981</v>
      </c>
      <c r="K88" s="14">
        <f>[1]Лист1!$K$86</f>
        <v>0</v>
      </c>
      <c r="L88" s="14">
        <f>[1]Лист1!$L$86</f>
        <v>29133.3</v>
      </c>
      <c r="M88" s="14">
        <f>[1]Лист1!$M$86</f>
        <v>0</v>
      </c>
      <c r="N88" s="56"/>
      <c r="O88" s="18"/>
      <c r="Q88" s="16"/>
    </row>
    <row r="89" spans="1:17" s="17" customFormat="1">
      <c r="A89" s="52"/>
      <c r="B89" s="50"/>
      <c r="C89" s="11" t="s">
        <v>22</v>
      </c>
      <c r="D89" s="14">
        <f t="shared" si="22"/>
        <v>287963.23800000001</v>
      </c>
      <c r="E89" s="14">
        <f t="shared" si="22"/>
        <v>0</v>
      </c>
      <c r="F89" s="14">
        <f>[1]Лист1!$F$87</f>
        <v>145287.36200000005</v>
      </c>
      <c r="G89" s="14">
        <f>[1]Лист1!$G$87</f>
        <v>0</v>
      </c>
      <c r="H89" s="14">
        <f t="shared" si="21"/>
        <v>2500</v>
      </c>
      <c r="I89" s="14">
        <f t="shared" si="21"/>
        <v>0</v>
      </c>
      <c r="J89" s="14">
        <f>[1]Лист1!$J$87</f>
        <v>111042.57599999999</v>
      </c>
      <c r="K89" s="14">
        <f>[1]Лист1!$K$87</f>
        <v>0</v>
      </c>
      <c r="L89" s="14">
        <f>[1]Лист1!$L$87</f>
        <v>29133.3</v>
      </c>
      <c r="M89" s="14">
        <f>[1]Лист1!$M$87</f>
        <v>0</v>
      </c>
      <c r="N89" s="56"/>
      <c r="O89" s="18"/>
    </row>
    <row r="90" spans="1:17" s="17" customFormat="1">
      <c r="A90" s="52"/>
      <c r="B90" s="50"/>
      <c r="C90" s="11" t="s">
        <v>23</v>
      </c>
      <c r="D90" s="14">
        <f t="shared" si="22"/>
        <v>323864.56940000004</v>
      </c>
      <c r="E90" s="14">
        <f t="shared" si="22"/>
        <v>0</v>
      </c>
      <c r="F90" s="14">
        <f>[1]Лист1!$F$88</f>
        <v>159520.17820000008</v>
      </c>
      <c r="G90" s="14">
        <f>[1]Лист1!$G$88</f>
        <v>0</v>
      </c>
      <c r="H90" s="14">
        <f t="shared" si="21"/>
        <v>2500</v>
      </c>
      <c r="I90" s="14">
        <f t="shared" si="21"/>
        <v>0</v>
      </c>
      <c r="J90" s="14">
        <f>[1]Лист1!$J$88</f>
        <v>132711.09119999997</v>
      </c>
      <c r="K90" s="14">
        <f>[1]Лист1!$K$88</f>
        <v>0</v>
      </c>
      <c r="L90" s="14">
        <f>[1]Лист1!$L$88</f>
        <v>29133.3</v>
      </c>
      <c r="M90" s="14">
        <f>[1]Лист1!$M$88</f>
        <v>0</v>
      </c>
      <c r="N90" s="56"/>
      <c r="O90" s="18"/>
    </row>
    <row r="91" spans="1:17" s="10" customFormat="1" hidden="1">
      <c r="A91" s="52"/>
      <c r="B91" s="46" t="s">
        <v>44</v>
      </c>
      <c r="C91" s="8" t="s">
        <v>17</v>
      </c>
      <c r="D91" s="14">
        <f t="shared" ref="D91:M91" si="23">SUM(D92:D97)</f>
        <v>1222613.6382000002</v>
      </c>
      <c r="E91" s="14">
        <f t="shared" si="23"/>
        <v>418648.99999999994</v>
      </c>
      <c r="F91" s="20">
        <f t="shared" si="23"/>
        <v>719282.72540000011</v>
      </c>
      <c r="G91" s="20">
        <f t="shared" si="23"/>
        <v>309166.09999999998</v>
      </c>
      <c r="H91" s="20">
        <f t="shared" si="23"/>
        <v>0</v>
      </c>
      <c r="I91" s="20">
        <f t="shared" si="23"/>
        <v>0</v>
      </c>
      <c r="J91" s="20">
        <f t="shared" si="23"/>
        <v>503330.91279999999</v>
      </c>
      <c r="K91" s="20">
        <f t="shared" si="23"/>
        <v>109482.9</v>
      </c>
      <c r="L91" s="20">
        <f t="shared" si="23"/>
        <v>0</v>
      </c>
      <c r="M91" s="20">
        <f t="shared" si="23"/>
        <v>0</v>
      </c>
      <c r="N91" s="56"/>
      <c r="O91" s="27"/>
    </row>
    <row r="92" spans="1:17" hidden="1">
      <c r="A92" s="52"/>
      <c r="B92" s="46"/>
      <c r="C92" s="8" t="s">
        <v>18</v>
      </c>
      <c r="D92" s="14">
        <f t="shared" ref="D92:E97" si="24">F92+H92+J92+L92</f>
        <v>154984.30000000002</v>
      </c>
      <c r="E92" s="14">
        <f t="shared" si="24"/>
        <v>150580.4</v>
      </c>
      <c r="F92" s="20">
        <f>7559.8-2100+G92-1400+344.1</f>
        <v>108309.40000000001</v>
      </c>
      <c r="G92" s="20">
        <f>101231.4+900+374.1+1400</f>
        <v>103905.5</v>
      </c>
      <c r="H92" s="20">
        <v>0</v>
      </c>
      <c r="I92" s="20">
        <v>0</v>
      </c>
      <c r="J92" s="20">
        <f>K92</f>
        <v>46674.9</v>
      </c>
      <c r="K92" s="20">
        <v>46674.9</v>
      </c>
      <c r="L92" s="20">
        <f>M92</f>
        <v>0</v>
      </c>
      <c r="M92" s="20">
        <v>0</v>
      </c>
      <c r="N92" s="56"/>
      <c r="O92" s="18"/>
    </row>
    <row r="93" spans="1:17" hidden="1">
      <c r="A93" s="52"/>
      <c r="B93" s="46"/>
      <c r="C93" s="8" t="s">
        <v>19</v>
      </c>
      <c r="D93" s="14">
        <f t="shared" si="24"/>
        <v>171117.40000000002</v>
      </c>
      <c r="E93" s="14">
        <f t="shared" si="24"/>
        <v>165438.29999999999</v>
      </c>
      <c r="F93" s="20">
        <f>F92</f>
        <v>108309.40000000001</v>
      </c>
      <c r="G93" s="20">
        <f>101231.4+900+498.9</f>
        <v>102630.29999999999</v>
      </c>
      <c r="H93" s="20">
        <v>0</v>
      </c>
      <c r="I93" s="20">
        <v>0</v>
      </c>
      <c r="J93" s="20">
        <f>K93</f>
        <v>62808</v>
      </c>
      <c r="K93" s="20">
        <v>62808</v>
      </c>
      <c r="L93" s="20">
        <f>M93</f>
        <v>0</v>
      </c>
      <c r="M93" s="20">
        <f>1.1*M92</f>
        <v>0</v>
      </c>
      <c r="N93" s="56"/>
      <c r="O93" s="18"/>
    </row>
    <row r="94" spans="1:17" hidden="1">
      <c r="A94" s="52"/>
      <c r="B94" s="46"/>
      <c r="C94" s="8" t="s">
        <v>20</v>
      </c>
      <c r="D94" s="14">
        <f t="shared" si="24"/>
        <v>181679</v>
      </c>
      <c r="E94" s="14">
        <f t="shared" si="24"/>
        <v>102630.29999999999</v>
      </c>
      <c r="F94" s="20">
        <f>F93</f>
        <v>108309.40000000001</v>
      </c>
      <c r="G94" s="20">
        <f>101231.4+900+498.9</f>
        <v>102630.29999999999</v>
      </c>
      <c r="H94" s="20">
        <v>0</v>
      </c>
      <c r="I94" s="20">
        <v>0</v>
      </c>
      <c r="J94" s="20">
        <v>73369.600000000006</v>
      </c>
      <c r="K94" s="20"/>
      <c r="L94" s="20">
        <f>1.1*L93</f>
        <v>0</v>
      </c>
      <c r="M94" s="20">
        <v>0</v>
      </c>
      <c r="N94" s="56"/>
      <c r="O94" s="18"/>
    </row>
    <row r="95" spans="1:17" hidden="1">
      <c r="A95" s="52"/>
      <c r="B95" s="46"/>
      <c r="C95" s="8" t="s">
        <v>21</v>
      </c>
      <c r="D95" s="14">
        <f t="shared" si="24"/>
        <v>207183.86000000004</v>
      </c>
      <c r="E95" s="14">
        <f t="shared" si="24"/>
        <v>0</v>
      </c>
      <c r="F95" s="20">
        <f>1.1*F94</f>
        <v>119140.34000000003</v>
      </c>
      <c r="G95" s="20">
        <v>0</v>
      </c>
      <c r="H95" s="20">
        <v>0</v>
      </c>
      <c r="I95" s="20">
        <v>0</v>
      </c>
      <c r="J95" s="20">
        <f>1.2*J94</f>
        <v>88043.520000000004</v>
      </c>
      <c r="K95" s="20">
        <v>0</v>
      </c>
      <c r="L95" s="20">
        <f>1.1*L94</f>
        <v>0</v>
      </c>
      <c r="M95" s="20">
        <f>1.1*M94</f>
        <v>0</v>
      </c>
      <c r="N95" s="56"/>
      <c r="O95" s="18"/>
    </row>
    <row r="96" spans="1:17" hidden="1">
      <c r="A96" s="52"/>
      <c r="B96" s="46"/>
      <c r="C96" s="8" t="s">
        <v>22</v>
      </c>
      <c r="D96" s="14">
        <f t="shared" si="24"/>
        <v>236706.59800000006</v>
      </c>
      <c r="E96" s="14">
        <f t="shared" si="24"/>
        <v>0</v>
      </c>
      <c r="F96" s="20">
        <f>1.1*F95</f>
        <v>131054.37400000004</v>
      </c>
      <c r="G96" s="20">
        <v>0</v>
      </c>
      <c r="H96" s="20">
        <v>0</v>
      </c>
      <c r="I96" s="20">
        <v>0</v>
      </c>
      <c r="J96" s="20">
        <f>1.2*J95</f>
        <v>105652.224</v>
      </c>
      <c r="K96" s="20">
        <v>0</v>
      </c>
      <c r="L96" s="20">
        <f>1.1*L95</f>
        <v>0</v>
      </c>
      <c r="M96" s="20">
        <f>1.1*M95</f>
        <v>0</v>
      </c>
      <c r="N96" s="56"/>
      <c r="O96" s="18"/>
    </row>
    <row r="97" spans="1:15" hidden="1">
      <c r="A97" s="52"/>
      <c r="B97" s="46"/>
      <c r="C97" s="8" t="s">
        <v>23</v>
      </c>
      <c r="D97" s="14">
        <f t="shared" si="24"/>
        <v>270942.48020000005</v>
      </c>
      <c r="E97" s="14">
        <f t="shared" si="24"/>
        <v>0</v>
      </c>
      <c r="F97" s="20">
        <f>1.1*F96</f>
        <v>144159.81140000006</v>
      </c>
      <c r="G97" s="20">
        <v>0</v>
      </c>
      <c r="H97" s="20">
        <v>0</v>
      </c>
      <c r="I97" s="20">
        <v>0</v>
      </c>
      <c r="J97" s="20">
        <f>1.2*J96</f>
        <v>126782.6688</v>
      </c>
      <c r="K97" s="20">
        <v>0</v>
      </c>
      <c r="L97" s="20">
        <f>1.1*L96</f>
        <v>0</v>
      </c>
      <c r="M97" s="20">
        <v>0</v>
      </c>
      <c r="N97" s="56"/>
      <c r="O97" s="18"/>
    </row>
    <row r="98" spans="1:15" s="10" customFormat="1" hidden="1">
      <c r="A98" s="52"/>
      <c r="B98" s="46" t="s">
        <v>45</v>
      </c>
      <c r="C98" s="8" t="s">
        <v>17</v>
      </c>
      <c r="D98" s="14">
        <f t="shared" ref="D98:K98" si="25">SUM(D99:D104)</f>
        <v>14942.25</v>
      </c>
      <c r="E98" s="14">
        <f t="shared" si="25"/>
        <v>0</v>
      </c>
      <c r="F98" s="20">
        <f t="shared" si="25"/>
        <v>14942.25</v>
      </c>
      <c r="G98" s="20">
        <f t="shared" si="25"/>
        <v>0</v>
      </c>
      <c r="H98" s="20">
        <f t="shared" si="25"/>
        <v>0</v>
      </c>
      <c r="I98" s="20">
        <f t="shared" si="25"/>
        <v>0</v>
      </c>
      <c r="J98" s="20">
        <f t="shared" si="25"/>
        <v>0</v>
      </c>
      <c r="K98" s="20">
        <f t="shared" si="25"/>
        <v>0</v>
      </c>
      <c r="L98" s="20"/>
      <c r="M98" s="20"/>
      <c r="N98" s="56"/>
      <c r="O98" s="27"/>
    </row>
    <row r="99" spans="1:15" hidden="1">
      <c r="A99" s="52"/>
      <c r="B99" s="46"/>
      <c r="C99" s="8" t="s">
        <v>18</v>
      </c>
      <c r="D99" s="14">
        <f t="shared" ref="D99:E104" si="26">F99+H99+J99+L99</f>
        <v>2250</v>
      </c>
      <c r="E99" s="14">
        <f t="shared" si="26"/>
        <v>0</v>
      </c>
      <c r="F99" s="20">
        <v>2250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/>
      <c r="M99" s="20"/>
      <c r="N99" s="56"/>
      <c r="O99" s="18"/>
    </row>
    <row r="100" spans="1:15" hidden="1">
      <c r="A100" s="52"/>
      <c r="B100" s="46"/>
      <c r="C100" s="8" t="s">
        <v>19</v>
      </c>
      <c r="D100" s="14">
        <f t="shared" si="26"/>
        <v>2250</v>
      </c>
      <c r="E100" s="14">
        <f t="shared" si="26"/>
        <v>0</v>
      </c>
      <c r="F100" s="20">
        <f>F99</f>
        <v>2250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/>
      <c r="M100" s="20"/>
      <c r="N100" s="56"/>
      <c r="O100" s="18"/>
    </row>
    <row r="101" spans="1:15" hidden="1">
      <c r="A101" s="52"/>
      <c r="B101" s="46"/>
      <c r="C101" s="8" t="s">
        <v>20</v>
      </c>
      <c r="D101" s="14">
        <f t="shared" si="26"/>
        <v>2250</v>
      </c>
      <c r="E101" s="14">
        <f t="shared" si="26"/>
        <v>0</v>
      </c>
      <c r="F101" s="20">
        <f>F100</f>
        <v>2250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/>
      <c r="M101" s="20"/>
      <c r="N101" s="56"/>
      <c r="O101" s="18"/>
    </row>
    <row r="102" spans="1:15" hidden="1">
      <c r="A102" s="52"/>
      <c r="B102" s="46"/>
      <c r="C102" s="8" t="s">
        <v>21</v>
      </c>
      <c r="D102" s="14">
        <f t="shared" si="26"/>
        <v>2475</v>
      </c>
      <c r="E102" s="14">
        <f t="shared" si="26"/>
        <v>0</v>
      </c>
      <c r="F102" s="20">
        <f>1.1*F101</f>
        <v>2475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/>
      <c r="M102" s="20"/>
      <c r="N102" s="56"/>
      <c r="O102" s="18"/>
    </row>
    <row r="103" spans="1:15" hidden="1">
      <c r="A103" s="52"/>
      <c r="B103" s="46"/>
      <c r="C103" s="8" t="s">
        <v>22</v>
      </c>
      <c r="D103" s="14">
        <f t="shared" si="26"/>
        <v>2722.5</v>
      </c>
      <c r="E103" s="14">
        <f t="shared" si="26"/>
        <v>0</v>
      </c>
      <c r="F103" s="20">
        <f>1.1*F102</f>
        <v>2722.5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/>
      <c r="M103" s="20"/>
      <c r="N103" s="56"/>
      <c r="O103" s="18"/>
    </row>
    <row r="104" spans="1:15" hidden="1">
      <c r="A104" s="52"/>
      <c r="B104" s="46"/>
      <c r="C104" s="8" t="s">
        <v>23</v>
      </c>
      <c r="D104" s="14">
        <f t="shared" si="26"/>
        <v>2994.7500000000005</v>
      </c>
      <c r="E104" s="14">
        <f t="shared" si="26"/>
        <v>0</v>
      </c>
      <c r="F104" s="20">
        <f>1.1*F103</f>
        <v>2994.7500000000005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/>
      <c r="M104" s="20"/>
      <c r="N104" s="56"/>
      <c r="O104" s="18"/>
    </row>
    <row r="105" spans="1:15" s="10" customFormat="1" hidden="1">
      <c r="A105" s="52"/>
      <c r="B105" s="46" t="s">
        <v>46</v>
      </c>
      <c r="C105" s="8" t="s">
        <v>17</v>
      </c>
      <c r="D105" s="14">
        <f t="shared" ref="D105:K105" si="27">SUM(D106:D111)</f>
        <v>72009</v>
      </c>
      <c r="E105" s="14">
        <f t="shared" si="27"/>
        <v>300</v>
      </c>
      <c r="F105" s="20">
        <f t="shared" si="27"/>
        <v>40104</v>
      </c>
      <c r="G105" s="20">
        <f t="shared" si="27"/>
        <v>300</v>
      </c>
      <c r="H105" s="20">
        <f t="shared" si="27"/>
        <v>15000</v>
      </c>
      <c r="I105" s="20">
        <f t="shared" si="27"/>
        <v>0</v>
      </c>
      <c r="J105" s="20">
        <f t="shared" si="27"/>
        <v>16905</v>
      </c>
      <c r="K105" s="20">
        <f t="shared" si="27"/>
        <v>0</v>
      </c>
      <c r="L105" s="20"/>
      <c r="M105" s="20"/>
      <c r="N105" s="56"/>
      <c r="O105" s="27"/>
    </row>
    <row r="106" spans="1:15" hidden="1">
      <c r="A106" s="52"/>
      <c r="B106" s="46"/>
      <c r="C106" s="8" t="s">
        <v>18</v>
      </c>
      <c r="D106" s="14">
        <f t="shared" ref="D106:E111" si="28">F106+H106+J106+L106</f>
        <v>10253</v>
      </c>
      <c r="E106" s="14">
        <f t="shared" si="28"/>
        <v>100</v>
      </c>
      <c r="F106" s="20">
        <f>418+4100+G106</f>
        <v>4618</v>
      </c>
      <c r="G106" s="20">
        <v>100</v>
      </c>
      <c r="H106" s="20">
        <v>2500</v>
      </c>
      <c r="I106" s="20">
        <v>0</v>
      </c>
      <c r="J106" s="20">
        <v>3135</v>
      </c>
      <c r="K106" s="20">
        <v>0</v>
      </c>
      <c r="L106" s="20"/>
      <c r="M106" s="20"/>
      <c r="N106" s="56"/>
      <c r="O106" s="18"/>
    </row>
    <row r="107" spans="1:15" hidden="1">
      <c r="A107" s="52"/>
      <c r="B107" s="46"/>
      <c r="C107" s="8" t="s">
        <v>19</v>
      </c>
      <c r="D107" s="14">
        <f t="shared" si="28"/>
        <v>10253</v>
      </c>
      <c r="E107" s="14">
        <f t="shared" si="28"/>
        <v>100</v>
      </c>
      <c r="F107" s="20">
        <f>F106</f>
        <v>4618</v>
      </c>
      <c r="G107" s="20">
        <v>100</v>
      </c>
      <c r="H107" s="20">
        <v>2500</v>
      </c>
      <c r="I107" s="20">
        <v>0</v>
      </c>
      <c r="J107" s="20">
        <v>3135</v>
      </c>
      <c r="K107" s="20">
        <v>0</v>
      </c>
      <c r="L107" s="20"/>
      <c r="M107" s="20"/>
      <c r="N107" s="56"/>
      <c r="O107" s="18"/>
    </row>
    <row r="108" spans="1:15" hidden="1">
      <c r="A108" s="52"/>
      <c r="B108" s="46"/>
      <c r="C108" s="8" t="s">
        <v>20</v>
      </c>
      <c r="D108" s="14">
        <f t="shared" si="28"/>
        <v>10253</v>
      </c>
      <c r="E108" s="14">
        <f t="shared" si="28"/>
        <v>100</v>
      </c>
      <c r="F108" s="20">
        <f>F107</f>
        <v>4618</v>
      </c>
      <c r="G108" s="20">
        <v>100</v>
      </c>
      <c r="H108" s="20">
        <v>2500</v>
      </c>
      <c r="I108" s="20">
        <v>0</v>
      </c>
      <c r="J108" s="20">
        <v>3135</v>
      </c>
      <c r="K108" s="20">
        <v>0</v>
      </c>
      <c r="L108" s="20">
        <f>1.1*L107</f>
        <v>0</v>
      </c>
      <c r="M108" s="20"/>
      <c r="N108" s="56"/>
      <c r="O108" s="18"/>
    </row>
    <row r="109" spans="1:15" hidden="1">
      <c r="A109" s="52"/>
      <c r="B109" s="46"/>
      <c r="C109" s="8" t="s">
        <v>21</v>
      </c>
      <c r="D109" s="14">
        <f t="shared" si="28"/>
        <v>13750</v>
      </c>
      <c r="E109" s="14">
        <f t="shared" si="28"/>
        <v>0</v>
      </c>
      <c r="F109" s="20">
        <v>8750</v>
      </c>
      <c r="G109" s="20">
        <v>0</v>
      </c>
      <c r="H109" s="20">
        <v>2500</v>
      </c>
      <c r="I109" s="20">
        <v>0</v>
      </c>
      <c r="J109" s="20">
        <v>2500</v>
      </c>
      <c r="K109" s="20">
        <v>0</v>
      </c>
      <c r="L109" s="20">
        <f>1.1*L108</f>
        <v>0</v>
      </c>
      <c r="M109" s="20"/>
      <c r="N109" s="56"/>
      <c r="O109" s="18"/>
    </row>
    <row r="110" spans="1:15" hidden="1">
      <c r="A110" s="52"/>
      <c r="B110" s="46"/>
      <c r="C110" s="8" t="s">
        <v>22</v>
      </c>
      <c r="D110" s="14">
        <f t="shared" si="28"/>
        <v>13750</v>
      </c>
      <c r="E110" s="14">
        <f t="shared" si="28"/>
        <v>0</v>
      </c>
      <c r="F110" s="20">
        <v>8750</v>
      </c>
      <c r="G110" s="20">
        <v>0</v>
      </c>
      <c r="H110" s="20">
        <v>2500</v>
      </c>
      <c r="I110" s="20">
        <v>0</v>
      </c>
      <c r="J110" s="20">
        <v>2500</v>
      </c>
      <c r="K110" s="20">
        <v>0</v>
      </c>
      <c r="L110" s="20">
        <f>1.1*L109</f>
        <v>0</v>
      </c>
      <c r="M110" s="20"/>
      <c r="N110" s="56"/>
      <c r="O110" s="18"/>
    </row>
    <row r="111" spans="1:15" hidden="1">
      <c r="A111" s="52"/>
      <c r="B111" s="46"/>
      <c r="C111" s="8" t="s">
        <v>23</v>
      </c>
      <c r="D111" s="14">
        <f t="shared" si="28"/>
        <v>13750</v>
      </c>
      <c r="E111" s="14">
        <f t="shared" si="28"/>
        <v>0</v>
      </c>
      <c r="F111" s="20">
        <v>8750</v>
      </c>
      <c r="G111" s="20">
        <v>0</v>
      </c>
      <c r="H111" s="20">
        <v>2500</v>
      </c>
      <c r="I111" s="20">
        <v>0</v>
      </c>
      <c r="J111" s="20">
        <v>2500</v>
      </c>
      <c r="K111" s="20">
        <v>0</v>
      </c>
      <c r="L111" s="20">
        <f>1.1*L110</f>
        <v>0</v>
      </c>
      <c r="M111" s="20"/>
      <c r="N111" s="56"/>
      <c r="O111" s="18"/>
    </row>
    <row r="112" spans="1:15" s="10" customFormat="1" hidden="1">
      <c r="A112" s="52"/>
      <c r="B112" s="46" t="s">
        <v>47</v>
      </c>
      <c r="C112" s="8" t="s">
        <v>17</v>
      </c>
      <c r="D112" s="14">
        <f t="shared" ref="D112:K112" si="29">SUM(D113:D118)</f>
        <v>5467.5</v>
      </c>
      <c r="E112" s="14">
        <f t="shared" si="29"/>
        <v>300</v>
      </c>
      <c r="F112" s="20">
        <f t="shared" si="29"/>
        <v>5467.5</v>
      </c>
      <c r="G112" s="20">
        <f t="shared" si="29"/>
        <v>300</v>
      </c>
      <c r="H112" s="20">
        <f t="shared" si="29"/>
        <v>0</v>
      </c>
      <c r="I112" s="20">
        <f t="shared" si="29"/>
        <v>0</v>
      </c>
      <c r="J112" s="20">
        <f t="shared" si="29"/>
        <v>0</v>
      </c>
      <c r="K112" s="20">
        <f t="shared" si="29"/>
        <v>0</v>
      </c>
      <c r="L112" s="20"/>
      <c r="M112" s="20"/>
      <c r="N112" s="56"/>
      <c r="O112" s="27"/>
    </row>
    <row r="113" spans="1:15" hidden="1">
      <c r="A113" s="52"/>
      <c r="B113" s="46"/>
      <c r="C113" s="8" t="s">
        <v>18</v>
      </c>
      <c r="D113" s="14">
        <f t="shared" ref="D113:E118" si="30">F113+H113+J113+L113</f>
        <v>540</v>
      </c>
      <c r="E113" s="14">
        <f t="shared" si="30"/>
        <v>100</v>
      </c>
      <c r="F113" s="20">
        <f>440+G113</f>
        <v>540</v>
      </c>
      <c r="G113" s="20">
        <v>100</v>
      </c>
      <c r="H113" s="20">
        <v>0</v>
      </c>
      <c r="I113" s="20">
        <v>0</v>
      </c>
      <c r="J113" s="20">
        <v>0</v>
      </c>
      <c r="K113" s="20">
        <v>0</v>
      </c>
      <c r="L113" s="20"/>
      <c r="M113" s="20"/>
      <c r="N113" s="56"/>
      <c r="O113" s="18"/>
    </row>
    <row r="114" spans="1:15" hidden="1">
      <c r="A114" s="52"/>
      <c r="B114" s="46"/>
      <c r="C114" s="8" t="s">
        <v>19</v>
      </c>
      <c r="D114" s="14">
        <f t="shared" si="30"/>
        <v>540</v>
      </c>
      <c r="E114" s="14">
        <f t="shared" si="30"/>
        <v>100</v>
      </c>
      <c r="F114" s="20">
        <f>F113</f>
        <v>540</v>
      </c>
      <c r="G114" s="20">
        <v>100</v>
      </c>
      <c r="H114" s="20">
        <v>0</v>
      </c>
      <c r="I114" s="20">
        <v>0</v>
      </c>
      <c r="J114" s="20">
        <v>0</v>
      </c>
      <c r="K114" s="20">
        <v>0</v>
      </c>
      <c r="L114" s="20"/>
      <c r="M114" s="20"/>
      <c r="N114" s="56"/>
      <c r="O114" s="18"/>
    </row>
    <row r="115" spans="1:15" hidden="1">
      <c r="A115" s="52"/>
      <c r="B115" s="46"/>
      <c r="C115" s="8" t="s">
        <v>20</v>
      </c>
      <c r="D115" s="14">
        <f t="shared" si="30"/>
        <v>540</v>
      </c>
      <c r="E115" s="14">
        <f t="shared" si="30"/>
        <v>100</v>
      </c>
      <c r="F115" s="20">
        <v>540</v>
      </c>
      <c r="G115" s="20">
        <v>100</v>
      </c>
      <c r="H115" s="20">
        <v>0</v>
      </c>
      <c r="I115" s="20">
        <v>0</v>
      </c>
      <c r="J115" s="20">
        <v>0</v>
      </c>
      <c r="K115" s="20">
        <v>0</v>
      </c>
      <c r="L115" s="20"/>
      <c r="M115" s="20"/>
      <c r="N115" s="56"/>
      <c r="O115" s="18"/>
    </row>
    <row r="116" spans="1:15" hidden="1">
      <c r="A116" s="52"/>
      <c r="B116" s="46"/>
      <c r="C116" s="8" t="s">
        <v>21</v>
      </c>
      <c r="D116" s="14">
        <f t="shared" si="30"/>
        <v>810</v>
      </c>
      <c r="E116" s="14">
        <f t="shared" si="30"/>
        <v>0</v>
      </c>
      <c r="F116" s="20">
        <f>1.5*F115</f>
        <v>810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/>
      <c r="M116" s="20"/>
      <c r="N116" s="56"/>
      <c r="O116" s="18"/>
    </row>
    <row r="117" spans="1:15" hidden="1">
      <c r="A117" s="52"/>
      <c r="B117" s="46"/>
      <c r="C117" s="8" t="s">
        <v>22</v>
      </c>
      <c r="D117" s="14">
        <f t="shared" si="30"/>
        <v>1215</v>
      </c>
      <c r="E117" s="14">
        <f t="shared" si="30"/>
        <v>0</v>
      </c>
      <c r="F117" s="20">
        <f>1.5*F116</f>
        <v>1215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f>1.1*L116</f>
        <v>0</v>
      </c>
      <c r="M117" s="20"/>
      <c r="N117" s="56"/>
      <c r="O117" s="18"/>
    </row>
    <row r="118" spans="1:15" hidden="1">
      <c r="A118" s="52"/>
      <c r="B118" s="46"/>
      <c r="C118" s="8" t="s">
        <v>23</v>
      </c>
      <c r="D118" s="14">
        <f t="shared" si="30"/>
        <v>1822.5</v>
      </c>
      <c r="E118" s="14">
        <f t="shared" si="30"/>
        <v>0</v>
      </c>
      <c r="F118" s="20">
        <f>1.5*F117</f>
        <v>1822.5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f>1.1*L117</f>
        <v>0</v>
      </c>
      <c r="M118" s="20"/>
      <c r="N118" s="56"/>
      <c r="O118" s="18"/>
    </row>
    <row r="119" spans="1:15" s="10" customFormat="1" hidden="1">
      <c r="A119" s="52"/>
      <c r="B119" s="46" t="s">
        <v>104</v>
      </c>
      <c r="C119" s="8" t="s">
        <v>17</v>
      </c>
      <c r="D119" s="14">
        <f t="shared" ref="D119:K119" si="31">SUM(D120:D125)</f>
        <v>3408.3455999999996</v>
      </c>
      <c r="E119" s="14">
        <f t="shared" si="31"/>
        <v>90</v>
      </c>
      <c r="F119" s="20">
        <f t="shared" si="31"/>
        <v>1620.96</v>
      </c>
      <c r="G119" s="20">
        <f t="shared" si="31"/>
        <v>90</v>
      </c>
      <c r="H119" s="20">
        <f t="shared" si="31"/>
        <v>0</v>
      </c>
      <c r="I119" s="20">
        <f t="shared" si="31"/>
        <v>0</v>
      </c>
      <c r="J119" s="20">
        <f t="shared" si="31"/>
        <v>1787.3855999999996</v>
      </c>
      <c r="K119" s="20">
        <f t="shared" si="31"/>
        <v>0</v>
      </c>
      <c r="L119" s="20"/>
      <c r="M119" s="20"/>
      <c r="N119" s="56"/>
      <c r="O119" s="27"/>
    </row>
    <row r="120" spans="1:15" hidden="1">
      <c r="A120" s="52"/>
      <c r="B120" s="46"/>
      <c r="C120" s="8" t="s">
        <v>18</v>
      </c>
      <c r="D120" s="14">
        <f t="shared" ref="D120:E125" si="32">F120+H120+J120+L120</f>
        <v>400</v>
      </c>
      <c r="E120" s="14">
        <f t="shared" si="32"/>
        <v>30</v>
      </c>
      <c r="F120" s="20">
        <v>220</v>
      </c>
      <c r="G120" s="20">
        <v>30</v>
      </c>
      <c r="H120" s="20"/>
      <c r="I120" s="20"/>
      <c r="J120" s="20">
        <v>180</v>
      </c>
      <c r="K120" s="20"/>
      <c r="L120" s="20"/>
      <c r="M120" s="20"/>
      <c r="N120" s="56"/>
      <c r="O120" s="18"/>
    </row>
    <row r="121" spans="1:15" hidden="1">
      <c r="A121" s="52"/>
      <c r="B121" s="46"/>
      <c r="C121" s="8" t="s">
        <v>19</v>
      </c>
      <c r="D121" s="14">
        <f t="shared" si="32"/>
        <v>436</v>
      </c>
      <c r="E121" s="14">
        <f t="shared" si="32"/>
        <v>30</v>
      </c>
      <c r="F121" s="20">
        <v>220</v>
      </c>
      <c r="G121" s="20">
        <v>30</v>
      </c>
      <c r="H121" s="20"/>
      <c r="I121" s="20"/>
      <c r="J121" s="20">
        <f>1.2*J120</f>
        <v>216</v>
      </c>
      <c r="K121" s="20"/>
      <c r="L121" s="20"/>
      <c r="M121" s="20"/>
      <c r="N121" s="56"/>
      <c r="O121" s="18"/>
    </row>
    <row r="122" spans="1:15" hidden="1">
      <c r="A122" s="52"/>
      <c r="B122" s="46"/>
      <c r="C122" s="8" t="s">
        <v>20</v>
      </c>
      <c r="D122" s="14">
        <f t="shared" si="32"/>
        <v>479.2</v>
      </c>
      <c r="E122" s="14">
        <f t="shared" si="32"/>
        <v>30</v>
      </c>
      <c r="F122" s="20">
        <f>F121</f>
        <v>220</v>
      </c>
      <c r="G122" s="20">
        <v>30</v>
      </c>
      <c r="H122" s="20"/>
      <c r="I122" s="20"/>
      <c r="J122" s="20">
        <f>1.2*J121</f>
        <v>259.2</v>
      </c>
      <c r="K122" s="20"/>
      <c r="L122" s="20"/>
      <c r="M122" s="20"/>
      <c r="N122" s="56"/>
      <c r="O122" s="18"/>
    </row>
    <row r="123" spans="1:15" hidden="1">
      <c r="A123" s="52"/>
      <c r="B123" s="46"/>
      <c r="C123" s="8" t="s">
        <v>21</v>
      </c>
      <c r="D123" s="14">
        <f t="shared" si="32"/>
        <v>575.04</v>
      </c>
      <c r="E123" s="14">
        <f t="shared" si="32"/>
        <v>0</v>
      </c>
      <c r="F123" s="20">
        <f>1.2*F122</f>
        <v>264</v>
      </c>
      <c r="G123" s="20">
        <v>0</v>
      </c>
      <c r="H123" s="20"/>
      <c r="I123" s="20"/>
      <c r="J123" s="20">
        <f>1.2*J122</f>
        <v>311.03999999999996</v>
      </c>
      <c r="K123" s="20"/>
      <c r="L123" s="20"/>
      <c r="M123" s="20"/>
      <c r="N123" s="56"/>
      <c r="O123" s="18"/>
    </row>
    <row r="124" spans="1:15" hidden="1">
      <c r="A124" s="52"/>
      <c r="B124" s="46"/>
      <c r="C124" s="8" t="s">
        <v>22</v>
      </c>
      <c r="D124" s="14">
        <f t="shared" si="32"/>
        <v>690.048</v>
      </c>
      <c r="E124" s="14">
        <f t="shared" si="32"/>
        <v>0</v>
      </c>
      <c r="F124" s="20">
        <f>1.2*F123</f>
        <v>316.8</v>
      </c>
      <c r="G124" s="20">
        <v>0</v>
      </c>
      <c r="H124" s="20"/>
      <c r="I124" s="20"/>
      <c r="J124" s="20">
        <f>1.2*J123</f>
        <v>373.24799999999993</v>
      </c>
      <c r="K124" s="20"/>
      <c r="L124" s="20">
        <f>1.1*L123</f>
        <v>0</v>
      </c>
      <c r="M124" s="20"/>
      <c r="N124" s="56"/>
      <c r="O124" s="18"/>
    </row>
    <row r="125" spans="1:15" hidden="1">
      <c r="A125" s="52"/>
      <c r="B125" s="46"/>
      <c r="C125" s="8" t="s">
        <v>23</v>
      </c>
      <c r="D125" s="14">
        <f t="shared" si="32"/>
        <v>828.05759999999987</v>
      </c>
      <c r="E125" s="14">
        <f t="shared" si="32"/>
        <v>0</v>
      </c>
      <c r="F125" s="20">
        <f>1.2*F124</f>
        <v>380.16</v>
      </c>
      <c r="G125" s="20">
        <v>0</v>
      </c>
      <c r="H125" s="20"/>
      <c r="I125" s="20"/>
      <c r="J125" s="20">
        <f>1.2*J124</f>
        <v>447.8975999999999</v>
      </c>
      <c r="K125" s="20"/>
      <c r="L125" s="20">
        <f>1.1*L124</f>
        <v>0</v>
      </c>
      <c r="M125" s="20"/>
      <c r="N125" s="56"/>
      <c r="O125" s="18"/>
    </row>
    <row r="126" spans="1:15" s="10" customFormat="1" hidden="1">
      <c r="A126" s="52"/>
      <c r="B126" s="46" t="s">
        <v>107</v>
      </c>
      <c r="C126" s="8" t="s">
        <v>17</v>
      </c>
      <c r="D126" s="14">
        <f t="shared" ref="D126:K126" si="33">SUM(D127:D132)</f>
        <v>9304.7999999999993</v>
      </c>
      <c r="E126" s="14">
        <f t="shared" si="33"/>
        <v>1800</v>
      </c>
      <c r="F126" s="20">
        <f t="shared" si="33"/>
        <v>8104.8</v>
      </c>
      <c r="G126" s="20">
        <f t="shared" si="33"/>
        <v>1800</v>
      </c>
      <c r="H126" s="20">
        <f t="shared" si="33"/>
        <v>0</v>
      </c>
      <c r="I126" s="20">
        <f t="shared" si="33"/>
        <v>0</v>
      </c>
      <c r="J126" s="20">
        <f t="shared" si="33"/>
        <v>1200</v>
      </c>
      <c r="K126" s="20">
        <f t="shared" si="33"/>
        <v>0</v>
      </c>
      <c r="L126" s="20"/>
      <c r="M126" s="20"/>
      <c r="N126" s="56"/>
      <c r="O126" s="27"/>
    </row>
    <row r="127" spans="1:15" hidden="1">
      <c r="A127" s="52"/>
      <c r="B127" s="46"/>
      <c r="C127" s="8" t="s">
        <v>18</v>
      </c>
      <c r="D127" s="14">
        <f t="shared" ref="D127:E132" si="34">F127+H127+J127+L127</f>
        <v>1300</v>
      </c>
      <c r="E127" s="14">
        <f t="shared" si="34"/>
        <v>600</v>
      </c>
      <c r="F127" s="20">
        <f>500+G127</f>
        <v>1100</v>
      </c>
      <c r="G127" s="20">
        <v>600</v>
      </c>
      <c r="H127" s="20"/>
      <c r="I127" s="20"/>
      <c r="J127" s="20">
        <v>200</v>
      </c>
      <c r="K127" s="20"/>
      <c r="L127" s="20"/>
      <c r="M127" s="20"/>
      <c r="N127" s="56"/>
      <c r="O127" s="18"/>
    </row>
    <row r="128" spans="1:15" hidden="1">
      <c r="A128" s="52"/>
      <c r="B128" s="46"/>
      <c r="C128" s="8" t="s">
        <v>19</v>
      </c>
      <c r="D128" s="14">
        <f t="shared" si="34"/>
        <v>1300</v>
      </c>
      <c r="E128" s="14">
        <f t="shared" si="34"/>
        <v>600</v>
      </c>
      <c r="F128" s="20">
        <f>F127</f>
        <v>1100</v>
      </c>
      <c r="G128" s="20">
        <v>600</v>
      </c>
      <c r="H128" s="20"/>
      <c r="I128" s="20"/>
      <c r="J128" s="20">
        <v>200</v>
      </c>
      <c r="K128" s="20"/>
      <c r="L128" s="20"/>
      <c r="M128" s="20"/>
      <c r="N128" s="56"/>
      <c r="O128" s="18"/>
    </row>
    <row r="129" spans="1:15" hidden="1">
      <c r="A129" s="52"/>
      <c r="B129" s="46"/>
      <c r="C129" s="8" t="s">
        <v>20</v>
      </c>
      <c r="D129" s="14">
        <f t="shared" si="34"/>
        <v>1300</v>
      </c>
      <c r="E129" s="14">
        <f t="shared" si="34"/>
        <v>600</v>
      </c>
      <c r="F129" s="20">
        <f>F128</f>
        <v>1100</v>
      </c>
      <c r="G129" s="20">
        <v>600</v>
      </c>
      <c r="H129" s="20"/>
      <c r="I129" s="20"/>
      <c r="J129" s="20">
        <v>200</v>
      </c>
      <c r="K129" s="20"/>
      <c r="L129" s="20"/>
      <c r="M129" s="20"/>
      <c r="N129" s="56"/>
      <c r="O129" s="18"/>
    </row>
    <row r="130" spans="1:15" hidden="1">
      <c r="A130" s="52"/>
      <c r="B130" s="46"/>
      <c r="C130" s="8" t="s">
        <v>21</v>
      </c>
      <c r="D130" s="14">
        <f t="shared" si="34"/>
        <v>1520</v>
      </c>
      <c r="E130" s="14">
        <f t="shared" si="34"/>
        <v>0</v>
      </c>
      <c r="F130" s="20">
        <f>1.2*F129</f>
        <v>1320</v>
      </c>
      <c r="G130" s="20">
        <v>0</v>
      </c>
      <c r="H130" s="20"/>
      <c r="I130" s="20"/>
      <c r="J130" s="20">
        <v>200</v>
      </c>
      <c r="K130" s="20"/>
      <c r="L130" s="20">
        <f>1.1*L129</f>
        <v>0</v>
      </c>
      <c r="M130" s="20"/>
      <c r="N130" s="56"/>
      <c r="O130" s="18"/>
    </row>
    <row r="131" spans="1:15" hidden="1">
      <c r="A131" s="52"/>
      <c r="B131" s="46"/>
      <c r="C131" s="8" t="s">
        <v>22</v>
      </c>
      <c r="D131" s="14">
        <f t="shared" si="34"/>
        <v>1784</v>
      </c>
      <c r="E131" s="14">
        <f t="shared" si="34"/>
        <v>0</v>
      </c>
      <c r="F131" s="20">
        <f>1.2*F130</f>
        <v>1584</v>
      </c>
      <c r="G131" s="20">
        <v>0</v>
      </c>
      <c r="H131" s="20"/>
      <c r="I131" s="20"/>
      <c r="J131" s="20">
        <v>200</v>
      </c>
      <c r="K131" s="20"/>
      <c r="L131" s="20">
        <f>1.1*L130</f>
        <v>0</v>
      </c>
      <c r="M131" s="20"/>
      <c r="N131" s="56"/>
      <c r="O131" s="18"/>
    </row>
    <row r="132" spans="1:15" hidden="1">
      <c r="A132" s="52"/>
      <c r="B132" s="46"/>
      <c r="C132" s="8" t="s">
        <v>23</v>
      </c>
      <c r="D132" s="14">
        <f t="shared" si="34"/>
        <v>2100.8000000000002</v>
      </c>
      <c r="E132" s="14">
        <f t="shared" si="34"/>
        <v>0</v>
      </c>
      <c r="F132" s="20">
        <f>1.2*F131</f>
        <v>1900.8</v>
      </c>
      <c r="G132" s="20">
        <v>0</v>
      </c>
      <c r="H132" s="20"/>
      <c r="I132" s="20"/>
      <c r="J132" s="20">
        <v>200</v>
      </c>
      <c r="K132" s="20"/>
      <c r="L132" s="20">
        <f>1.1*L131</f>
        <v>0</v>
      </c>
      <c r="M132" s="20"/>
      <c r="N132" s="56"/>
      <c r="O132" s="18"/>
    </row>
    <row r="133" spans="1:15" s="21" customFormat="1" hidden="1">
      <c r="A133" s="52"/>
      <c r="B133" s="46" t="s">
        <v>48</v>
      </c>
      <c r="C133" s="8" t="s">
        <v>17</v>
      </c>
      <c r="D133" s="14">
        <f t="shared" ref="D133:M133" si="35">SUM(D134:D139)</f>
        <v>0</v>
      </c>
      <c r="E133" s="14">
        <f t="shared" si="35"/>
        <v>0</v>
      </c>
      <c r="F133" s="20">
        <f t="shared" si="35"/>
        <v>0</v>
      </c>
      <c r="G133" s="20">
        <f t="shared" si="35"/>
        <v>0</v>
      </c>
      <c r="H133" s="20">
        <f t="shared" si="35"/>
        <v>0</v>
      </c>
      <c r="I133" s="20">
        <f t="shared" si="35"/>
        <v>0</v>
      </c>
      <c r="J133" s="20">
        <f t="shared" si="35"/>
        <v>0</v>
      </c>
      <c r="K133" s="20">
        <f t="shared" si="35"/>
        <v>0</v>
      </c>
      <c r="L133" s="20">
        <f t="shared" si="35"/>
        <v>0</v>
      </c>
      <c r="M133" s="20">
        <f t="shared" si="35"/>
        <v>0</v>
      </c>
      <c r="N133" s="56"/>
      <c r="O133" s="27"/>
    </row>
    <row r="134" spans="1:15" s="29" customFormat="1" hidden="1">
      <c r="A134" s="52"/>
      <c r="B134" s="46"/>
      <c r="C134" s="8" t="s">
        <v>18</v>
      </c>
      <c r="D134" s="14">
        <f t="shared" ref="D134:E139" si="36">F134+H134+J134+L134</f>
        <v>0</v>
      </c>
      <c r="E134" s="14">
        <f t="shared" si="36"/>
        <v>0</v>
      </c>
      <c r="F134" s="20"/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f t="shared" ref="L134:L139" si="37">M134</f>
        <v>0</v>
      </c>
      <c r="M134" s="20">
        <v>0</v>
      </c>
      <c r="N134" s="56"/>
      <c r="O134" s="18"/>
    </row>
    <row r="135" spans="1:15" s="29" customFormat="1" hidden="1">
      <c r="A135" s="52"/>
      <c r="B135" s="46"/>
      <c r="C135" s="8" t="s">
        <v>19</v>
      </c>
      <c r="D135" s="14">
        <f t="shared" si="36"/>
        <v>0</v>
      </c>
      <c r="E135" s="14">
        <f t="shared" si="36"/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f t="shared" si="37"/>
        <v>0</v>
      </c>
      <c r="M135" s="20">
        <v>0</v>
      </c>
      <c r="N135" s="56"/>
      <c r="O135" s="18"/>
    </row>
    <row r="136" spans="1:15" s="29" customFormat="1" hidden="1">
      <c r="A136" s="52"/>
      <c r="B136" s="46"/>
      <c r="C136" s="8" t="s">
        <v>20</v>
      </c>
      <c r="D136" s="14">
        <f t="shared" si="36"/>
        <v>0</v>
      </c>
      <c r="E136" s="14">
        <f t="shared" si="36"/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f t="shared" si="37"/>
        <v>0</v>
      </c>
      <c r="M136" s="20">
        <v>0</v>
      </c>
      <c r="N136" s="56"/>
      <c r="O136" s="18"/>
    </row>
    <row r="137" spans="1:15" s="29" customFormat="1" hidden="1">
      <c r="A137" s="52"/>
      <c r="B137" s="46"/>
      <c r="C137" s="8" t="s">
        <v>21</v>
      </c>
      <c r="D137" s="14">
        <f t="shared" si="36"/>
        <v>0</v>
      </c>
      <c r="E137" s="14">
        <f t="shared" si="36"/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f t="shared" si="37"/>
        <v>0</v>
      </c>
      <c r="M137" s="20">
        <v>0</v>
      </c>
      <c r="N137" s="56"/>
      <c r="O137" s="18"/>
    </row>
    <row r="138" spans="1:15" s="29" customFormat="1" hidden="1">
      <c r="A138" s="52"/>
      <c r="B138" s="46"/>
      <c r="C138" s="8" t="s">
        <v>22</v>
      </c>
      <c r="D138" s="14">
        <f t="shared" si="36"/>
        <v>0</v>
      </c>
      <c r="E138" s="14">
        <f t="shared" si="36"/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f t="shared" si="37"/>
        <v>0</v>
      </c>
      <c r="M138" s="20">
        <v>0</v>
      </c>
      <c r="N138" s="56"/>
      <c r="O138" s="18"/>
    </row>
    <row r="139" spans="1:15" s="29" customFormat="1" hidden="1">
      <c r="A139" s="52"/>
      <c r="B139" s="46"/>
      <c r="C139" s="8" t="s">
        <v>23</v>
      </c>
      <c r="D139" s="14">
        <f t="shared" si="36"/>
        <v>0</v>
      </c>
      <c r="E139" s="14">
        <f t="shared" si="36"/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f t="shared" si="37"/>
        <v>0</v>
      </c>
      <c r="M139" s="20">
        <v>0</v>
      </c>
      <c r="N139" s="56"/>
      <c r="O139" s="18"/>
    </row>
    <row r="140" spans="1:15" s="10" customFormat="1" hidden="1">
      <c r="A140" s="52"/>
      <c r="B140" s="79" t="s">
        <v>93</v>
      </c>
      <c r="C140" s="8" t="s">
        <v>17</v>
      </c>
      <c r="D140" s="14">
        <f>SUM(D141:D146)</f>
        <v>636</v>
      </c>
      <c r="E140" s="14">
        <f t="shared" ref="E140:L140" si="38">SUM(E141:E146)</f>
        <v>318</v>
      </c>
      <c r="F140" s="14">
        <f t="shared" si="38"/>
        <v>636</v>
      </c>
      <c r="G140" s="14">
        <f t="shared" si="38"/>
        <v>318</v>
      </c>
      <c r="H140" s="20">
        <f t="shared" si="38"/>
        <v>0</v>
      </c>
      <c r="I140" s="20">
        <f t="shared" si="38"/>
        <v>0</v>
      </c>
      <c r="J140" s="20">
        <f t="shared" si="38"/>
        <v>0</v>
      </c>
      <c r="K140" s="20">
        <f t="shared" si="38"/>
        <v>0</v>
      </c>
      <c r="L140" s="20">
        <f t="shared" si="38"/>
        <v>0</v>
      </c>
      <c r="M140" s="20">
        <f>SUM(M141:M146)</f>
        <v>0</v>
      </c>
      <c r="N140" s="56"/>
      <c r="O140" s="27"/>
    </row>
    <row r="141" spans="1:15" hidden="1">
      <c r="A141" s="52"/>
      <c r="B141" s="79"/>
      <c r="C141" s="8" t="s">
        <v>18</v>
      </c>
      <c r="D141" s="14">
        <f t="shared" ref="D141:D146" si="39">F141+H141+J141+L141</f>
        <v>106</v>
      </c>
      <c r="E141" s="14">
        <f t="shared" ref="E141:E146" si="40">G141+I141+K141+M141</f>
        <v>106</v>
      </c>
      <c r="F141" s="20">
        <v>106</v>
      </c>
      <c r="G141" s="20">
        <v>106</v>
      </c>
      <c r="H141" s="20"/>
      <c r="I141" s="20"/>
      <c r="J141" s="20">
        <v>0</v>
      </c>
      <c r="K141" s="20"/>
      <c r="L141" s="20">
        <v>0</v>
      </c>
      <c r="M141" s="20">
        <v>0</v>
      </c>
      <c r="N141" s="56"/>
      <c r="O141" s="18"/>
    </row>
    <row r="142" spans="1:15" hidden="1">
      <c r="A142" s="52"/>
      <c r="B142" s="79"/>
      <c r="C142" s="8" t="s">
        <v>19</v>
      </c>
      <c r="D142" s="14">
        <f t="shared" si="39"/>
        <v>106</v>
      </c>
      <c r="E142" s="14">
        <f t="shared" si="40"/>
        <v>106</v>
      </c>
      <c r="F142" s="20">
        <v>106</v>
      </c>
      <c r="G142" s="20">
        <v>106</v>
      </c>
      <c r="H142" s="20"/>
      <c r="I142" s="20"/>
      <c r="J142" s="20">
        <v>0</v>
      </c>
      <c r="K142" s="20"/>
      <c r="L142" s="20">
        <v>0</v>
      </c>
      <c r="M142" s="20">
        <v>0</v>
      </c>
      <c r="N142" s="56"/>
      <c r="O142" s="18"/>
    </row>
    <row r="143" spans="1:15" hidden="1">
      <c r="A143" s="52"/>
      <c r="B143" s="79"/>
      <c r="C143" s="8" t="s">
        <v>20</v>
      </c>
      <c r="D143" s="14">
        <f t="shared" si="39"/>
        <v>106</v>
      </c>
      <c r="E143" s="14">
        <f t="shared" si="40"/>
        <v>106</v>
      </c>
      <c r="F143" s="20">
        <v>106</v>
      </c>
      <c r="G143" s="20">
        <v>106</v>
      </c>
      <c r="H143" s="20"/>
      <c r="I143" s="20"/>
      <c r="J143" s="20">
        <v>0</v>
      </c>
      <c r="K143" s="20"/>
      <c r="L143" s="20">
        <v>0</v>
      </c>
      <c r="M143" s="20">
        <v>0</v>
      </c>
      <c r="N143" s="56"/>
      <c r="O143" s="18"/>
    </row>
    <row r="144" spans="1:15" hidden="1">
      <c r="A144" s="52"/>
      <c r="B144" s="79"/>
      <c r="C144" s="8" t="s">
        <v>21</v>
      </c>
      <c r="D144" s="14">
        <f t="shared" si="39"/>
        <v>106</v>
      </c>
      <c r="E144" s="14">
        <f t="shared" si="40"/>
        <v>0</v>
      </c>
      <c r="F144" s="20">
        <v>106</v>
      </c>
      <c r="G144" s="20"/>
      <c r="H144" s="20"/>
      <c r="I144" s="20"/>
      <c r="J144" s="20">
        <v>0</v>
      </c>
      <c r="K144" s="20"/>
      <c r="L144" s="20">
        <v>0</v>
      </c>
      <c r="M144" s="20">
        <v>0</v>
      </c>
      <c r="N144" s="56"/>
      <c r="O144" s="18"/>
    </row>
    <row r="145" spans="1:24" hidden="1">
      <c r="A145" s="52"/>
      <c r="B145" s="79"/>
      <c r="C145" s="8" t="s">
        <v>22</v>
      </c>
      <c r="D145" s="14">
        <f t="shared" si="39"/>
        <v>106</v>
      </c>
      <c r="E145" s="14">
        <f t="shared" si="40"/>
        <v>0</v>
      </c>
      <c r="F145" s="20">
        <v>106</v>
      </c>
      <c r="G145" s="20"/>
      <c r="H145" s="20"/>
      <c r="I145" s="20"/>
      <c r="J145" s="20">
        <v>0</v>
      </c>
      <c r="K145" s="20"/>
      <c r="L145" s="20">
        <v>0</v>
      </c>
      <c r="M145" s="20">
        <v>0</v>
      </c>
      <c r="N145" s="56"/>
      <c r="O145" s="18"/>
    </row>
    <row r="146" spans="1:24" hidden="1">
      <c r="A146" s="53"/>
      <c r="B146" s="79"/>
      <c r="C146" s="8" t="s">
        <v>23</v>
      </c>
      <c r="D146" s="14">
        <f t="shared" si="39"/>
        <v>106</v>
      </c>
      <c r="E146" s="14">
        <f t="shared" si="40"/>
        <v>0</v>
      </c>
      <c r="F146" s="20">
        <v>106</v>
      </c>
      <c r="G146" s="20"/>
      <c r="H146" s="20"/>
      <c r="I146" s="20"/>
      <c r="J146" s="20">
        <v>0</v>
      </c>
      <c r="K146" s="20"/>
      <c r="L146" s="20">
        <v>0</v>
      </c>
      <c r="M146" s="20">
        <v>0</v>
      </c>
      <c r="N146" s="57"/>
      <c r="O146" s="18"/>
    </row>
    <row r="147" spans="1:24" s="17" customFormat="1">
      <c r="A147" s="80" t="s">
        <v>29</v>
      </c>
      <c r="B147" s="13" t="s">
        <v>92</v>
      </c>
      <c r="C147" s="11" t="s">
        <v>17</v>
      </c>
      <c r="D147" s="14">
        <f>SUM(D148:D153)</f>
        <v>1121306.2569199998</v>
      </c>
      <c r="E147" s="14">
        <f>SUM(E148:E153)</f>
        <v>373502.54</v>
      </c>
      <c r="F147" s="14">
        <f>SUM(F148:F153)</f>
        <v>670414.6675199999</v>
      </c>
      <c r="G147" s="14">
        <f t="shared" ref="G147:M147" si="41">SUM(G148:G153)</f>
        <v>233536.24000000002</v>
      </c>
      <c r="H147" s="14">
        <f t="shared" si="41"/>
        <v>1892.9919999999997</v>
      </c>
      <c r="I147" s="14">
        <f t="shared" si="41"/>
        <v>0</v>
      </c>
      <c r="J147" s="14">
        <f t="shared" si="41"/>
        <v>399760.39739999996</v>
      </c>
      <c r="K147" s="14">
        <f t="shared" si="41"/>
        <v>108218.1</v>
      </c>
      <c r="L147" s="14">
        <f t="shared" si="41"/>
        <v>49238.2</v>
      </c>
      <c r="M147" s="14">
        <f t="shared" si="41"/>
        <v>31748.2</v>
      </c>
      <c r="N147" s="55" t="s">
        <v>94</v>
      </c>
      <c r="O147" s="18"/>
    </row>
    <row r="148" spans="1:24" s="17" customFormat="1">
      <c r="A148" s="81"/>
      <c r="B148" s="50" t="s">
        <v>30</v>
      </c>
      <c r="C148" s="11" t="s">
        <v>18</v>
      </c>
      <c r="D148" s="14">
        <f>F148+H148+J148+L148</f>
        <v>129321.43999999999</v>
      </c>
      <c r="E148" s="14">
        <f>G148+I148+K148+M148</f>
        <v>115482.74</v>
      </c>
      <c r="F148" s="14">
        <f>[1]Лист1!$F$146</f>
        <v>90603.739999999991</v>
      </c>
      <c r="G148" s="14">
        <f>[1]Лист1!$G$146</f>
        <v>77665.039999999994</v>
      </c>
      <c r="H148" s="14">
        <f t="shared" ref="H148:I153" si="42">H155+H162+H169+H176+H183+H190+H197++H204+H211+H218+H225</f>
        <v>200</v>
      </c>
      <c r="I148" s="14">
        <f t="shared" si="42"/>
        <v>0</v>
      </c>
      <c r="J148" s="14">
        <f>[2]Лист1!$J$149</f>
        <v>18264.500000000007</v>
      </c>
      <c r="K148" s="14">
        <f>[2]Лист1!$K$149</f>
        <v>17564.500000000007</v>
      </c>
      <c r="L148" s="14">
        <f>[1]Лист1!$L$146</f>
        <v>20253.2</v>
      </c>
      <c r="M148" s="14">
        <f>[1]Лист1!$M$146</f>
        <v>20253.2</v>
      </c>
      <c r="N148" s="56"/>
      <c r="O148" s="18"/>
      <c r="P148" s="16"/>
      <c r="Q148" s="16"/>
      <c r="R148" s="16"/>
      <c r="S148" s="16"/>
      <c r="T148" s="16"/>
      <c r="U148" s="16"/>
      <c r="V148" s="16"/>
      <c r="W148" s="16"/>
      <c r="X148" s="16"/>
    </row>
    <row r="149" spans="1:24" s="17" customFormat="1">
      <c r="A149" s="81"/>
      <c r="B149" s="50"/>
      <c r="C149" s="11" t="s">
        <v>19</v>
      </c>
      <c r="D149" s="14">
        <f t="shared" ref="D149:E153" si="43">F149+H149+J149+L149</f>
        <v>133078.13999999998</v>
      </c>
      <c r="E149" s="14">
        <f>G149+I149+K149+M149</f>
        <v>119370</v>
      </c>
      <c r="F149" s="14">
        <f>[1]Лист1!$F$147</f>
        <v>90603.739999999991</v>
      </c>
      <c r="G149" s="14">
        <f>[1]Лист1!$G$147</f>
        <v>77935.600000000006</v>
      </c>
      <c r="H149" s="14">
        <f t="shared" si="42"/>
        <v>220</v>
      </c>
      <c r="I149" s="14">
        <f t="shared" si="42"/>
        <v>0</v>
      </c>
      <c r="J149" s="14">
        <f>[2]Лист1!$J$150</f>
        <v>36589.4</v>
      </c>
      <c r="K149" s="14">
        <f>[2]Лист1!$K$150</f>
        <v>35769.4</v>
      </c>
      <c r="L149" s="14">
        <f>[1]Лист1!$L$147</f>
        <v>5665</v>
      </c>
      <c r="M149" s="14">
        <f>[1]Лист1!$M$147</f>
        <v>5665</v>
      </c>
      <c r="N149" s="56"/>
      <c r="O149" s="18"/>
      <c r="P149" s="16"/>
      <c r="R149" s="16"/>
    </row>
    <row r="150" spans="1:24" s="17" customFormat="1">
      <c r="A150" s="81"/>
      <c r="B150" s="50"/>
      <c r="C150" s="11" t="s">
        <v>20</v>
      </c>
      <c r="D150" s="14">
        <f t="shared" si="43"/>
        <v>152525.94</v>
      </c>
      <c r="E150" s="14">
        <f t="shared" si="43"/>
        <v>138649.79999999999</v>
      </c>
      <c r="F150" s="14">
        <f>[1]Лист1!$F$148</f>
        <v>90603.739999999991</v>
      </c>
      <c r="G150" s="14">
        <f>[1]Лист1!$G$148</f>
        <v>77935.600000000006</v>
      </c>
      <c r="H150" s="14">
        <f t="shared" si="42"/>
        <v>244</v>
      </c>
      <c r="I150" s="14">
        <f t="shared" si="42"/>
        <v>0</v>
      </c>
      <c r="J150" s="14">
        <f>[2]Лист1!$J$151</f>
        <v>55848.2</v>
      </c>
      <c r="K150" s="14">
        <f>[2]Лист1!$K$151</f>
        <v>54884.2</v>
      </c>
      <c r="L150" s="14">
        <f>[1]Лист1!$L$148</f>
        <v>5830</v>
      </c>
      <c r="M150" s="14">
        <f>[1]Лист1!$M$148</f>
        <v>5830</v>
      </c>
      <c r="N150" s="56"/>
      <c r="O150" s="18"/>
      <c r="P150" s="16"/>
    </row>
    <row r="151" spans="1:24" s="17" customFormat="1">
      <c r="A151" s="81"/>
      <c r="B151" s="50"/>
      <c r="C151" s="11" t="s">
        <v>21</v>
      </c>
      <c r="D151" s="14">
        <f t="shared" si="43"/>
        <v>188250.72799999997</v>
      </c>
      <c r="E151" s="14">
        <f t="shared" si="43"/>
        <v>0</v>
      </c>
      <c r="F151" s="14">
        <f>[1]Лист1!$F$149</f>
        <v>109561.66799999998</v>
      </c>
      <c r="G151" s="14">
        <f>[1]Лист1!$G$149</f>
        <v>0</v>
      </c>
      <c r="H151" s="14">
        <f t="shared" si="42"/>
        <v>322.79999999999995</v>
      </c>
      <c r="I151" s="14">
        <f t="shared" si="42"/>
        <v>0</v>
      </c>
      <c r="J151" s="14">
        <f>[2]Лист1!$J$152</f>
        <v>72536.259999999995</v>
      </c>
      <c r="K151" s="14">
        <f>[2]Лист1!$K$152</f>
        <v>0</v>
      </c>
      <c r="L151" s="14">
        <f>[1]Лист1!$L$149</f>
        <v>5830</v>
      </c>
      <c r="M151" s="14">
        <f>[1]Лист1!$M$149</f>
        <v>0</v>
      </c>
      <c r="N151" s="56"/>
      <c r="O151" s="18"/>
      <c r="P151" s="16"/>
      <c r="R151" s="16"/>
    </row>
    <row r="152" spans="1:24" s="17" customFormat="1">
      <c r="A152" s="81"/>
      <c r="B152" s="50"/>
      <c r="C152" s="11" t="s">
        <v>22</v>
      </c>
      <c r="D152" s="14">
        <f t="shared" si="43"/>
        <v>231746.99959999998</v>
      </c>
      <c r="E152" s="14">
        <f t="shared" si="43"/>
        <v>0</v>
      </c>
      <c r="F152" s="14">
        <f>[1]Лист1!$F$150</f>
        <v>131411.18159999998</v>
      </c>
      <c r="G152" s="14">
        <f>[1]Лист1!$G$150</f>
        <v>0</v>
      </c>
      <c r="H152" s="14">
        <f t="shared" si="42"/>
        <v>357.36</v>
      </c>
      <c r="I152" s="14">
        <f t="shared" si="42"/>
        <v>0</v>
      </c>
      <c r="J152" s="14">
        <f>[2]Лист1!$J$153</f>
        <v>94148.457999999999</v>
      </c>
      <c r="K152" s="14">
        <f>[2]Лист1!$K$153</f>
        <v>0</v>
      </c>
      <c r="L152" s="14">
        <f>[1]Лист1!$L$150</f>
        <v>5830</v>
      </c>
      <c r="M152" s="14">
        <f>[1]Лист1!$M$150</f>
        <v>0</v>
      </c>
      <c r="N152" s="56"/>
      <c r="O152" s="18"/>
    </row>
    <row r="153" spans="1:24" s="17" customFormat="1">
      <c r="A153" s="81"/>
      <c r="B153" s="50"/>
      <c r="C153" s="11" t="s">
        <v>23</v>
      </c>
      <c r="D153" s="14">
        <f t="shared" si="43"/>
        <v>286383.00931999995</v>
      </c>
      <c r="E153" s="14">
        <f t="shared" si="43"/>
        <v>0</v>
      </c>
      <c r="F153" s="14">
        <f>[1]Лист1!$F$151</f>
        <v>157630.59791999997</v>
      </c>
      <c r="G153" s="14">
        <f>[1]Лист1!$G$151</f>
        <v>0</v>
      </c>
      <c r="H153" s="14">
        <f t="shared" si="42"/>
        <v>548.83199999999999</v>
      </c>
      <c r="I153" s="14">
        <f t="shared" si="42"/>
        <v>0</v>
      </c>
      <c r="J153" s="14">
        <f>[2]Лист1!$J$154</f>
        <v>122373.5794</v>
      </c>
      <c r="K153" s="14">
        <f>[2]Лист1!$K$154</f>
        <v>0</v>
      </c>
      <c r="L153" s="14">
        <f>[1]Лист1!$L$151</f>
        <v>5830</v>
      </c>
      <c r="M153" s="14">
        <f>[1]Лист1!$M$151</f>
        <v>0</v>
      </c>
      <c r="N153" s="56"/>
      <c r="O153" s="18"/>
    </row>
    <row r="154" spans="1:24" s="10" customFormat="1" hidden="1">
      <c r="A154" s="81"/>
      <c r="B154" s="62" t="s">
        <v>49</v>
      </c>
      <c r="C154" s="8" t="s">
        <v>17</v>
      </c>
      <c r="D154" s="14">
        <f>SUM(D155:D160)</f>
        <v>653209.43999999994</v>
      </c>
      <c r="E154" s="14">
        <f>SUM(E155:E160)</f>
        <v>571377.24000000011</v>
      </c>
      <c r="F154" s="14">
        <f>[1]Лист1!$F$146</f>
        <v>90603.739999999991</v>
      </c>
      <c r="G154" s="14">
        <f>[1]Лист1!$G$146</f>
        <v>77665.039999999994</v>
      </c>
      <c r="H154" s="20">
        <f>SUM(H155:H160)</f>
        <v>0</v>
      </c>
      <c r="I154" s="20">
        <f>SUM(I155:I160)</f>
        <v>0</v>
      </c>
      <c r="J154" s="14">
        <f>[2]Лист1!$J$149</f>
        <v>18264.500000000007</v>
      </c>
      <c r="K154" s="14">
        <f>[2]Лист1!$K$149</f>
        <v>17564.500000000007</v>
      </c>
      <c r="L154" s="20">
        <f>SUM(L155:L160)</f>
        <v>0</v>
      </c>
      <c r="M154" s="20">
        <f>SUM(M155:M160)</f>
        <v>0</v>
      </c>
      <c r="N154" s="56"/>
      <c r="O154" s="27"/>
    </row>
    <row r="155" spans="1:24" hidden="1">
      <c r="A155" s="81"/>
      <c r="B155" s="62"/>
      <c r="C155" s="8" t="s">
        <v>18</v>
      </c>
      <c r="D155" s="14">
        <f t="shared" ref="D155:E160" si="44">F155+H155+J155+L155</f>
        <v>108868.23999999999</v>
      </c>
      <c r="E155" s="14">
        <f t="shared" si="44"/>
        <v>95229.540000000008</v>
      </c>
      <c r="F155" s="14">
        <f>[1]Лист1!$F$146</f>
        <v>90603.739999999991</v>
      </c>
      <c r="G155" s="14">
        <f>[1]Лист1!$G$146</f>
        <v>77665.039999999994</v>
      </c>
      <c r="H155" s="20">
        <v>0</v>
      </c>
      <c r="I155" s="20">
        <v>0</v>
      </c>
      <c r="J155" s="14">
        <f>[2]Лист1!$J$149</f>
        <v>18264.500000000007</v>
      </c>
      <c r="K155" s="14">
        <f>[2]Лист1!$K$149</f>
        <v>17564.500000000007</v>
      </c>
      <c r="L155" s="20">
        <f>M155</f>
        <v>0</v>
      </c>
      <c r="M155" s="20">
        <v>0</v>
      </c>
      <c r="N155" s="56"/>
      <c r="O155" s="18"/>
    </row>
    <row r="156" spans="1:24" hidden="1">
      <c r="A156" s="81"/>
      <c r="B156" s="62"/>
      <c r="C156" s="8" t="s">
        <v>19</v>
      </c>
      <c r="D156" s="14">
        <f t="shared" si="44"/>
        <v>108868.23999999999</v>
      </c>
      <c r="E156" s="14">
        <f t="shared" si="44"/>
        <v>95229.540000000008</v>
      </c>
      <c r="F156" s="14">
        <f>[1]Лист1!$F$146</f>
        <v>90603.739999999991</v>
      </c>
      <c r="G156" s="14">
        <f>[1]Лист1!$G$146</f>
        <v>77665.039999999994</v>
      </c>
      <c r="H156" s="20">
        <v>0</v>
      </c>
      <c r="I156" s="20">
        <v>0</v>
      </c>
      <c r="J156" s="14">
        <f>[2]Лист1!$J$149</f>
        <v>18264.500000000007</v>
      </c>
      <c r="K156" s="14">
        <f>[2]Лист1!$K$149</f>
        <v>17564.500000000007</v>
      </c>
      <c r="L156" s="20">
        <f>M156</f>
        <v>0</v>
      </c>
      <c r="M156" s="20">
        <v>0</v>
      </c>
      <c r="N156" s="56"/>
      <c r="O156" s="18"/>
    </row>
    <row r="157" spans="1:24" hidden="1">
      <c r="A157" s="81"/>
      <c r="B157" s="62"/>
      <c r="C157" s="8" t="s">
        <v>20</v>
      </c>
      <c r="D157" s="14">
        <f t="shared" si="44"/>
        <v>108868.23999999999</v>
      </c>
      <c r="E157" s="14">
        <f t="shared" si="44"/>
        <v>95229.540000000008</v>
      </c>
      <c r="F157" s="14">
        <f>[1]Лист1!$F$146</f>
        <v>90603.739999999991</v>
      </c>
      <c r="G157" s="14">
        <f>[1]Лист1!$G$146</f>
        <v>77665.039999999994</v>
      </c>
      <c r="H157" s="20">
        <v>0</v>
      </c>
      <c r="I157" s="20">
        <v>0</v>
      </c>
      <c r="J157" s="14">
        <f>[2]Лист1!$J$149</f>
        <v>18264.500000000007</v>
      </c>
      <c r="K157" s="14">
        <f>[2]Лист1!$K$149</f>
        <v>17564.500000000007</v>
      </c>
      <c r="L157" s="20">
        <f>1.1*L156</f>
        <v>0</v>
      </c>
      <c r="M157" s="20"/>
      <c r="N157" s="56"/>
      <c r="O157" s="18"/>
    </row>
    <row r="158" spans="1:24" hidden="1">
      <c r="A158" s="81"/>
      <c r="B158" s="62"/>
      <c r="C158" s="8" t="s">
        <v>21</v>
      </c>
      <c r="D158" s="14">
        <f t="shared" si="44"/>
        <v>108868.23999999999</v>
      </c>
      <c r="E158" s="14">
        <f t="shared" si="44"/>
        <v>95229.540000000008</v>
      </c>
      <c r="F158" s="14">
        <f>[1]Лист1!$F$146</f>
        <v>90603.739999999991</v>
      </c>
      <c r="G158" s="14">
        <f>[1]Лист1!$G$146</f>
        <v>77665.039999999994</v>
      </c>
      <c r="H158" s="20">
        <v>0</v>
      </c>
      <c r="I158" s="20">
        <v>0</v>
      </c>
      <c r="J158" s="14">
        <f>[2]Лист1!$J$149</f>
        <v>18264.500000000007</v>
      </c>
      <c r="K158" s="14">
        <f>[2]Лист1!$K$149</f>
        <v>17564.500000000007</v>
      </c>
      <c r="L158" s="20">
        <f>1.1*L157</f>
        <v>0</v>
      </c>
      <c r="M158" s="20"/>
      <c r="N158" s="56"/>
      <c r="O158" s="18"/>
    </row>
    <row r="159" spans="1:24" hidden="1">
      <c r="A159" s="81"/>
      <c r="B159" s="62"/>
      <c r="C159" s="8" t="s">
        <v>22</v>
      </c>
      <c r="D159" s="14">
        <f t="shared" si="44"/>
        <v>108868.23999999999</v>
      </c>
      <c r="E159" s="14">
        <f t="shared" si="44"/>
        <v>95229.540000000008</v>
      </c>
      <c r="F159" s="14">
        <f>[1]Лист1!$F$146</f>
        <v>90603.739999999991</v>
      </c>
      <c r="G159" s="14">
        <f>[1]Лист1!$G$146</f>
        <v>77665.039999999994</v>
      </c>
      <c r="H159" s="20">
        <v>0</v>
      </c>
      <c r="I159" s="20">
        <v>0</v>
      </c>
      <c r="J159" s="14">
        <f>[2]Лист1!$J$149</f>
        <v>18264.500000000007</v>
      </c>
      <c r="K159" s="14">
        <f>[2]Лист1!$K$149</f>
        <v>17564.500000000007</v>
      </c>
      <c r="L159" s="20">
        <f>1.1*L158</f>
        <v>0</v>
      </c>
      <c r="M159" s="20"/>
      <c r="N159" s="56"/>
      <c r="O159" s="18"/>
    </row>
    <row r="160" spans="1:24" hidden="1">
      <c r="A160" s="81"/>
      <c r="B160" s="63"/>
      <c r="C160" s="8" t="s">
        <v>23</v>
      </c>
      <c r="D160" s="14">
        <f t="shared" si="44"/>
        <v>108868.23999999999</v>
      </c>
      <c r="E160" s="14">
        <f t="shared" si="44"/>
        <v>95229.540000000008</v>
      </c>
      <c r="F160" s="14">
        <f>[1]Лист1!$F$146</f>
        <v>90603.739999999991</v>
      </c>
      <c r="G160" s="14">
        <f>[1]Лист1!$G$146</f>
        <v>77665.039999999994</v>
      </c>
      <c r="H160" s="20">
        <v>0</v>
      </c>
      <c r="I160" s="20">
        <v>0</v>
      </c>
      <c r="J160" s="14">
        <f>[2]Лист1!$J$149</f>
        <v>18264.500000000007</v>
      </c>
      <c r="K160" s="14">
        <f>[2]Лист1!$K$149</f>
        <v>17564.500000000007</v>
      </c>
      <c r="L160" s="20">
        <f>1.1*L159</f>
        <v>0</v>
      </c>
      <c r="M160" s="20"/>
      <c r="N160" s="56"/>
      <c r="O160" s="18"/>
    </row>
    <row r="161" spans="1:15" s="10" customFormat="1" hidden="1">
      <c r="A161" s="81"/>
      <c r="B161" s="46" t="s">
        <v>50</v>
      </c>
      <c r="C161" s="8" t="s">
        <v>17</v>
      </c>
      <c r="D161" s="14">
        <f>SUM(D162:D167)</f>
        <v>653209.43999999994</v>
      </c>
      <c r="E161" s="14">
        <f>SUM(E162:E167)</f>
        <v>571377.24000000011</v>
      </c>
      <c r="F161" s="14">
        <f>[1]Лист1!$F$146</f>
        <v>90603.739999999991</v>
      </c>
      <c r="G161" s="14">
        <f>[1]Лист1!$G$146</f>
        <v>77665.039999999994</v>
      </c>
      <c r="H161" s="20">
        <f>SUM(H162:H167)</f>
        <v>0</v>
      </c>
      <c r="I161" s="20">
        <f>SUM(I162:I167)</f>
        <v>0</v>
      </c>
      <c r="J161" s="14">
        <f>[2]Лист1!$J$149</f>
        <v>18264.500000000007</v>
      </c>
      <c r="K161" s="14">
        <f>[2]Лист1!$K$149</f>
        <v>17564.500000000007</v>
      </c>
      <c r="L161" s="20">
        <f>SUM(L162:L167)</f>
        <v>0</v>
      </c>
      <c r="M161" s="20">
        <f>SUM(M162:M167)</f>
        <v>0</v>
      </c>
      <c r="N161" s="56"/>
      <c r="O161" s="27"/>
    </row>
    <row r="162" spans="1:15" hidden="1">
      <c r="A162" s="81"/>
      <c r="B162" s="46"/>
      <c r="C162" s="8" t="s">
        <v>18</v>
      </c>
      <c r="D162" s="14">
        <f t="shared" ref="D162:E167" si="45">F162+H162+J162+L162</f>
        <v>108868.23999999999</v>
      </c>
      <c r="E162" s="14">
        <f t="shared" si="45"/>
        <v>95229.540000000008</v>
      </c>
      <c r="F162" s="14">
        <f>[1]Лист1!$F$146</f>
        <v>90603.739999999991</v>
      </c>
      <c r="G162" s="14">
        <f>[1]Лист1!$G$146</f>
        <v>77665.039999999994</v>
      </c>
      <c r="H162" s="20">
        <v>0</v>
      </c>
      <c r="I162" s="20">
        <v>0</v>
      </c>
      <c r="J162" s="14">
        <f>[2]Лист1!$J$149</f>
        <v>18264.500000000007</v>
      </c>
      <c r="K162" s="14">
        <f>[2]Лист1!$K$149</f>
        <v>17564.500000000007</v>
      </c>
      <c r="L162" s="20">
        <f>M162</f>
        <v>0</v>
      </c>
      <c r="M162" s="20">
        <v>0</v>
      </c>
      <c r="N162" s="56"/>
      <c r="O162" s="18"/>
    </row>
    <row r="163" spans="1:15" hidden="1">
      <c r="A163" s="81"/>
      <c r="B163" s="46"/>
      <c r="C163" s="8" t="s">
        <v>19</v>
      </c>
      <c r="D163" s="14">
        <f t="shared" si="45"/>
        <v>108868.23999999999</v>
      </c>
      <c r="E163" s="14">
        <f t="shared" si="45"/>
        <v>95229.540000000008</v>
      </c>
      <c r="F163" s="14">
        <f>[1]Лист1!$F$146</f>
        <v>90603.739999999991</v>
      </c>
      <c r="G163" s="14">
        <f>[1]Лист1!$G$146</f>
        <v>77665.039999999994</v>
      </c>
      <c r="H163" s="20">
        <v>0</v>
      </c>
      <c r="I163" s="20">
        <v>0</v>
      </c>
      <c r="J163" s="14">
        <f>[2]Лист1!$J$149</f>
        <v>18264.500000000007</v>
      </c>
      <c r="K163" s="14">
        <f>[2]Лист1!$K$149</f>
        <v>17564.500000000007</v>
      </c>
      <c r="L163" s="20">
        <f>M163</f>
        <v>0</v>
      </c>
      <c r="M163" s="20">
        <v>0</v>
      </c>
      <c r="N163" s="56"/>
      <c r="O163" s="18"/>
    </row>
    <row r="164" spans="1:15" hidden="1">
      <c r="A164" s="81"/>
      <c r="B164" s="46"/>
      <c r="C164" s="8" t="s">
        <v>20</v>
      </c>
      <c r="D164" s="14">
        <f t="shared" si="45"/>
        <v>108868.23999999999</v>
      </c>
      <c r="E164" s="14">
        <f t="shared" si="45"/>
        <v>95229.540000000008</v>
      </c>
      <c r="F164" s="14">
        <f>[1]Лист1!$F$146</f>
        <v>90603.739999999991</v>
      </c>
      <c r="G164" s="14">
        <f>[1]Лист1!$G$146</f>
        <v>77665.039999999994</v>
      </c>
      <c r="H164" s="20">
        <v>0</v>
      </c>
      <c r="I164" s="20">
        <v>0</v>
      </c>
      <c r="J164" s="14">
        <f>[2]Лист1!$J$149</f>
        <v>18264.500000000007</v>
      </c>
      <c r="K164" s="14">
        <f>[2]Лист1!$K$149</f>
        <v>17564.500000000007</v>
      </c>
      <c r="L164" s="20">
        <f>1.1*L163</f>
        <v>0</v>
      </c>
      <c r="M164" s="20"/>
      <c r="N164" s="56"/>
      <c r="O164" s="18"/>
    </row>
    <row r="165" spans="1:15" hidden="1">
      <c r="A165" s="81"/>
      <c r="B165" s="46"/>
      <c r="C165" s="8" t="s">
        <v>21</v>
      </c>
      <c r="D165" s="14">
        <f t="shared" si="45"/>
        <v>108868.23999999999</v>
      </c>
      <c r="E165" s="14">
        <f t="shared" si="45"/>
        <v>95229.540000000008</v>
      </c>
      <c r="F165" s="14">
        <f>[1]Лист1!$F$146</f>
        <v>90603.739999999991</v>
      </c>
      <c r="G165" s="14">
        <f>[1]Лист1!$G$146</f>
        <v>77665.039999999994</v>
      </c>
      <c r="H165" s="20">
        <v>0</v>
      </c>
      <c r="I165" s="20">
        <v>0</v>
      </c>
      <c r="J165" s="14">
        <f>[2]Лист1!$J$149</f>
        <v>18264.500000000007</v>
      </c>
      <c r="K165" s="14">
        <f>[2]Лист1!$K$149</f>
        <v>17564.500000000007</v>
      </c>
      <c r="L165" s="20">
        <f>1.1*L164</f>
        <v>0</v>
      </c>
      <c r="M165" s="20"/>
      <c r="N165" s="56"/>
      <c r="O165" s="18"/>
    </row>
    <row r="166" spans="1:15" hidden="1">
      <c r="A166" s="81"/>
      <c r="B166" s="46"/>
      <c r="C166" s="8" t="s">
        <v>22</v>
      </c>
      <c r="D166" s="14">
        <f t="shared" si="45"/>
        <v>108868.23999999999</v>
      </c>
      <c r="E166" s="14">
        <f t="shared" si="45"/>
        <v>95229.540000000008</v>
      </c>
      <c r="F166" s="14">
        <f>[1]Лист1!$F$146</f>
        <v>90603.739999999991</v>
      </c>
      <c r="G166" s="14">
        <f>[1]Лист1!$G$146</f>
        <v>77665.039999999994</v>
      </c>
      <c r="H166" s="20">
        <v>0</v>
      </c>
      <c r="I166" s="20">
        <v>0</v>
      </c>
      <c r="J166" s="14">
        <f>[2]Лист1!$J$149</f>
        <v>18264.500000000007</v>
      </c>
      <c r="K166" s="14">
        <f>[2]Лист1!$K$149</f>
        <v>17564.500000000007</v>
      </c>
      <c r="L166" s="20">
        <f>1.1*L165</f>
        <v>0</v>
      </c>
      <c r="M166" s="20"/>
      <c r="N166" s="56"/>
      <c r="O166" s="18"/>
    </row>
    <row r="167" spans="1:15" hidden="1">
      <c r="A167" s="81"/>
      <c r="B167" s="46"/>
      <c r="C167" s="8" t="s">
        <v>23</v>
      </c>
      <c r="D167" s="14">
        <f t="shared" si="45"/>
        <v>108868.23999999999</v>
      </c>
      <c r="E167" s="14">
        <f t="shared" si="45"/>
        <v>95229.540000000008</v>
      </c>
      <c r="F167" s="14">
        <f>[1]Лист1!$F$146</f>
        <v>90603.739999999991</v>
      </c>
      <c r="G167" s="14">
        <f>[1]Лист1!$G$146</f>
        <v>77665.039999999994</v>
      </c>
      <c r="H167" s="20">
        <v>0</v>
      </c>
      <c r="I167" s="20">
        <v>0</v>
      </c>
      <c r="J167" s="14">
        <f>[2]Лист1!$J$149</f>
        <v>18264.500000000007</v>
      </c>
      <c r="K167" s="14">
        <f>[2]Лист1!$K$149</f>
        <v>17564.500000000007</v>
      </c>
      <c r="L167" s="20">
        <f>1.1*L166</f>
        <v>0</v>
      </c>
      <c r="M167" s="20"/>
      <c r="N167" s="56"/>
      <c r="O167" s="18"/>
    </row>
    <row r="168" spans="1:15" s="10" customFormat="1" hidden="1">
      <c r="A168" s="81"/>
      <c r="B168" s="46" t="s">
        <v>51</v>
      </c>
      <c r="C168" s="8" t="s">
        <v>17</v>
      </c>
      <c r="D168" s="14">
        <f>SUM(D169:D174)</f>
        <v>653209.43999999994</v>
      </c>
      <c r="E168" s="14">
        <f>SUM(E169:E174)</f>
        <v>571377.24000000011</v>
      </c>
      <c r="F168" s="14">
        <f>[1]Лист1!$F$146</f>
        <v>90603.739999999991</v>
      </c>
      <c r="G168" s="14">
        <f>[1]Лист1!$G$146</f>
        <v>77665.039999999994</v>
      </c>
      <c r="H168" s="20">
        <f>SUM(H169:H174)</f>
        <v>0</v>
      </c>
      <c r="I168" s="20">
        <f>SUM(I169:I174)</f>
        <v>0</v>
      </c>
      <c r="J168" s="14">
        <f>[2]Лист1!$J$149</f>
        <v>18264.500000000007</v>
      </c>
      <c r="K168" s="14">
        <f>[2]Лист1!$K$149</f>
        <v>17564.500000000007</v>
      </c>
      <c r="L168" s="20"/>
      <c r="M168" s="20"/>
      <c r="N168" s="56"/>
      <c r="O168" s="27"/>
    </row>
    <row r="169" spans="1:15" hidden="1">
      <c r="A169" s="81"/>
      <c r="B169" s="46"/>
      <c r="C169" s="8" t="s">
        <v>18</v>
      </c>
      <c r="D169" s="14">
        <f t="shared" ref="D169:E174" si="46">F169+H169+J169+L169</f>
        <v>108868.23999999999</v>
      </c>
      <c r="E169" s="14">
        <f t="shared" si="46"/>
        <v>95229.540000000008</v>
      </c>
      <c r="F169" s="14">
        <f>[1]Лист1!$F$146</f>
        <v>90603.739999999991</v>
      </c>
      <c r="G169" s="14">
        <f>[1]Лист1!$G$146</f>
        <v>77665.039999999994</v>
      </c>
      <c r="H169" s="20">
        <v>0</v>
      </c>
      <c r="I169" s="20">
        <v>0</v>
      </c>
      <c r="J169" s="14">
        <f>[2]Лист1!$J$149</f>
        <v>18264.500000000007</v>
      </c>
      <c r="K169" s="14">
        <f>[2]Лист1!$K$149</f>
        <v>17564.500000000007</v>
      </c>
      <c r="L169" s="20"/>
      <c r="M169" s="20"/>
      <c r="N169" s="56"/>
      <c r="O169" s="18"/>
    </row>
    <row r="170" spans="1:15" hidden="1">
      <c r="A170" s="81"/>
      <c r="B170" s="46"/>
      <c r="C170" s="8" t="s">
        <v>19</v>
      </c>
      <c r="D170" s="14">
        <f t="shared" si="46"/>
        <v>108868.23999999999</v>
      </c>
      <c r="E170" s="14">
        <f t="shared" si="46"/>
        <v>95229.540000000008</v>
      </c>
      <c r="F170" s="14">
        <f>[1]Лист1!$F$146</f>
        <v>90603.739999999991</v>
      </c>
      <c r="G170" s="14">
        <f>[1]Лист1!$G$146</f>
        <v>77665.039999999994</v>
      </c>
      <c r="H170" s="20">
        <v>0</v>
      </c>
      <c r="I170" s="20">
        <v>0</v>
      </c>
      <c r="J170" s="14">
        <f>[2]Лист1!$J$149</f>
        <v>18264.500000000007</v>
      </c>
      <c r="K170" s="14">
        <f>[2]Лист1!$K$149</f>
        <v>17564.500000000007</v>
      </c>
      <c r="L170" s="20"/>
      <c r="M170" s="20"/>
      <c r="N170" s="56"/>
      <c r="O170" s="18"/>
    </row>
    <row r="171" spans="1:15" hidden="1">
      <c r="A171" s="81"/>
      <c r="B171" s="46"/>
      <c r="C171" s="8" t="s">
        <v>20</v>
      </c>
      <c r="D171" s="14">
        <f t="shared" si="46"/>
        <v>108868.23999999999</v>
      </c>
      <c r="E171" s="14">
        <f t="shared" si="46"/>
        <v>95229.540000000008</v>
      </c>
      <c r="F171" s="14">
        <f>[1]Лист1!$F$146</f>
        <v>90603.739999999991</v>
      </c>
      <c r="G171" s="14">
        <f>[1]Лист1!$G$146</f>
        <v>77665.039999999994</v>
      </c>
      <c r="H171" s="20">
        <v>0</v>
      </c>
      <c r="I171" s="20">
        <v>0</v>
      </c>
      <c r="J171" s="14">
        <f>[2]Лист1!$J$149</f>
        <v>18264.500000000007</v>
      </c>
      <c r="K171" s="14">
        <f>[2]Лист1!$K$149</f>
        <v>17564.500000000007</v>
      </c>
      <c r="L171" s="20"/>
      <c r="M171" s="20"/>
      <c r="N171" s="56"/>
      <c r="O171" s="18"/>
    </row>
    <row r="172" spans="1:15" hidden="1">
      <c r="A172" s="81"/>
      <c r="B172" s="46"/>
      <c r="C172" s="8" t="s">
        <v>21</v>
      </c>
      <c r="D172" s="14">
        <f t="shared" si="46"/>
        <v>108868.23999999999</v>
      </c>
      <c r="E172" s="14">
        <f t="shared" si="46"/>
        <v>95229.540000000008</v>
      </c>
      <c r="F172" s="14">
        <f>[1]Лист1!$F$146</f>
        <v>90603.739999999991</v>
      </c>
      <c r="G172" s="14">
        <f>[1]Лист1!$G$146</f>
        <v>77665.039999999994</v>
      </c>
      <c r="H172" s="20">
        <v>0</v>
      </c>
      <c r="I172" s="20">
        <v>0</v>
      </c>
      <c r="J172" s="14">
        <f>[2]Лист1!$J$149</f>
        <v>18264.500000000007</v>
      </c>
      <c r="K172" s="14">
        <f>[2]Лист1!$K$149</f>
        <v>17564.500000000007</v>
      </c>
      <c r="L172" s="20"/>
      <c r="M172" s="20"/>
      <c r="N172" s="56"/>
      <c r="O172" s="18"/>
    </row>
    <row r="173" spans="1:15" hidden="1">
      <c r="A173" s="81"/>
      <c r="B173" s="46"/>
      <c r="C173" s="8" t="s">
        <v>22</v>
      </c>
      <c r="D173" s="14">
        <f t="shared" si="46"/>
        <v>108868.23999999999</v>
      </c>
      <c r="E173" s="14">
        <f t="shared" si="46"/>
        <v>95229.540000000008</v>
      </c>
      <c r="F173" s="14">
        <f>[1]Лист1!$F$146</f>
        <v>90603.739999999991</v>
      </c>
      <c r="G173" s="14">
        <f>[1]Лист1!$G$146</f>
        <v>77665.039999999994</v>
      </c>
      <c r="H173" s="20">
        <v>0</v>
      </c>
      <c r="I173" s="20">
        <v>0</v>
      </c>
      <c r="J173" s="14">
        <f>[2]Лист1!$J$149</f>
        <v>18264.500000000007</v>
      </c>
      <c r="K173" s="14">
        <f>[2]Лист1!$K$149</f>
        <v>17564.500000000007</v>
      </c>
      <c r="L173" s="20"/>
      <c r="M173" s="20"/>
      <c r="N173" s="56"/>
      <c r="O173" s="18"/>
    </row>
    <row r="174" spans="1:15" hidden="1">
      <c r="A174" s="81"/>
      <c r="B174" s="46"/>
      <c r="C174" s="8" t="s">
        <v>23</v>
      </c>
      <c r="D174" s="14">
        <f t="shared" si="46"/>
        <v>108868.23999999999</v>
      </c>
      <c r="E174" s="14">
        <f t="shared" si="46"/>
        <v>95229.540000000008</v>
      </c>
      <c r="F174" s="14">
        <f>[1]Лист1!$F$146</f>
        <v>90603.739999999991</v>
      </c>
      <c r="G174" s="14">
        <f>[1]Лист1!$G$146</f>
        <v>77665.039999999994</v>
      </c>
      <c r="H174" s="20">
        <v>0</v>
      </c>
      <c r="I174" s="20">
        <v>0</v>
      </c>
      <c r="J174" s="14">
        <f>[2]Лист1!$J$149</f>
        <v>18264.500000000007</v>
      </c>
      <c r="K174" s="14">
        <f>[2]Лист1!$K$149</f>
        <v>17564.500000000007</v>
      </c>
      <c r="L174" s="20"/>
      <c r="M174" s="20"/>
      <c r="N174" s="56"/>
      <c r="O174" s="18"/>
    </row>
    <row r="175" spans="1:15" s="10" customFormat="1" hidden="1">
      <c r="A175" s="81"/>
      <c r="B175" s="46" t="s">
        <v>52</v>
      </c>
      <c r="C175" s="8" t="s">
        <v>17</v>
      </c>
      <c r="D175" s="14">
        <f>SUM(D176:D181)</f>
        <v>653209.43999999994</v>
      </c>
      <c r="E175" s="14">
        <f>SUM(E176:E181)</f>
        <v>571377.24000000011</v>
      </c>
      <c r="F175" s="14">
        <f>[1]Лист1!$F$146</f>
        <v>90603.739999999991</v>
      </c>
      <c r="G175" s="14">
        <f>[1]Лист1!$G$146</f>
        <v>77665.039999999994</v>
      </c>
      <c r="H175" s="20">
        <f>SUM(H176:H181)</f>
        <v>0</v>
      </c>
      <c r="I175" s="20">
        <f>SUM(I176:I181)</f>
        <v>0</v>
      </c>
      <c r="J175" s="14">
        <f>[2]Лист1!$J$149</f>
        <v>18264.500000000007</v>
      </c>
      <c r="K175" s="14">
        <f>[2]Лист1!$K$149</f>
        <v>17564.500000000007</v>
      </c>
      <c r="L175" s="20"/>
      <c r="M175" s="20"/>
      <c r="N175" s="56"/>
      <c r="O175" s="27"/>
    </row>
    <row r="176" spans="1:15" hidden="1">
      <c r="A176" s="81"/>
      <c r="B176" s="46"/>
      <c r="C176" s="8" t="s">
        <v>18</v>
      </c>
      <c r="D176" s="14">
        <f t="shared" ref="D176:E181" si="47">F176+H176+J176+L176</f>
        <v>108868.23999999999</v>
      </c>
      <c r="E176" s="14">
        <f t="shared" si="47"/>
        <v>95229.540000000008</v>
      </c>
      <c r="F176" s="14">
        <f>[1]Лист1!$F$146</f>
        <v>90603.739999999991</v>
      </c>
      <c r="G176" s="14">
        <f>[1]Лист1!$G$146</f>
        <v>77665.039999999994</v>
      </c>
      <c r="H176" s="20">
        <v>0</v>
      </c>
      <c r="I176" s="20">
        <v>0</v>
      </c>
      <c r="J176" s="14">
        <f>[2]Лист1!$J$149</f>
        <v>18264.500000000007</v>
      </c>
      <c r="K176" s="14">
        <f>[2]Лист1!$K$149</f>
        <v>17564.500000000007</v>
      </c>
      <c r="L176" s="20"/>
      <c r="M176" s="20"/>
      <c r="N176" s="56"/>
      <c r="O176" s="18"/>
    </row>
    <row r="177" spans="1:15" hidden="1">
      <c r="A177" s="81"/>
      <c r="B177" s="46"/>
      <c r="C177" s="8" t="s">
        <v>19</v>
      </c>
      <c r="D177" s="14">
        <f t="shared" si="47"/>
        <v>108868.23999999999</v>
      </c>
      <c r="E177" s="14">
        <f t="shared" si="47"/>
        <v>95229.540000000008</v>
      </c>
      <c r="F177" s="14">
        <f>[1]Лист1!$F$146</f>
        <v>90603.739999999991</v>
      </c>
      <c r="G177" s="14">
        <f>[1]Лист1!$G$146</f>
        <v>77665.039999999994</v>
      </c>
      <c r="H177" s="20">
        <v>0</v>
      </c>
      <c r="I177" s="20">
        <v>0</v>
      </c>
      <c r="J177" s="14">
        <f>[2]Лист1!$J$149</f>
        <v>18264.500000000007</v>
      </c>
      <c r="K177" s="14">
        <f>[2]Лист1!$K$149</f>
        <v>17564.500000000007</v>
      </c>
      <c r="L177" s="20"/>
      <c r="M177" s="20"/>
      <c r="N177" s="56"/>
      <c r="O177" s="18"/>
    </row>
    <row r="178" spans="1:15" hidden="1">
      <c r="A178" s="81"/>
      <c r="B178" s="46"/>
      <c r="C178" s="8" t="s">
        <v>20</v>
      </c>
      <c r="D178" s="14">
        <f t="shared" si="47"/>
        <v>108868.23999999999</v>
      </c>
      <c r="E178" s="14">
        <f t="shared" si="47"/>
        <v>95229.540000000008</v>
      </c>
      <c r="F178" s="14">
        <f>[1]Лист1!$F$146</f>
        <v>90603.739999999991</v>
      </c>
      <c r="G178" s="14">
        <f>[1]Лист1!$G$146</f>
        <v>77665.039999999994</v>
      </c>
      <c r="H178" s="20">
        <v>0</v>
      </c>
      <c r="I178" s="20">
        <v>0</v>
      </c>
      <c r="J178" s="14">
        <f>[2]Лист1!$J$149</f>
        <v>18264.500000000007</v>
      </c>
      <c r="K178" s="14">
        <f>[2]Лист1!$K$149</f>
        <v>17564.500000000007</v>
      </c>
      <c r="L178" s="20"/>
      <c r="M178" s="20"/>
      <c r="N178" s="56"/>
      <c r="O178" s="18"/>
    </row>
    <row r="179" spans="1:15" hidden="1">
      <c r="A179" s="81"/>
      <c r="B179" s="46"/>
      <c r="C179" s="8" t="s">
        <v>21</v>
      </c>
      <c r="D179" s="14">
        <f t="shared" si="47"/>
        <v>108868.23999999999</v>
      </c>
      <c r="E179" s="14">
        <f t="shared" si="47"/>
        <v>95229.540000000008</v>
      </c>
      <c r="F179" s="14">
        <f>[1]Лист1!$F$146</f>
        <v>90603.739999999991</v>
      </c>
      <c r="G179" s="14">
        <f>[1]Лист1!$G$146</f>
        <v>77665.039999999994</v>
      </c>
      <c r="H179" s="20">
        <v>0</v>
      </c>
      <c r="I179" s="20">
        <v>0</v>
      </c>
      <c r="J179" s="14">
        <f>[2]Лист1!$J$149</f>
        <v>18264.500000000007</v>
      </c>
      <c r="K179" s="14">
        <f>[2]Лист1!$K$149</f>
        <v>17564.500000000007</v>
      </c>
      <c r="L179" s="20"/>
      <c r="M179" s="20"/>
      <c r="N179" s="56"/>
      <c r="O179" s="18"/>
    </row>
    <row r="180" spans="1:15" hidden="1">
      <c r="A180" s="81"/>
      <c r="B180" s="46"/>
      <c r="C180" s="8" t="s">
        <v>22</v>
      </c>
      <c r="D180" s="14">
        <f t="shared" si="47"/>
        <v>108868.23999999999</v>
      </c>
      <c r="E180" s="14">
        <f t="shared" si="47"/>
        <v>95229.540000000008</v>
      </c>
      <c r="F180" s="14">
        <f>[1]Лист1!$F$146</f>
        <v>90603.739999999991</v>
      </c>
      <c r="G180" s="14">
        <f>[1]Лист1!$G$146</f>
        <v>77665.039999999994</v>
      </c>
      <c r="H180" s="20">
        <v>0</v>
      </c>
      <c r="I180" s="20">
        <v>0</v>
      </c>
      <c r="J180" s="14">
        <f>[2]Лист1!$J$149</f>
        <v>18264.500000000007</v>
      </c>
      <c r="K180" s="14">
        <f>[2]Лист1!$K$149</f>
        <v>17564.500000000007</v>
      </c>
      <c r="L180" s="20">
        <f>1.1*L179</f>
        <v>0</v>
      </c>
      <c r="M180" s="20"/>
      <c r="N180" s="56"/>
      <c r="O180" s="18"/>
    </row>
    <row r="181" spans="1:15" hidden="1">
      <c r="A181" s="81"/>
      <c r="B181" s="46"/>
      <c r="C181" s="8" t="s">
        <v>23</v>
      </c>
      <c r="D181" s="14">
        <f t="shared" si="47"/>
        <v>108868.23999999999</v>
      </c>
      <c r="E181" s="14">
        <f t="shared" si="47"/>
        <v>95229.540000000008</v>
      </c>
      <c r="F181" s="14">
        <f>[1]Лист1!$F$146</f>
        <v>90603.739999999991</v>
      </c>
      <c r="G181" s="14">
        <f>[1]Лист1!$G$146</f>
        <v>77665.039999999994</v>
      </c>
      <c r="H181" s="20">
        <v>0</v>
      </c>
      <c r="I181" s="20">
        <v>0</v>
      </c>
      <c r="J181" s="14">
        <f>[2]Лист1!$J$149</f>
        <v>18264.500000000007</v>
      </c>
      <c r="K181" s="14">
        <f>[2]Лист1!$K$149</f>
        <v>17564.500000000007</v>
      </c>
      <c r="L181" s="20">
        <f>1.1*L180</f>
        <v>0</v>
      </c>
      <c r="M181" s="20"/>
      <c r="N181" s="56"/>
      <c r="O181" s="18"/>
    </row>
    <row r="182" spans="1:15" s="10" customFormat="1" ht="20.25" hidden="1" customHeight="1">
      <c r="A182" s="81"/>
      <c r="B182" s="46" t="s">
        <v>53</v>
      </c>
      <c r="C182" s="8" t="s">
        <v>17</v>
      </c>
      <c r="D182" s="14">
        <f>SUM(D183:D188)</f>
        <v>653209.43999999994</v>
      </c>
      <c r="E182" s="14">
        <f>SUM(E183:E188)</f>
        <v>571377.24000000011</v>
      </c>
      <c r="F182" s="14">
        <f>[1]Лист1!$F$146</f>
        <v>90603.739999999991</v>
      </c>
      <c r="G182" s="14">
        <f>[1]Лист1!$G$146</f>
        <v>77665.039999999994</v>
      </c>
      <c r="H182" s="20">
        <f>SUM(H183:H188)</f>
        <v>0</v>
      </c>
      <c r="I182" s="20">
        <f>SUM(I183:I188)</f>
        <v>0</v>
      </c>
      <c r="J182" s="14">
        <f>[2]Лист1!$J$149</f>
        <v>18264.500000000007</v>
      </c>
      <c r="K182" s="14">
        <f>[2]Лист1!$K$149</f>
        <v>17564.500000000007</v>
      </c>
      <c r="L182" s="20">
        <f>SUM(L183:L188)</f>
        <v>0</v>
      </c>
      <c r="M182" s="20">
        <f>SUM(M183:M188)</f>
        <v>0</v>
      </c>
      <c r="N182" s="56"/>
      <c r="O182" s="27"/>
    </row>
    <row r="183" spans="1:15" ht="20.25" hidden="1" customHeight="1">
      <c r="A183" s="81"/>
      <c r="B183" s="46" t="s">
        <v>38</v>
      </c>
      <c r="C183" s="8" t="s">
        <v>18</v>
      </c>
      <c r="D183" s="14">
        <f t="shared" ref="D183:E188" si="48">F183+H183+J183+L183</f>
        <v>108868.23999999999</v>
      </c>
      <c r="E183" s="14">
        <f t="shared" si="48"/>
        <v>95229.540000000008</v>
      </c>
      <c r="F183" s="14">
        <f>[1]Лист1!$F$146</f>
        <v>90603.739999999991</v>
      </c>
      <c r="G183" s="14">
        <f>[1]Лист1!$G$146</f>
        <v>77665.039999999994</v>
      </c>
      <c r="H183" s="20">
        <v>0</v>
      </c>
      <c r="I183" s="20">
        <v>0</v>
      </c>
      <c r="J183" s="14">
        <f>[2]Лист1!$J$149</f>
        <v>18264.500000000007</v>
      </c>
      <c r="K183" s="14">
        <f>[2]Лист1!$K$149</f>
        <v>17564.500000000007</v>
      </c>
      <c r="L183" s="20">
        <f t="shared" ref="L183:L188" si="49">M183</f>
        <v>0</v>
      </c>
      <c r="M183" s="20">
        <v>0</v>
      </c>
      <c r="N183" s="56"/>
      <c r="O183" s="18"/>
    </row>
    <row r="184" spans="1:15" ht="20.25" hidden="1" customHeight="1">
      <c r="A184" s="81"/>
      <c r="B184" s="46" t="s">
        <v>39</v>
      </c>
      <c r="C184" s="8" t="s">
        <v>19</v>
      </c>
      <c r="D184" s="14">
        <f t="shared" si="48"/>
        <v>108868.23999999999</v>
      </c>
      <c r="E184" s="14">
        <f t="shared" si="48"/>
        <v>95229.540000000008</v>
      </c>
      <c r="F184" s="14">
        <f>[1]Лист1!$F$146</f>
        <v>90603.739999999991</v>
      </c>
      <c r="G184" s="14">
        <f>[1]Лист1!$G$146</f>
        <v>77665.039999999994</v>
      </c>
      <c r="H184" s="20">
        <v>0</v>
      </c>
      <c r="I184" s="20">
        <v>0</v>
      </c>
      <c r="J184" s="14">
        <f>[2]Лист1!$J$149</f>
        <v>18264.500000000007</v>
      </c>
      <c r="K184" s="14">
        <f>[2]Лист1!$K$149</f>
        <v>17564.500000000007</v>
      </c>
      <c r="L184" s="20">
        <f t="shared" si="49"/>
        <v>0</v>
      </c>
      <c r="M184" s="20">
        <v>0</v>
      </c>
      <c r="N184" s="56"/>
      <c r="O184" s="18"/>
    </row>
    <row r="185" spans="1:15" ht="20.25" hidden="1" customHeight="1">
      <c r="A185" s="81"/>
      <c r="B185" s="46"/>
      <c r="C185" s="8" t="s">
        <v>20</v>
      </c>
      <c r="D185" s="14">
        <f t="shared" si="48"/>
        <v>108868.23999999999</v>
      </c>
      <c r="E185" s="14">
        <f t="shared" si="48"/>
        <v>95229.540000000008</v>
      </c>
      <c r="F185" s="14">
        <f>[1]Лист1!$F$146</f>
        <v>90603.739999999991</v>
      </c>
      <c r="G185" s="14">
        <f>[1]Лист1!$G$146</f>
        <v>77665.039999999994</v>
      </c>
      <c r="H185" s="20">
        <v>0</v>
      </c>
      <c r="I185" s="20">
        <v>0</v>
      </c>
      <c r="J185" s="14">
        <f>[2]Лист1!$J$149</f>
        <v>18264.500000000007</v>
      </c>
      <c r="K185" s="14">
        <f>[2]Лист1!$K$149</f>
        <v>17564.500000000007</v>
      </c>
      <c r="L185" s="20">
        <f t="shared" si="49"/>
        <v>0</v>
      </c>
      <c r="M185" s="20">
        <v>0</v>
      </c>
      <c r="N185" s="56"/>
      <c r="O185" s="18"/>
    </row>
    <row r="186" spans="1:15" ht="20.25" hidden="1" customHeight="1">
      <c r="A186" s="81"/>
      <c r="B186" s="46"/>
      <c r="C186" s="8" t="s">
        <v>21</v>
      </c>
      <c r="D186" s="14">
        <f t="shared" si="48"/>
        <v>108868.23999999999</v>
      </c>
      <c r="E186" s="14">
        <f t="shared" si="48"/>
        <v>95229.540000000008</v>
      </c>
      <c r="F186" s="14">
        <f>[1]Лист1!$F$146</f>
        <v>90603.739999999991</v>
      </c>
      <c r="G186" s="14">
        <f>[1]Лист1!$G$146</f>
        <v>77665.039999999994</v>
      </c>
      <c r="H186" s="20">
        <v>0</v>
      </c>
      <c r="I186" s="20">
        <v>0</v>
      </c>
      <c r="J186" s="14">
        <f>[2]Лист1!$J$149</f>
        <v>18264.500000000007</v>
      </c>
      <c r="K186" s="14">
        <f>[2]Лист1!$K$149</f>
        <v>17564.500000000007</v>
      </c>
      <c r="L186" s="20">
        <f t="shared" si="49"/>
        <v>0</v>
      </c>
      <c r="M186" s="20">
        <v>0</v>
      </c>
      <c r="N186" s="56"/>
      <c r="O186" s="18"/>
    </row>
    <row r="187" spans="1:15" ht="20.25" hidden="1" customHeight="1">
      <c r="A187" s="81"/>
      <c r="B187" s="46"/>
      <c r="C187" s="8" t="s">
        <v>22</v>
      </c>
      <c r="D187" s="14">
        <f t="shared" si="48"/>
        <v>108868.23999999999</v>
      </c>
      <c r="E187" s="14">
        <f t="shared" si="48"/>
        <v>95229.540000000008</v>
      </c>
      <c r="F187" s="14">
        <f>[1]Лист1!$F$146</f>
        <v>90603.739999999991</v>
      </c>
      <c r="G187" s="14">
        <f>[1]Лист1!$G$146</f>
        <v>77665.039999999994</v>
      </c>
      <c r="H187" s="20">
        <v>0</v>
      </c>
      <c r="I187" s="20">
        <v>0</v>
      </c>
      <c r="J187" s="14">
        <f>[2]Лист1!$J$149</f>
        <v>18264.500000000007</v>
      </c>
      <c r="K187" s="14">
        <f>[2]Лист1!$K$149</f>
        <v>17564.500000000007</v>
      </c>
      <c r="L187" s="20">
        <f t="shared" si="49"/>
        <v>0</v>
      </c>
      <c r="M187" s="20">
        <v>0</v>
      </c>
      <c r="N187" s="56"/>
      <c r="O187" s="18"/>
    </row>
    <row r="188" spans="1:15" ht="20.25" hidden="1" customHeight="1">
      <c r="A188" s="81"/>
      <c r="B188" s="46"/>
      <c r="C188" s="8" t="s">
        <v>23</v>
      </c>
      <c r="D188" s="14">
        <f t="shared" si="48"/>
        <v>108868.23999999999</v>
      </c>
      <c r="E188" s="14">
        <f t="shared" si="48"/>
        <v>95229.540000000008</v>
      </c>
      <c r="F188" s="14">
        <f>[1]Лист1!$F$146</f>
        <v>90603.739999999991</v>
      </c>
      <c r="G188" s="14">
        <f>[1]Лист1!$G$146</f>
        <v>77665.039999999994</v>
      </c>
      <c r="H188" s="20">
        <v>0</v>
      </c>
      <c r="I188" s="20">
        <v>0</v>
      </c>
      <c r="J188" s="14">
        <f>[2]Лист1!$J$149</f>
        <v>18264.500000000007</v>
      </c>
      <c r="K188" s="14">
        <f>[2]Лист1!$K$149</f>
        <v>17564.500000000007</v>
      </c>
      <c r="L188" s="20">
        <f t="shared" si="49"/>
        <v>0</v>
      </c>
      <c r="M188" s="20">
        <v>0</v>
      </c>
      <c r="N188" s="56"/>
      <c r="O188" s="18"/>
    </row>
    <row r="189" spans="1:15" s="10" customFormat="1" ht="16.5" hidden="1" customHeight="1">
      <c r="A189" s="81"/>
      <c r="B189" s="46" t="s">
        <v>54</v>
      </c>
      <c r="C189" s="8" t="s">
        <v>17</v>
      </c>
      <c r="D189" s="14">
        <f>SUM(D190:D195)</f>
        <v>653209.43999999994</v>
      </c>
      <c r="E189" s="14">
        <f>SUM(E190:E195)</f>
        <v>571377.24000000011</v>
      </c>
      <c r="F189" s="14">
        <f>[1]Лист1!$F$146</f>
        <v>90603.739999999991</v>
      </c>
      <c r="G189" s="14">
        <f>[1]Лист1!$G$146</f>
        <v>77665.039999999994</v>
      </c>
      <c r="H189" s="20">
        <f>SUM(H190:H195)</f>
        <v>0</v>
      </c>
      <c r="I189" s="20">
        <f>SUM(I190:I195)</f>
        <v>0</v>
      </c>
      <c r="J189" s="14">
        <f>[2]Лист1!$J$149</f>
        <v>18264.500000000007</v>
      </c>
      <c r="K189" s="14">
        <f>[2]Лист1!$K$149</f>
        <v>17564.500000000007</v>
      </c>
      <c r="L189" s="20">
        <f>SUM(L190:L195)</f>
        <v>0</v>
      </c>
      <c r="M189" s="20">
        <f>SUM(M190:M195)</f>
        <v>0</v>
      </c>
      <c r="N189" s="56"/>
      <c r="O189" s="27"/>
    </row>
    <row r="190" spans="1:15" ht="15.75" hidden="1" customHeight="1">
      <c r="A190" s="81"/>
      <c r="B190" s="46"/>
      <c r="C190" s="8" t="s">
        <v>18</v>
      </c>
      <c r="D190" s="14">
        <f t="shared" ref="D190:E195" si="50">F190+H190+J190+L190</f>
        <v>108868.23999999999</v>
      </c>
      <c r="E190" s="14">
        <f t="shared" si="50"/>
        <v>95229.540000000008</v>
      </c>
      <c r="F190" s="14">
        <f>[1]Лист1!$F$146</f>
        <v>90603.739999999991</v>
      </c>
      <c r="G190" s="14">
        <f>[1]Лист1!$G$146</f>
        <v>77665.039999999994</v>
      </c>
      <c r="H190" s="20">
        <v>0</v>
      </c>
      <c r="I190" s="20">
        <v>0</v>
      </c>
      <c r="J190" s="14">
        <f>[2]Лист1!$J$149</f>
        <v>18264.500000000007</v>
      </c>
      <c r="K190" s="14">
        <f>[2]Лист1!$K$149</f>
        <v>17564.500000000007</v>
      </c>
      <c r="L190" s="20">
        <f t="shared" ref="L190:L195" si="51">M190</f>
        <v>0</v>
      </c>
      <c r="M190" s="20">
        <v>0</v>
      </c>
      <c r="N190" s="56"/>
      <c r="O190" s="18"/>
    </row>
    <row r="191" spans="1:15" ht="15.75" hidden="1" customHeight="1">
      <c r="A191" s="81"/>
      <c r="B191" s="46"/>
      <c r="C191" s="8" t="s">
        <v>19</v>
      </c>
      <c r="D191" s="14">
        <f t="shared" si="50"/>
        <v>108868.23999999999</v>
      </c>
      <c r="E191" s="14">
        <f t="shared" si="50"/>
        <v>95229.540000000008</v>
      </c>
      <c r="F191" s="14">
        <f>[1]Лист1!$F$146</f>
        <v>90603.739999999991</v>
      </c>
      <c r="G191" s="14">
        <f>[1]Лист1!$G$146</f>
        <v>77665.039999999994</v>
      </c>
      <c r="H191" s="20">
        <v>0</v>
      </c>
      <c r="I191" s="20">
        <v>0</v>
      </c>
      <c r="J191" s="14">
        <f>[2]Лист1!$J$149</f>
        <v>18264.500000000007</v>
      </c>
      <c r="K191" s="14">
        <f>[2]Лист1!$K$149</f>
        <v>17564.500000000007</v>
      </c>
      <c r="L191" s="20">
        <f t="shared" si="51"/>
        <v>0</v>
      </c>
      <c r="M191" s="20">
        <v>0</v>
      </c>
      <c r="N191" s="56"/>
      <c r="O191" s="18"/>
    </row>
    <row r="192" spans="1:15" ht="15.75" hidden="1" customHeight="1">
      <c r="A192" s="81"/>
      <c r="B192" s="46"/>
      <c r="C192" s="8" t="s">
        <v>20</v>
      </c>
      <c r="D192" s="14">
        <f t="shared" si="50"/>
        <v>108868.23999999999</v>
      </c>
      <c r="E192" s="14">
        <f t="shared" si="50"/>
        <v>95229.540000000008</v>
      </c>
      <c r="F192" s="14">
        <f>[1]Лист1!$F$146</f>
        <v>90603.739999999991</v>
      </c>
      <c r="G192" s="14">
        <f>[1]Лист1!$G$146</f>
        <v>77665.039999999994</v>
      </c>
      <c r="H192" s="20">
        <v>0</v>
      </c>
      <c r="I192" s="20">
        <v>0</v>
      </c>
      <c r="J192" s="14">
        <f>[2]Лист1!$J$149</f>
        <v>18264.500000000007</v>
      </c>
      <c r="K192" s="14">
        <f>[2]Лист1!$K$149</f>
        <v>17564.500000000007</v>
      </c>
      <c r="L192" s="20">
        <f t="shared" si="51"/>
        <v>0</v>
      </c>
      <c r="M192" s="20">
        <v>0</v>
      </c>
      <c r="N192" s="56"/>
      <c r="O192" s="18"/>
    </row>
    <row r="193" spans="1:15" ht="15.75" hidden="1" customHeight="1">
      <c r="A193" s="81"/>
      <c r="B193" s="46"/>
      <c r="C193" s="8" t="s">
        <v>21</v>
      </c>
      <c r="D193" s="14">
        <f t="shared" si="50"/>
        <v>108868.23999999999</v>
      </c>
      <c r="E193" s="14">
        <f t="shared" si="50"/>
        <v>95229.540000000008</v>
      </c>
      <c r="F193" s="14">
        <f>[1]Лист1!$F$146</f>
        <v>90603.739999999991</v>
      </c>
      <c r="G193" s="14">
        <f>[1]Лист1!$G$146</f>
        <v>77665.039999999994</v>
      </c>
      <c r="H193" s="20">
        <v>0</v>
      </c>
      <c r="I193" s="20">
        <v>0</v>
      </c>
      <c r="J193" s="14">
        <f>[2]Лист1!$J$149</f>
        <v>18264.500000000007</v>
      </c>
      <c r="K193" s="14">
        <f>[2]Лист1!$K$149</f>
        <v>17564.500000000007</v>
      </c>
      <c r="L193" s="20">
        <f t="shared" si="51"/>
        <v>0</v>
      </c>
      <c r="M193" s="20">
        <v>0</v>
      </c>
      <c r="N193" s="56"/>
      <c r="O193" s="18"/>
    </row>
    <row r="194" spans="1:15" ht="15.75" hidden="1" customHeight="1">
      <c r="A194" s="81"/>
      <c r="B194" s="46"/>
      <c r="C194" s="8" t="s">
        <v>22</v>
      </c>
      <c r="D194" s="14">
        <f t="shared" si="50"/>
        <v>108868.23999999999</v>
      </c>
      <c r="E194" s="14">
        <f t="shared" si="50"/>
        <v>95229.540000000008</v>
      </c>
      <c r="F194" s="14">
        <f>[1]Лист1!$F$146</f>
        <v>90603.739999999991</v>
      </c>
      <c r="G194" s="14">
        <f>[1]Лист1!$G$146</f>
        <v>77665.039999999994</v>
      </c>
      <c r="H194" s="20">
        <v>0</v>
      </c>
      <c r="I194" s="20">
        <v>0</v>
      </c>
      <c r="J194" s="14">
        <f>[2]Лист1!$J$149</f>
        <v>18264.500000000007</v>
      </c>
      <c r="K194" s="14">
        <f>[2]Лист1!$K$149</f>
        <v>17564.500000000007</v>
      </c>
      <c r="L194" s="20">
        <f t="shared" si="51"/>
        <v>0</v>
      </c>
      <c r="M194" s="20">
        <v>0</v>
      </c>
      <c r="N194" s="56"/>
      <c r="O194" s="18"/>
    </row>
    <row r="195" spans="1:15" ht="15.75" hidden="1" customHeight="1">
      <c r="A195" s="81"/>
      <c r="B195" s="46"/>
      <c r="C195" s="8" t="s">
        <v>23</v>
      </c>
      <c r="D195" s="14">
        <f t="shared" si="50"/>
        <v>108868.23999999999</v>
      </c>
      <c r="E195" s="14">
        <f t="shared" si="50"/>
        <v>95229.540000000008</v>
      </c>
      <c r="F195" s="14">
        <f>[1]Лист1!$F$146</f>
        <v>90603.739999999991</v>
      </c>
      <c r="G195" s="14">
        <f>[1]Лист1!$G$146</f>
        <v>77665.039999999994</v>
      </c>
      <c r="H195" s="20">
        <v>0</v>
      </c>
      <c r="I195" s="20">
        <v>0</v>
      </c>
      <c r="J195" s="14">
        <f>[2]Лист1!$J$149</f>
        <v>18264.500000000007</v>
      </c>
      <c r="K195" s="14">
        <f>[2]Лист1!$K$149</f>
        <v>17564.500000000007</v>
      </c>
      <c r="L195" s="20">
        <f t="shared" si="51"/>
        <v>0</v>
      </c>
      <c r="M195" s="20">
        <v>0</v>
      </c>
      <c r="N195" s="56"/>
      <c r="O195" s="18"/>
    </row>
    <row r="196" spans="1:15" s="10" customFormat="1" ht="20.25" hidden="1" customHeight="1">
      <c r="A196" s="81"/>
      <c r="B196" s="46" t="s">
        <v>108</v>
      </c>
      <c r="C196" s="8" t="s">
        <v>17</v>
      </c>
      <c r="D196" s="14">
        <f>SUM(D197:D202)</f>
        <v>654109.43999999994</v>
      </c>
      <c r="E196" s="14">
        <f>SUM(E197:E202)</f>
        <v>571377.24000000011</v>
      </c>
      <c r="F196" s="14">
        <f>[1]Лист1!$F$146</f>
        <v>90603.739999999991</v>
      </c>
      <c r="G196" s="14">
        <f>[1]Лист1!$G$146</f>
        <v>77665.039999999994</v>
      </c>
      <c r="H196" s="20">
        <f>SUM(H197:H202)</f>
        <v>900</v>
      </c>
      <c r="I196" s="20">
        <f>SUM(I197:I202)</f>
        <v>0</v>
      </c>
      <c r="J196" s="14">
        <f>[2]Лист1!$J$149</f>
        <v>18264.500000000007</v>
      </c>
      <c r="K196" s="14">
        <f>[2]Лист1!$K$149</f>
        <v>17564.500000000007</v>
      </c>
      <c r="L196" s="20"/>
      <c r="M196" s="20"/>
      <c r="N196" s="56"/>
      <c r="O196" s="27"/>
    </row>
    <row r="197" spans="1:15" ht="20.25" hidden="1" customHeight="1">
      <c r="A197" s="81"/>
      <c r="B197" s="46"/>
      <c r="C197" s="8" t="s">
        <v>18</v>
      </c>
      <c r="D197" s="14">
        <f t="shared" ref="D197:E202" si="52">F197+H197+J197+L197</f>
        <v>108968.23999999999</v>
      </c>
      <c r="E197" s="14">
        <f t="shared" si="52"/>
        <v>95229.540000000008</v>
      </c>
      <c r="F197" s="14">
        <f>[1]Лист1!$F$146</f>
        <v>90603.739999999991</v>
      </c>
      <c r="G197" s="14">
        <f>[1]Лист1!$G$146</f>
        <v>77665.039999999994</v>
      </c>
      <c r="H197" s="20">
        <v>100</v>
      </c>
      <c r="I197" s="20">
        <v>0</v>
      </c>
      <c r="J197" s="14">
        <f>[2]Лист1!$J$149</f>
        <v>18264.500000000007</v>
      </c>
      <c r="K197" s="14">
        <f>[2]Лист1!$K$149</f>
        <v>17564.500000000007</v>
      </c>
      <c r="L197" s="20"/>
      <c r="M197" s="20"/>
      <c r="N197" s="56"/>
      <c r="O197" s="18"/>
    </row>
    <row r="198" spans="1:15" ht="20.25" hidden="1" customHeight="1">
      <c r="A198" s="81"/>
      <c r="B198" s="46"/>
      <c r="C198" s="8" t="s">
        <v>19</v>
      </c>
      <c r="D198" s="14">
        <f t="shared" si="52"/>
        <v>108968.23999999999</v>
      </c>
      <c r="E198" s="14">
        <f t="shared" si="52"/>
        <v>95229.540000000008</v>
      </c>
      <c r="F198" s="14">
        <f>[1]Лист1!$F$146</f>
        <v>90603.739999999991</v>
      </c>
      <c r="G198" s="14">
        <f>[1]Лист1!$G$146</f>
        <v>77665.039999999994</v>
      </c>
      <c r="H198" s="20">
        <v>100</v>
      </c>
      <c r="I198" s="20">
        <v>0</v>
      </c>
      <c r="J198" s="14">
        <f>[2]Лист1!$J$149</f>
        <v>18264.500000000007</v>
      </c>
      <c r="K198" s="14">
        <f>[2]Лист1!$K$149</f>
        <v>17564.500000000007</v>
      </c>
      <c r="L198" s="20"/>
      <c r="M198" s="20"/>
      <c r="N198" s="56"/>
      <c r="O198" s="18"/>
    </row>
    <row r="199" spans="1:15" ht="20.25" hidden="1" customHeight="1">
      <c r="A199" s="81"/>
      <c r="B199" s="46"/>
      <c r="C199" s="8" t="s">
        <v>20</v>
      </c>
      <c r="D199" s="14">
        <f t="shared" si="52"/>
        <v>108968.23999999999</v>
      </c>
      <c r="E199" s="14">
        <f t="shared" si="52"/>
        <v>95229.540000000008</v>
      </c>
      <c r="F199" s="14">
        <f>[1]Лист1!$F$146</f>
        <v>90603.739999999991</v>
      </c>
      <c r="G199" s="14">
        <f>[1]Лист1!$G$146</f>
        <v>77665.039999999994</v>
      </c>
      <c r="H199" s="20">
        <v>100</v>
      </c>
      <c r="I199" s="20">
        <v>0</v>
      </c>
      <c r="J199" s="14">
        <f>[2]Лист1!$J$149</f>
        <v>18264.500000000007</v>
      </c>
      <c r="K199" s="14">
        <f>[2]Лист1!$K$149</f>
        <v>17564.500000000007</v>
      </c>
      <c r="L199" s="20"/>
      <c r="M199" s="20"/>
      <c r="N199" s="56"/>
      <c r="O199" s="18"/>
    </row>
    <row r="200" spans="1:15" ht="20.25" hidden="1" customHeight="1">
      <c r="A200" s="81"/>
      <c r="B200" s="46"/>
      <c r="C200" s="8" t="s">
        <v>21</v>
      </c>
      <c r="D200" s="14">
        <f t="shared" si="52"/>
        <v>109018.23999999999</v>
      </c>
      <c r="E200" s="14">
        <f t="shared" si="52"/>
        <v>95229.540000000008</v>
      </c>
      <c r="F200" s="14">
        <f>[1]Лист1!$F$146</f>
        <v>90603.739999999991</v>
      </c>
      <c r="G200" s="14">
        <f>[1]Лист1!$G$146</f>
        <v>77665.039999999994</v>
      </c>
      <c r="H200" s="20">
        <v>150</v>
      </c>
      <c r="I200" s="20">
        <v>0</v>
      </c>
      <c r="J200" s="14">
        <f>[2]Лист1!$J$149</f>
        <v>18264.500000000007</v>
      </c>
      <c r="K200" s="14">
        <f>[2]Лист1!$K$149</f>
        <v>17564.500000000007</v>
      </c>
      <c r="L200" s="20">
        <f>1.1*L199</f>
        <v>0</v>
      </c>
      <c r="M200" s="20"/>
      <c r="N200" s="56"/>
      <c r="O200" s="18"/>
    </row>
    <row r="201" spans="1:15" ht="20.25" hidden="1" customHeight="1">
      <c r="A201" s="81"/>
      <c r="B201" s="46"/>
      <c r="C201" s="8" t="s">
        <v>22</v>
      </c>
      <c r="D201" s="14">
        <f t="shared" si="52"/>
        <v>109018.23999999999</v>
      </c>
      <c r="E201" s="14">
        <f t="shared" si="52"/>
        <v>95229.540000000008</v>
      </c>
      <c r="F201" s="14">
        <f>[1]Лист1!$F$146</f>
        <v>90603.739999999991</v>
      </c>
      <c r="G201" s="14">
        <f>[1]Лист1!$G$146</f>
        <v>77665.039999999994</v>
      </c>
      <c r="H201" s="20">
        <v>150</v>
      </c>
      <c r="I201" s="20">
        <v>0</v>
      </c>
      <c r="J201" s="14">
        <f>[2]Лист1!$J$149</f>
        <v>18264.500000000007</v>
      </c>
      <c r="K201" s="14">
        <f>[2]Лист1!$K$149</f>
        <v>17564.500000000007</v>
      </c>
      <c r="L201" s="20">
        <f>1.1*L200</f>
        <v>0</v>
      </c>
      <c r="M201" s="20"/>
      <c r="N201" s="56"/>
      <c r="O201" s="18"/>
    </row>
    <row r="202" spans="1:15" ht="20.25" hidden="1" customHeight="1">
      <c r="A202" s="81"/>
      <c r="B202" s="46"/>
      <c r="C202" s="8" t="s">
        <v>23</v>
      </c>
      <c r="D202" s="14">
        <f t="shared" si="52"/>
        <v>109168.23999999999</v>
      </c>
      <c r="E202" s="14">
        <f t="shared" si="52"/>
        <v>95229.540000000008</v>
      </c>
      <c r="F202" s="14">
        <f>[1]Лист1!$F$146</f>
        <v>90603.739999999991</v>
      </c>
      <c r="G202" s="14">
        <f>[1]Лист1!$G$146</f>
        <v>77665.039999999994</v>
      </c>
      <c r="H202" s="20">
        <v>300</v>
      </c>
      <c r="I202" s="20">
        <v>0</v>
      </c>
      <c r="J202" s="14">
        <f>[2]Лист1!$J$149</f>
        <v>18264.500000000007</v>
      </c>
      <c r="K202" s="14">
        <f>[2]Лист1!$K$149</f>
        <v>17564.500000000007</v>
      </c>
      <c r="L202" s="20">
        <f>1.1*L201</f>
        <v>0</v>
      </c>
      <c r="M202" s="20"/>
      <c r="N202" s="56"/>
      <c r="O202" s="18"/>
    </row>
    <row r="203" spans="1:15" s="10" customFormat="1" hidden="1">
      <c r="A203" s="81"/>
      <c r="B203" s="46" t="s">
        <v>65</v>
      </c>
      <c r="C203" s="8" t="s">
        <v>17</v>
      </c>
      <c r="D203" s="14">
        <f>SUM(D204:D209)</f>
        <v>653209.43999999994</v>
      </c>
      <c r="E203" s="14">
        <f>SUM(E204:E209)</f>
        <v>571377.24000000011</v>
      </c>
      <c r="F203" s="14">
        <f>[1]Лист1!$F$146</f>
        <v>90603.739999999991</v>
      </c>
      <c r="G203" s="14">
        <f>[1]Лист1!$G$146</f>
        <v>77665.039999999994</v>
      </c>
      <c r="H203" s="20">
        <f>SUM(H204:H209)</f>
        <v>0</v>
      </c>
      <c r="I203" s="20">
        <f>SUM(I204:I209)</f>
        <v>0</v>
      </c>
      <c r="J203" s="14">
        <f>[2]Лист1!$J$149</f>
        <v>18264.500000000007</v>
      </c>
      <c r="K203" s="14">
        <f>[2]Лист1!$K$149</f>
        <v>17564.500000000007</v>
      </c>
      <c r="L203" s="20">
        <f>SUM(L204:L209)</f>
        <v>0</v>
      </c>
      <c r="M203" s="20">
        <f>SUM(M204:M209)</f>
        <v>0</v>
      </c>
      <c r="N203" s="56"/>
      <c r="O203" s="27"/>
    </row>
    <row r="204" spans="1:15" hidden="1">
      <c r="A204" s="81"/>
      <c r="B204" s="46"/>
      <c r="C204" s="8" t="s">
        <v>18</v>
      </c>
      <c r="D204" s="14">
        <f t="shared" ref="D204:E209" si="53">F204+H204+J204+L204</f>
        <v>108868.23999999999</v>
      </c>
      <c r="E204" s="14">
        <f t="shared" si="53"/>
        <v>95229.540000000008</v>
      </c>
      <c r="F204" s="14">
        <f>[1]Лист1!$F$146</f>
        <v>90603.739999999991</v>
      </c>
      <c r="G204" s="14">
        <f>[1]Лист1!$G$146</f>
        <v>77665.039999999994</v>
      </c>
      <c r="H204" s="20">
        <v>0</v>
      </c>
      <c r="I204" s="20">
        <v>0</v>
      </c>
      <c r="J204" s="14">
        <f>[2]Лист1!$J$149</f>
        <v>18264.500000000007</v>
      </c>
      <c r="K204" s="14">
        <f>[2]Лист1!$K$149</f>
        <v>17564.500000000007</v>
      </c>
      <c r="L204" s="20">
        <f t="shared" ref="L204:L209" si="54">M204</f>
        <v>0</v>
      </c>
      <c r="M204" s="20">
        <v>0</v>
      </c>
      <c r="N204" s="56"/>
      <c r="O204" s="18"/>
    </row>
    <row r="205" spans="1:15" hidden="1">
      <c r="A205" s="81"/>
      <c r="B205" s="46"/>
      <c r="C205" s="8" t="s">
        <v>19</v>
      </c>
      <c r="D205" s="14">
        <f t="shared" si="53"/>
        <v>108868.23999999999</v>
      </c>
      <c r="E205" s="14">
        <f t="shared" si="53"/>
        <v>95229.540000000008</v>
      </c>
      <c r="F205" s="14">
        <f>[1]Лист1!$F$146</f>
        <v>90603.739999999991</v>
      </c>
      <c r="G205" s="14">
        <f>[1]Лист1!$G$146</f>
        <v>77665.039999999994</v>
      </c>
      <c r="H205" s="20">
        <v>0</v>
      </c>
      <c r="I205" s="20">
        <v>0</v>
      </c>
      <c r="J205" s="14">
        <f>[2]Лист1!$J$149</f>
        <v>18264.500000000007</v>
      </c>
      <c r="K205" s="14">
        <f>[2]Лист1!$K$149</f>
        <v>17564.500000000007</v>
      </c>
      <c r="L205" s="20">
        <f t="shared" si="54"/>
        <v>0</v>
      </c>
      <c r="M205" s="20">
        <v>0</v>
      </c>
      <c r="N205" s="56"/>
      <c r="O205" s="18"/>
    </row>
    <row r="206" spans="1:15" hidden="1">
      <c r="A206" s="81"/>
      <c r="B206" s="46"/>
      <c r="C206" s="8" t="s">
        <v>20</v>
      </c>
      <c r="D206" s="14">
        <f t="shared" si="53"/>
        <v>108868.23999999999</v>
      </c>
      <c r="E206" s="14">
        <f t="shared" si="53"/>
        <v>95229.540000000008</v>
      </c>
      <c r="F206" s="14">
        <f>[1]Лист1!$F$146</f>
        <v>90603.739999999991</v>
      </c>
      <c r="G206" s="14">
        <f>[1]Лист1!$G$146</f>
        <v>77665.039999999994</v>
      </c>
      <c r="H206" s="20">
        <v>0</v>
      </c>
      <c r="I206" s="20">
        <v>0</v>
      </c>
      <c r="J206" s="14">
        <f>[2]Лист1!$J$149</f>
        <v>18264.500000000007</v>
      </c>
      <c r="K206" s="14">
        <f>[2]Лист1!$K$149</f>
        <v>17564.500000000007</v>
      </c>
      <c r="L206" s="20">
        <f t="shared" si="54"/>
        <v>0</v>
      </c>
      <c r="M206" s="20">
        <v>0</v>
      </c>
      <c r="N206" s="56"/>
      <c r="O206" s="18"/>
    </row>
    <row r="207" spans="1:15" hidden="1">
      <c r="A207" s="81"/>
      <c r="B207" s="46"/>
      <c r="C207" s="8" t="s">
        <v>21</v>
      </c>
      <c r="D207" s="14">
        <f t="shared" si="53"/>
        <v>108868.23999999999</v>
      </c>
      <c r="E207" s="14">
        <f t="shared" si="53"/>
        <v>95229.540000000008</v>
      </c>
      <c r="F207" s="14">
        <f>[1]Лист1!$F$146</f>
        <v>90603.739999999991</v>
      </c>
      <c r="G207" s="14">
        <f>[1]Лист1!$G$146</f>
        <v>77665.039999999994</v>
      </c>
      <c r="H207" s="20">
        <v>0</v>
      </c>
      <c r="I207" s="20">
        <v>0</v>
      </c>
      <c r="J207" s="14">
        <f>[2]Лист1!$J$149</f>
        <v>18264.500000000007</v>
      </c>
      <c r="K207" s="14">
        <f>[2]Лист1!$K$149</f>
        <v>17564.500000000007</v>
      </c>
      <c r="L207" s="20">
        <f t="shared" si="54"/>
        <v>0</v>
      </c>
      <c r="M207" s="20">
        <v>0</v>
      </c>
      <c r="N207" s="56"/>
      <c r="O207" s="18"/>
    </row>
    <row r="208" spans="1:15" hidden="1">
      <c r="A208" s="81"/>
      <c r="B208" s="46"/>
      <c r="C208" s="8" t="s">
        <v>22</v>
      </c>
      <c r="D208" s="14">
        <f t="shared" si="53"/>
        <v>108868.23999999999</v>
      </c>
      <c r="E208" s="14">
        <f t="shared" si="53"/>
        <v>95229.540000000008</v>
      </c>
      <c r="F208" s="14">
        <f>[1]Лист1!$F$146</f>
        <v>90603.739999999991</v>
      </c>
      <c r="G208" s="14">
        <f>[1]Лист1!$G$146</f>
        <v>77665.039999999994</v>
      </c>
      <c r="H208" s="20">
        <v>0</v>
      </c>
      <c r="I208" s="20">
        <v>0</v>
      </c>
      <c r="J208" s="14">
        <f>[2]Лист1!$J$149</f>
        <v>18264.500000000007</v>
      </c>
      <c r="K208" s="14">
        <f>[2]Лист1!$K$149</f>
        <v>17564.500000000007</v>
      </c>
      <c r="L208" s="20">
        <f t="shared" si="54"/>
        <v>0</v>
      </c>
      <c r="M208" s="20">
        <v>0</v>
      </c>
      <c r="N208" s="56"/>
      <c r="O208" s="18"/>
    </row>
    <row r="209" spans="1:17" hidden="1">
      <c r="A209" s="81"/>
      <c r="B209" s="46"/>
      <c r="C209" s="8" t="s">
        <v>23</v>
      </c>
      <c r="D209" s="14">
        <f t="shared" si="53"/>
        <v>108868.23999999999</v>
      </c>
      <c r="E209" s="14">
        <f t="shared" si="53"/>
        <v>95229.540000000008</v>
      </c>
      <c r="F209" s="14">
        <f>[1]Лист1!$F$146</f>
        <v>90603.739999999991</v>
      </c>
      <c r="G209" s="14">
        <f>[1]Лист1!$G$146</f>
        <v>77665.039999999994</v>
      </c>
      <c r="H209" s="20">
        <v>0</v>
      </c>
      <c r="I209" s="20">
        <v>0</v>
      </c>
      <c r="J209" s="14">
        <f>[2]Лист1!$J$149</f>
        <v>18264.500000000007</v>
      </c>
      <c r="K209" s="14">
        <f>[2]Лист1!$K$149</f>
        <v>17564.500000000007</v>
      </c>
      <c r="L209" s="20">
        <f t="shared" si="54"/>
        <v>0</v>
      </c>
      <c r="M209" s="20">
        <v>0</v>
      </c>
      <c r="N209" s="56"/>
      <c r="O209" s="18"/>
    </row>
    <row r="210" spans="1:17" s="10" customFormat="1" hidden="1">
      <c r="A210" s="81"/>
      <c r="B210" s="46" t="s">
        <v>66</v>
      </c>
      <c r="C210" s="8" t="s">
        <v>17</v>
      </c>
      <c r="D210" s="14">
        <f>SUM(D211:D216)</f>
        <v>654202.43200000003</v>
      </c>
      <c r="E210" s="14">
        <f>SUM(E211:E216)</f>
        <v>571377.24000000011</v>
      </c>
      <c r="F210" s="14">
        <f>[1]Лист1!$F$146</f>
        <v>90603.739999999991</v>
      </c>
      <c r="G210" s="14">
        <f>[1]Лист1!$G$146</f>
        <v>77665.039999999994</v>
      </c>
      <c r="H210" s="20">
        <f>SUM(H211:H216)</f>
        <v>992.99199999999996</v>
      </c>
      <c r="I210" s="20">
        <f>SUM(I211:I216)</f>
        <v>0</v>
      </c>
      <c r="J210" s="14">
        <f>[2]Лист1!$J$149</f>
        <v>18264.500000000007</v>
      </c>
      <c r="K210" s="14">
        <f>[2]Лист1!$K$149</f>
        <v>17564.500000000007</v>
      </c>
      <c r="L210" s="20"/>
      <c r="M210" s="20"/>
      <c r="N210" s="56"/>
      <c r="O210" s="27"/>
    </row>
    <row r="211" spans="1:17" hidden="1">
      <c r="A211" s="81"/>
      <c r="B211" s="46"/>
      <c r="C211" s="8" t="s">
        <v>18</v>
      </c>
      <c r="D211" s="14">
        <f t="shared" ref="D211:E216" si="55">F211+H211+J211+L211</f>
        <v>108968.23999999999</v>
      </c>
      <c r="E211" s="14">
        <f t="shared" si="55"/>
        <v>95229.540000000008</v>
      </c>
      <c r="F211" s="14">
        <f>[1]Лист1!$F$146</f>
        <v>90603.739999999991</v>
      </c>
      <c r="G211" s="14">
        <f>[1]Лист1!$G$146</f>
        <v>77665.039999999994</v>
      </c>
      <c r="H211" s="20">
        <v>100</v>
      </c>
      <c r="I211" s="20">
        <v>0</v>
      </c>
      <c r="J211" s="14">
        <f>[2]Лист1!$J$149</f>
        <v>18264.500000000007</v>
      </c>
      <c r="K211" s="14">
        <f>[2]Лист1!$K$149</f>
        <v>17564.500000000007</v>
      </c>
      <c r="L211" s="20"/>
      <c r="M211" s="20"/>
      <c r="N211" s="56"/>
      <c r="O211" s="18"/>
    </row>
    <row r="212" spans="1:17" hidden="1">
      <c r="A212" s="81"/>
      <c r="B212" s="46"/>
      <c r="C212" s="8" t="s">
        <v>19</v>
      </c>
      <c r="D212" s="14">
        <f t="shared" si="55"/>
        <v>108988.23999999999</v>
      </c>
      <c r="E212" s="14">
        <f t="shared" si="55"/>
        <v>95229.540000000008</v>
      </c>
      <c r="F212" s="14">
        <f>[1]Лист1!$F$146</f>
        <v>90603.739999999991</v>
      </c>
      <c r="G212" s="14">
        <f>[1]Лист1!$G$146</f>
        <v>77665.039999999994</v>
      </c>
      <c r="H212" s="20">
        <f>1.2*H211</f>
        <v>120</v>
      </c>
      <c r="I212" s="20">
        <v>0</v>
      </c>
      <c r="J212" s="14">
        <f>[2]Лист1!$J$149</f>
        <v>18264.500000000007</v>
      </c>
      <c r="K212" s="14">
        <f>[2]Лист1!$K$149</f>
        <v>17564.500000000007</v>
      </c>
      <c r="L212" s="20"/>
      <c r="M212" s="20"/>
      <c r="N212" s="56"/>
      <c r="O212" s="18"/>
    </row>
    <row r="213" spans="1:17" hidden="1">
      <c r="A213" s="81"/>
      <c r="B213" s="46"/>
      <c r="C213" s="8" t="s">
        <v>20</v>
      </c>
      <c r="D213" s="14">
        <f t="shared" si="55"/>
        <v>109012.23999999999</v>
      </c>
      <c r="E213" s="14">
        <f t="shared" si="55"/>
        <v>95229.540000000008</v>
      </c>
      <c r="F213" s="14">
        <f>[1]Лист1!$F$146</f>
        <v>90603.739999999991</v>
      </c>
      <c r="G213" s="14">
        <f>[1]Лист1!$G$146</f>
        <v>77665.039999999994</v>
      </c>
      <c r="H213" s="20">
        <f>1.2*H212</f>
        <v>144</v>
      </c>
      <c r="I213" s="20">
        <v>0</v>
      </c>
      <c r="J213" s="14">
        <f>[2]Лист1!$J$149</f>
        <v>18264.500000000007</v>
      </c>
      <c r="K213" s="14">
        <f>[2]Лист1!$K$149</f>
        <v>17564.500000000007</v>
      </c>
      <c r="L213" s="20"/>
      <c r="M213" s="20"/>
      <c r="N213" s="56"/>
      <c r="O213" s="18"/>
    </row>
    <row r="214" spans="1:17" hidden="1">
      <c r="A214" s="81"/>
      <c r="B214" s="46"/>
      <c r="C214" s="8" t="s">
        <v>21</v>
      </c>
      <c r="D214" s="14">
        <f t="shared" si="55"/>
        <v>109041.04000000001</v>
      </c>
      <c r="E214" s="14">
        <f t="shared" si="55"/>
        <v>95229.540000000008</v>
      </c>
      <c r="F214" s="14">
        <f>[1]Лист1!$F$146</f>
        <v>90603.739999999991</v>
      </c>
      <c r="G214" s="14">
        <f>[1]Лист1!$G$146</f>
        <v>77665.039999999994</v>
      </c>
      <c r="H214" s="20">
        <f>1.2*H213</f>
        <v>172.79999999999998</v>
      </c>
      <c r="I214" s="20">
        <v>0</v>
      </c>
      <c r="J214" s="14">
        <f>[2]Лист1!$J$149</f>
        <v>18264.500000000007</v>
      </c>
      <c r="K214" s="14">
        <f>[2]Лист1!$K$149</f>
        <v>17564.500000000007</v>
      </c>
      <c r="L214" s="20"/>
      <c r="M214" s="20"/>
      <c r="N214" s="56"/>
      <c r="O214" s="18"/>
    </row>
    <row r="215" spans="1:17" hidden="1">
      <c r="A215" s="81"/>
      <c r="B215" s="46"/>
      <c r="C215" s="8" t="s">
        <v>22</v>
      </c>
      <c r="D215" s="14">
        <f t="shared" si="55"/>
        <v>109075.6</v>
      </c>
      <c r="E215" s="14">
        <f t="shared" si="55"/>
        <v>95229.540000000008</v>
      </c>
      <c r="F215" s="14">
        <f>[1]Лист1!$F$146</f>
        <v>90603.739999999991</v>
      </c>
      <c r="G215" s="14">
        <f>[1]Лист1!$G$146</f>
        <v>77665.039999999994</v>
      </c>
      <c r="H215" s="20">
        <f>1.2*H214</f>
        <v>207.35999999999999</v>
      </c>
      <c r="I215" s="20">
        <v>0</v>
      </c>
      <c r="J215" s="14">
        <f>[2]Лист1!$J$149</f>
        <v>18264.500000000007</v>
      </c>
      <c r="K215" s="14">
        <f>[2]Лист1!$K$149</f>
        <v>17564.500000000007</v>
      </c>
      <c r="L215" s="20">
        <f>1.1*L214</f>
        <v>0</v>
      </c>
      <c r="M215" s="20"/>
      <c r="N215" s="56"/>
      <c r="O215" s="18"/>
    </row>
    <row r="216" spans="1:17" hidden="1">
      <c r="A216" s="81"/>
      <c r="B216" s="46"/>
      <c r="C216" s="8" t="s">
        <v>23</v>
      </c>
      <c r="D216" s="14">
        <f t="shared" si="55"/>
        <v>109117.07199999999</v>
      </c>
      <c r="E216" s="14">
        <f t="shared" si="55"/>
        <v>95229.540000000008</v>
      </c>
      <c r="F216" s="14">
        <f>[1]Лист1!$F$146</f>
        <v>90603.739999999991</v>
      </c>
      <c r="G216" s="14">
        <f>[1]Лист1!$G$146</f>
        <v>77665.039999999994</v>
      </c>
      <c r="H216" s="20">
        <f>1.2*H215</f>
        <v>248.83199999999997</v>
      </c>
      <c r="I216" s="20">
        <v>0</v>
      </c>
      <c r="J216" s="14">
        <f>[2]Лист1!$J$149</f>
        <v>18264.500000000007</v>
      </c>
      <c r="K216" s="14">
        <f>[2]Лист1!$K$149</f>
        <v>17564.500000000007</v>
      </c>
      <c r="L216" s="20">
        <f>1.1*L215</f>
        <v>0</v>
      </c>
      <c r="M216" s="20"/>
      <c r="N216" s="56"/>
      <c r="O216" s="18"/>
    </row>
    <row r="217" spans="1:17" s="10" customFormat="1" hidden="1">
      <c r="A217" s="81"/>
      <c r="B217" s="46" t="s">
        <v>67</v>
      </c>
      <c r="C217" s="8" t="s">
        <v>17</v>
      </c>
      <c r="D217" s="14">
        <f>SUM(D218:D223)</f>
        <v>653209.43999999994</v>
      </c>
      <c r="E217" s="14">
        <f>SUM(E218:E223)</f>
        <v>571377.24000000011</v>
      </c>
      <c r="F217" s="14">
        <f>[1]Лист1!$F$146</f>
        <v>90603.739999999991</v>
      </c>
      <c r="G217" s="14">
        <f>[1]Лист1!$G$146</f>
        <v>77665.039999999994</v>
      </c>
      <c r="H217" s="20">
        <f>SUM(H218:H223)</f>
        <v>0</v>
      </c>
      <c r="I217" s="20">
        <f>SUM(I218:I223)</f>
        <v>0</v>
      </c>
      <c r="J217" s="14">
        <f>[2]Лист1!$J$149</f>
        <v>18264.500000000007</v>
      </c>
      <c r="K217" s="14">
        <f>[2]Лист1!$K$149</f>
        <v>17564.500000000007</v>
      </c>
      <c r="L217" s="20"/>
      <c r="M217" s="20"/>
      <c r="N217" s="56"/>
      <c r="O217" s="27"/>
    </row>
    <row r="218" spans="1:17" hidden="1">
      <c r="A218" s="81"/>
      <c r="B218" s="46"/>
      <c r="C218" s="8" t="s">
        <v>18</v>
      </c>
      <c r="D218" s="14">
        <f t="shared" ref="D218:E223" si="56">F218+H218+J218+L218</f>
        <v>108868.23999999999</v>
      </c>
      <c r="E218" s="14">
        <f t="shared" si="56"/>
        <v>95229.540000000008</v>
      </c>
      <c r="F218" s="14">
        <f>[1]Лист1!$F$146</f>
        <v>90603.739999999991</v>
      </c>
      <c r="G218" s="14">
        <f>[1]Лист1!$G$146</f>
        <v>77665.039999999994</v>
      </c>
      <c r="H218" s="20">
        <v>0</v>
      </c>
      <c r="I218" s="20">
        <v>0</v>
      </c>
      <c r="J218" s="14">
        <f>[2]Лист1!$J$149</f>
        <v>18264.500000000007</v>
      </c>
      <c r="K218" s="14">
        <f>[2]Лист1!$K$149</f>
        <v>17564.500000000007</v>
      </c>
      <c r="L218" s="20"/>
      <c r="M218" s="20"/>
      <c r="N218" s="56"/>
      <c r="O218" s="18"/>
    </row>
    <row r="219" spans="1:17" hidden="1">
      <c r="A219" s="81"/>
      <c r="B219" s="46"/>
      <c r="C219" s="8" t="s">
        <v>19</v>
      </c>
      <c r="D219" s="14">
        <f t="shared" si="56"/>
        <v>108868.23999999999</v>
      </c>
      <c r="E219" s="14">
        <f t="shared" si="56"/>
        <v>95229.540000000008</v>
      </c>
      <c r="F219" s="14">
        <f>[1]Лист1!$F$146</f>
        <v>90603.739999999991</v>
      </c>
      <c r="G219" s="14">
        <f>[1]Лист1!$G$146</f>
        <v>77665.039999999994</v>
      </c>
      <c r="H219" s="20">
        <v>0</v>
      </c>
      <c r="I219" s="20">
        <v>0</v>
      </c>
      <c r="J219" s="14">
        <f>[2]Лист1!$J$149</f>
        <v>18264.500000000007</v>
      </c>
      <c r="K219" s="14">
        <f>[2]Лист1!$K$149</f>
        <v>17564.500000000007</v>
      </c>
      <c r="L219" s="20"/>
      <c r="M219" s="20"/>
      <c r="N219" s="56"/>
      <c r="O219" s="18"/>
    </row>
    <row r="220" spans="1:17" hidden="1">
      <c r="A220" s="81"/>
      <c r="B220" s="46"/>
      <c r="C220" s="8" t="s">
        <v>20</v>
      </c>
      <c r="D220" s="14">
        <f t="shared" si="56"/>
        <v>108868.23999999999</v>
      </c>
      <c r="E220" s="14">
        <f t="shared" si="56"/>
        <v>95229.540000000008</v>
      </c>
      <c r="F220" s="14">
        <f>[1]Лист1!$F$146</f>
        <v>90603.739999999991</v>
      </c>
      <c r="G220" s="14">
        <f>[1]Лист1!$G$146</f>
        <v>77665.039999999994</v>
      </c>
      <c r="H220" s="20">
        <v>0</v>
      </c>
      <c r="I220" s="20">
        <v>0</v>
      </c>
      <c r="J220" s="14">
        <f>[2]Лист1!$J$149</f>
        <v>18264.500000000007</v>
      </c>
      <c r="K220" s="14">
        <f>[2]Лист1!$K$149</f>
        <v>17564.500000000007</v>
      </c>
      <c r="L220" s="20"/>
      <c r="M220" s="20"/>
      <c r="N220" s="56"/>
      <c r="O220" s="18"/>
    </row>
    <row r="221" spans="1:17" hidden="1">
      <c r="A221" s="81"/>
      <c r="B221" s="46"/>
      <c r="C221" s="8" t="s">
        <v>21</v>
      </c>
      <c r="D221" s="14">
        <f t="shared" si="56"/>
        <v>108868.23999999999</v>
      </c>
      <c r="E221" s="14">
        <f t="shared" si="56"/>
        <v>95229.540000000008</v>
      </c>
      <c r="F221" s="14">
        <f>[1]Лист1!$F$146</f>
        <v>90603.739999999991</v>
      </c>
      <c r="G221" s="14">
        <f>[1]Лист1!$G$146</f>
        <v>77665.039999999994</v>
      </c>
      <c r="H221" s="20">
        <v>0</v>
      </c>
      <c r="I221" s="20">
        <v>0</v>
      </c>
      <c r="J221" s="14">
        <f>[2]Лист1!$J$149</f>
        <v>18264.500000000007</v>
      </c>
      <c r="K221" s="14">
        <f>[2]Лист1!$K$149</f>
        <v>17564.500000000007</v>
      </c>
      <c r="L221" s="20"/>
      <c r="M221" s="20"/>
      <c r="N221" s="56"/>
      <c r="O221" s="18"/>
    </row>
    <row r="222" spans="1:17" hidden="1">
      <c r="A222" s="81"/>
      <c r="B222" s="46"/>
      <c r="C222" s="8" t="s">
        <v>22</v>
      </c>
      <c r="D222" s="14">
        <f t="shared" si="56"/>
        <v>108868.23999999999</v>
      </c>
      <c r="E222" s="14">
        <f t="shared" si="56"/>
        <v>95229.540000000008</v>
      </c>
      <c r="F222" s="14">
        <f>[1]Лист1!$F$146</f>
        <v>90603.739999999991</v>
      </c>
      <c r="G222" s="14">
        <f>[1]Лист1!$G$146</f>
        <v>77665.039999999994</v>
      </c>
      <c r="H222" s="20">
        <v>0</v>
      </c>
      <c r="I222" s="20">
        <v>0</v>
      </c>
      <c r="J222" s="14">
        <f>[2]Лист1!$J$149</f>
        <v>18264.500000000007</v>
      </c>
      <c r="K222" s="14">
        <f>[2]Лист1!$K$149</f>
        <v>17564.500000000007</v>
      </c>
      <c r="L222" s="20">
        <f>1.1*L221</f>
        <v>0</v>
      </c>
      <c r="M222" s="20"/>
      <c r="N222" s="56"/>
      <c r="O222" s="18"/>
    </row>
    <row r="223" spans="1:17" hidden="1">
      <c r="A223" s="81"/>
      <c r="B223" s="46"/>
      <c r="C223" s="8" t="s">
        <v>23</v>
      </c>
      <c r="D223" s="14">
        <f t="shared" si="56"/>
        <v>108868.23999999999</v>
      </c>
      <c r="E223" s="14">
        <f t="shared" si="56"/>
        <v>95229.540000000008</v>
      </c>
      <c r="F223" s="14">
        <f>[1]Лист1!$F$146</f>
        <v>90603.739999999991</v>
      </c>
      <c r="G223" s="14">
        <f>[1]Лист1!$G$146</f>
        <v>77665.039999999994</v>
      </c>
      <c r="H223" s="20">
        <v>0</v>
      </c>
      <c r="I223" s="20">
        <v>0</v>
      </c>
      <c r="J223" s="14">
        <f>[2]Лист1!$J$149</f>
        <v>18264.500000000007</v>
      </c>
      <c r="K223" s="14">
        <f>[2]Лист1!$K$149</f>
        <v>17564.500000000007</v>
      </c>
      <c r="L223" s="20">
        <f>1.1*L222</f>
        <v>0</v>
      </c>
      <c r="M223" s="20"/>
      <c r="N223" s="56"/>
      <c r="O223" s="18"/>
    </row>
    <row r="224" spans="1:17" s="10" customFormat="1" hidden="1">
      <c r="A224" s="81"/>
      <c r="B224" s="79" t="s">
        <v>103</v>
      </c>
      <c r="C224" s="8" t="s">
        <v>17</v>
      </c>
      <c r="D224" s="14">
        <f>SUM(D225:D230)</f>
        <v>653209.43999999994</v>
      </c>
      <c r="E224" s="14">
        <f>SUM(E225:E230)</f>
        <v>571377.24000000011</v>
      </c>
      <c r="F224" s="14">
        <f>[1]Лист1!$F$146</f>
        <v>90603.739999999991</v>
      </c>
      <c r="G224" s="14">
        <f>[1]Лист1!$G$146</f>
        <v>77665.039999999994</v>
      </c>
      <c r="H224" s="20">
        <f t="shared" ref="H224:M224" si="57">SUM(H225:H230)</f>
        <v>0</v>
      </c>
      <c r="I224" s="20">
        <f t="shared" si="57"/>
        <v>0</v>
      </c>
      <c r="J224" s="14">
        <f>[2]Лист1!$J$149</f>
        <v>18264.500000000007</v>
      </c>
      <c r="K224" s="14">
        <f>[2]Лист1!$K$149</f>
        <v>17564.500000000007</v>
      </c>
      <c r="L224" s="20">
        <f t="shared" si="57"/>
        <v>0</v>
      </c>
      <c r="M224" s="20">
        <f t="shared" si="57"/>
        <v>0</v>
      </c>
      <c r="N224" s="56"/>
      <c r="O224" s="27"/>
      <c r="P224" s="1"/>
      <c r="Q224" s="1"/>
    </row>
    <row r="225" spans="1:17" hidden="1">
      <c r="A225" s="81"/>
      <c r="B225" s="79"/>
      <c r="C225" s="8" t="s">
        <v>18</v>
      </c>
      <c r="D225" s="14">
        <f t="shared" ref="D225:D230" si="58">F225+H225+J225+L225</f>
        <v>108868.23999999999</v>
      </c>
      <c r="E225" s="14">
        <f t="shared" ref="E225:E230" si="59">G225+I225+K225+M225</f>
        <v>95229.540000000008</v>
      </c>
      <c r="F225" s="14">
        <f>[1]Лист1!$F$146</f>
        <v>90603.739999999991</v>
      </c>
      <c r="G225" s="14">
        <f>[1]Лист1!$G$146</f>
        <v>77665.039999999994</v>
      </c>
      <c r="H225" s="20">
        <v>0</v>
      </c>
      <c r="I225" s="20">
        <v>0</v>
      </c>
      <c r="J225" s="14">
        <f>[2]Лист1!$J$149</f>
        <v>18264.500000000007</v>
      </c>
      <c r="K225" s="14">
        <f>[2]Лист1!$K$149</f>
        <v>17564.500000000007</v>
      </c>
      <c r="L225" s="20">
        <v>0</v>
      </c>
      <c r="M225" s="20">
        <v>0</v>
      </c>
      <c r="N225" s="56"/>
      <c r="O225" s="30"/>
    </row>
    <row r="226" spans="1:17" hidden="1">
      <c r="A226" s="81"/>
      <c r="B226" s="79"/>
      <c r="C226" s="8" t="s">
        <v>19</v>
      </c>
      <c r="D226" s="14">
        <f t="shared" si="58"/>
        <v>108868.23999999999</v>
      </c>
      <c r="E226" s="14">
        <f t="shared" si="59"/>
        <v>95229.540000000008</v>
      </c>
      <c r="F226" s="14">
        <f>[1]Лист1!$F$146</f>
        <v>90603.739999999991</v>
      </c>
      <c r="G226" s="14">
        <f>[1]Лист1!$G$146</f>
        <v>77665.039999999994</v>
      </c>
      <c r="H226" s="20">
        <v>0</v>
      </c>
      <c r="I226" s="20">
        <v>0</v>
      </c>
      <c r="J226" s="14">
        <f>[2]Лист1!$J$149</f>
        <v>18264.500000000007</v>
      </c>
      <c r="K226" s="14">
        <f>[2]Лист1!$K$149</f>
        <v>17564.500000000007</v>
      </c>
      <c r="L226" s="20">
        <v>0</v>
      </c>
      <c r="M226" s="20">
        <v>0</v>
      </c>
      <c r="N226" s="56"/>
      <c r="O226" s="18"/>
    </row>
    <row r="227" spans="1:17" hidden="1">
      <c r="A227" s="81"/>
      <c r="B227" s="79"/>
      <c r="C227" s="8" t="s">
        <v>20</v>
      </c>
      <c r="D227" s="14">
        <f t="shared" si="58"/>
        <v>108868.23999999999</v>
      </c>
      <c r="E227" s="14">
        <f t="shared" si="59"/>
        <v>95229.540000000008</v>
      </c>
      <c r="F227" s="14">
        <f>[1]Лист1!$F$146</f>
        <v>90603.739999999991</v>
      </c>
      <c r="G227" s="14">
        <f>[1]Лист1!$G$146</f>
        <v>77665.039999999994</v>
      </c>
      <c r="H227" s="20">
        <v>0</v>
      </c>
      <c r="I227" s="20">
        <v>0</v>
      </c>
      <c r="J227" s="14">
        <f>[2]Лист1!$J$149</f>
        <v>18264.500000000007</v>
      </c>
      <c r="K227" s="14">
        <f>[2]Лист1!$K$149</f>
        <v>17564.500000000007</v>
      </c>
      <c r="L227" s="20">
        <v>0</v>
      </c>
      <c r="M227" s="20">
        <v>0</v>
      </c>
      <c r="N227" s="56"/>
      <c r="O227" s="18"/>
    </row>
    <row r="228" spans="1:17" hidden="1">
      <c r="A228" s="81"/>
      <c r="B228" s="79"/>
      <c r="C228" s="8" t="s">
        <v>21</v>
      </c>
      <c r="D228" s="14">
        <f t="shared" si="58"/>
        <v>108868.23999999999</v>
      </c>
      <c r="E228" s="14">
        <f t="shared" si="59"/>
        <v>95229.540000000008</v>
      </c>
      <c r="F228" s="14">
        <f>[1]Лист1!$F$146</f>
        <v>90603.739999999991</v>
      </c>
      <c r="G228" s="14">
        <f>[1]Лист1!$G$146</f>
        <v>77665.039999999994</v>
      </c>
      <c r="H228" s="20">
        <v>0</v>
      </c>
      <c r="I228" s="20">
        <v>0</v>
      </c>
      <c r="J228" s="14">
        <f>[2]Лист1!$J$149</f>
        <v>18264.500000000007</v>
      </c>
      <c r="K228" s="14">
        <f>[2]Лист1!$K$149</f>
        <v>17564.500000000007</v>
      </c>
      <c r="L228" s="20">
        <v>0</v>
      </c>
      <c r="M228" s="20">
        <v>0</v>
      </c>
      <c r="N228" s="56"/>
      <c r="O228" s="18"/>
    </row>
    <row r="229" spans="1:17" hidden="1">
      <c r="A229" s="81"/>
      <c r="B229" s="79"/>
      <c r="C229" s="8" t="s">
        <v>22</v>
      </c>
      <c r="D229" s="14">
        <f t="shared" si="58"/>
        <v>108868.23999999999</v>
      </c>
      <c r="E229" s="14">
        <f t="shared" si="59"/>
        <v>95229.540000000008</v>
      </c>
      <c r="F229" s="14">
        <f>[1]Лист1!$F$146</f>
        <v>90603.739999999991</v>
      </c>
      <c r="G229" s="14">
        <f>[1]Лист1!$G$146</f>
        <v>77665.039999999994</v>
      </c>
      <c r="H229" s="20">
        <v>0</v>
      </c>
      <c r="I229" s="20">
        <v>0</v>
      </c>
      <c r="J229" s="14">
        <f>[2]Лист1!$J$149</f>
        <v>18264.500000000007</v>
      </c>
      <c r="K229" s="14">
        <f>[2]Лист1!$K$149</f>
        <v>17564.500000000007</v>
      </c>
      <c r="L229" s="20">
        <v>0</v>
      </c>
      <c r="M229" s="20">
        <v>0</v>
      </c>
      <c r="N229" s="56"/>
      <c r="O229" s="18"/>
    </row>
    <row r="230" spans="1:17" hidden="1">
      <c r="A230" s="82"/>
      <c r="B230" s="79"/>
      <c r="C230" s="8" t="s">
        <v>23</v>
      </c>
      <c r="D230" s="14">
        <f t="shared" si="58"/>
        <v>108868.23999999999</v>
      </c>
      <c r="E230" s="14">
        <f t="shared" si="59"/>
        <v>95229.540000000008</v>
      </c>
      <c r="F230" s="14">
        <f>[1]Лист1!$F$146</f>
        <v>90603.739999999991</v>
      </c>
      <c r="G230" s="14">
        <f>[1]Лист1!$G$146</f>
        <v>77665.039999999994</v>
      </c>
      <c r="H230" s="20">
        <v>0</v>
      </c>
      <c r="I230" s="20">
        <v>0</v>
      </c>
      <c r="J230" s="14">
        <f>[2]Лист1!$J$149</f>
        <v>18264.500000000007</v>
      </c>
      <c r="K230" s="14">
        <f>[2]Лист1!$K$149</f>
        <v>17564.500000000007</v>
      </c>
      <c r="L230" s="20">
        <v>0</v>
      </c>
      <c r="M230" s="20">
        <v>0</v>
      </c>
      <c r="N230" s="56"/>
      <c r="O230" s="18"/>
    </row>
    <row r="231" spans="1:17" s="17" customFormat="1">
      <c r="A231" s="45"/>
      <c r="B231" s="50" t="s">
        <v>31</v>
      </c>
      <c r="C231" s="11" t="s">
        <v>17</v>
      </c>
      <c r="D231" s="14">
        <f>SUM(D232:D237)</f>
        <v>3589895.1973840008</v>
      </c>
      <c r="E231" s="14">
        <f t="shared" ref="E231:K231" si="60">SUM(E232:E237)</f>
        <v>1271654.9440000001</v>
      </c>
      <c r="F231" s="14">
        <f t="shared" si="60"/>
        <v>1988707.1023840006</v>
      </c>
      <c r="G231" s="14">
        <f t="shared" si="60"/>
        <v>725254.64399999997</v>
      </c>
      <c r="H231" s="14">
        <f t="shared" si="60"/>
        <v>20943.687250000003</v>
      </c>
      <c r="I231" s="14">
        <f t="shared" si="60"/>
        <v>0</v>
      </c>
      <c r="J231" s="14">
        <f t="shared" si="60"/>
        <v>1299851.0077499999</v>
      </c>
      <c r="K231" s="14">
        <f t="shared" si="60"/>
        <v>396360.2</v>
      </c>
      <c r="L231" s="14">
        <f>SUM(L232:L237)</f>
        <v>280393.40000000002</v>
      </c>
      <c r="M231" s="14">
        <f>SUM(M232:M237)</f>
        <v>150040.1</v>
      </c>
      <c r="N231" s="56"/>
      <c r="O231" s="18"/>
      <c r="P231" s="16"/>
    </row>
    <row r="232" spans="1:17" s="17" customFormat="1">
      <c r="A232" s="45"/>
      <c r="B232" s="50"/>
      <c r="C232" s="11" t="s">
        <v>18</v>
      </c>
      <c r="D232" s="14">
        <f t="shared" ref="D232:E237" si="61">F232+H232+J232+L232</f>
        <v>423497.14400000003</v>
      </c>
      <c r="E232" s="14">
        <f t="shared" si="61"/>
        <v>369330.54400000005</v>
      </c>
      <c r="F232" s="14">
        <f t="shared" ref="F232:M232" si="62">F22+F64+F85+F148</f>
        <v>287073.04400000005</v>
      </c>
      <c r="G232" s="14">
        <f t="shared" si="62"/>
        <v>242825.44400000002</v>
      </c>
      <c r="H232" s="14">
        <f t="shared" si="62"/>
        <v>3225</v>
      </c>
      <c r="I232" s="14">
        <f t="shared" si="62"/>
        <v>0</v>
      </c>
      <c r="J232" s="14">
        <f t="shared" si="62"/>
        <v>69836.899999999994</v>
      </c>
      <c r="K232" s="14">
        <f t="shared" si="62"/>
        <v>63142.9</v>
      </c>
      <c r="L232" s="14">
        <f>L22+L64+L85+L148</f>
        <v>63362.2</v>
      </c>
      <c r="M232" s="14">
        <f t="shared" si="62"/>
        <v>63362.2</v>
      </c>
      <c r="N232" s="56"/>
      <c r="O232" s="18"/>
      <c r="P232" s="16"/>
      <c r="Q232" s="16"/>
    </row>
    <row r="233" spans="1:17" s="17" customFormat="1">
      <c r="A233" s="45"/>
      <c r="B233" s="50"/>
      <c r="C233" s="11" t="s">
        <v>19</v>
      </c>
      <c r="D233" s="14">
        <f t="shared" si="61"/>
        <v>473477.44400000008</v>
      </c>
      <c r="E233" s="14">
        <f>G233+I233+K233+M233</f>
        <v>417598</v>
      </c>
      <c r="F233" s="14">
        <f t="shared" ref="F233:H237" si="63">F23+F65+F86+F149</f>
        <v>287073.04400000005</v>
      </c>
      <c r="G233" s="14">
        <f t="shared" si="63"/>
        <v>241214.6</v>
      </c>
      <c r="H233" s="14">
        <f t="shared" si="63"/>
        <v>3297.5</v>
      </c>
      <c r="I233" s="14">
        <v>0</v>
      </c>
      <c r="J233" s="14">
        <f t="shared" ref="J233:M237" si="64">J23+J65+J86+J149</f>
        <v>139880.1</v>
      </c>
      <c r="K233" s="14">
        <f t="shared" si="64"/>
        <v>133156.6</v>
      </c>
      <c r="L233" s="14">
        <f t="shared" si="64"/>
        <v>43226.8</v>
      </c>
      <c r="M233" s="14">
        <f t="shared" si="64"/>
        <v>43226.8</v>
      </c>
      <c r="N233" s="56"/>
      <c r="O233" s="18"/>
      <c r="P233" s="16"/>
      <c r="Q233" s="16"/>
    </row>
    <row r="234" spans="1:17" s="17" customFormat="1">
      <c r="A234" s="45"/>
      <c r="B234" s="50"/>
      <c r="C234" s="11" t="s">
        <v>20</v>
      </c>
      <c r="D234" s="14">
        <f t="shared" si="61"/>
        <v>539511.64400000009</v>
      </c>
      <c r="E234" s="14">
        <f t="shared" si="61"/>
        <v>484726.4</v>
      </c>
      <c r="F234" s="14">
        <f t="shared" si="63"/>
        <v>287173.04400000005</v>
      </c>
      <c r="G234" s="14">
        <f t="shared" si="63"/>
        <v>241214.6</v>
      </c>
      <c r="H234" s="14">
        <f t="shared" si="63"/>
        <v>3379.25</v>
      </c>
      <c r="I234" s="14">
        <f>I24+I66+I87+I150</f>
        <v>0</v>
      </c>
      <c r="J234" s="14">
        <f>J24+J66+J87+J150</f>
        <v>205508.25</v>
      </c>
      <c r="K234" s="14">
        <f t="shared" si="64"/>
        <v>200060.7</v>
      </c>
      <c r="L234" s="14">
        <f t="shared" si="64"/>
        <v>43451.1</v>
      </c>
      <c r="M234" s="14">
        <f t="shared" si="64"/>
        <v>43451.1</v>
      </c>
      <c r="N234" s="56"/>
      <c r="O234" s="18"/>
      <c r="P234" s="16"/>
      <c r="Q234" s="16"/>
    </row>
    <row r="235" spans="1:17" s="17" customFormat="1">
      <c r="A235" s="45"/>
      <c r="B235" s="50"/>
      <c r="C235" s="11" t="s">
        <v>21</v>
      </c>
      <c r="D235" s="14">
        <f t="shared" si="61"/>
        <v>620612.08240000007</v>
      </c>
      <c r="E235" s="14">
        <f t="shared" si="61"/>
        <v>0</v>
      </c>
      <c r="F235" s="14">
        <f t="shared" si="63"/>
        <v>329921.80240000004</v>
      </c>
      <c r="G235" s="14">
        <f t="shared" si="63"/>
        <v>0</v>
      </c>
      <c r="H235" s="14">
        <f t="shared" si="63"/>
        <v>3521.5749999999998</v>
      </c>
      <c r="I235" s="14">
        <f>I25+I67+I88+I151</f>
        <v>0</v>
      </c>
      <c r="J235" s="14">
        <f t="shared" si="64"/>
        <v>243717.60499999998</v>
      </c>
      <c r="K235" s="14">
        <f t="shared" si="64"/>
        <v>0</v>
      </c>
      <c r="L235" s="14">
        <f t="shared" si="64"/>
        <v>43451.1</v>
      </c>
      <c r="M235" s="14">
        <f t="shared" si="64"/>
        <v>0</v>
      </c>
      <c r="N235" s="56"/>
      <c r="O235" s="18"/>
    </row>
    <row r="236" spans="1:17" s="17" customFormat="1">
      <c r="A236" s="45"/>
      <c r="B236" s="50"/>
      <c r="C236" s="11" t="s">
        <v>22</v>
      </c>
      <c r="D236" s="14">
        <f t="shared" si="61"/>
        <v>711821.18744000013</v>
      </c>
      <c r="E236" s="14">
        <f t="shared" si="61"/>
        <v>0</v>
      </c>
      <c r="F236" s="14">
        <f t="shared" si="63"/>
        <v>373537.58944000013</v>
      </c>
      <c r="G236" s="14">
        <f t="shared" si="63"/>
        <v>0</v>
      </c>
      <c r="H236" s="14">
        <f t="shared" si="63"/>
        <v>3626.0125000000003</v>
      </c>
      <c r="I236" s="14">
        <f>I26+I68+I89+I152</f>
        <v>0</v>
      </c>
      <c r="J236" s="14">
        <f t="shared" si="64"/>
        <v>291206.48550000001</v>
      </c>
      <c r="K236" s="14">
        <f t="shared" si="64"/>
        <v>0</v>
      </c>
      <c r="L236" s="14">
        <f t="shared" si="64"/>
        <v>43451.1</v>
      </c>
      <c r="M236" s="14">
        <f t="shared" si="64"/>
        <v>0</v>
      </c>
      <c r="N236" s="56"/>
      <c r="O236" s="18"/>
      <c r="P236" s="16"/>
    </row>
    <row r="237" spans="1:17" s="17" customFormat="1">
      <c r="A237" s="45"/>
      <c r="B237" s="50"/>
      <c r="C237" s="11" t="s">
        <v>23</v>
      </c>
      <c r="D237" s="14">
        <f t="shared" si="61"/>
        <v>820975.69554400013</v>
      </c>
      <c r="E237" s="14">
        <f t="shared" si="61"/>
        <v>0</v>
      </c>
      <c r="F237" s="14">
        <f t="shared" si="63"/>
        <v>423928.57854400011</v>
      </c>
      <c r="G237" s="14">
        <f t="shared" si="63"/>
        <v>0</v>
      </c>
      <c r="H237" s="14">
        <f t="shared" si="63"/>
        <v>3894.3497499999999</v>
      </c>
      <c r="I237" s="14">
        <f>I27+I69+I90+I153</f>
        <v>0</v>
      </c>
      <c r="J237" s="14">
        <f t="shared" si="64"/>
        <v>349701.66725</v>
      </c>
      <c r="K237" s="14">
        <f t="shared" si="64"/>
        <v>0</v>
      </c>
      <c r="L237" s="14">
        <f t="shared" si="64"/>
        <v>43451.1</v>
      </c>
      <c r="M237" s="14">
        <f t="shared" si="64"/>
        <v>0</v>
      </c>
      <c r="N237" s="57"/>
      <c r="O237" s="18"/>
    </row>
    <row r="238" spans="1:17">
      <c r="A238" s="47" t="s">
        <v>32</v>
      </c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9"/>
      <c r="O238" s="18"/>
    </row>
    <row r="239" spans="1:17">
      <c r="A239" s="47" t="s">
        <v>33</v>
      </c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9"/>
      <c r="O239" s="18"/>
    </row>
    <row r="240" spans="1:17" s="17" customFormat="1">
      <c r="A240" s="59" t="s">
        <v>55</v>
      </c>
      <c r="B240" s="50" t="s">
        <v>64</v>
      </c>
      <c r="C240" s="11" t="s">
        <v>17</v>
      </c>
      <c r="D240" s="14">
        <f>SUM(D241:D246)</f>
        <v>22990</v>
      </c>
      <c r="E240" s="14">
        <f>SUM(E241:E246)</f>
        <v>250</v>
      </c>
      <c r="F240" s="14">
        <f>SUM(F241:F246)</f>
        <v>19490</v>
      </c>
      <c r="G240" s="14">
        <f t="shared" ref="G240:M240" si="65">SUM(G241:G246)</f>
        <v>250</v>
      </c>
      <c r="H240" s="14">
        <f t="shared" si="65"/>
        <v>0</v>
      </c>
      <c r="I240" s="14">
        <f t="shared" si="65"/>
        <v>0</v>
      </c>
      <c r="J240" s="14">
        <f t="shared" si="65"/>
        <v>3500</v>
      </c>
      <c r="K240" s="14">
        <f t="shared" si="65"/>
        <v>0</v>
      </c>
      <c r="L240" s="14">
        <f t="shared" si="65"/>
        <v>0</v>
      </c>
      <c r="M240" s="14">
        <f t="shared" si="65"/>
        <v>0</v>
      </c>
      <c r="N240" s="58" t="s">
        <v>94</v>
      </c>
      <c r="O240" s="18"/>
    </row>
    <row r="241" spans="1:15" s="17" customFormat="1">
      <c r="A241" s="60"/>
      <c r="B241" s="50"/>
      <c r="C241" s="11" t="s">
        <v>18</v>
      </c>
      <c r="D241" s="14">
        <f t="shared" ref="D241:E246" si="66">F241+H241+J241+L241</f>
        <v>6040</v>
      </c>
      <c r="E241" s="14">
        <f t="shared" si="66"/>
        <v>250</v>
      </c>
      <c r="F241" s="14">
        <f>F248+F325+F332</f>
        <v>4540</v>
      </c>
      <c r="G241" s="14">
        <f>G248+G325+G332+250</f>
        <v>250</v>
      </c>
      <c r="H241" s="14">
        <f t="shared" ref="H241:M241" si="67">H248+H325+H332</f>
        <v>0</v>
      </c>
      <c r="I241" s="14">
        <f t="shared" si="67"/>
        <v>0</v>
      </c>
      <c r="J241" s="14">
        <f t="shared" si="67"/>
        <v>1500</v>
      </c>
      <c r="K241" s="14">
        <f t="shared" si="67"/>
        <v>0</v>
      </c>
      <c r="L241" s="14">
        <f t="shared" si="67"/>
        <v>0</v>
      </c>
      <c r="M241" s="14">
        <f t="shared" si="67"/>
        <v>0</v>
      </c>
      <c r="N241" s="58"/>
      <c r="O241" s="18"/>
    </row>
    <row r="242" spans="1:15" s="17" customFormat="1">
      <c r="A242" s="60"/>
      <c r="B242" s="50"/>
      <c r="C242" s="11" t="s">
        <v>19</v>
      </c>
      <c r="D242" s="14">
        <f t="shared" si="66"/>
        <v>6400</v>
      </c>
      <c r="E242" s="14">
        <f t="shared" si="66"/>
        <v>0</v>
      </c>
      <c r="F242" s="14">
        <f t="shared" ref="F242:M242" si="68">F249+F326+F333</f>
        <v>4900</v>
      </c>
      <c r="G242" s="14">
        <f t="shared" si="68"/>
        <v>0</v>
      </c>
      <c r="H242" s="14">
        <f t="shared" si="68"/>
        <v>0</v>
      </c>
      <c r="I242" s="14">
        <f t="shared" si="68"/>
        <v>0</v>
      </c>
      <c r="J242" s="14">
        <f t="shared" si="68"/>
        <v>1500</v>
      </c>
      <c r="K242" s="14">
        <f t="shared" si="68"/>
        <v>0</v>
      </c>
      <c r="L242" s="14">
        <f t="shared" si="68"/>
        <v>0</v>
      </c>
      <c r="M242" s="14">
        <f t="shared" si="68"/>
        <v>0</v>
      </c>
      <c r="N242" s="58"/>
      <c r="O242" s="18"/>
    </row>
    <row r="243" spans="1:15" s="17" customFormat="1">
      <c r="A243" s="60"/>
      <c r="B243" s="50"/>
      <c r="C243" s="11" t="s">
        <v>20</v>
      </c>
      <c r="D243" s="14">
        <f t="shared" si="66"/>
        <v>3050</v>
      </c>
      <c r="E243" s="14">
        <f t="shared" si="66"/>
        <v>0</v>
      </c>
      <c r="F243" s="14">
        <f t="shared" ref="F243:M243" si="69">F250+F327+F334</f>
        <v>2550</v>
      </c>
      <c r="G243" s="14">
        <f t="shared" si="69"/>
        <v>0</v>
      </c>
      <c r="H243" s="14">
        <f t="shared" si="69"/>
        <v>0</v>
      </c>
      <c r="I243" s="14">
        <f t="shared" si="69"/>
        <v>0</v>
      </c>
      <c r="J243" s="14">
        <f t="shared" si="69"/>
        <v>500</v>
      </c>
      <c r="K243" s="14">
        <f t="shared" si="69"/>
        <v>0</v>
      </c>
      <c r="L243" s="14">
        <f t="shared" si="69"/>
        <v>0</v>
      </c>
      <c r="M243" s="14">
        <f t="shared" si="69"/>
        <v>0</v>
      </c>
      <c r="N243" s="58"/>
      <c r="O243" s="18"/>
    </row>
    <row r="244" spans="1:15" s="17" customFormat="1">
      <c r="A244" s="60"/>
      <c r="B244" s="50"/>
      <c r="C244" s="11" t="s">
        <v>21</v>
      </c>
      <c r="D244" s="14">
        <f t="shared" si="66"/>
        <v>2500</v>
      </c>
      <c r="E244" s="14">
        <f t="shared" si="66"/>
        <v>0</v>
      </c>
      <c r="F244" s="14">
        <f t="shared" ref="F244:M244" si="70">F251+F328+F335</f>
        <v>2500</v>
      </c>
      <c r="G244" s="14">
        <f t="shared" si="70"/>
        <v>0</v>
      </c>
      <c r="H244" s="14">
        <f t="shared" si="70"/>
        <v>0</v>
      </c>
      <c r="I244" s="14">
        <f t="shared" si="70"/>
        <v>0</v>
      </c>
      <c r="J244" s="14">
        <f t="shared" si="70"/>
        <v>0</v>
      </c>
      <c r="K244" s="14">
        <f t="shared" si="70"/>
        <v>0</v>
      </c>
      <c r="L244" s="14">
        <f t="shared" si="70"/>
        <v>0</v>
      </c>
      <c r="M244" s="14">
        <f t="shared" si="70"/>
        <v>0</v>
      </c>
      <c r="N244" s="58"/>
      <c r="O244" s="18"/>
    </row>
    <row r="245" spans="1:15" s="17" customFormat="1">
      <c r="A245" s="60"/>
      <c r="B245" s="50"/>
      <c r="C245" s="11" t="s">
        <v>22</v>
      </c>
      <c r="D245" s="14">
        <f t="shared" si="66"/>
        <v>2550</v>
      </c>
      <c r="E245" s="14">
        <f t="shared" si="66"/>
        <v>0</v>
      </c>
      <c r="F245" s="14">
        <f t="shared" ref="F245:M245" si="71">F252+F329+F336</f>
        <v>2550</v>
      </c>
      <c r="G245" s="14">
        <f t="shared" si="71"/>
        <v>0</v>
      </c>
      <c r="H245" s="14">
        <f t="shared" si="71"/>
        <v>0</v>
      </c>
      <c r="I245" s="14">
        <f t="shared" si="71"/>
        <v>0</v>
      </c>
      <c r="J245" s="14">
        <f t="shared" si="71"/>
        <v>0</v>
      </c>
      <c r="K245" s="14">
        <f t="shared" si="71"/>
        <v>0</v>
      </c>
      <c r="L245" s="14">
        <f t="shared" si="71"/>
        <v>0</v>
      </c>
      <c r="M245" s="14">
        <f t="shared" si="71"/>
        <v>0</v>
      </c>
      <c r="N245" s="58"/>
      <c r="O245" s="18"/>
    </row>
    <row r="246" spans="1:15" s="17" customFormat="1" ht="24" customHeight="1">
      <c r="A246" s="60"/>
      <c r="B246" s="50"/>
      <c r="C246" s="11" t="s">
        <v>23</v>
      </c>
      <c r="D246" s="14">
        <f t="shared" si="66"/>
        <v>2450</v>
      </c>
      <c r="E246" s="14">
        <f t="shared" si="66"/>
        <v>0</v>
      </c>
      <c r="F246" s="14">
        <f t="shared" ref="F246:M246" si="72">F253+F330+F337</f>
        <v>2450</v>
      </c>
      <c r="G246" s="14">
        <f t="shared" si="72"/>
        <v>0</v>
      </c>
      <c r="H246" s="14">
        <f t="shared" si="72"/>
        <v>0</v>
      </c>
      <c r="I246" s="14">
        <f t="shared" si="72"/>
        <v>0</v>
      </c>
      <c r="J246" s="14">
        <f t="shared" si="72"/>
        <v>0</v>
      </c>
      <c r="K246" s="14">
        <f t="shared" si="72"/>
        <v>0</v>
      </c>
      <c r="L246" s="14">
        <f t="shared" si="72"/>
        <v>0</v>
      </c>
      <c r="M246" s="14">
        <f t="shared" si="72"/>
        <v>0</v>
      </c>
      <c r="N246" s="58"/>
      <c r="O246" s="18"/>
    </row>
    <row r="247" spans="1:15" s="17" customFormat="1" hidden="1">
      <c r="A247" s="60"/>
      <c r="B247" s="50" t="s">
        <v>56</v>
      </c>
      <c r="C247" s="11" t="s">
        <v>17</v>
      </c>
      <c r="D247" s="14">
        <f>SUM(D248:D253)</f>
        <v>15940</v>
      </c>
      <c r="E247" s="14">
        <f>SUM(E248:E253)</f>
        <v>0</v>
      </c>
      <c r="F247" s="14">
        <f>SUM(F248:F253)</f>
        <v>13940</v>
      </c>
      <c r="G247" s="14">
        <f t="shared" ref="G247:M247" si="73">SUM(G248:G253)</f>
        <v>0</v>
      </c>
      <c r="H247" s="14">
        <f t="shared" si="73"/>
        <v>0</v>
      </c>
      <c r="I247" s="14">
        <f t="shared" si="73"/>
        <v>0</v>
      </c>
      <c r="J247" s="14">
        <f t="shared" si="73"/>
        <v>2000</v>
      </c>
      <c r="K247" s="14">
        <f t="shared" si="73"/>
        <v>0</v>
      </c>
      <c r="L247" s="14">
        <f t="shared" si="73"/>
        <v>0</v>
      </c>
      <c r="M247" s="14">
        <f t="shared" si="73"/>
        <v>0</v>
      </c>
      <c r="N247" s="58"/>
      <c r="O247" s="18"/>
    </row>
    <row r="248" spans="1:15" s="17" customFormat="1" hidden="1">
      <c r="A248" s="60"/>
      <c r="B248" s="50"/>
      <c r="C248" s="11" t="s">
        <v>18</v>
      </c>
      <c r="D248" s="14">
        <f t="shared" ref="D248:E253" si="74">F248+H248+J248+L248</f>
        <v>4740</v>
      </c>
      <c r="E248" s="14">
        <f t="shared" si="74"/>
        <v>0</v>
      </c>
      <c r="F248" s="14">
        <f>F255+F262+F269+F276+F283+F290+F297+F304+F311+F318</f>
        <v>3740</v>
      </c>
      <c r="G248" s="14">
        <f t="shared" ref="G248:M248" si="75">G255+G262+G269+G276+G283+G290+G297+G304+G311+G318</f>
        <v>0</v>
      </c>
      <c r="H248" s="14">
        <f t="shared" si="75"/>
        <v>0</v>
      </c>
      <c r="I248" s="14">
        <f t="shared" si="75"/>
        <v>0</v>
      </c>
      <c r="J248" s="14">
        <f t="shared" si="75"/>
        <v>1000</v>
      </c>
      <c r="K248" s="14">
        <f t="shared" si="75"/>
        <v>0</v>
      </c>
      <c r="L248" s="14">
        <f t="shared" si="75"/>
        <v>0</v>
      </c>
      <c r="M248" s="14">
        <f t="shared" si="75"/>
        <v>0</v>
      </c>
      <c r="N248" s="58"/>
      <c r="O248" s="18"/>
    </row>
    <row r="249" spans="1:15" s="17" customFormat="1" hidden="1">
      <c r="A249" s="60"/>
      <c r="B249" s="50"/>
      <c r="C249" s="11" t="s">
        <v>19</v>
      </c>
      <c r="D249" s="14">
        <f t="shared" si="74"/>
        <v>4950</v>
      </c>
      <c r="E249" s="14">
        <f t="shared" si="74"/>
        <v>0</v>
      </c>
      <c r="F249" s="14">
        <f t="shared" ref="F249:M249" si="76">F256+F263+F270+F277+F284+F291+F298+F305+F312+F319</f>
        <v>3950</v>
      </c>
      <c r="G249" s="14">
        <f t="shared" si="76"/>
        <v>0</v>
      </c>
      <c r="H249" s="14">
        <f t="shared" si="76"/>
        <v>0</v>
      </c>
      <c r="I249" s="14">
        <f t="shared" si="76"/>
        <v>0</v>
      </c>
      <c r="J249" s="14">
        <f t="shared" si="76"/>
        <v>1000</v>
      </c>
      <c r="K249" s="14">
        <f t="shared" si="76"/>
        <v>0</v>
      </c>
      <c r="L249" s="14">
        <f t="shared" si="76"/>
        <v>0</v>
      </c>
      <c r="M249" s="14">
        <f t="shared" si="76"/>
        <v>0</v>
      </c>
      <c r="N249" s="58"/>
      <c r="O249" s="18"/>
    </row>
    <row r="250" spans="1:15" s="17" customFormat="1" hidden="1">
      <c r="A250" s="60"/>
      <c r="B250" s="50"/>
      <c r="C250" s="11" t="s">
        <v>20</v>
      </c>
      <c r="D250" s="14">
        <f t="shared" si="74"/>
        <v>1600</v>
      </c>
      <c r="E250" s="14">
        <f t="shared" si="74"/>
        <v>0</v>
      </c>
      <c r="F250" s="14">
        <f t="shared" ref="F250:M250" si="77">F257+F264+F271+F278+F285+F292+F299+F306+F313+F320</f>
        <v>1600</v>
      </c>
      <c r="G250" s="14">
        <f t="shared" si="77"/>
        <v>0</v>
      </c>
      <c r="H250" s="14">
        <f t="shared" si="77"/>
        <v>0</v>
      </c>
      <c r="I250" s="14">
        <f t="shared" si="77"/>
        <v>0</v>
      </c>
      <c r="J250" s="14">
        <f t="shared" si="77"/>
        <v>0</v>
      </c>
      <c r="K250" s="14">
        <f t="shared" si="77"/>
        <v>0</v>
      </c>
      <c r="L250" s="14">
        <f t="shared" si="77"/>
        <v>0</v>
      </c>
      <c r="M250" s="14">
        <f t="shared" si="77"/>
        <v>0</v>
      </c>
      <c r="N250" s="58"/>
      <c r="O250" s="18"/>
    </row>
    <row r="251" spans="1:15" s="17" customFormat="1" hidden="1">
      <c r="A251" s="60"/>
      <c r="B251" s="50"/>
      <c r="C251" s="11" t="s">
        <v>21</v>
      </c>
      <c r="D251" s="14">
        <f t="shared" si="74"/>
        <v>1550</v>
      </c>
      <c r="E251" s="14">
        <f t="shared" si="74"/>
        <v>0</v>
      </c>
      <c r="F251" s="14">
        <f t="shared" ref="F251:M251" si="78">F258+F265+F272+F279+F286+F293+F300+F307+F314+F321</f>
        <v>1550</v>
      </c>
      <c r="G251" s="14">
        <f t="shared" si="78"/>
        <v>0</v>
      </c>
      <c r="H251" s="14">
        <f t="shared" si="78"/>
        <v>0</v>
      </c>
      <c r="I251" s="14">
        <f t="shared" si="78"/>
        <v>0</v>
      </c>
      <c r="J251" s="14">
        <f t="shared" si="78"/>
        <v>0</v>
      </c>
      <c r="K251" s="14">
        <f t="shared" si="78"/>
        <v>0</v>
      </c>
      <c r="L251" s="14">
        <f t="shared" si="78"/>
        <v>0</v>
      </c>
      <c r="M251" s="14">
        <f t="shared" si="78"/>
        <v>0</v>
      </c>
      <c r="N251" s="58"/>
      <c r="O251" s="18"/>
    </row>
    <row r="252" spans="1:15" s="17" customFormat="1" hidden="1">
      <c r="A252" s="60"/>
      <c r="B252" s="50"/>
      <c r="C252" s="11" t="s">
        <v>22</v>
      </c>
      <c r="D252" s="14">
        <f t="shared" si="74"/>
        <v>1600</v>
      </c>
      <c r="E252" s="14">
        <f t="shared" si="74"/>
        <v>0</v>
      </c>
      <c r="F252" s="14">
        <f t="shared" ref="F252:M252" si="79">F259+F266+F273+F280+F287+F294+F301+F308+F315+F322</f>
        <v>1600</v>
      </c>
      <c r="G252" s="14">
        <f t="shared" si="79"/>
        <v>0</v>
      </c>
      <c r="H252" s="14">
        <f t="shared" si="79"/>
        <v>0</v>
      </c>
      <c r="I252" s="14">
        <f t="shared" si="79"/>
        <v>0</v>
      </c>
      <c r="J252" s="14">
        <f t="shared" si="79"/>
        <v>0</v>
      </c>
      <c r="K252" s="14">
        <f t="shared" si="79"/>
        <v>0</v>
      </c>
      <c r="L252" s="14">
        <f t="shared" si="79"/>
        <v>0</v>
      </c>
      <c r="M252" s="14">
        <f t="shared" si="79"/>
        <v>0</v>
      </c>
      <c r="N252" s="58"/>
      <c r="O252" s="18"/>
    </row>
    <row r="253" spans="1:15" s="17" customFormat="1" hidden="1">
      <c r="A253" s="60"/>
      <c r="B253" s="50"/>
      <c r="C253" s="11" t="s">
        <v>23</v>
      </c>
      <c r="D253" s="14">
        <f t="shared" si="74"/>
        <v>1500</v>
      </c>
      <c r="E253" s="14">
        <f t="shared" si="74"/>
        <v>0</v>
      </c>
      <c r="F253" s="14">
        <f t="shared" ref="F253:M253" si="80">F260+F267+F274+F281+F288+F295+F302+F309+F316+F323</f>
        <v>1500</v>
      </c>
      <c r="G253" s="14">
        <f t="shared" si="80"/>
        <v>0</v>
      </c>
      <c r="H253" s="14">
        <f t="shared" si="80"/>
        <v>0</v>
      </c>
      <c r="I253" s="14">
        <f t="shared" si="80"/>
        <v>0</v>
      </c>
      <c r="J253" s="14">
        <f t="shared" si="80"/>
        <v>0</v>
      </c>
      <c r="K253" s="14">
        <f t="shared" si="80"/>
        <v>0</v>
      </c>
      <c r="L253" s="14">
        <f t="shared" si="80"/>
        <v>0</v>
      </c>
      <c r="M253" s="14">
        <f t="shared" si="80"/>
        <v>0</v>
      </c>
      <c r="N253" s="58"/>
      <c r="O253" s="18"/>
    </row>
    <row r="254" spans="1:15" hidden="1">
      <c r="A254" s="60"/>
      <c r="B254" s="46" t="s">
        <v>118</v>
      </c>
      <c r="C254" s="8" t="s">
        <v>17</v>
      </c>
      <c r="D254" s="14">
        <f>SUM(D255:D260)</f>
        <v>90</v>
      </c>
      <c r="E254" s="31">
        <f>SUM(E255:E260)</f>
        <v>0</v>
      </c>
      <c r="F254" s="20">
        <f>SUM(F255:F260)</f>
        <v>90</v>
      </c>
      <c r="G254" s="32">
        <f t="shared" ref="G254:M254" si="81">SUM(G255:G260)</f>
        <v>0</v>
      </c>
      <c r="H254" s="14">
        <f t="shared" si="81"/>
        <v>0</v>
      </c>
      <c r="I254" s="14">
        <f t="shared" si="81"/>
        <v>0</v>
      </c>
      <c r="J254" s="14">
        <f t="shared" si="81"/>
        <v>0</v>
      </c>
      <c r="K254" s="14">
        <f t="shared" si="81"/>
        <v>0</v>
      </c>
      <c r="L254" s="14">
        <f t="shared" si="81"/>
        <v>0</v>
      </c>
      <c r="M254" s="14">
        <f t="shared" si="81"/>
        <v>0</v>
      </c>
      <c r="N254" s="58"/>
      <c r="O254" s="18"/>
    </row>
    <row r="255" spans="1:15" hidden="1">
      <c r="A255" s="60"/>
      <c r="B255" s="46"/>
      <c r="C255" s="8" t="s">
        <v>18</v>
      </c>
      <c r="D255" s="14">
        <f t="shared" ref="D255:E260" si="82">F255+H255+J255+L255</f>
        <v>90</v>
      </c>
      <c r="E255" s="31">
        <f t="shared" si="82"/>
        <v>0</v>
      </c>
      <c r="F255" s="33">
        <v>90</v>
      </c>
      <c r="G255" s="34"/>
      <c r="H255" s="20"/>
      <c r="I255" s="20"/>
      <c r="J255" s="20"/>
      <c r="K255" s="20"/>
      <c r="L255" s="20"/>
      <c r="M255" s="20"/>
      <c r="N255" s="58"/>
      <c r="O255" s="18"/>
    </row>
    <row r="256" spans="1:15" hidden="1">
      <c r="A256" s="60"/>
      <c r="B256" s="46"/>
      <c r="C256" s="8" t="s">
        <v>19</v>
      </c>
      <c r="D256" s="14">
        <f t="shared" si="82"/>
        <v>0</v>
      </c>
      <c r="E256" s="31">
        <f t="shared" si="82"/>
        <v>0</v>
      </c>
      <c r="F256" s="20"/>
      <c r="G256" s="34"/>
      <c r="H256" s="20"/>
      <c r="I256" s="20"/>
      <c r="J256" s="20"/>
      <c r="K256" s="20"/>
      <c r="L256" s="20"/>
      <c r="M256" s="20"/>
      <c r="N256" s="58"/>
      <c r="O256" s="18"/>
    </row>
    <row r="257" spans="1:15" hidden="1">
      <c r="A257" s="60"/>
      <c r="B257" s="46"/>
      <c r="C257" s="8" t="s">
        <v>20</v>
      </c>
      <c r="D257" s="14">
        <f t="shared" si="82"/>
        <v>0</v>
      </c>
      <c r="E257" s="31">
        <f t="shared" si="82"/>
        <v>0</v>
      </c>
      <c r="F257" s="20"/>
      <c r="G257" s="34"/>
      <c r="H257" s="20"/>
      <c r="I257" s="20"/>
      <c r="J257" s="20"/>
      <c r="K257" s="20"/>
      <c r="L257" s="20"/>
      <c r="M257" s="20"/>
      <c r="N257" s="58"/>
      <c r="O257" s="18"/>
    </row>
    <row r="258" spans="1:15" hidden="1">
      <c r="A258" s="60"/>
      <c r="B258" s="46"/>
      <c r="C258" s="8" t="s">
        <v>21</v>
      </c>
      <c r="D258" s="14">
        <f t="shared" si="82"/>
        <v>0</v>
      </c>
      <c r="E258" s="31">
        <f t="shared" si="82"/>
        <v>0</v>
      </c>
      <c r="F258" s="20"/>
      <c r="G258" s="34"/>
      <c r="H258" s="20"/>
      <c r="I258" s="20"/>
      <c r="J258" s="20"/>
      <c r="K258" s="20"/>
      <c r="L258" s="20"/>
      <c r="M258" s="20"/>
      <c r="N258" s="58"/>
      <c r="O258" s="18"/>
    </row>
    <row r="259" spans="1:15" hidden="1">
      <c r="A259" s="60"/>
      <c r="B259" s="46"/>
      <c r="C259" s="8" t="s">
        <v>22</v>
      </c>
      <c r="D259" s="14">
        <f t="shared" si="82"/>
        <v>0</v>
      </c>
      <c r="E259" s="31">
        <f t="shared" si="82"/>
        <v>0</v>
      </c>
      <c r="F259" s="20"/>
      <c r="G259" s="34"/>
      <c r="H259" s="20"/>
      <c r="I259" s="20"/>
      <c r="J259" s="20"/>
      <c r="K259" s="20"/>
      <c r="L259" s="20"/>
      <c r="M259" s="20"/>
      <c r="N259" s="58"/>
      <c r="O259" s="18"/>
    </row>
    <row r="260" spans="1:15" hidden="1">
      <c r="A260" s="60"/>
      <c r="B260" s="46"/>
      <c r="C260" s="8" t="s">
        <v>23</v>
      </c>
      <c r="D260" s="14">
        <f t="shared" si="82"/>
        <v>0</v>
      </c>
      <c r="E260" s="31">
        <f t="shared" si="82"/>
        <v>0</v>
      </c>
      <c r="F260" s="20"/>
      <c r="G260" s="34"/>
      <c r="H260" s="20"/>
      <c r="I260" s="20"/>
      <c r="J260" s="20"/>
      <c r="K260" s="20"/>
      <c r="L260" s="20"/>
      <c r="M260" s="20"/>
      <c r="N260" s="58"/>
      <c r="O260" s="18"/>
    </row>
    <row r="261" spans="1:15" hidden="1">
      <c r="A261" s="60"/>
      <c r="B261" s="46" t="s">
        <v>109</v>
      </c>
      <c r="C261" s="8" t="s">
        <v>17</v>
      </c>
      <c r="D261" s="14">
        <f>SUM(D262:D267)</f>
        <v>70</v>
      </c>
      <c r="E261" s="31">
        <f>SUM(E262:E267)</f>
        <v>0</v>
      </c>
      <c r="F261" s="20">
        <f>SUM(F262:F267)</f>
        <v>70</v>
      </c>
      <c r="G261" s="32">
        <f t="shared" ref="G261:M261" si="83">SUM(G262:G267)</f>
        <v>0</v>
      </c>
      <c r="H261" s="14">
        <f t="shared" si="83"/>
        <v>0</v>
      </c>
      <c r="I261" s="14">
        <f t="shared" si="83"/>
        <v>0</v>
      </c>
      <c r="J261" s="14">
        <f t="shared" si="83"/>
        <v>0</v>
      </c>
      <c r="K261" s="14">
        <f t="shared" si="83"/>
        <v>0</v>
      </c>
      <c r="L261" s="14">
        <f t="shared" si="83"/>
        <v>0</v>
      </c>
      <c r="M261" s="14">
        <f t="shared" si="83"/>
        <v>0</v>
      </c>
      <c r="N261" s="58"/>
      <c r="O261" s="18"/>
    </row>
    <row r="262" spans="1:15" hidden="1">
      <c r="A262" s="60"/>
      <c r="B262" s="46"/>
      <c r="C262" s="8" t="s">
        <v>18</v>
      </c>
      <c r="D262" s="14">
        <f t="shared" ref="D262:E267" si="84">F262+H262+J262+L262</f>
        <v>70</v>
      </c>
      <c r="E262" s="31">
        <f t="shared" si="84"/>
        <v>0</v>
      </c>
      <c r="F262" s="33">
        <v>70</v>
      </c>
      <c r="G262" s="34"/>
      <c r="H262" s="20"/>
      <c r="I262" s="20"/>
      <c r="J262" s="20"/>
      <c r="K262" s="20"/>
      <c r="L262" s="20"/>
      <c r="M262" s="20"/>
      <c r="N262" s="58"/>
      <c r="O262" s="18"/>
    </row>
    <row r="263" spans="1:15" hidden="1">
      <c r="A263" s="60"/>
      <c r="B263" s="46"/>
      <c r="C263" s="8" t="s">
        <v>19</v>
      </c>
      <c r="D263" s="14">
        <f t="shared" si="84"/>
        <v>0</v>
      </c>
      <c r="E263" s="31">
        <f t="shared" si="84"/>
        <v>0</v>
      </c>
      <c r="F263" s="20"/>
      <c r="G263" s="34"/>
      <c r="H263" s="20"/>
      <c r="I263" s="20"/>
      <c r="J263" s="20"/>
      <c r="K263" s="20"/>
      <c r="L263" s="20"/>
      <c r="M263" s="20"/>
      <c r="N263" s="58"/>
      <c r="O263" s="18"/>
    </row>
    <row r="264" spans="1:15" hidden="1">
      <c r="A264" s="60"/>
      <c r="B264" s="46"/>
      <c r="C264" s="8" t="s">
        <v>20</v>
      </c>
      <c r="D264" s="14">
        <f t="shared" si="84"/>
        <v>0</v>
      </c>
      <c r="E264" s="31">
        <f t="shared" si="84"/>
        <v>0</v>
      </c>
      <c r="F264" s="20"/>
      <c r="G264" s="34"/>
      <c r="H264" s="20"/>
      <c r="I264" s="20"/>
      <c r="J264" s="20"/>
      <c r="K264" s="20"/>
      <c r="L264" s="20"/>
      <c r="M264" s="20"/>
      <c r="N264" s="58"/>
      <c r="O264" s="18"/>
    </row>
    <row r="265" spans="1:15" hidden="1">
      <c r="A265" s="60"/>
      <c r="B265" s="46"/>
      <c r="C265" s="8" t="s">
        <v>21</v>
      </c>
      <c r="D265" s="14">
        <f t="shared" si="84"/>
        <v>0</v>
      </c>
      <c r="E265" s="31">
        <f t="shared" si="84"/>
        <v>0</v>
      </c>
      <c r="F265" s="20"/>
      <c r="G265" s="34"/>
      <c r="H265" s="20"/>
      <c r="I265" s="20"/>
      <c r="J265" s="20"/>
      <c r="K265" s="20"/>
      <c r="L265" s="20"/>
      <c r="M265" s="20"/>
      <c r="N265" s="58"/>
      <c r="O265" s="18"/>
    </row>
    <row r="266" spans="1:15" hidden="1">
      <c r="A266" s="60"/>
      <c r="B266" s="46"/>
      <c r="C266" s="8" t="s">
        <v>22</v>
      </c>
      <c r="D266" s="14">
        <f t="shared" si="84"/>
        <v>0</v>
      </c>
      <c r="E266" s="31">
        <f t="shared" si="84"/>
        <v>0</v>
      </c>
      <c r="F266" s="20"/>
      <c r="G266" s="34"/>
      <c r="H266" s="20"/>
      <c r="I266" s="20"/>
      <c r="J266" s="20"/>
      <c r="K266" s="20"/>
      <c r="L266" s="20"/>
      <c r="M266" s="20"/>
      <c r="N266" s="58"/>
      <c r="O266" s="18"/>
    </row>
    <row r="267" spans="1:15" hidden="1">
      <c r="A267" s="60"/>
      <c r="B267" s="46"/>
      <c r="C267" s="8" t="s">
        <v>23</v>
      </c>
      <c r="D267" s="14">
        <f t="shared" si="84"/>
        <v>0</v>
      </c>
      <c r="E267" s="31">
        <f t="shared" si="84"/>
        <v>0</v>
      </c>
      <c r="F267" s="20"/>
      <c r="G267" s="34"/>
      <c r="H267" s="20"/>
      <c r="I267" s="20"/>
      <c r="J267" s="20"/>
      <c r="K267" s="20"/>
      <c r="L267" s="20"/>
      <c r="M267" s="20"/>
      <c r="N267" s="58"/>
      <c r="O267" s="18"/>
    </row>
    <row r="268" spans="1:15" hidden="1">
      <c r="A268" s="60"/>
      <c r="B268" s="46" t="s">
        <v>98</v>
      </c>
      <c r="C268" s="8" t="s">
        <v>17</v>
      </c>
      <c r="D268" s="14">
        <f>SUM(D269:D274)</f>
        <v>230</v>
      </c>
      <c r="E268" s="31">
        <f>SUM(E269:E274)</f>
        <v>0</v>
      </c>
      <c r="F268" s="20">
        <f>SUM(F269:F274)</f>
        <v>230</v>
      </c>
      <c r="G268" s="32">
        <f t="shared" ref="G268:M268" si="85">SUM(G269:G274)</f>
        <v>0</v>
      </c>
      <c r="H268" s="14">
        <f t="shared" si="85"/>
        <v>0</v>
      </c>
      <c r="I268" s="14">
        <f t="shared" si="85"/>
        <v>0</v>
      </c>
      <c r="J268" s="14">
        <f t="shared" si="85"/>
        <v>0</v>
      </c>
      <c r="K268" s="14">
        <f t="shared" si="85"/>
        <v>0</v>
      </c>
      <c r="L268" s="14">
        <f t="shared" si="85"/>
        <v>0</v>
      </c>
      <c r="M268" s="14">
        <f t="shared" si="85"/>
        <v>0</v>
      </c>
      <c r="N268" s="58"/>
      <c r="O268" s="18"/>
    </row>
    <row r="269" spans="1:15" hidden="1">
      <c r="A269" s="60"/>
      <c r="B269" s="46"/>
      <c r="C269" s="8" t="s">
        <v>18</v>
      </c>
      <c r="D269" s="14">
        <f t="shared" ref="D269:E274" si="86">F269+H269+J269+L269</f>
        <v>230</v>
      </c>
      <c r="E269" s="31">
        <f t="shared" si="86"/>
        <v>0</v>
      </c>
      <c r="F269" s="33">
        <v>230</v>
      </c>
      <c r="G269" s="34"/>
      <c r="H269" s="20"/>
      <c r="I269" s="20"/>
      <c r="J269" s="20"/>
      <c r="K269" s="20"/>
      <c r="L269" s="20"/>
      <c r="M269" s="20"/>
      <c r="N269" s="58"/>
      <c r="O269" s="18"/>
    </row>
    <row r="270" spans="1:15" hidden="1">
      <c r="A270" s="60"/>
      <c r="B270" s="46"/>
      <c r="C270" s="8" t="s">
        <v>19</v>
      </c>
      <c r="D270" s="14">
        <f t="shared" si="86"/>
        <v>0</v>
      </c>
      <c r="E270" s="31">
        <f t="shared" si="86"/>
        <v>0</v>
      </c>
      <c r="F270" s="20"/>
      <c r="G270" s="34"/>
      <c r="H270" s="20"/>
      <c r="I270" s="20"/>
      <c r="J270" s="20"/>
      <c r="K270" s="20"/>
      <c r="L270" s="20"/>
      <c r="M270" s="20"/>
      <c r="N270" s="58"/>
      <c r="O270" s="18"/>
    </row>
    <row r="271" spans="1:15" hidden="1">
      <c r="A271" s="60"/>
      <c r="B271" s="46"/>
      <c r="C271" s="8" t="s">
        <v>20</v>
      </c>
      <c r="D271" s="14">
        <f t="shared" si="86"/>
        <v>0</v>
      </c>
      <c r="E271" s="31">
        <f t="shared" si="86"/>
        <v>0</v>
      </c>
      <c r="F271" s="20"/>
      <c r="G271" s="34"/>
      <c r="H271" s="20"/>
      <c r="I271" s="20"/>
      <c r="J271" s="20"/>
      <c r="K271" s="20"/>
      <c r="L271" s="20"/>
      <c r="M271" s="20"/>
      <c r="N271" s="58"/>
      <c r="O271" s="18"/>
    </row>
    <row r="272" spans="1:15" hidden="1">
      <c r="A272" s="60"/>
      <c r="B272" s="46"/>
      <c r="C272" s="8" t="s">
        <v>21</v>
      </c>
      <c r="D272" s="14">
        <f t="shared" si="86"/>
        <v>0</v>
      </c>
      <c r="E272" s="31">
        <f t="shared" si="86"/>
        <v>0</v>
      </c>
      <c r="F272" s="20"/>
      <c r="G272" s="34"/>
      <c r="H272" s="20"/>
      <c r="I272" s="20"/>
      <c r="J272" s="20"/>
      <c r="K272" s="20"/>
      <c r="L272" s="20"/>
      <c r="M272" s="20"/>
      <c r="N272" s="58"/>
      <c r="O272" s="18"/>
    </row>
    <row r="273" spans="1:15" hidden="1">
      <c r="A273" s="60"/>
      <c r="B273" s="46"/>
      <c r="C273" s="8" t="s">
        <v>22</v>
      </c>
      <c r="D273" s="14">
        <f t="shared" si="86"/>
        <v>0</v>
      </c>
      <c r="E273" s="31">
        <f t="shared" si="86"/>
        <v>0</v>
      </c>
      <c r="F273" s="20"/>
      <c r="G273" s="34"/>
      <c r="H273" s="20"/>
      <c r="I273" s="20"/>
      <c r="J273" s="20"/>
      <c r="K273" s="20"/>
      <c r="L273" s="20"/>
      <c r="M273" s="20"/>
      <c r="N273" s="58"/>
      <c r="O273" s="18"/>
    </row>
    <row r="274" spans="1:15" hidden="1">
      <c r="A274" s="60"/>
      <c r="B274" s="46"/>
      <c r="C274" s="8" t="s">
        <v>23</v>
      </c>
      <c r="D274" s="14">
        <f t="shared" si="86"/>
        <v>0</v>
      </c>
      <c r="E274" s="31">
        <f t="shared" si="86"/>
        <v>0</v>
      </c>
      <c r="F274" s="20"/>
      <c r="G274" s="34"/>
      <c r="H274" s="20"/>
      <c r="I274" s="20"/>
      <c r="J274" s="20"/>
      <c r="K274" s="20"/>
      <c r="L274" s="20"/>
      <c r="M274" s="20"/>
      <c r="N274" s="58"/>
      <c r="O274" s="18"/>
    </row>
    <row r="275" spans="1:15" hidden="1">
      <c r="A275" s="60"/>
      <c r="B275" s="46" t="s">
        <v>58</v>
      </c>
      <c r="C275" s="8" t="s">
        <v>17</v>
      </c>
      <c r="D275" s="14">
        <f>SUM(D276:D281)</f>
        <v>1400</v>
      </c>
      <c r="E275" s="31">
        <f>SUM(E276:E281)</f>
        <v>0</v>
      </c>
      <c r="F275" s="20">
        <f>SUM(F276:F281)</f>
        <v>1400</v>
      </c>
      <c r="G275" s="32">
        <f t="shared" ref="G275:M275" si="87">SUM(G276:G281)</f>
        <v>0</v>
      </c>
      <c r="H275" s="14">
        <f t="shared" si="87"/>
        <v>0</v>
      </c>
      <c r="I275" s="14">
        <f t="shared" si="87"/>
        <v>0</v>
      </c>
      <c r="J275" s="14">
        <f t="shared" si="87"/>
        <v>0</v>
      </c>
      <c r="K275" s="14">
        <f t="shared" si="87"/>
        <v>0</v>
      </c>
      <c r="L275" s="14">
        <f t="shared" si="87"/>
        <v>0</v>
      </c>
      <c r="M275" s="14">
        <f t="shared" si="87"/>
        <v>0</v>
      </c>
      <c r="N275" s="58"/>
      <c r="O275" s="18"/>
    </row>
    <row r="276" spans="1:15" hidden="1">
      <c r="A276" s="60"/>
      <c r="B276" s="46"/>
      <c r="C276" s="8" t="s">
        <v>18</v>
      </c>
      <c r="D276" s="14">
        <f t="shared" ref="D276:E281" si="88">F276+H276+J276+L276</f>
        <v>300</v>
      </c>
      <c r="E276" s="31">
        <f t="shared" si="88"/>
        <v>0</v>
      </c>
      <c r="F276" s="33">
        <v>300</v>
      </c>
      <c r="G276" s="34"/>
      <c r="H276" s="20"/>
      <c r="I276" s="20"/>
      <c r="J276" s="20"/>
      <c r="K276" s="20"/>
      <c r="L276" s="20"/>
      <c r="M276" s="20"/>
      <c r="N276" s="58"/>
      <c r="O276" s="18"/>
    </row>
    <row r="277" spans="1:15" hidden="1">
      <c r="A277" s="60"/>
      <c r="B277" s="46"/>
      <c r="C277" s="8" t="s">
        <v>19</v>
      </c>
      <c r="D277" s="14">
        <f t="shared" si="88"/>
        <v>250</v>
      </c>
      <c r="E277" s="31">
        <f t="shared" si="88"/>
        <v>0</v>
      </c>
      <c r="F277" s="20">
        <v>250</v>
      </c>
      <c r="G277" s="34"/>
      <c r="H277" s="20"/>
      <c r="I277" s="20"/>
      <c r="J277" s="20"/>
      <c r="K277" s="20"/>
      <c r="L277" s="20"/>
      <c r="M277" s="20"/>
      <c r="N277" s="58"/>
      <c r="O277" s="18"/>
    </row>
    <row r="278" spans="1:15" hidden="1">
      <c r="A278" s="60"/>
      <c r="B278" s="46"/>
      <c r="C278" s="8" t="s">
        <v>20</v>
      </c>
      <c r="D278" s="14">
        <f t="shared" si="88"/>
        <v>200</v>
      </c>
      <c r="E278" s="31">
        <f t="shared" si="88"/>
        <v>0</v>
      </c>
      <c r="F278" s="20">
        <v>200</v>
      </c>
      <c r="G278" s="34"/>
      <c r="H278" s="20"/>
      <c r="I278" s="20"/>
      <c r="J278" s="20"/>
      <c r="K278" s="20"/>
      <c r="L278" s="20"/>
      <c r="M278" s="20"/>
      <c r="N278" s="58"/>
      <c r="O278" s="18"/>
    </row>
    <row r="279" spans="1:15" hidden="1">
      <c r="A279" s="60"/>
      <c r="B279" s="46"/>
      <c r="C279" s="8" t="s">
        <v>21</v>
      </c>
      <c r="D279" s="14">
        <f t="shared" si="88"/>
        <v>150</v>
      </c>
      <c r="E279" s="31">
        <f t="shared" si="88"/>
        <v>0</v>
      </c>
      <c r="F279" s="20">
        <v>150</v>
      </c>
      <c r="G279" s="34"/>
      <c r="H279" s="20"/>
      <c r="I279" s="20"/>
      <c r="J279" s="20"/>
      <c r="K279" s="20"/>
      <c r="L279" s="20"/>
      <c r="M279" s="20"/>
      <c r="N279" s="58"/>
      <c r="O279" s="18"/>
    </row>
    <row r="280" spans="1:15" hidden="1">
      <c r="A280" s="60"/>
      <c r="B280" s="46"/>
      <c r="C280" s="8" t="s">
        <v>22</v>
      </c>
      <c r="D280" s="14">
        <f t="shared" si="88"/>
        <v>300</v>
      </c>
      <c r="E280" s="31">
        <f t="shared" si="88"/>
        <v>0</v>
      </c>
      <c r="F280" s="20">
        <v>300</v>
      </c>
      <c r="G280" s="34"/>
      <c r="H280" s="20"/>
      <c r="I280" s="20"/>
      <c r="J280" s="20"/>
      <c r="K280" s="20"/>
      <c r="L280" s="20"/>
      <c r="M280" s="20"/>
      <c r="N280" s="58"/>
      <c r="O280" s="18"/>
    </row>
    <row r="281" spans="1:15" hidden="1">
      <c r="A281" s="60"/>
      <c r="B281" s="46"/>
      <c r="C281" s="8" t="s">
        <v>23</v>
      </c>
      <c r="D281" s="14">
        <f t="shared" si="88"/>
        <v>200</v>
      </c>
      <c r="E281" s="31">
        <f t="shared" si="88"/>
        <v>0</v>
      </c>
      <c r="F281" s="20">
        <v>200</v>
      </c>
      <c r="G281" s="34"/>
      <c r="H281" s="20"/>
      <c r="I281" s="20"/>
      <c r="J281" s="20"/>
      <c r="K281" s="20"/>
      <c r="L281" s="20"/>
      <c r="M281" s="20"/>
      <c r="N281" s="58"/>
      <c r="O281" s="18"/>
    </row>
    <row r="282" spans="1:15" ht="21.75" hidden="1" customHeight="1">
      <c r="A282" s="60"/>
      <c r="B282" s="46" t="s">
        <v>59</v>
      </c>
      <c r="C282" s="8" t="s">
        <v>17</v>
      </c>
      <c r="D282" s="14">
        <f>SUM(D283:D288)</f>
        <v>1350</v>
      </c>
      <c r="E282" s="31">
        <f>SUM(E283:E288)</f>
        <v>0</v>
      </c>
      <c r="F282" s="20">
        <f>SUM(F283:F288)</f>
        <v>1350</v>
      </c>
      <c r="G282" s="32">
        <f t="shared" ref="G282:M282" si="89">SUM(G283:G288)</f>
        <v>0</v>
      </c>
      <c r="H282" s="14">
        <f t="shared" si="89"/>
        <v>0</v>
      </c>
      <c r="I282" s="14">
        <f t="shared" si="89"/>
        <v>0</v>
      </c>
      <c r="J282" s="14">
        <f t="shared" si="89"/>
        <v>0</v>
      </c>
      <c r="K282" s="14">
        <f t="shared" si="89"/>
        <v>0</v>
      </c>
      <c r="L282" s="14">
        <f t="shared" si="89"/>
        <v>0</v>
      </c>
      <c r="M282" s="14">
        <f t="shared" si="89"/>
        <v>0</v>
      </c>
      <c r="N282" s="58"/>
      <c r="O282" s="18"/>
    </row>
    <row r="283" spans="1:15" ht="21.75" hidden="1" customHeight="1">
      <c r="A283" s="60"/>
      <c r="B283" s="46"/>
      <c r="C283" s="8" t="s">
        <v>18</v>
      </c>
      <c r="D283" s="14">
        <f t="shared" ref="D283:E288" si="90">F283+H283+J283+L283</f>
        <v>350</v>
      </c>
      <c r="E283" s="31">
        <f t="shared" si="90"/>
        <v>0</v>
      </c>
      <c r="F283" s="33">
        <v>350</v>
      </c>
      <c r="G283" s="34"/>
      <c r="H283" s="20"/>
      <c r="I283" s="20"/>
      <c r="J283" s="20"/>
      <c r="K283" s="20"/>
      <c r="L283" s="20"/>
      <c r="M283" s="20"/>
      <c r="N283" s="58"/>
      <c r="O283" s="18"/>
    </row>
    <row r="284" spans="1:15" ht="21.75" hidden="1" customHeight="1">
      <c r="A284" s="60"/>
      <c r="B284" s="46"/>
      <c r="C284" s="8" t="s">
        <v>19</v>
      </c>
      <c r="D284" s="14">
        <f t="shared" si="90"/>
        <v>200</v>
      </c>
      <c r="E284" s="31">
        <f t="shared" si="90"/>
        <v>0</v>
      </c>
      <c r="F284" s="20">
        <v>200</v>
      </c>
      <c r="G284" s="34"/>
      <c r="H284" s="20"/>
      <c r="I284" s="20"/>
      <c r="J284" s="20"/>
      <c r="K284" s="20"/>
      <c r="L284" s="20"/>
      <c r="M284" s="20"/>
      <c r="N284" s="58"/>
      <c r="O284" s="18"/>
    </row>
    <row r="285" spans="1:15" ht="21.75" hidden="1" customHeight="1">
      <c r="A285" s="60"/>
      <c r="B285" s="46"/>
      <c r="C285" s="8" t="s">
        <v>20</v>
      </c>
      <c r="D285" s="14">
        <f t="shared" si="90"/>
        <v>200</v>
      </c>
      <c r="E285" s="31">
        <f t="shared" si="90"/>
        <v>0</v>
      </c>
      <c r="F285" s="20">
        <v>200</v>
      </c>
      <c r="G285" s="34"/>
      <c r="H285" s="20"/>
      <c r="I285" s="20"/>
      <c r="J285" s="20"/>
      <c r="K285" s="20"/>
      <c r="L285" s="20"/>
      <c r="M285" s="20"/>
      <c r="N285" s="58"/>
      <c r="O285" s="18"/>
    </row>
    <row r="286" spans="1:15" ht="21.75" hidden="1" customHeight="1">
      <c r="A286" s="60"/>
      <c r="B286" s="46"/>
      <c r="C286" s="8" t="s">
        <v>21</v>
      </c>
      <c r="D286" s="14">
        <f t="shared" si="90"/>
        <v>200</v>
      </c>
      <c r="E286" s="31">
        <f t="shared" si="90"/>
        <v>0</v>
      </c>
      <c r="F286" s="20">
        <v>200</v>
      </c>
      <c r="G286" s="34"/>
      <c r="H286" s="20"/>
      <c r="I286" s="20"/>
      <c r="J286" s="20"/>
      <c r="K286" s="20"/>
      <c r="L286" s="20"/>
      <c r="M286" s="20"/>
      <c r="N286" s="58"/>
      <c r="O286" s="18"/>
    </row>
    <row r="287" spans="1:15" ht="21.75" hidden="1" customHeight="1">
      <c r="A287" s="60"/>
      <c r="B287" s="46"/>
      <c r="C287" s="8" t="s">
        <v>22</v>
      </c>
      <c r="D287" s="14">
        <f t="shared" si="90"/>
        <v>200</v>
      </c>
      <c r="E287" s="31">
        <f t="shared" si="90"/>
        <v>0</v>
      </c>
      <c r="F287" s="20">
        <v>200</v>
      </c>
      <c r="G287" s="34"/>
      <c r="H287" s="20"/>
      <c r="I287" s="20"/>
      <c r="J287" s="20"/>
      <c r="K287" s="20"/>
      <c r="L287" s="20"/>
      <c r="M287" s="20"/>
      <c r="N287" s="58"/>
      <c r="O287" s="18"/>
    </row>
    <row r="288" spans="1:15" ht="21.75" hidden="1" customHeight="1">
      <c r="A288" s="60"/>
      <c r="B288" s="46"/>
      <c r="C288" s="8" t="s">
        <v>23</v>
      </c>
      <c r="D288" s="14">
        <f t="shared" si="90"/>
        <v>200</v>
      </c>
      <c r="E288" s="31">
        <f t="shared" si="90"/>
        <v>0</v>
      </c>
      <c r="F288" s="20">
        <v>200</v>
      </c>
      <c r="G288" s="34"/>
      <c r="H288" s="20"/>
      <c r="I288" s="20"/>
      <c r="J288" s="20"/>
      <c r="K288" s="20"/>
      <c r="L288" s="20"/>
      <c r="M288" s="20"/>
      <c r="N288" s="58"/>
      <c r="O288" s="18"/>
    </row>
    <row r="289" spans="1:15" ht="20.25" hidden="1" customHeight="1">
      <c r="A289" s="60"/>
      <c r="B289" s="46" t="s">
        <v>60</v>
      </c>
      <c r="C289" s="8" t="s">
        <v>17</v>
      </c>
      <c r="D289" s="14">
        <f>SUM(D290:D295)</f>
        <v>1650</v>
      </c>
      <c r="E289" s="31">
        <f>SUM(E290:E295)</f>
        <v>0</v>
      </c>
      <c r="F289" s="20">
        <f>SUM(F290:F295)</f>
        <v>1650</v>
      </c>
      <c r="G289" s="32">
        <f t="shared" ref="G289:M289" si="91">SUM(G290:G295)</f>
        <v>0</v>
      </c>
      <c r="H289" s="14">
        <f t="shared" si="91"/>
        <v>0</v>
      </c>
      <c r="I289" s="14">
        <f t="shared" si="91"/>
        <v>0</v>
      </c>
      <c r="J289" s="14">
        <f t="shared" si="91"/>
        <v>0</v>
      </c>
      <c r="K289" s="14">
        <f t="shared" si="91"/>
        <v>0</v>
      </c>
      <c r="L289" s="14">
        <f t="shared" si="91"/>
        <v>0</v>
      </c>
      <c r="M289" s="14">
        <f t="shared" si="91"/>
        <v>0</v>
      </c>
      <c r="N289" s="58"/>
      <c r="O289" s="18"/>
    </row>
    <row r="290" spans="1:15" ht="20.25" hidden="1" customHeight="1">
      <c r="A290" s="60"/>
      <c r="B290" s="46"/>
      <c r="C290" s="8" t="s">
        <v>18</v>
      </c>
      <c r="D290" s="14">
        <f t="shared" ref="D290:E295" si="92">F290+H290+J290+L290</f>
        <v>350</v>
      </c>
      <c r="E290" s="31">
        <f t="shared" si="92"/>
        <v>0</v>
      </c>
      <c r="F290" s="33">
        <v>350</v>
      </c>
      <c r="G290" s="34"/>
      <c r="H290" s="20"/>
      <c r="I290" s="20"/>
      <c r="J290" s="20"/>
      <c r="K290" s="20"/>
      <c r="L290" s="20"/>
      <c r="M290" s="20"/>
      <c r="N290" s="58"/>
      <c r="O290" s="18"/>
    </row>
    <row r="291" spans="1:15" ht="20.25" hidden="1" customHeight="1">
      <c r="A291" s="60"/>
      <c r="B291" s="46"/>
      <c r="C291" s="8" t="s">
        <v>19</v>
      </c>
      <c r="D291" s="14">
        <f t="shared" si="92"/>
        <v>250</v>
      </c>
      <c r="E291" s="31">
        <f t="shared" si="92"/>
        <v>0</v>
      </c>
      <c r="F291" s="20">
        <v>250</v>
      </c>
      <c r="G291" s="34"/>
      <c r="H291" s="20"/>
      <c r="I291" s="20"/>
      <c r="J291" s="20"/>
      <c r="K291" s="20"/>
      <c r="L291" s="20"/>
      <c r="M291" s="20"/>
      <c r="N291" s="58"/>
      <c r="O291" s="18"/>
    </row>
    <row r="292" spans="1:15" ht="20.25" hidden="1" customHeight="1">
      <c r="A292" s="60"/>
      <c r="B292" s="46"/>
      <c r="C292" s="8" t="s">
        <v>20</v>
      </c>
      <c r="D292" s="14">
        <f t="shared" si="92"/>
        <v>250</v>
      </c>
      <c r="E292" s="31">
        <f t="shared" si="92"/>
        <v>0</v>
      </c>
      <c r="F292" s="20">
        <v>250</v>
      </c>
      <c r="G292" s="34"/>
      <c r="H292" s="20"/>
      <c r="I292" s="20"/>
      <c r="J292" s="20"/>
      <c r="K292" s="20"/>
      <c r="L292" s="20"/>
      <c r="M292" s="20"/>
      <c r="N292" s="58"/>
      <c r="O292" s="18"/>
    </row>
    <row r="293" spans="1:15" ht="20.25" hidden="1" customHeight="1">
      <c r="A293" s="60"/>
      <c r="B293" s="46"/>
      <c r="C293" s="8" t="s">
        <v>21</v>
      </c>
      <c r="D293" s="14">
        <f t="shared" si="92"/>
        <v>350</v>
      </c>
      <c r="E293" s="31">
        <f t="shared" si="92"/>
        <v>0</v>
      </c>
      <c r="F293" s="20">
        <v>350</v>
      </c>
      <c r="G293" s="34"/>
      <c r="H293" s="20"/>
      <c r="I293" s="20"/>
      <c r="J293" s="20"/>
      <c r="K293" s="20"/>
      <c r="L293" s="20"/>
      <c r="M293" s="20"/>
      <c r="N293" s="58"/>
      <c r="O293" s="18"/>
    </row>
    <row r="294" spans="1:15" ht="20.25" hidden="1" customHeight="1">
      <c r="A294" s="60"/>
      <c r="B294" s="46"/>
      <c r="C294" s="8" t="s">
        <v>22</v>
      </c>
      <c r="D294" s="14">
        <f t="shared" si="92"/>
        <v>250</v>
      </c>
      <c r="E294" s="31">
        <f t="shared" si="92"/>
        <v>0</v>
      </c>
      <c r="F294" s="20">
        <v>250</v>
      </c>
      <c r="G294" s="34"/>
      <c r="H294" s="20"/>
      <c r="I294" s="20"/>
      <c r="J294" s="20"/>
      <c r="K294" s="20"/>
      <c r="L294" s="20"/>
      <c r="M294" s="20"/>
      <c r="N294" s="58"/>
      <c r="O294" s="18"/>
    </row>
    <row r="295" spans="1:15" ht="20.25" hidden="1" customHeight="1">
      <c r="A295" s="60"/>
      <c r="B295" s="46"/>
      <c r="C295" s="8" t="s">
        <v>23</v>
      </c>
      <c r="D295" s="14">
        <f t="shared" si="92"/>
        <v>200</v>
      </c>
      <c r="E295" s="31">
        <f t="shared" si="92"/>
        <v>0</v>
      </c>
      <c r="F295" s="20">
        <v>200</v>
      </c>
      <c r="G295" s="34"/>
      <c r="H295" s="20"/>
      <c r="I295" s="20"/>
      <c r="J295" s="20"/>
      <c r="K295" s="20"/>
      <c r="L295" s="20"/>
      <c r="M295" s="20"/>
      <c r="N295" s="58"/>
      <c r="O295" s="18"/>
    </row>
    <row r="296" spans="1:15" hidden="1">
      <c r="A296" s="60"/>
      <c r="B296" s="46" t="s">
        <v>61</v>
      </c>
      <c r="C296" s="8" t="s">
        <v>17</v>
      </c>
      <c r="D296" s="14">
        <f>SUM(D297:D302)</f>
        <v>1200</v>
      </c>
      <c r="E296" s="31">
        <f>SUM(E297:E302)</f>
        <v>0</v>
      </c>
      <c r="F296" s="20">
        <f>SUM(F297:F302)</f>
        <v>1200</v>
      </c>
      <c r="G296" s="32">
        <f t="shared" ref="G296:M296" si="93">SUM(G297:G302)</f>
        <v>0</v>
      </c>
      <c r="H296" s="14">
        <f t="shared" si="93"/>
        <v>0</v>
      </c>
      <c r="I296" s="14">
        <f t="shared" si="93"/>
        <v>0</v>
      </c>
      <c r="J296" s="14">
        <f t="shared" si="93"/>
        <v>0</v>
      </c>
      <c r="K296" s="14">
        <f t="shared" si="93"/>
        <v>0</v>
      </c>
      <c r="L296" s="14">
        <f t="shared" si="93"/>
        <v>0</v>
      </c>
      <c r="M296" s="14">
        <f t="shared" si="93"/>
        <v>0</v>
      </c>
      <c r="N296" s="58"/>
      <c r="O296" s="18"/>
    </row>
    <row r="297" spans="1:15" hidden="1">
      <c r="A297" s="60"/>
      <c r="B297" s="46"/>
      <c r="C297" s="8" t="s">
        <v>18</v>
      </c>
      <c r="D297" s="14">
        <f t="shared" ref="D297:E302" si="94">F297+H297+J297+L297</f>
        <v>200</v>
      </c>
      <c r="E297" s="31">
        <f t="shared" si="94"/>
        <v>0</v>
      </c>
      <c r="F297" s="33">
        <v>200</v>
      </c>
      <c r="G297" s="34"/>
      <c r="H297" s="20"/>
      <c r="I297" s="20"/>
      <c r="J297" s="20"/>
      <c r="K297" s="20"/>
      <c r="L297" s="20"/>
      <c r="M297" s="20"/>
      <c r="N297" s="58"/>
      <c r="O297" s="18"/>
    </row>
    <row r="298" spans="1:15" hidden="1">
      <c r="A298" s="60"/>
      <c r="B298" s="46"/>
      <c r="C298" s="8" t="s">
        <v>19</v>
      </c>
      <c r="D298" s="14">
        <f t="shared" si="94"/>
        <v>200</v>
      </c>
      <c r="E298" s="31">
        <f t="shared" si="94"/>
        <v>0</v>
      </c>
      <c r="F298" s="20">
        <v>200</v>
      </c>
      <c r="G298" s="34"/>
      <c r="H298" s="20"/>
      <c r="I298" s="20"/>
      <c r="J298" s="20"/>
      <c r="K298" s="20"/>
      <c r="L298" s="20"/>
      <c r="M298" s="20"/>
      <c r="N298" s="58"/>
      <c r="O298" s="18"/>
    </row>
    <row r="299" spans="1:15" hidden="1">
      <c r="A299" s="60"/>
      <c r="B299" s="46"/>
      <c r="C299" s="8" t="s">
        <v>20</v>
      </c>
      <c r="D299" s="14">
        <f t="shared" si="94"/>
        <v>200</v>
      </c>
      <c r="E299" s="31">
        <f t="shared" si="94"/>
        <v>0</v>
      </c>
      <c r="F299" s="20">
        <v>200</v>
      </c>
      <c r="G299" s="34"/>
      <c r="H299" s="20"/>
      <c r="I299" s="20"/>
      <c r="J299" s="20"/>
      <c r="K299" s="20"/>
      <c r="L299" s="20"/>
      <c r="M299" s="20"/>
      <c r="N299" s="58"/>
      <c r="O299" s="18"/>
    </row>
    <row r="300" spans="1:15" hidden="1">
      <c r="A300" s="60"/>
      <c r="B300" s="46"/>
      <c r="C300" s="8" t="s">
        <v>21</v>
      </c>
      <c r="D300" s="14">
        <f t="shared" si="94"/>
        <v>200</v>
      </c>
      <c r="E300" s="31">
        <f t="shared" si="94"/>
        <v>0</v>
      </c>
      <c r="F300" s="20">
        <v>200</v>
      </c>
      <c r="G300" s="34"/>
      <c r="H300" s="20"/>
      <c r="I300" s="20"/>
      <c r="J300" s="20"/>
      <c r="K300" s="20"/>
      <c r="L300" s="20"/>
      <c r="M300" s="20"/>
      <c r="N300" s="58"/>
      <c r="O300" s="18"/>
    </row>
    <row r="301" spans="1:15" hidden="1">
      <c r="A301" s="60"/>
      <c r="B301" s="46"/>
      <c r="C301" s="8" t="s">
        <v>22</v>
      </c>
      <c r="D301" s="14">
        <f t="shared" si="94"/>
        <v>200</v>
      </c>
      <c r="E301" s="31">
        <f t="shared" si="94"/>
        <v>0</v>
      </c>
      <c r="F301" s="20">
        <v>200</v>
      </c>
      <c r="G301" s="34"/>
      <c r="H301" s="20"/>
      <c r="I301" s="20"/>
      <c r="J301" s="20"/>
      <c r="K301" s="20"/>
      <c r="L301" s="20"/>
      <c r="M301" s="20"/>
      <c r="N301" s="58"/>
      <c r="O301" s="18"/>
    </row>
    <row r="302" spans="1:15" hidden="1">
      <c r="A302" s="60"/>
      <c r="B302" s="46"/>
      <c r="C302" s="8" t="s">
        <v>23</v>
      </c>
      <c r="D302" s="14">
        <f t="shared" si="94"/>
        <v>200</v>
      </c>
      <c r="E302" s="31">
        <f t="shared" si="94"/>
        <v>0</v>
      </c>
      <c r="F302" s="20">
        <v>200</v>
      </c>
      <c r="G302" s="34"/>
      <c r="H302" s="20"/>
      <c r="I302" s="20"/>
      <c r="J302" s="20"/>
      <c r="K302" s="20"/>
      <c r="L302" s="20"/>
      <c r="M302" s="20"/>
      <c r="N302" s="58"/>
      <c r="O302" s="18"/>
    </row>
    <row r="303" spans="1:15" ht="19.5" hidden="1" customHeight="1">
      <c r="A303" s="60"/>
      <c r="B303" s="46" t="s">
        <v>62</v>
      </c>
      <c r="C303" s="8" t="s">
        <v>17</v>
      </c>
      <c r="D303" s="14">
        <f>SUM(D304:D309)</f>
        <v>1850</v>
      </c>
      <c r="E303" s="31">
        <f>SUM(E304:E309)</f>
        <v>0</v>
      </c>
      <c r="F303" s="20">
        <f>SUM(F304:F309)</f>
        <v>1850</v>
      </c>
      <c r="G303" s="32">
        <f t="shared" ref="G303:M303" si="95">SUM(G304:G309)</f>
        <v>0</v>
      </c>
      <c r="H303" s="14">
        <f t="shared" si="95"/>
        <v>0</v>
      </c>
      <c r="I303" s="14">
        <f t="shared" si="95"/>
        <v>0</v>
      </c>
      <c r="J303" s="14">
        <f t="shared" si="95"/>
        <v>0</v>
      </c>
      <c r="K303" s="14">
        <f t="shared" si="95"/>
        <v>0</v>
      </c>
      <c r="L303" s="14">
        <f t="shared" si="95"/>
        <v>0</v>
      </c>
      <c r="M303" s="14">
        <f t="shared" si="95"/>
        <v>0</v>
      </c>
      <c r="N303" s="58"/>
      <c r="O303" s="18"/>
    </row>
    <row r="304" spans="1:15" ht="19.5" hidden="1" customHeight="1">
      <c r="A304" s="60"/>
      <c r="B304" s="46"/>
      <c r="C304" s="8" t="s">
        <v>18</v>
      </c>
      <c r="D304" s="14">
        <f t="shared" ref="D304:E309" si="96">F304+H304+J304+L304</f>
        <v>350</v>
      </c>
      <c r="E304" s="31">
        <f t="shared" si="96"/>
        <v>0</v>
      </c>
      <c r="F304" s="33">
        <v>350</v>
      </c>
      <c r="G304" s="34"/>
      <c r="H304" s="20"/>
      <c r="I304" s="20"/>
      <c r="J304" s="20"/>
      <c r="K304" s="20"/>
      <c r="L304" s="20"/>
      <c r="M304" s="20"/>
      <c r="N304" s="58"/>
      <c r="O304" s="18"/>
    </row>
    <row r="305" spans="1:15" ht="19.5" hidden="1" customHeight="1">
      <c r="A305" s="60"/>
      <c r="B305" s="46"/>
      <c r="C305" s="8" t="s">
        <v>19</v>
      </c>
      <c r="D305" s="14">
        <f t="shared" si="96"/>
        <v>350</v>
      </c>
      <c r="E305" s="31">
        <f t="shared" si="96"/>
        <v>0</v>
      </c>
      <c r="F305" s="20">
        <v>350</v>
      </c>
      <c r="G305" s="34"/>
      <c r="H305" s="20"/>
      <c r="I305" s="20"/>
      <c r="J305" s="20"/>
      <c r="K305" s="20"/>
      <c r="L305" s="20"/>
      <c r="M305" s="20"/>
      <c r="N305" s="58"/>
      <c r="O305" s="18"/>
    </row>
    <row r="306" spans="1:15" ht="19.5" hidden="1" customHeight="1">
      <c r="A306" s="60"/>
      <c r="B306" s="46"/>
      <c r="C306" s="8" t="s">
        <v>20</v>
      </c>
      <c r="D306" s="14">
        <f t="shared" si="96"/>
        <v>350</v>
      </c>
      <c r="E306" s="31">
        <f t="shared" si="96"/>
        <v>0</v>
      </c>
      <c r="F306" s="20">
        <v>350</v>
      </c>
      <c r="G306" s="34"/>
      <c r="H306" s="20"/>
      <c r="I306" s="20"/>
      <c r="J306" s="20"/>
      <c r="K306" s="20"/>
      <c r="L306" s="20"/>
      <c r="M306" s="20"/>
      <c r="N306" s="58"/>
      <c r="O306" s="18"/>
    </row>
    <row r="307" spans="1:15" ht="19.5" hidden="1" customHeight="1">
      <c r="A307" s="60"/>
      <c r="B307" s="46"/>
      <c r="C307" s="8" t="s">
        <v>21</v>
      </c>
      <c r="D307" s="14">
        <f t="shared" si="96"/>
        <v>250</v>
      </c>
      <c r="E307" s="31">
        <f t="shared" si="96"/>
        <v>0</v>
      </c>
      <c r="F307" s="20">
        <v>250</v>
      </c>
      <c r="G307" s="34"/>
      <c r="H307" s="20"/>
      <c r="I307" s="20"/>
      <c r="J307" s="20"/>
      <c r="K307" s="20"/>
      <c r="L307" s="20"/>
      <c r="M307" s="20"/>
      <c r="N307" s="58"/>
      <c r="O307" s="18"/>
    </row>
    <row r="308" spans="1:15" ht="19.5" hidden="1" customHeight="1">
      <c r="A308" s="60"/>
      <c r="B308" s="46"/>
      <c r="C308" s="8" t="s">
        <v>22</v>
      </c>
      <c r="D308" s="14">
        <f t="shared" si="96"/>
        <v>250</v>
      </c>
      <c r="E308" s="31">
        <f t="shared" si="96"/>
        <v>0</v>
      </c>
      <c r="F308" s="20">
        <v>250</v>
      </c>
      <c r="G308" s="34"/>
      <c r="H308" s="20"/>
      <c r="I308" s="20"/>
      <c r="J308" s="20"/>
      <c r="K308" s="20"/>
      <c r="L308" s="20"/>
      <c r="M308" s="20"/>
      <c r="N308" s="58"/>
      <c r="O308" s="18"/>
    </row>
    <row r="309" spans="1:15" ht="19.5" hidden="1" customHeight="1">
      <c r="A309" s="60"/>
      <c r="B309" s="46"/>
      <c r="C309" s="8" t="s">
        <v>23</v>
      </c>
      <c r="D309" s="14">
        <f t="shared" si="96"/>
        <v>300</v>
      </c>
      <c r="E309" s="31">
        <f t="shared" si="96"/>
        <v>0</v>
      </c>
      <c r="F309" s="20">
        <v>300</v>
      </c>
      <c r="G309" s="34"/>
      <c r="H309" s="20"/>
      <c r="I309" s="20"/>
      <c r="J309" s="20"/>
      <c r="K309" s="20"/>
      <c r="L309" s="20"/>
      <c r="M309" s="20"/>
      <c r="N309" s="58"/>
      <c r="O309" s="18"/>
    </row>
    <row r="310" spans="1:15" s="10" customFormat="1" hidden="1">
      <c r="A310" s="60"/>
      <c r="B310" s="46" t="s">
        <v>63</v>
      </c>
      <c r="C310" s="8" t="s">
        <v>17</v>
      </c>
      <c r="D310" s="14">
        <f>SUM(D311:D316)</f>
        <v>5000</v>
      </c>
      <c r="E310" s="35">
        <f>SUM(E311:E316)</f>
        <v>0</v>
      </c>
      <c r="F310" s="20">
        <f>SUM(F311:F316)</f>
        <v>3000</v>
      </c>
      <c r="G310" s="34">
        <f t="shared" ref="G310:M310" si="97">SUM(G311:G316)</f>
        <v>0</v>
      </c>
      <c r="H310" s="20">
        <f t="shared" si="97"/>
        <v>0</v>
      </c>
      <c r="I310" s="20">
        <f t="shared" si="97"/>
        <v>0</v>
      </c>
      <c r="J310" s="20">
        <f t="shared" si="97"/>
        <v>2000</v>
      </c>
      <c r="K310" s="20">
        <f t="shared" si="97"/>
        <v>0</v>
      </c>
      <c r="L310" s="20">
        <f t="shared" si="97"/>
        <v>0</v>
      </c>
      <c r="M310" s="20">
        <f t="shared" si="97"/>
        <v>0</v>
      </c>
      <c r="N310" s="58"/>
      <c r="O310" s="27"/>
    </row>
    <row r="311" spans="1:15" hidden="1">
      <c r="A311" s="60"/>
      <c r="B311" s="46"/>
      <c r="C311" s="8" t="s">
        <v>18</v>
      </c>
      <c r="D311" s="14">
        <f t="shared" ref="D311:E316" si="98">F311+H311+J311+L311</f>
        <v>2500</v>
      </c>
      <c r="E311" s="31">
        <f t="shared" si="98"/>
        <v>0</v>
      </c>
      <c r="F311" s="33">
        <v>1500</v>
      </c>
      <c r="G311" s="34"/>
      <c r="H311" s="20"/>
      <c r="I311" s="20"/>
      <c r="J311" s="20">
        <v>1000</v>
      </c>
      <c r="K311" s="20"/>
      <c r="L311" s="20"/>
      <c r="M311" s="20"/>
      <c r="N311" s="58"/>
      <c r="O311" s="18"/>
    </row>
    <row r="312" spans="1:15" hidden="1">
      <c r="A312" s="60"/>
      <c r="B312" s="46"/>
      <c r="C312" s="8" t="s">
        <v>19</v>
      </c>
      <c r="D312" s="14">
        <f t="shared" si="98"/>
        <v>2500</v>
      </c>
      <c r="E312" s="31">
        <f t="shared" si="98"/>
        <v>0</v>
      </c>
      <c r="F312" s="20">
        <v>1500</v>
      </c>
      <c r="G312" s="34"/>
      <c r="H312" s="20"/>
      <c r="I312" s="20"/>
      <c r="J312" s="20">
        <v>1000</v>
      </c>
      <c r="K312" s="20"/>
      <c r="L312" s="20"/>
      <c r="M312" s="20"/>
      <c r="N312" s="58"/>
      <c r="O312" s="18"/>
    </row>
    <row r="313" spans="1:15" hidden="1">
      <c r="A313" s="60"/>
      <c r="B313" s="46"/>
      <c r="C313" s="8" t="s">
        <v>20</v>
      </c>
      <c r="D313" s="14">
        <f t="shared" si="98"/>
        <v>0</v>
      </c>
      <c r="E313" s="31">
        <f t="shared" si="98"/>
        <v>0</v>
      </c>
      <c r="F313" s="20"/>
      <c r="G313" s="34"/>
      <c r="H313" s="20"/>
      <c r="I313" s="20"/>
      <c r="J313" s="20"/>
      <c r="K313" s="20"/>
      <c r="L313" s="20"/>
      <c r="M313" s="20"/>
      <c r="N313" s="58"/>
      <c r="O313" s="18"/>
    </row>
    <row r="314" spans="1:15" hidden="1">
      <c r="A314" s="60"/>
      <c r="B314" s="46"/>
      <c r="C314" s="8" t="s">
        <v>21</v>
      </c>
      <c r="D314" s="14">
        <f t="shared" si="98"/>
        <v>0</v>
      </c>
      <c r="E314" s="31">
        <f t="shared" si="98"/>
        <v>0</v>
      </c>
      <c r="F314" s="20"/>
      <c r="G314" s="34"/>
      <c r="H314" s="20"/>
      <c r="I314" s="20"/>
      <c r="J314" s="20"/>
      <c r="K314" s="20"/>
      <c r="L314" s="20"/>
      <c r="M314" s="20"/>
      <c r="N314" s="58"/>
      <c r="O314" s="18"/>
    </row>
    <row r="315" spans="1:15" hidden="1">
      <c r="A315" s="60"/>
      <c r="B315" s="46"/>
      <c r="C315" s="8" t="s">
        <v>22</v>
      </c>
      <c r="D315" s="14">
        <f t="shared" si="98"/>
        <v>0</v>
      </c>
      <c r="E315" s="31">
        <f t="shared" si="98"/>
        <v>0</v>
      </c>
      <c r="F315" s="20"/>
      <c r="G315" s="34"/>
      <c r="H315" s="20"/>
      <c r="I315" s="20"/>
      <c r="J315" s="20"/>
      <c r="K315" s="20"/>
      <c r="L315" s="20"/>
      <c r="M315" s="20"/>
      <c r="N315" s="58"/>
      <c r="O315" s="18"/>
    </row>
    <row r="316" spans="1:15" ht="30" hidden="1" customHeight="1">
      <c r="A316" s="60"/>
      <c r="B316" s="46"/>
      <c r="C316" s="8" t="s">
        <v>23</v>
      </c>
      <c r="D316" s="14">
        <f t="shared" si="98"/>
        <v>0</v>
      </c>
      <c r="E316" s="31">
        <f t="shared" si="98"/>
        <v>0</v>
      </c>
      <c r="F316" s="20"/>
      <c r="G316" s="34"/>
      <c r="H316" s="20"/>
      <c r="I316" s="20"/>
      <c r="J316" s="20"/>
      <c r="K316" s="20"/>
      <c r="L316" s="20"/>
      <c r="M316" s="20"/>
      <c r="N316" s="58"/>
      <c r="O316" s="18"/>
    </row>
    <row r="317" spans="1:15" hidden="1">
      <c r="A317" s="60"/>
      <c r="B317" s="46" t="s">
        <v>99</v>
      </c>
      <c r="C317" s="8" t="s">
        <v>17</v>
      </c>
      <c r="D317" s="14">
        <f>SUM(D318:D323)</f>
        <v>3100</v>
      </c>
      <c r="E317" s="31">
        <f>SUM(E318:E323)</f>
        <v>0</v>
      </c>
      <c r="F317" s="20">
        <f>SUM(F318:F323)</f>
        <v>3100</v>
      </c>
      <c r="G317" s="32">
        <f t="shared" ref="G317:M317" si="99">SUM(G318:G323)</f>
        <v>0</v>
      </c>
      <c r="H317" s="14">
        <f t="shared" si="99"/>
        <v>0</v>
      </c>
      <c r="I317" s="14">
        <f t="shared" si="99"/>
        <v>0</v>
      </c>
      <c r="J317" s="14">
        <f t="shared" si="99"/>
        <v>0</v>
      </c>
      <c r="K317" s="14">
        <f t="shared" si="99"/>
        <v>0</v>
      </c>
      <c r="L317" s="14">
        <f t="shared" si="99"/>
        <v>0</v>
      </c>
      <c r="M317" s="14">
        <f t="shared" si="99"/>
        <v>0</v>
      </c>
      <c r="N317" s="58"/>
      <c r="O317" s="18"/>
    </row>
    <row r="318" spans="1:15" hidden="1">
      <c r="A318" s="60"/>
      <c r="B318" s="46"/>
      <c r="C318" s="8" t="s">
        <v>18</v>
      </c>
      <c r="D318" s="14">
        <f t="shared" ref="D318:E323" si="100">F318+H318+J318+L318</f>
        <v>300</v>
      </c>
      <c r="E318" s="31">
        <f t="shared" si="100"/>
        <v>0</v>
      </c>
      <c r="F318" s="33">
        <v>300</v>
      </c>
      <c r="G318" s="34"/>
      <c r="H318" s="20"/>
      <c r="I318" s="20"/>
      <c r="J318" s="20"/>
      <c r="K318" s="20"/>
      <c r="L318" s="20"/>
      <c r="M318" s="20"/>
      <c r="N318" s="58"/>
      <c r="O318" s="18"/>
    </row>
    <row r="319" spans="1:15" hidden="1">
      <c r="A319" s="60"/>
      <c r="B319" s="46"/>
      <c r="C319" s="8" t="s">
        <v>19</v>
      </c>
      <c r="D319" s="14">
        <f t="shared" si="100"/>
        <v>1200</v>
      </c>
      <c r="E319" s="31">
        <f t="shared" si="100"/>
        <v>0</v>
      </c>
      <c r="F319" s="20">
        <v>1200</v>
      </c>
      <c r="G319" s="34"/>
      <c r="H319" s="20"/>
      <c r="I319" s="20"/>
      <c r="J319" s="20"/>
      <c r="K319" s="20"/>
      <c r="L319" s="20"/>
      <c r="M319" s="20"/>
      <c r="N319" s="58"/>
      <c r="O319" s="18"/>
    </row>
    <row r="320" spans="1:15" hidden="1">
      <c r="A320" s="60"/>
      <c r="B320" s="46"/>
      <c r="C320" s="8" t="s">
        <v>20</v>
      </c>
      <c r="D320" s="14">
        <f t="shared" si="100"/>
        <v>400</v>
      </c>
      <c r="E320" s="31">
        <f t="shared" si="100"/>
        <v>0</v>
      </c>
      <c r="F320" s="20">
        <v>400</v>
      </c>
      <c r="G320" s="34"/>
      <c r="H320" s="20"/>
      <c r="I320" s="20"/>
      <c r="J320" s="20"/>
      <c r="K320" s="20"/>
      <c r="L320" s="20"/>
      <c r="M320" s="20"/>
      <c r="N320" s="58"/>
      <c r="O320" s="18"/>
    </row>
    <row r="321" spans="1:15" hidden="1">
      <c r="A321" s="60"/>
      <c r="B321" s="46"/>
      <c r="C321" s="8" t="s">
        <v>21</v>
      </c>
      <c r="D321" s="14">
        <f t="shared" si="100"/>
        <v>400</v>
      </c>
      <c r="E321" s="31">
        <f t="shared" si="100"/>
        <v>0</v>
      </c>
      <c r="F321" s="20">
        <v>400</v>
      </c>
      <c r="G321" s="34"/>
      <c r="H321" s="20"/>
      <c r="I321" s="20"/>
      <c r="J321" s="20"/>
      <c r="K321" s="20"/>
      <c r="L321" s="20"/>
      <c r="M321" s="20"/>
      <c r="N321" s="58"/>
      <c r="O321" s="18"/>
    </row>
    <row r="322" spans="1:15" hidden="1">
      <c r="A322" s="60"/>
      <c r="B322" s="46"/>
      <c r="C322" s="8" t="s">
        <v>22</v>
      </c>
      <c r="D322" s="14">
        <f t="shared" si="100"/>
        <v>400</v>
      </c>
      <c r="E322" s="31">
        <f t="shared" si="100"/>
        <v>0</v>
      </c>
      <c r="F322" s="20">
        <v>400</v>
      </c>
      <c r="G322" s="34"/>
      <c r="H322" s="20"/>
      <c r="I322" s="20"/>
      <c r="J322" s="20"/>
      <c r="K322" s="20"/>
      <c r="L322" s="20"/>
      <c r="M322" s="20"/>
      <c r="N322" s="58"/>
      <c r="O322" s="18"/>
    </row>
    <row r="323" spans="1:15" hidden="1">
      <c r="A323" s="60"/>
      <c r="B323" s="46"/>
      <c r="C323" s="8" t="s">
        <v>23</v>
      </c>
      <c r="D323" s="14">
        <f t="shared" si="100"/>
        <v>400</v>
      </c>
      <c r="E323" s="31">
        <f t="shared" si="100"/>
        <v>0</v>
      </c>
      <c r="F323" s="20">
        <v>400</v>
      </c>
      <c r="G323" s="34"/>
      <c r="H323" s="20"/>
      <c r="I323" s="20"/>
      <c r="J323" s="20"/>
      <c r="K323" s="20"/>
      <c r="L323" s="20"/>
      <c r="M323" s="20"/>
      <c r="N323" s="58"/>
      <c r="O323" s="18"/>
    </row>
    <row r="324" spans="1:15" s="17" customFormat="1" ht="21" hidden="1" customHeight="1">
      <c r="A324" s="60"/>
      <c r="B324" s="46" t="s">
        <v>122</v>
      </c>
      <c r="C324" s="11" t="s">
        <v>17</v>
      </c>
      <c r="D324" s="14">
        <f>SUM(D325:D330)</f>
        <v>1300</v>
      </c>
      <c r="E324" s="31">
        <f>SUM(E325:E330)</f>
        <v>0</v>
      </c>
      <c r="F324" s="14">
        <f>SUM(F325:F330)</f>
        <v>1300</v>
      </c>
      <c r="G324" s="32">
        <f t="shared" ref="G324:M324" si="101">SUM(G325:G330)</f>
        <v>0</v>
      </c>
      <c r="H324" s="14">
        <f t="shared" si="101"/>
        <v>0</v>
      </c>
      <c r="I324" s="14">
        <f t="shared" si="101"/>
        <v>0</v>
      </c>
      <c r="J324" s="14">
        <f t="shared" si="101"/>
        <v>0</v>
      </c>
      <c r="K324" s="14">
        <f t="shared" si="101"/>
        <v>0</v>
      </c>
      <c r="L324" s="14">
        <f t="shared" si="101"/>
        <v>0</v>
      </c>
      <c r="M324" s="14">
        <f t="shared" si="101"/>
        <v>0</v>
      </c>
      <c r="N324" s="55" t="s">
        <v>94</v>
      </c>
      <c r="O324" s="18"/>
    </row>
    <row r="325" spans="1:15" s="17" customFormat="1" ht="21" hidden="1" customHeight="1">
      <c r="A325" s="60"/>
      <c r="B325" s="46"/>
      <c r="C325" s="11" t="s">
        <v>18</v>
      </c>
      <c r="D325" s="14">
        <f t="shared" ref="D325:E330" si="102">F325+H325+J325+L325</f>
        <v>550</v>
      </c>
      <c r="E325" s="31">
        <f t="shared" si="102"/>
        <v>0</v>
      </c>
      <c r="F325" s="36">
        <v>550</v>
      </c>
      <c r="G325" s="32"/>
      <c r="H325" s="14"/>
      <c r="I325" s="14"/>
      <c r="J325" s="14"/>
      <c r="K325" s="14"/>
      <c r="L325" s="14"/>
      <c r="M325" s="14"/>
      <c r="N325" s="56"/>
      <c r="O325" s="18"/>
    </row>
    <row r="326" spans="1:15" s="17" customFormat="1" ht="21" hidden="1" customHeight="1">
      <c r="A326" s="60"/>
      <c r="B326" s="46"/>
      <c r="C326" s="11" t="s">
        <v>19</v>
      </c>
      <c r="D326" s="14">
        <f t="shared" si="102"/>
        <v>150</v>
      </c>
      <c r="E326" s="31">
        <f t="shared" si="102"/>
        <v>0</v>
      </c>
      <c r="F326" s="14">
        <v>150</v>
      </c>
      <c r="G326" s="32"/>
      <c r="H326" s="14"/>
      <c r="I326" s="14"/>
      <c r="J326" s="14"/>
      <c r="K326" s="14"/>
      <c r="L326" s="14"/>
      <c r="M326" s="14"/>
      <c r="N326" s="56"/>
      <c r="O326" s="18"/>
    </row>
    <row r="327" spans="1:15" s="17" customFormat="1" ht="21" hidden="1" customHeight="1">
      <c r="A327" s="60"/>
      <c r="B327" s="46"/>
      <c r="C327" s="11" t="s">
        <v>20</v>
      </c>
      <c r="D327" s="14">
        <f t="shared" si="102"/>
        <v>150</v>
      </c>
      <c r="E327" s="31">
        <f t="shared" si="102"/>
        <v>0</v>
      </c>
      <c r="F327" s="14">
        <v>150</v>
      </c>
      <c r="G327" s="32"/>
      <c r="H327" s="14"/>
      <c r="I327" s="14"/>
      <c r="J327" s="14"/>
      <c r="K327" s="14"/>
      <c r="L327" s="14"/>
      <c r="M327" s="14"/>
      <c r="N327" s="56"/>
      <c r="O327" s="18"/>
    </row>
    <row r="328" spans="1:15" s="17" customFormat="1" ht="21" hidden="1" customHeight="1">
      <c r="A328" s="60"/>
      <c r="B328" s="46"/>
      <c r="C328" s="11" t="s">
        <v>21</v>
      </c>
      <c r="D328" s="14">
        <f t="shared" si="102"/>
        <v>150</v>
      </c>
      <c r="E328" s="31">
        <f t="shared" si="102"/>
        <v>0</v>
      </c>
      <c r="F328" s="14">
        <v>150</v>
      </c>
      <c r="G328" s="32"/>
      <c r="H328" s="14"/>
      <c r="I328" s="14"/>
      <c r="J328" s="14"/>
      <c r="K328" s="14"/>
      <c r="L328" s="14"/>
      <c r="M328" s="14"/>
      <c r="N328" s="56"/>
      <c r="O328" s="18"/>
    </row>
    <row r="329" spans="1:15" s="17" customFormat="1" ht="21" hidden="1" customHeight="1">
      <c r="A329" s="60"/>
      <c r="B329" s="46"/>
      <c r="C329" s="11" t="s">
        <v>22</v>
      </c>
      <c r="D329" s="14">
        <f t="shared" si="102"/>
        <v>150</v>
      </c>
      <c r="E329" s="31">
        <f t="shared" si="102"/>
        <v>0</v>
      </c>
      <c r="F329" s="14">
        <v>150</v>
      </c>
      <c r="G329" s="32"/>
      <c r="H329" s="14"/>
      <c r="I329" s="14"/>
      <c r="J329" s="14"/>
      <c r="K329" s="14"/>
      <c r="L329" s="14"/>
      <c r="M329" s="14"/>
      <c r="N329" s="56"/>
      <c r="O329" s="18"/>
    </row>
    <row r="330" spans="1:15" s="17" customFormat="1" ht="21" hidden="1" customHeight="1">
      <c r="A330" s="60"/>
      <c r="B330" s="46"/>
      <c r="C330" s="11" t="s">
        <v>23</v>
      </c>
      <c r="D330" s="14">
        <f t="shared" si="102"/>
        <v>150</v>
      </c>
      <c r="E330" s="31">
        <f t="shared" si="102"/>
        <v>0</v>
      </c>
      <c r="F330" s="14">
        <v>150</v>
      </c>
      <c r="G330" s="32"/>
      <c r="H330" s="14"/>
      <c r="I330" s="14"/>
      <c r="J330" s="14"/>
      <c r="K330" s="14"/>
      <c r="L330" s="14"/>
      <c r="M330" s="14"/>
      <c r="N330" s="56"/>
      <c r="O330" s="18"/>
    </row>
    <row r="331" spans="1:15" s="17" customFormat="1" ht="22.5" hidden="1" customHeight="1">
      <c r="A331" s="60"/>
      <c r="B331" s="46" t="s">
        <v>119</v>
      </c>
      <c r="C331" s="11" t="s">
        <v>17</v>
      </c>
      <c r="D331" s="14">
        <f>SUM(D332:D337)</f>
        <v>5750</v>
      </c>
      <c r="E331" s="31">
        <f t="shared" ref="E331:M331" si="103">SUM(E332:E337)</f>
        <v>0</v>
      </c>
      <c r="F331" s="14">
        <f t="shared" si="103"/>
        <v>4250</v>
      </c>
      <c r="G331" s="32">
        <f t="shared" si="103"/>
        <v>0</v>
      </c>
      <c r="H331" s="14">
        <f t="shared" si="103"/>
        <v>0</v>
      </c>
      <c r="I331" s="14">
        <f t="shared" si="103"/>
        <v>0</v>
      </c>
      <c r="J331" s="14">
        <f t="shared" si="103"/>
        <v>1500</v>
      </c>
      <c r="K331" s="14">
        <f t="shared" si="103"/>
        <v>0</v>
      </c>
      <c r="L331" s="14">
        <f t="shared" si="103"/>
        <v>0</v>
      </c>
      <c r="M331" s="14">
        <f t="shared" si="103"/>
        <v>0</v>
      </c>
      <c r="N331" s="56"/>
      <c r="O331" s="18"/>
    </row>
    <row r="332" spans="1:15" s="17" customFormat="1" ht="22.5" hidden="1" customHeight="1">
      <c r="A332" s="60"/>
      <c r="B332" s="46"/>
      <c r="C332" s="11" t="s">
        <v>18</v>
      </c>
      <c r="D332" s="14">
        <f t="shared" ref="D332:E337" si="104">F332+H332+J332+L332</f>
        <v>750</v>
      </c>
      <c r="E332" s="31">
        <f t="shared" si="104"/>
        <v>0</v>
      </c>
      <c r="F332" s="36">
        <v>250</v>
      </c>
      <c r="G332" s="32"/>
      <c r="H332" s="14"/>
      <c r="I332" s="14"/>
      <c r="J332" s="14">
        <v>500</v>
      </c>
      <c r="K332" s="14"/>
      <c r="L332" s="14"/>
      <c r="M332" s="14"/>
      <c r="N332" s="56"/>
      <c r="O332" s="18"/>
    </row>
    <row r="333" spans="1:15" s="17" customFormat="1" ht="22.5" hidden="1" customHeight="1">
      <c r="A333" s="60"/>
      <c r="B333" s="46"/>
      <c r="C333" s="11" t="s">
        <v>19</v>
      </c>
      <c r="D333" s="14">
        <f t="shared" si="104"/>
        <v>1300</v>
      </c>
      <c r="E333" s="31">
        <f t="shared" si="104"/>
        <v>0</v>
      </c>
      <c r="F333" s="14">
        <v>800</v>
      </c>
      <c r="G333" s="32"/>
      <c r="H333" s="14"/>
      <c r="I333" s="14"/>
      <c r="J333" s="14">
        <v>500</v>
      </c>
      <c r="K333" s="14"/>
      <c r="L333" s="14"/>
      <c r="M333" s="14"/>
      <c r="N333" s="56"/>
      <c r="O333" s="18"/>
    </row>
    <row r="334" spans="1:15" s="17" customFormat="1" ht="22.5" hidden="1" customHeight="1">
      <c r="A334" s="60"/>
      <c r="B334" s="46"/>
      <c r="C334" s="11" t="s">
        <v>20</v>
      </c>
      <c r="D334" s="14">
        <f t="shared" si="104"/>
        <v>1300</v>
      </c>
      <c r="E334" s="31">
        <f t="shared" si="104"/>
        <v>0</v>
      </c>
      <c r="F334" s="14">
        <v>800</v>
      </c>
      <c r="G334" s="32"/>
      <c r="H334" s="14"/>
      <c r="I334" s="14"/>
      <c r="J334" s="14">
        <v>500</v>
      </c>
      <c r="K334" s="14"/>
      <c r="L334" s="14"/>
      <c r="M334" s="14"/>
      <c r="N334" s="56"/>
      <c r="O334" s="18"/>
    </row>
    <row r="335" spans="1:15" s="17" customFormat="1" ht="22.5" hidden="1" customHeight="1">
      <c r="A335" s="60"/>
      <c r="B335" s="46"/>
      <c r="C335" s="11" t="s">
        <v>21</v>
      </c>
      <c r="D335" s="14">
        <f t="shared" si="104"/>
        <v>800</v>
      </c>
      <c r="E335" s="31">
        <f t="shared" si="104"/>
        <v>0</v>
      </c>
      <c r="F335" s="14">
        <v>800</v>
      </c>
      <c r="G335" s="32"/>
      <c r="H335" s="14"/>
      <c r="I335" s="14"/>
      <c r="J335" s="14"/>
      <c r="K335" s="14"/>
      <c r="L335" s="14"/>
      <c r="M335" s="14"/>
      <c r="N335" s="56"/>
      <c r="O335" s="18"/>
    </row>
    <row r="336" spans="1:15" s="17" customFormat="1" ht="22.5" hidden="1" customHeight="1">
      <c r="A336" s="60"/>
      <c r="B336" s="46"/>
      <c r="C336" s="11" t="s">
        <v>22</v>
      </c>
      <c r="D336" s="14">
        <f t="shared" si="104"/>
        <v>800</v>
      </c>
      <c r="E336" s="31">
        <f t="shared" si="104"/>
        <v>0</v>
      </c>
      <c r="F336" s="14">
        <v>800</v>
      </c>
      <c r="G336" s="32"/>
      <c r="H336" s="14"/>
      <c r="I336" s="14"/>
      <c r="J336" s="14"/>
      <c r="K336" s="14"/>
      <c r="L336" s="14"/>
      <c r="M336" s="14"/>
      <c r="N336" s="56"/>
      <c r="O336" s="18"/>
    </row>
    <row r="337" spans="1:15" s="17" customFormat="1" ht="22.5" hidden="1" customHeight="1">
      <c r="A337" s="61"/>
      <c r="B337" s="46"/>
      <c r="C337" s="11" t="s">
        <v>23</v>
      </c>
      <c r="D337" s="14">
        <f t="shared" si="104"/>
        <v>800</v>
      </c>
      <c r="E337" s="31">
        <f t="shared" si="104"/>
        <v>0</v>
      </c>
      <c r="F337" s="14">
        <v>800</v>
      </c>
      <c r="G337" s="32"/>
      <c r="H337" s="14"/>
      <c r="I337" s="14"/>
      <c r="J337" s="14"/>
      <c r="K337" s="14"/>
      <c r="L337" s="14"/>
      <c r="M337" s="14"/>
      <c r="N337" s="56"/>
      <c r="O337" s="18"/>
    </row>
    <row r="338" spans="1:15" s="17" customFormat="1">
      <c r="A338" s="60" t="s">
        <v>124</v>
      </c>
      <c r="B338" s="50" t="s">
        <v>110</v>
      </c>
      <c r="C338" s="11" t="s">
        <v>17</v>
      </c>
      <c r="D338" s="14">
        <f t="shared" ref="D338:M338" si="105">SUM(D339:D344)</f>
        <v>186750</v>
      </c>
      <c r="E338" s="31">
        <f t="shared" si="105"/>
        <v>0</v>
      </c>
      <c r="F338" s="14">
        <f t="shared" si="105"/>
        <v>41750</v>
      </c>
      <c r="G338" s="32">
        <f t="shared" si="105"/>
        <v>0</v>
      </c>
      <c r="H338" s="14">
        <f t="shared" si="105"/>
        <v>125000</v>
      </c>
      <c r="I338" s="14">
        <f t="shared" si="105"/>
        <v>0</v>
      </c>
      <c r="J338" s="14">
        <f t="shared" si="105"/>
        <v>20000</v>
      </c>
      <c r="K338" s="14">
        <f t="shared" si="105"/>
        <v>0</v>
      </c>
      <c r="L338" s="14">
        <f t="shared" si="105"/>
        <v>0</v>
      </c>
      <c r="M338" s="14">
        <f t="shared" si="105"/>
        <v>0</v>
      </c>
      <c r="N338" s="56"/>
      <c r="O338" s="18"/>
    </row>
    <row r="339" spans="1:15" s="17" customFormat="1">
      <c r="A339" s="60"/>
      <c r="B339" s="50"/>
      <c r="C339" s="11" t="s">
        <v>18</v>
      </c>
      <c r="D339" s="14">
        <f t="shared" ref="D339:E344" si="106">F339+H339+J339+L339</f>
        <v>2000</v>
      </c>
      <c r="E339" s="31">
        <f t="shared" si="106"/>
        <v>0</v>
      </c>
      <c r="F339" s="36">
        <v>2000</v>
      </c>
      <c r="G339" s="32">
        <f t="shared" ref="G339:K343" si="107">G346+G353+G360</f>
        <v>0</v>
      </c>
      <c r="H339" s="14">
        <f t="shared" si="107"/>
        <v>0</v>
      </c>
      <c r="I339" s="14">
        <f t="shared" si="107"/>
        <v>0</v>
      </c>
      <c r="J339" s="14">
        <f t="shared" si="107"/>
        <v>0</v>
      </c>
      <c r="K339" s="14">
        <f t="shared" si="107"/>
        <v>0</v>
      </c>
      <c r="L339" s="37"/>
      <c r="M339" s="14"/>
      <c r="N339" s="56"/>
      <c r="O339" s="18"/>
    </row>
    <row r="340" spans="1:15" s="17" customFormat="1">
      <c r="A340" s="60"/>
      <c r="B340" s="50"/>
      <c r="C340" s="11" t="s">
        <v>19</v>
      </c>
      <c r="D340" s="14">
        <f t="shared" si="106"/>
        <v>1500</v>
      </c>
      <c r="E340" s="31">
        <f t="shared" si="106"/>
        <v>0</v>
      </c>
      <c r="F340" s="14">
        <v>1500</v>
      </c>
      <c r="G340" s="32">
        <f t="shared" si="107"/>
        <v>0</v>
      </c>
      <c r="H340" s="14">
        <f t="shared" si="107"/>
        <v>0</v>
      </c>
      <c r="I340" s="14">
        <f t="shared" si="107"/>
        <v>0</v>
      </c>
      <c r="J340" s="14">
        <f t="shared" si="107"/>
        <v>0</v>
      </c>
      <c r="K340" s="14">
        <f t="shared" si="107"/>
        <v>0</v>
      </c>
      <c r="L340" s="37"/>
      <c r="M340" s="14"/>
      <c r="N340" s="56"/>
      <c r="O340" s="18"/>
    </row>
    <row r="341" spans="1:15" s="17" customFormat="1">
      <c r="A341" s="60"/>
      <c r="B341" s="50"/>
      <c r="C341" s="11" t="s">
        <v>20</v>
      </c>
      <c r="D341" s="14">
        <f t="shared" si="106"/>
        <v>78250</v>
      </c>
      <c r="E341" s="31">
        <f t="shared" si="106"/>
        <v>0</v>
      </c>
      <c r="F341" s="14">
        <v>17750</v>
      </c>
      <c r="G341" s="32">
        <f t="shared" si="107"/>
        <v>0</v>
      </c>
      <c r="H341" s="14">
        <f t="shared" si="107"/>
        <v>50000</v>
      </c>
      <c r="I341" s="14">
        <f t="shared" si="107"/>
        <v>0</v>
      </c>
      <c r="J341" s="14">
        <f t="shared" si="107"/>
        <v>10500</v>
      </c>
      <c r="K341" s="14">
        <f t="shared" si="107"/>
        <v>0</v>
      </c>
      <c r="L341" s="37"/>
      <c r="M341" s="14"/>
      <c r="N341" s="56"/>
      <c r="O341" s="18"/>
    </row>
    <row r="342" spans="1:15" s="17" customFormat="1">
      <c r="A342" s="60"/>
      <c r="B342" s="50"/>
      <c r="C342" s="11" t="s">
        <v>21</v>
      </c>
      <c r="D342" s="14">
        <f t="shared" si="106"/>
        <v>105000</v>
      </c>
      <c r="E342" s="31">
        <f t="shared" si="106"/>
        <v>0</v>
      </c>
      <c r="F342" s="14">
        <v>20500</v>
      </c>
      <c r="G342" s="32">
        <f t="shared" si="107"/>
        <v>0</v>
      </c>
      <c r="H342" s="14">
        <f t="shared" si="107"/>
        <v>75000</v>
      </c>
      <c r="I342" s="14">
        <f t="shared" si="107"/>
        <v>0</v>
      </c>
      <c r="J342" s="14">
        <f t="shared" si="107"/>
        <v>9500</v>
      </c>
      <c r="K342" s="14">
        <f t="shared" si="107"/>
        <v>0</v>
      </c>
      <c r="L342" s="37"/>
      <c r="M342" s="14"/>
      <c r="N342" s="56"/>
      <c r="O342" s="18"/>
    </row>
    <row r="343" spans="1:15" s="17" customFormat="1">
      <c r="A343" s="60"/>
      <c r="B343" s="50"/>
      <c r="C343" s="11" t="s">
        <v>22</v>
      </c>
      <c r="D343" s="14">
        <f>F343+H343+J343+L343</f>
        <v>0</v>
      </c>
      <c r="E343" s="31">
        <f t="shared" si="106"/>
        <v>0</v>
      </c>
      <c r="F343" s="14">
        <v>0</v>
      </c>
      <c r="G343" s="32">
        <f t="shared" si="107"/>
        <v>0</v>
      </c>
      <c r="H343" s="14">
        <f t="shared" si="107"/>
        <v>0</v>
      </c>
      <c r="I343" s="14">
        <f t="shared" si="107"/>
        <v>0</v>
      </c>
      <c r="J343" s="14">
        <f t="shared" si="107"/>
        <v>0</v>
      </c>
      <c r="K343" s="14">
        <f t="shared" si="107"/>
        <v>0</v>
      </c>
      <c r="L343" s="37"/>
      <c r="M343" s="14"/>
      <c r="N343" s="56"/>
      <c r="O343" s="18"/>
    </row>
    <row r="344" spans="1:15" s="17" customFormat="1">
      <c r="A344" s="60"/>
      <c r="B344" s="50"/>
      <c r="C344" s="11" t="s">
        <v>23</v>
      </c>
      <c r="D344" s="14">
        <f t="shared" si="106"/>
        <v>0</v>
      </c>
      <c r="E344" s="31">
        <f t="shared" si="106"/>
        <v>0</v>
      </c>
      <c r="F344" s="14">
        <v>0</v>
      </c>
      <c r="G344" s="32">
        <f t="shared" ref="G344:M344" si="108">G351+G358+G365</f>
        <v>0</v>
      </c>
      <c r="H344" s="14">
        <f t="shared" si="108"/>
        <v>0</v>
      </c>
      <c r="I344" s="14">
        <f t="shared" si="108"/>
        <v>0</v>
      </c>
      <c r="J344" s="14">
        <f t="shared" si="108"/>
        <v>0</v>
      </c>
      <c r="K344" s="14">
        <f t="shared" si="108"/>
        <v>0</v>
      </c>
      <c r="L344" s="14">
        <f t="shared" si="108"/>
        <v>0</v>
      </c>
      <c r="M344" s="14">
        <f t="shared" si="108"/>
        <v>0</v>
      </c>
      <c r="N344" s="56"/>
      <c r="O344" s="18"/>
    </row>
    <row r="345" spans="1:15" s="17" customFormat="1" ht="20.25" hidden="1" customHeight="1">
      <c r="A345" s="60"/>
      <c r="B345" s="50" t="s">
        <v>117</v>
      </c>
      <c r="C345" s="11" t="s">
        <v>17</v>
      </c>
      <c r="D345" s="14">
        <f>SUM(D346:D351)</f>
        <v>3500</v>
      </c>
      <c r="E345" s="31">
        <f>SUM(E346:E351)</f>
        <v>0</v>
      </c>
      <c r="F345" s="14">
        <f>SUM(F346:F351)</f>
        <v>3500</v>
      </c>
      <c r="G345" s="32">
        <f t="shared" ref="G345:M345" si="109">SUM(G346:G351)</f>
        <v>0</v>
      </c>
      <c r="H345" s="14">
        <f t="shared" si="109"/>
        <v>0</v>
      </c>
      <c r="I345" s="14">
        <f t="shared" si="109"/>
        <v>0</v>
      </c>
      <c r="J345" s="14">
        <f t="shared" si="109"/>
        <v>0</v>
      </c>
      <c r="K345" s="14">
        <f t="shared" si="109"/>
        <v>0</v>
      </c>
      <c r="L345" s="14">
        <f t="shared" si="109"/>
        <v>0</v>
      </c>
      <c r="M345" s="14">
        <f t="shared" si="109"/>
        <v>0</v>
      </c>
      <c r="N345" s="56"/>
      <c r="O345" s="18"/>
    </row>
    <row r="346" spans="1:15" s="17" customFormat="1" ht="20.25" hidden="1" customHeight="1">
      <c r="A346" s="60"/>
      <c r="B346" s="50"/>
      <c r="C346" s="11" t="s">
        <v>18</v>
      </c>
      <c r="D346" s="14">
        <f t="shared" ref="D346:E351" si="110">F346+H346+J346+L346</f>
        <v>2000</v>
      </c>
      <c r="E346" s="31">
        <f t="shared" si="110"/>
        <v>0</v>
      </c>
      <c r="F346" s="36">
        <v>2000</v>
      </c>
      <c r="G346" s="32"/>
      <c r="H346" s="14"/>
      <c r="I346" s="14"/>
      <c r="J346" s="14"/>
      <c r="K346" s="14"/>
      <c r="L346" s="14"/>
      <c r="M346" s="14"/>
      <c r="N346" s="56"/>
      <c r="O346" s="18"/>
    </row>
    <row r="347" spans="1:15" s="17" customFormat="1" ht="20.25" hidden="1" customHeight="1">
      <c r="A347" s="60"/>
      <c r="B347" s="50"/>
      <c r="C347" s="11" t="s">
        <v>19</v>
      </c>
      <c r="D347" s="14">
        <f t="shared" si="110"/>
        <v>1500</v>
      </c>
      <c r="E347" s="31">
        <f t="shared" si="110"/>
        <v>0</v>
      </c>
      <c r="F347" s="14">
        <v>1500</v>
      </c>
      <c r="G347" s="32"/>
      <c r="H347" s="14"/>
      <c r="I347" s="14"/>
      <c r="J347" s="14"/>
      <c r="K347" s="14"/>
      <c r="L347" s="14"/>
      <c r="M347" s="14"/>
      <c r="N347" s="56"/>
      <c r="O347" s="18"/>
    </row>
    <row r="348" spans="1:15" s="17" customFormat="1" ht="20.25" hidden="1" customHeight="1">
      <c r="A348" s="60"/>
      <c r="B348" s="50"/>
      <c r="C348" s="11" t="s">
        <v>20</v>
      </c>
      <c r="D348" s="14">
        <f t="shared" si="110"/>
        <v>0</v>
      </c>
      <c r="E348" s="31">
        <f t="shared" si="110"/>
        <v>0</v>
      </c>
      <c r="F348" s="14"/>
      <c r="G348" s="32"/>
      <c r="H348" s="14"/>
      <c r="I348" s="14"/>
      <c r="J348" s="14"/>
      <c r="K348" s="14"/>
      <c r="L348" s="14"/>
      <c r="M348" s="14"/>
      <c r="N348" s="56"/>
      <c r="O348" s="18"/>
    </row>
    <row r="349" spans="1:15" s="17" customFormat="1" ht="20.25" hidden="1" customHeight="1">
      <c r="A349" s="60"/>
      <c r="B349" s="50"/>
      <c r="C349" s="11" t="s">
        <v>21</v>
      </c>
      <c r="D349" s="14">
        <f t="shared" si="110"/>
        <v>0</v>
      </c>
      <c r="E349" s="31">
        <f t="shared" si="110"/>
        <v>0</v>
      </c>
      <c r="F349" s="14"/>
      <c r="G349" s="32"/>
      <c r="H349" s="14"/>
      <c r="I349" s="14"/>
      <c r="J349" s="14"/>
      <c r="K349" s="14"/>
      <c r="L349" s="14"/>
      <c r="M349" s="14"/>
      <c r="N349" s="56"/>
      <c r="O349" s="18"/>
    </row>
    <row r="350" spans="1:15" s="17" customFormat="1" ht="20.25" hidden="1" customHeight="1">
      <c r="A350" s="60"/>
      <c r="B350" s="50"/>
      <c r="C350" s="11" t="s">
        <v>22</v>
      </c>
      <c r="D350" s="14">
        <f t="shared" si="110"/>
        <v>0</v>
      </c>
      <c r="E350" s="31">
        <f t="shared" si="110"/>
        <v>0</v>
      </c>
      <c r="F350" s="14"/>
      <c r="G350" s="32"/>
      <c r="H350" s="14"/>
      <c r="I350" s="14"/>
      <c r="J350" s="14"/>
      <c r="K350" s="14"/>
      <c r="L350" s="14"/>
      <c r="M350" s="14"/>
      <c r="N350" s="56"/>
      <c r="O350" s="18"/>
    </row>
    <row r="351" spans="1:15" s="17" customFormat="1" ht="20.25" hidden="1" customHeight="1">
      <c r="A351" s="60"/>
      <c r="B351" s="50"/>
      <c r="C351" s="11" t="s">
        <v>23</v>
      </c>
      <c r="D351" s="14">
        <f t="shared" si="110"/>
        <v>0</v>
      </c>
      <c r="E351" s="31">
        <f t="shared" si="110"/>
        <v>0</v>
      </c>
      <c r="F351" s="14"/>
      <c r="G351" s="32"/>
      <c r="H351" s="14"/>
      <c r="I351" s="14"/>
      <c r="J351" s="14"/>
      <c r="K351" s="14"/>
      <c r="L351" s="14"/>
      <c r="M351" s="14"/>
      <c r="N351" s="56"/>
      <c r="O351" s="18"/>
    </row>
    <row r="352" spans="1:15" s="17" customFormat="1" hidden="1">
      <c r="A352" s="60"/>
      <c r="B352" s="50" t="s">
        <v>100</v>
      </c>
      <c r="C352" s="11" t="s">
        <v>17</v>
      </c>
      <c r="D352" s="14">
        <f>SUM(D353:D358)</f>
        <v>1700</v>
      </c>
      <c r="E352" s="31">
        <f>SUM(E353:E358)</f>
        <v>0</v>
      </c>
      <c r="F352" s="14">
        <f>SUM(F353:F358)</f>
        <v>1700</v>
      </c>
      <c r="G352" s="32">
        <f t="shared" ref="G352:M352" si="111">SUM(G353:G358)</f>
        <v>0</v>
      </c>
      <c r="H352" s="14">
        <f t="shared" si="111"/>
        <v>0</v>
      </c>
      <c r="I352" s="14">
        <f t="shared" si="111"/>
        <v>0</v>
      </c>
      <c r="J352" s="14">
        <f t="shared" si="111"/>
        <v>0</v>
      </c>
      <c r="K352" s="14">
        <f t="shared" si="111"/>
        <v>0</v>
      </c>
      <c r="L352" s="14">
        <f t="shared" si="111"/>
        <v>0</v>
      </c>
      <c r="M352" s="14">
        <f t="shared" si="111"/>
        <v>0</v>
      </c>
      <c r="N352" s="56"/>
      <c r="O352" s="18"/>
    </row>
    <row r="353" spans="1:15" s="17" customFormat="1" hidden="1">
      <c r="A353" s="60"/>
      <c r="B353" s="50"/>
      <c r="C353" s="11" t="s">
        <v>18</v>
      </c>
      <c r="D353" s="14">
        <f t="shared" ref="D353:E358" si="112">F353+H353+J353+L353</f>
        <v>300</v>
      </c>
      <c r="E353" s="31">
        <f t="shared" si="112"/>
        <v>0</v>
      </c>
      <c r="F353" s="36">
        <v>300</v>
      </c>
      <c r="G353" s="32"/>
      <c r="H353" s="14"/>
      <c r="I353" s="14"/>
      <c r="J353" s="14"/>
      <c r="K353" s="14"/>
      <c r="L353" s="14"/>
      <c r="M353" s="14"/>
      <c r="N353" s="56"/>
      <c r="O353" s="18"/>
    </row>
    <row r="354" spans="1:15" s="17" customFormat="1" hidden="1">
      <c r="A354" s="60"/>
      <c r="B354" s="50"/>
      <c r="C354" s="11" t="s">
        <v>19</v>
      </c>
      <c r="D354" s="14">
        <f t="shared" si="112"/>
        <v>300</v>
      </c>
      <c r="E354" s="31">
        <f t="shared" si="112"/>
        <v>0</v>
      </c>
      <c r="F354" s="14">
        <v>300</v>
      </c>
      <c r="G354" s="32"/>
      <c r="H354" s="14"/>
      <c r="I354" s="14"/>
      <c r="J354" s="14"/>
      <c r="K354" s="14"/>
      <c r="L354" s="14"/>
      <c r="M354" s="14"/>
      <c r="N354" s="56"/>
      <c r="O354" s="18"/>
    </row>
    <row r="355" spans="1:15" s="17" customFormat="1" hidden="1">
      <c r="A355" s="60"/>
      <c r="B355" s="50"/>
      <c r="C355" s="11" t="s">
        <v>20</v>
      </c>
      <c r="D355" s="14">
        <f t="shared" si="112"/>
        <v>300</v>
      </c>
      <c r="E355" s="31">
        <f t="shared" si="112"/>
        <v>0</v>
      </c>
      <c r="F355" s="14">
        <v>300</v>
      </c>
      <c r="G355" s="32"/>
      <c r="H355" s="14"/>
      <c r="I355" s="14"/>
      <c r="J355" s="14"/>
      <c r="K355" s="14"/>
      <c r="L355" s="14"/>
      <c r="M355" s="14"/>
      <c r="N355" s="56"/>
      <c r="O355" s="18"/>
    </row>
    <row r="356" spans="1:15" s="17" customFormat="1" hidden="1">
      <c r="A356" s="60"/>
      <c r="B356" s="50"/>
      <c r="C356" s="11" t="s">
        <v>21</v>
      </c>
      <c r="D356" s="14">
        <f t="shared" si="112"/>
        <v>300</v>
      </c>
      <c r="E356" s="31">
        <f t="shared" si="112"/>
        <v>0</v>
      </c>
      <c r="F356" s="14">
        <v>300</v>
      </c>
      <c r="G356" s="32"/>
      <c r="H356" s="14"/>
      <c r="I356" s="14"/>
      <c r="J356" s="14"/>
      <c r="K356" s="14"/>
      <c r="L356" s="14"/>
      <c r="M356" s="14"/>
      <c r="N356" s="56"/>
      <c r="O356" s="18"/>
    </row>
    <row r="357" spans="1:15" s="17" customFormat="1" hidden="1">
      <c r="A357" s="60"/>
      <c r="B357" s="50"/>
      <c r="C357" s="11" t="s">
        <v>22</v>
      </c>
      <c r="D357" s="14">
        <f t="shared" si="112"/>
        <v>200</v>
      </c>
      <c r="E357" s="31">
        <f t="shared" si="112"/>
        <v>0</v>
      </c>
      <c r="F357" s="14">
        <v>200</v>
      </c>
      <c r="G357" s="32"/>
      <c r="H357" s="14"/>
      <c r="I357" s="14"/>
      <c r="J357" s="14"/>
      <c r="K357" s="14"/>
      <c r="L357" s="14"/>
      <c r="M357" s="14"/>
      <c r="N357" s="56"/>
      <c r="O357" s="18"/>
    </row>
    <row r="358" spans="1:15" s="17" customFormat="1" hidden="1">
      <c r="A358" s="60"/>
      <c r="B358" s="50"/>
      <c r="C358" s="11" t="s">
        <v>23</v>
      </c>
      <c r="D358" s="14">
        <f t="shared" si="112"/>
        <v>300</v>
      </c>
      <c r="E358" s="31">
        <f t="shared" si="112"/>
        <v>0</v>
      </c>
      <c r="F358" s="14">
        <v>300</v>
      </c>
      <c r="G358" s="32"/>
      <c r="H358" s="14"/>
      <c r="I358" s="14"/>
      <c r="J358" s="14"/>
      <c r="K358" s="14"/>
      <c r="L358" s="14"/>
      <c r="M358" s="14"/>
      <c r="N358" s="56"/>
      <c r="O358" s="18"/>
    </row>
    <row r="359" spans="1:15" s="17" customFormat="1" hidden="1">
      <c r="A359" s="60"/>
      <c r="B359" s="50" t="s">
        <v>111</v>
      </c>
      <c r="C359" s="11" t="s">
        <v>17</v>
      </c>
      <c r="D359" s="14">
        <f>SUM(D360:D365)</f>
        <v>181000</v>
      </c>
      <c r="E359" s="31">
        <f>SUM(E360:E365)</f>
        <v>0</v>
      </c>
      <c r="F359" s="14">
        <f>SUM(F360:F365)</f>
        <v>36000</v>
      </c>
      <c r="G359" s="32">
        <f t="shared" ref="G359:M359" si="113">SUM(G360:G365)</f>
        <v>0</v>
      </c>
      <c r="H359" s="14">
        <f t="shared" si="113"/>
        <v>125000</v>
      </c>
      <c r="I359" s="14">
        <f t="shared" si="113"/>
        <v>0</v>
      </c>
      <c r="J359" s="14">
        <f t="shared" si="113"/>
        <v>20000</v>
      </c>
      <c r="K359" s="14">
        <f t="shared" si="113"/>
        <v>0</v>
      </c>
      <c r="L359" s="14">
        <f t="shared" si="113"/>
        <v>0</v>
      </c>
      <c r="M359" s="14">
        <f t="shared" si="113"/>
        <v>0</v>
      </c>
      <c r="N359" s="56"/>
      <c r="O359" s="18"/>
    </row>
    <row r="360" spans="1:15" s="17" customFormat="1" hidden="1">
      <c r="A360" s="60"/>
      <c r="B360" s="50"/>
      <c r="C360" s="11" t="s">
        <v>18</v>
      </c>
      <c r="D360" s="14">
        <f t="shared" ref="D360:E365" si="114">F360+H360+J360+L360</f>
        <v>0</v>
      </c>
      <c r="E360" s="31">
        <f t="shared" si="114"/>
        <v>0</v>
      </c>
      <c r="F360" s="36">
        <f>F367+F374</f>
        <v>0</v>
      </c>
      <c r="G360" s="32">
        <f t="shared" ref="G360:M360" si="115">G367+G374</f>
        <v>0</v>
      </c>
      <c r="H360" s="14">
        <f t="shared" si="115"/>
        <v>0</v>
      </c>
      <c r="I360" s="14">
        <f t="shared" si="115"/>
        <v>0</v>
      </c>
      <c r="J360" s="14">
        <f t="shared" si="115"/>
        <v>0</v>
      </c>
      <c r="K360" s="14">
        <f t="shared" si="115"/>
        <v>0</v>
      </c>
      <c r="L360" s="14">
        <f t="shared" si="115"/>
        <v>0</v>
      </c>
      <c r="M360" s="14">
        <f t="shared" si="115"/>
        <v>0</v>
      </c>
      <c r="N360" s="56"/>
      <c r="O360" s="18"/>
    </row>
    <row r="361" spans="1:15" s="17" customFormat="1" hidden="1">
      <c r="A361" s="60"/>
      <c r="B361" s="50"/>
      <c r="C361" s="11" t="s">
        <v>19</v>
      </c>
      <c r="D361" s="14">
        <f t="shared" si="114"/>
        <v>0</v>
      </c>
      <c r="E361" s="31">
        <f t="shared" si="114"/>
        <v>0</v>
      </c>
      <c r="F361" s="14">
        <f t="shared" ref="F361:M361" si="116">F368+F375</f>
        <v>0</v>
      </c>
      <c r="G361" s="32">
        <f t="shared" si="116"/>
        <v>0</v>
      </c>
      <c r="H361" s="14">
        <f t="shared" si="116"/>
        <v>0</v>
      </c>
      <c r="I361" s="14">
        <f t="shared" si="116"/>
        <v>0</v>
      </c>
      <c r="J361" s="14">
        <f t="shared" si="116"/>
        <v>0</v>
      </c>
      <c r="K361" s="14">
        <f t="shared" si="116"/>
        <v>0</v>
      </c>
      <c r="L361" s="14">
        <f t="shared" si="116"/>
        <v>0</v>
      </c>
      <c r="M361" s="14">
        <f t="shared" si="116"/>
        <v>0</v>
      </c>
      <c r="N361" s="56"/>
      <c r="O361" s="18"/>
    </row>
    <row r="362" spans="1:15" s="17" customFormat="1" hidden="1">
      <c r="A362" s="60"/>
      <c r="B362" s="50"/>
      <c r="C362" s="11" t="s">
        <v>20</v>
      </c>
      <c r="D362" s="14">
        <f t="shared" si="114"/>
        <v>76000</v>
      </c>
      <c r="E362" s="31">
        <f t="shared" si="114"/>
        <v>0</v>
      </c>
      <c r="F362" s="14">
        <f t="shared" ref="F362:M362" si="117">F369+F376</f>
        <v>15500</v>
      </c>
      <c r="G362" s="32">
        <f t="shared" si="117"/>
        <v>0</v>
      </c>
      <c r="H362" s="14">
        <f t="shared" si="117"/>
        <v>50000</v>
      </c>
      <c r="I362" s="14">
        <f t="shared" si="117"/>
        <v>0</v>
      </c>
      <c r="J362" s="14">
        <f t="shared" si="117"/>
        <v>10500</v>
      </c>
      <c r="K362" s="14">
        <f t="shared" si="117"/>
        <v>0</v>
      </c>
      <c r="L362" s="14">
        <f t="shared" si="117"/>
        <v>0</v>
      </c>
      <c r="M362" s="14">
        <f t="shared" si="117"/>
        <v>0</v>
      </c>
      <c r="N362" s="56"/>
      <c r="O362" s="18"/>
    </row>
    <row r="363" spans="1:15" s="17" customFormat="1" hidden="1">
      <c r="A363" s="60"/>
      <c r="B363" s="50"/>
      <c r="C363" s="11" t="s">
        <v>21</v>
      </c>
      <c r="D363" s="14">
        <f t="shared" si="114"/>
        <v>105000</v>
      </c>
      <c r="E363" s="31">
        <f t="shared" si="114"/>
        <v>0</v>
      </c>
      <c r="F363" s="14">
        <f t="shared" ref="F363:M363" si="118">F370+F377</f>
        <v>20500</v>
      </c>
      <c r="G363" s="32">
        <f t="shared" si="118"/>
        <v>0</v>
      </c>
      <c r="H363" s="14">
        <f t="shared" si="118"/>
        <v>75000</v>
      </c>
      <c r="I363" s="14">
        <f t="shared" si="118"/>
        <v>0</v>
      </c>
      <c r="J363" s="14">
        <f t="shared" si="118"/>
        <v>9500</v>
      </c>
      <c r="K363" s="14">
        <f t="shared" si="118"/>
        <v>0</v>
      </c>
      <c r="L363" s="14">
        <f t="shared" si="118"/>
        <v>0</v>
      </c>
      <c r="M363" s="14">
        <f t="shared" si="118"/>
        <v>0</v>
      </c>
      <c r="N363" s="56"/>
      <c r="O363" s="18"/>
    </row>
    <row r="364" spans="1:15" s="17" customFormat="1" hidden="1">
      <c r="A364" s="60"/>
      <c r="B364" s="50"/>
      <c r="C364" s="11" t="s">
        <v>22</v>
      </c>
      <c r="D364" s="14">
        <f t="shared" si="114"/>
        <v>0</v>
      </c>
      <c r="E364" s="31">
        <f t="shared" si="114"/>
        <v>0</v>
      </c>
      <c r="F364" s="14">
        <f t="shared" ref="F364:M364" si="119">F371+F378</f>
        <v>0</v>
      </c>
      <c r="G364" s="32">
        <f t="shared" si="119"/>
        <v>0</v>
      </c>
      <c r="H364" s="14">
        <f t="shared" si="119"/>
        <v>0</v>
      </c>
      <c r="I364" s="14">
        <f t="shared" si="119"/>
        <v>0</v>
      </c>
      <c r="J364" s="14">
        <f t="shared" si="119"/>
        <v>0</v>
      </c>
      <c r="K364" s="14">
        <f t="shared" si="119"/>
        <v>0</v>
      </c>
      <c r="L364" s="14">
        <f t="shared" si="119"/>
        <v>0</v>
      </c>
      <c r="M364" s="14">
        <f t="shared" si="119"/>
        <v>0</v>
      </c>
      <c r="N364" s="56"/>
      <c r="O364" s="18"/>
    </row>
    <row r="365" spans="1:15" s="17" customFormat="1" hidden="1">
      <c r="A365" s="60"/>
      <c r="B365" s="50"/>
      <c r="C365" s="11" t="s">
        <v>23</v>
      </c>
      <c r="D365" s="14">
        <f t="shared" si="114"/>
        <v>0</v>
      </c>
      <c r="E365" s="31">
        <f t="shared" si="114"/>
        <v>0</v>
      </c>
      <c r="F365" s="14">
        <f t="shared" ref="F365:M365" si="120">F372+F379</f>
        <v>0</v>
      </c>
      <c r="G365" s="32">
        <f t="shared" si="120"/>
        <v>0</v>
      </c>
      <c r="H365" s="14">
        <f t="shared" si="120"/>
        <v>0</v>
      </c>
      <c r="I365" s="14">
        <f t="shared" si="120"/>
        <v>0</v>
      </c>
      <c r="J365" s="14">
        <f t="shared" si="120"/>
        <v>0</v>
      </c>
      <c r="K365" s="14">
        <f t="shared" si="120"/>
        <v>0</v>
      </c>
      <c r="L365" s="14">
        <f t="shared" si="120"/>
        <v>0</v>
      </c>
      <c r="M365" s="14">
        <f t="shared" si="120"/>
        <v>0</v>
      </c>
      <c r="N365" s="57"/>
      <c r="O365" s="18"/>
    </row>
    <row r="366" spans="1:15" ht="23.25" hidden="1" customHeight="1">
      <c r="A366" s="60"/>
      <c r="B366" s="46" t="s">
        <v>112</v>
      </c>
      <c r="C366" s="8" t="s">
        <v>17</v>
      </c>
      <c r="D366" s="14">
        <f>SUM(D367:D372)</f>
        <v>55000</v>
      </c>
      <c r="E366" s="31">
        <f>SUM(E367:E372)</f>
        <v>0</v>
      </c>
      <c r="F366" s="14">
        <f>SUM(F367:F372)</f>
        <v>0</v>
      </c>
      <c r="G366" s="34">
        <f t="shared" ref="G366:M366" si="121">SUM(G367:G372)</f>
        <v>0</v>
      </c>
      <c r="H366" s="20">
        <f t="shared" si="121"/>
        <v>35000</v>
      </c>
      <c r="I366" s="20">
        <f t="shared" si="121"/>
        <v>0</v>
      </c>
      <c r="J366" s="20">
        <f t="shared" si="121"/>
        <v>20000</v>
      </c>
      <c r="K366" s="14">
        <f t="shared" si="121"/>
        <v>0</v>
      </c>
      <c r="L366" s="14">
        <f t="shared" si="121"/>
        <v>0</v>
      </c>
      <c r="M366" s="14">
        <f t="shared" si="121"/>
        <v>0</v>
      </c>
      <c r="N366" s="55" t="s">
        <v>94</v>
      </c>
      <c r="O366" s="18"/>
    </row>
    <row r="367" spans="1:15" ht="23.25" hidden="1" customHeight="1">
      <c r="A367" s="60"/>
      <c r="B367" s="46"/>
      <c r="C367" s="8" t="s">
        <v>18</v>
      </c>
      <c r="D367" s="14">
        <f t="shared" ref="D367:E372" si="122">F367+H367+J367+L367</f>
        <v>0</v>
      </c>
      <c r="E367" s="31">
        <f t="shared" si="122"/>
        <v>0</v>
      </c>
      <c r="F367" s="33"/>
      <c r="G367" s="34"/>
      <c r="H367" s="20"/>
      <c r="I367" s="20"/>
      <c r="J367" s="20"/>
      <c r="K367" s="20"/>
      <c r="L367" s="20"/>
      <c r="M367" s="20"/>
      <c r="N367" s="56"/>
      <c r="O367" s="18"/>
    </row>
    <row r="368" spans="1:15" ht="23.25" hidden="1" customHeight="1">
      <c r="A368" s="60"/>
      <c r="B368" s="46"/>
      <c r="C368" s="8" t="s">
        <v>19</v>
      </c>
      <c r="D368" s="14">
        <f t="shared" si="122"/>
        <v>0</v>
      </c>
      <c r="E368" s="31">
        <f t="shared" si="122"/>
        <v>0</v>
      </c>
      <c r="F368" s="20"/>
      <c r="G368" s="34"/>
      <c r="H368" s="20"/>
      <c r="I368" s="20"/>
      <c r="J368" s="20"/>
      <c r="K368" s="20"/>
      <c r="L368" s="20"/>
      <c r="M368" s="20"/>
      <c r="N368" s="56"/>
      <c r="O368" s="18"/>
    </row>
    <row r="369" spans="1:16" ht="23.25" hidden="1" customHeight="1">
      <c r="A369" s="60"/>
      <c r="B369" s="46"/>
      <c r="C369" s="8" t="s">
        <v>20</v>
      </c>
      <c r="D369" s="14">
        <f t="shared" si="122"/>
        <v>25500</v>
      </c>
      <c r="E369" s="31">
        <f t="shared" si="122"/>
        <v>0</v>
      </c>
      <c r="F369" s="20"/>
      <c r="G369" s="34"/>
      <c r="H369" s="20">
        <v>15000</v>
      </c>
      <c r="I369" s="20"/>
      <c r="J369" s="20">
        <v>10500</v>
      </c>
      <c r="K369" s="20"/>
      <c r="L369" s="20"/>
      <c r="M369" s="20"/>
      <c r="N369" s="56"/>
      <c r="O369" s="18"/>
    </row>
    <row r="370" spans="1:16" ht="23.25" hidden="1" customHeight="1">
      <c r="A370" s="60"/>
      <c r="B370" s="46"/>
      <c r="C370" s="8" t="s">
        <v>21</v>
      </c>
      <c r="D370" s="14">
        <f t="shared" si="122"/>
        <v>29500</v>
      </c>
      <c r="E370" s="31">
        <f t="shared" si="122"/>
        <v>0</v>
      </c>
      <c r="F370" s="20"/>
      <c r="G370" s="34"/>
      <c r="H370" s="20">
        <v>20000</v>
      </c>
      <c r="I370" s="20"/>
      <c r="J370" s="20">
        <v>9500</v>
      </c>
      <c r="K370" s="20"/>
      <c r="L370" s="20"/>
      <c r="M370" s="20"/>
      <c r="N370" s="56"/>
      <c r="O370" s="18"/>
    </row>
    <row r="371" spans="1:16" ht="23.25" hidden="1" customHeight="1">
      <c r="A371" s="60"/>
      <c r="B371" s="46"/>
      <c r="C371" s="8" t="s">
        <v>22</v>
      </c>
      <c r="D371" s="14">
        <f t="shared" si="122"/>
        <v>0</v>
      </c>
      <c r="E371" s="31">
        <f t="shared" si="122"/>
        <v>0</v>
      </c>
      <c r="F371" s="20"/>
      <c r="G371" s="34"/>
      <c r="H371" s="20"/>
      <c r="I371" s="20"/>
      <c r="J371" s="20"/>
      <c r="K371" s="20"/>
      <c r="L371" s="20"/>
      <c r="M371" s="20"/>
      <c r="N371" s="56"/>
      <c r="O371" s="18"/>
    </row>
    <row r="372" spans="1:16" s="29" customFormat="1" ht="23.25" hidden="1" customHeight="1">
      <c r="A372" s="60"/>
      <c r="B372" s="46"/>
      <c r="C372" s="8" t="s">
        <v>23</v>
      </c>
      <c r="D372" s="14">
        <f t="shared" si="122"/>
        <v>0</v>
      </c>
      <c r="E372" s="31">
        <f t="shared" si="122"/>
        <v>0</v>
      </c>
      <c r="F372" s="20"/>
      <c r="G372" s="34"/>
      <c r="H372" s="20">
        <v>0</v>
      </c>
      <c r="I372" s="20"/>
      <c r="J372" s="20"/>
      <c r="K372" s="20"/>
      <c r="L372" s="20"/>
      <c r="M372" s="20"/>
      <c r="N372" s="56"/>
      <c r="O372" s="18"/>
    </row>
    <row r="373" spans="1:16" ht="23.25" hidden="1" customHeight="1">
      <c r="A373" s="60"/>
      <c r="B373" s="46" t="s">
        <v>113</v>
      </c>
      <c r="C373" s="8" t="s">
        <v>17</v>
      </c>
      <c r="D373" s="14">
        <f>SUM(D374:D379)</f>
        <v>126000</v>
      </c>
      <c r="E373" s="31">
        <f t="shared" ref="E373:M373" si="123">SUM(E374:E379)</f>
        <v>0</v>
      </c>
      <c r="F373" s="20">
        <f t="shared" si="123"/>
        <v>36000</v>
      </c>
      <c r="G373" s="34">
        <f t="shared" si="123"/>
        <v>0</v>
      </c>
      <c r="H373" s="20">
        <f t="shared" si="123"/>
        <v>90000</v>
      </c>
      <c r="I373" s="14">
        <f t="shared" si="123"/>
        <v>0</v>
      </c>
      <c r="J373" s="14">
        <f t="shared" si="123"/>
        <v>0</v>
      </c>
      <c r="K373" s="14">
        <f t="shared" si="123"/>
        <v>0</v>
      </c>
      <c r="L373" s="14">
        <f t="shared" si="123"/>
        <v>0</v>
      </c>
      <c r="M373" s="14">
        <f t="shared" si="123"/>
        <v>0</v>
      </c>
      <c r="N373" s="56"/>
      <c r="O373" s="18"/>
    </row>
    <row r="374" spans="1:16" ht="23.25" hidden="1" customHeight="1">
      <c r="A374" s="60"/>
      <c r="B374" s="46"/>
      <c r="C374" s="8" t="s">
        <v>18</v>
      </c>
      <c r="D374" s="14">
        <f t="shared" ref="D374:E379" si="124">F374+H374+J374+L374</f>
        <v>0</v>
      </c>
      <c r="E374" s="31">
        <f t="shared" si="124"/>
        <v>0</v>
      </c>
      <c r="F374" s="33"/>
      <c r="G374" s="34"/>
      <c r="H374" s="20"/>
      <c r="I374" s="20"/>
      <c r="J374" s="20"/>
      <c r="K374" s="20"/>
      <c r="L374" s="20"/>
      <c r="M374" s="20"/>
      <c r="N374" s="56"/>
      <c r="O374" s="18"/>
    </row>
    <row r="375" spans="1:16" ht="23.25" hidden="1" customHeight="1">
      <c r="A375" s="60"/>
      <c r="B375" s="46"/>
      <c r="C375" s="8" t="s">
        <v>19</v>
      </c>
      <c r="D375" s="14">
        <f t="shared" si="124"/>
        <v>0</v>
      </c>
      <c r="E375" s="31">
        <f t="shared" si="124"/>
        <v>0</v>
      </c>
      <c r="F375" s="20"/>
      <c r="G375" s="34"/>
      <c r="H375" s="20"/>
      <c r="I375" s="20"/>
      <c r="J375" s="20"/>
      <c r="K375" s="20"/>
      <c r="L375" s="20"/>
      <c r="M375" s="20"/>
      <c r="N375" s="56"/>
      <c r="O375" s="18"/>
    </row>
    <row r="376" spans="1:16" ht="23.25" hidden="1" customHeight="1">
      <c r="A376" s="60"/>
      <c r="B376" s="46"/>
      <c r="C376" s="8" t="s">
        <v>20</v>
      </c>
      <c r="D376" s="14">
        <f t="shared" si="124"/>
        <v>50500</v>
      </c>
      <c r="E376" s="31">
        <f t="shared" si="124"/>
        <v>0</v>
      </c>
      <c r="F376" s="20">
        <v>15500</v>
      </c>
      <c r="G376" s="34"/>
      <c r="H376" s="20">
        <v>35000</v>
      </c>
      <c r="I376" s="20"/>
      <c r="J376" s="20"/>
      <c r="K376" s="20"/>
      <c r="L376" s="20"/>
      <c r="M376" s="20"/>
      <c r="N376" s="56"/>
      <c r="O376" s="18"/>
    </row>
    <row r="377" spans="1:16" ht="23.25" hidden="1" customHeight="1">
      <c r="A377" s="60"/>
      <c r="B377" s="46"/>
      <c r="C377" s="8" t="s">
        <v>21</v>
      </c>
      <c r="D377" s="14">
        <f t="shared" si="124"/>
        <v>75500</v>
      </c>
      <c r="E377" s="31">
        <f t="shared" si="124"/>
        <v>0</v>
      </c>
      <c r="F377" s="20">
        <v>20500</v>
      </c>
      <c r="G377" s="34"/>
      <c r="H377" s="20">
        <v>55000</v>
      </c>
      <c r="I377" s="20"/>
      <c r="J377" s="20"/>
      <c r="K377" s="20"/>
      <c r="L377" s="20"/>
      <c r="M377" s="20"/>
      <c r="N377" s="56"/>
      <c r="O377" s="18"/>
    </row>
    <row r="378" spans="1:16" ht="23.25" hidden="1" customHeight="1">
      <c r="A378" s="60"/>
      <c r="B378" s="46"/>
      <c r="C378" s="8" t="s">
        <v>22</v>
      </c>
      <c r="D378" s="14">
        <f t="shared" si="124"/>
        <v>0</v>
      </c>
      <c r="E378" s="31">
        <f t="shared" si="124"/>
        <v>0</v>
      </c>
      <c r="F378" s="20"/>
      <c r="G378" s="34"/>
      <c r="H378" s="20"/>
      <c r="I378" s="20"/>
      <c r="J378" s="20"/>
      <c r="K378" s="20"/>
      <c r="L378" s="20"/>
      <c r="M378" s="20"/>
      <c r="N378" s="56"/>
      <c r="O378" s="18"/>
    </row>
    <row r="379" spans="1:16" s="29" customFormat="1" ht="23.25" hidden="1" customHeight="1">
      <c r="A379" s="61"/>
      <c r="B379" s="46"/>
      <c r="C379" s="8" t="s">
        <v>23</v>
      </c>
      <c r="D379" s="14">
        <f t="shared" si="124"/>
        <v>0</v>
      </c>
      <c r="E379" s="14">
        <f t="shared" si="124"/>
        <v>0</v>
      </c>
      <c r="F379" s="20"/>
      <c r="G379" s="20"/>
      <c r="H379" s="20"/>
      <c r="I379" s="20"/>
      <c r="J379" s="20"/>
      <c r="K379" s="20"/>
      <c r="L379" s="20"/>
      <c r="M379" s="20"/>
      <c r="N379" s="56"/>
      <c r="O379" s="18"/>
    </row>
    <row r="380" spans="1:16">
      <c r="A380" s="45"/>
      <c r="B380" s="50" t="s">
        <v>37</v>
      </c>
      <c r="C380" s="11" t="s">
        <v>17</v>
      </c>
      <c r="D380" s="14">
        <f t="shared" ref="D380:M380" si="125">SUM(D381:D386)</f>
        <v>209740</v>
      </c>
      <c r="E380" s="14">
        <f t="shared" si="125"/>
        <v>250</v>
      </c>
      <c r="F380" s="14">
        <f t="shared" si="125"/>
        <v>61240</v>
      </c>
      <c r="G380" s="14">
        <f t="shared" si="125"/>
        <v>250</v>
      </c>
      <c r="H380" s="14">
        <f t="shared" si="125"/>
        <v>125000</v>
      </c>
      <c r="I380" s="14">
        <f t="shared" si="125"/>
        <v>0</v>
      </c>
      <c r="J380" s="14">
        <f t="shared" si="125"/>
        <v>23500</v>
      </c>
      <c r="K380" s="14">
        <f t="shared" si="125"/>
        <v>0</v>
      </c>
      <c r="L380" s="14">
        <f t="shared" si="125"/>
        <v>0</v>
      </c>
      <c r="M380" s="14">
        <f t="shared" si="125"/>
        <v>0</v>
      </c>
      <c r="N380" s="56"/>
      <c r="O380" s="18"/>
      <c r="P380" s="38"/>
    </row>
    <row r="381" spans="1:16">
      <c r="A381" s="45"/>
      <c r="B381" s="50"/>
      <c r="C381" s="11" t="s">
        <v>18</v>
      </c>
      <c r="D381" s="14">
        <f>F381+H381+J381+L381</f>
        <v>8040</v>
      </c>
      <c r="E381" s="14">
        <f t="shared" ref="D381:E386" si="126">G381+I381+K381+M381</f>
        <v>250</v>
      </c>
      <c r="F381" s="14">
        <f>F339+F241</f>
        <v>6540</v>
      </c>
      <c r="G381" s="14">
        <f t="shared" ref="G381:L381" si="127">G339+G241</f>
        <v>250</v>
      </c>
      <c r="H381" s="14">
        <f t="shared" si="127"/>
        <v>0</v>
      </c>
      <c r="I381" s="14">
        <f t="shared" si="127"/>
        <v>0</v>
      </c>
      <c r="J381" s="14">
        <f t="shared" si="127"/>
        <v>1500</v>
      </c>
      <c r="K381" s="14">
        <f t="shared" si="127"/>
        <v>0</v>
      </c>
      <c r="L381" s="14">
        <f t="shared" si="127"/>
        <v>0</v>
      </c>
      <c r="M381" s="14">
        <f>M339+M241</f>
        <v>0</v>
      </c>
      <c r="N381" s="56"/>
      <c r="O381" s="18"/>
    </row>
    <row r="382" spans="1:16">
      <c r="A382" s="45"/>
      <c r="B382" s="50"/>
      <c r="C382" s="11" t="s">
        <v>19</v>
      </c>
      <c r="D382" s="14">
        <f>F382+H382+J382+L382</f>
        <v>7900</v>
      </c>
      <c r="E382" s="14">
        <f t="shared" si="126"/>
        <v>0</v>
      </c>
      <c r="F382" s="14">
        <f t="shared" ref="F382:L382" si="128">F340+F242</f>
        <v>6400</v>
      </c>
      <c r="G382" s="14">
        <f t="shared" si="128"/>
        <v>0</v>
      </c>
      <c r="H382" s="14">
        <f t="shared" si="128"/>
        <v>0</v>
      </c>
      <c r="I382" s="14">
        <f t="shared" si="128"/>
        <v>0</v>
      </c>
      <c r="J382" s="14">
        <f t="shared" si="128"/>
        <v>1500</v>
      </c>
      <c r="K382" s="14">
        <f t="shared" si="128"/>
        <v>0</v>
      </c>
      <c r="L382" s="14">
        <f t="shared" si="128"/>
        <v>0</v>
      </c>
      <c r="M382" s="14">
        <f>M340+M242</f>
        <v>0</v>
      </c>
      <c r="N382" s="56"/>
      <c r="O382" s="18"/>
    </row>
    <row r="383" spans="1:16">
      <c r="A383" s="45"/>
      <c r="B383" s="50"/>
      <c r="C383" s="11" t="s">
        <v>20</v>
      </c>
      <c r="D383" s="14">
        <f t="shared" si="126"/>
        <v>81300</v>
      </c>
      <c r="E383" s="14">
        <f t="shared" si="126"/>
        <v>0</v>
      </c>
      <c r="F383" s="14">
        <f t="shared" ref="F383:L383" si="129">F341+F243</f>
        <v>20300</v>
      </c>
      <c r="G383" s="14">
        <f t="shared" si="129"/>
        <v>0</v>
      </c>
      <c r="H383" s="14">
        <f t="shared" si="129"/>
        <v>50000</v>
      </c>
      <c r="I383" s="14">
        <f t="shared" si="129"/>
        <v>0</v>
      </c>
      <c r="J383" s="14">
        <f t="shared" si="129"/>
        <v>11000</v>
      </c>
      <c r="K383" s="14">
        <f t="shared" si="129"/>
        <v>0</v>
      </c>
      <c r="L383" s="14">
        <f t="shared" si="129"/>
        <v>0</v>
      </c>
      <c r="M383" s="14">
        <f>M341+M243</f>
        <v>0</v>
      </c>
      <c r="N383" s="56"/>
      <c r="O383" s="18"/>
    </row>
    <row r="384" spans="1:16">
      <c r="A384" s="45"/>
      <c r="B384" s="50"/>
      <c r="C384" s="11" t="s">
        <v>21</v>
      </c>
      <c r="D384" s="14">
        <f t="shared" si="126"/>
        <v>107500</v>
      </c>
      <c r="E384" s="14">
        <f t="shared" si="126"/>
        <v>0</v>
      </c>
      <c r="F384" s="14">
        <f t="shared" ref="F384:L384" si="130">F342+F244</f>
        <v>23000</v>
      </c>
      <c r="G384" s="14">
        <f t="shared" si="130"/>
        <v>0</v>
      </c>
      <c r="H384" s="14">
        <f t="shared" si="130"/>
        <v>75000</v>
      </c>
      <c r="I384" s="14">
        <f t="shared" si="130"/>
        <v>0</v>
      </c>
      <c r="J384" s="14">
        <f t="shared" si="130"/>
        <v>9500</v>
      </c>
      <c r="K384" s="14">
        <f>K342+K244</f>
        <v>0</v>
      </c>
      <c r="L384" s="14">
        <f t="shared" si="130"/>
        <v>0</v>
      </c>
      <c r="M384" s="14">
        <f>M342+M244</f>
        <v>0</v>
      </c>
      <c r="N384" s="56"/>
      <c r="O384" s="18"/>
    </row>
    <row r="385" spans="1:16">
      <c r="A385" s="45"/>
      <c r="B385" s="50"/>
      <c r="C385" s="11" t="s">
        <v>22</v>
      </c>
      <c r="D385" s="14">
        <f t="shared" si="126"/>
        <v>2550</v>
      </c>
      <c r="E385" s="14">
        <f t="shared" si="126"/>
        <v>0</v>
      </c>
      <c r="F385" s="14">
        <f t="shared" ref="F385:L385" si="131">F343+F245</f>
        <v>2550</v>
      </c>
      <c r="G385" s="14">
        <f t="shared" si="131"/>
        <v>0</v>
      </c>
      <c r="H385" s="14">
        <f t="shared" si="131"/>
        <v>0</v>
      </c>
      <c r="I385" s="14">
        <f t="shared" si="131"/>
        <v>0</v>
      </c>
      <c r="J385" s="14">
        <f t="shared" si="131"/>
        <v>0</v>
      </c>
      <c r="K385" s="14">
        <f t="shared" si="131"/>
        <v>0</v>
      </c>
      <c r="L385" s="14">
        <f t="shared" si="131"/>
        <v>0</v>
      </c>
      <c r="M385" s="14">
        <f>M343+M245</f>
        <v>0</v>
      </c>
      <c r="N385" s="56"/>
      <c r="O385" s="18"/>
    </row>
    <row r="386" spans="1:16">
      <c r="A386" s="45"/>
      <c r="B386" s="50"/>
      <c r="C386" s="11" t="s">
        <v>23</v>
      </c>
      <c r="D386" s="14">
        <f t="shared" si="126"/>
        <v>2450</v>
      </c>
      <c r="E386" s="14">
        <f t="shared" si="126"/>
        <v>0</v>
      </c>
      <c r="F386" s="14">
        <f t="shared" ref="F386:M386" si="132">F344+F246</f>
        <v>2450</v>
      </c>
      <c r="G386" s="14">
        <f t="shared" si="132"/>
        <v>0</v>
      </c>
      <c r="H386" s="14">
        <f t="shared" si="132"/>
        <v>0</v>
      </c>
      <c r="I386" s="14">
        <f t="shared" si="132"/>
        <v>0</v>
      </c>
      <c r="J386" s="14">
        <f t="shared" si="132"/>
        <v>0</v>
      </c>
      <c r="K386" s="14">
        <f t="shared" si="132"/>
        <v>0</v>
      </c>
      <c r="L386" s="14">
        <f t="shared" si="132"/>
        <v>0</v>
      </c>
      <c r="M386" s="14">
        <f t="shared" si="132"/>
        <v>0</v>
      </c>
      <c r="N386" s="57"/>
      <c r="O386" s="18"/>
    </row>
    <row r="387" spans="1:16">
      <c r="A387" s="47" t="s">
        <v>95</v>
      </c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9"/>
      <c r="N387" s="8"/>
      <c r="O387" s="18"/>
    </row>
    <row r="388" spans="1:16">
      <c r="A388" s="47" t="s">
        <v>96</v>
      </c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9"/>
      <c r="N388" s="8"/>
      <c r="O388" s="18"/>
    </row>
    <row r="389" spans="1:16" s="17" customFormat="1">
      <c r="A389" s="51" t="s">
        <v>125</v>
      </c>
      <c r="B389" s="13" t="s">
        <v>34</v>
      </c>
      <c r="C389" s="11" t="s">
        <v>17</v>
      </c>
      <c r="D389" s="14">
        <f>SUM(D390:D395)</f>
        <v>122563.98</v>
      </c>
      <c r="E389" s="14">
        <f t="shared" ref="E389:K389" si="133">SUM(E390:E395)</f>
        <v>51472.399999999994</v>
      </c>
      <c r="F389" s="14">
        <f t="shared" si="133"/>
        <v>122563.98</v>
      </c>
      <c r="G389" s="14">
        <f t="shared" si="133"/>
        <v>51472.399999999994</v>
      </c>
      <c r="H389" s="14">
        <f t="shared" si="133"/>
        <v>0</v>
      </c>
      <c r="I389" s="14">
        <f t="shared" si="133"/>
        <v>0</v>
      </c>
      <c r="J389" s="14">
        <f t="shared" si="133"/>
        <v>0</v>
      </c>
      <c r="K389" s="14">
        <f t="shared" si="133"/>
        <v>0</v>
      </c>
      <c r="L389" s="14">
        <f>SUM(L390:L395)</f>
        <v>0</v>
      </c>
      <c r="M389" s="14">
        <f>SUM(M390:M395)</f>
        <v>0</v>
      </c>
      <c r="N389" s="55" t="s">
        <v>94</v>
      </c>
      <c r="O389" s="18"/>
    </row>
    <row r="390" spans="1:16" s="17" customFormat="1">
      <c r="A390" s="52"/>
      <c r="B390" s="50" t="s">
        <v>91</v>
      </c>
      <c r="C390" s="11" t="s">
        <v>18</v>
      </c>
      <c r="D390" s="14">
        <f>F390+H390+J390+L390</f>
        <v>16811.199999999997</v>
      </c>
      <c r="E390" s="14">
        <f>G390+I390+K390+M390</f>
        <v>16811.199999999997</v>
      </c>
      <c r="F390" s="14">
        <f>[3]Лист1!$F$15</f>
        <v>16811.199999999997</v>
      </c>
      <c r="G390" s="14">
        <f>[3]Лист1!$G$15</f>
        <v>16811.199999999997</v>
      </c>
      <c r="H390" s="14">
        <f t="shared" ref="H390:M390" si="134">H397</f>
        <v>0</v>
      </c>
      <c r="I390" s="14">
        <f t="shared" si="134"/>
        <v>0</v>
      </c>
      <c r="J390" s="14">
        <f t="shared" si="134"/>
        <v>0</v>
      </c>
      <c r="K390" s="14">
        <f t="shared" si="134"/>
        <v>0</v>
      </c>
      <c r="L390" s="14">
        <f t="shared" si="134"/>
        <v>0</v>
      </c>
      <c r="M390" s="14">
        <f t="shared" si="134"/>
        <v>0</v>
      </c>
      <c r="N390" s="56"/>
      <c r="O390" s="18"/>
      <c r="P390" s="16"/>
    </row>
    <row r="391" spans="1:16" s="17" customFormat="1">
      <c r="A391" s="52"/>
      <c r="B391" s="50"/>
      <c r="C391" s="11" t="s">
        <v>19</v>
      </c>
      <c r="D391" s="14">
        <f t="shared" ref="D391:E395" si="135">F391+H391+J391+L391</f>
        <v>16811.199999999997</v>
      </c>
      <c r="E391" s="14">
        <f t="shared" si="135"/>
        <v>17330.599999999999</v>
      </c>
      <c r="F391" s="14">
        <f>[3]Лист1!$F$16</f>
        <v>16811.199999999997</v>
      </c>
      <c r="G391" s="14">
        <f>[3]Лист1!$G$16</f>
        <v>17330.599999999999</v>
      </c>
      <c r="H391" s="14">
        <f t="shared" ref="H391:M391" si="136">H398</f>
        <v>0</v>
      </c>
      <c r="I391" s="14">
        <f t="shared" si="136"/>
        <v>0</v>
      </c>
      <c r="J391" s="14">
        <f t="shared" si="136"/>
        <v>0</v>
      </c>
      <c r="K391" s="14">
        <f t="shared" si="136"/>
        <v>0</v>
      </c>
      <c r="L391" s="14">
        <f t="shared" si="136"/>
        <v>0</v>
      </c>
      <c r="M391" s="14">
        <f t="shared" si="136"/>
        <v>0</v>
      </c>
      <c r="N391" s="56"/>
      <c r="O391" s="18"/>
    </row>
    <row r="392" spans="1:16" s="17" customFormat="1">
      <c r="A392" s="52"/>
      <c r="B392" s="50"/>
      <c r="C392" s="11" t="s">
        <v>20</v>
      </c>
      <c r="D392" s="14">
        <f t="shared" si="135"/>
        <v>16811.199999999997</v>
      </c>
      <c r="E392" s="14">
        <f t="shared" si="135"/>
        <v>17330.599999999999</v>
      </c>
      <c r="F392" s="14">
        <f>[3]Лист1!$F$17</f>
        <v>16811.199999999997</v>
      </c>
      <c r="G392" s="14">
        <f>[3]Лист1!$G$17</f>
        <v>17330.599999999999</v>
      </c>
      <c r="H392" s="14">
        <f t="shared" ref="H392:M392" si="137">H399</f>
        <v>0</v>
      </c>
      <c r="I392" s="14">
        <f t="shared" si="137"/>
        <v>0</v>
      </c>
      <c r="J392" s="14">
        <f t="shared" si="137"/>
        <v>0</v>
      </c>
      <c r="K392" s="14">
        <f t="shared" si="137"/>
        <v>0</v>
      </c>
      <c r="L392" s="14">
        <f t="shared" si="137"/>
        <v>0</v>
      </c>
      <c r="M392" s="14">
        <f t="shared" si="137"/>
        <v>0</v>
      </c>
      <c r="N392" s="56"/>
      <c r="O392" s="18"/>
    </row>
    <row r="393" spans="1:16" s="17" customFormat="1">
      <c r="A393" s="52"/>
      <c r="B393" s="50"/>
      <c r="C393" s="11" t="s">
        <v>21</v>
      </c>
      <c r="D393" s="14">
        <f t="shared" si="135"/>
        <v>21791.7</v>
      </c>
      <c r="E393" s="14">
        <f t="shared" si="135"/>
        <v>0</v>
      </c>
      <c r="F393" s="14">
        <f>[3]Лист1!$F$18</f>
        <v>21791.7</v>
      </c>
      <c r="G393" s="14">
        <f>[3]Лист1!$G$18</f>
        <v>0</v>
      </c>
      <c r="H393" s="14">
        <f t="shared" ref="H393:M393" si="138">H400</f>
        <v>0</v>
      </c>
      <c r="I393" s="14">
        <f t="shared" si="138"/>
        <v>0</v>
      </c>
      <c r="J393" s="14">
        <f t="shared" si="138"/>
        <v>0</v>
      </c>
      <c r="K393" s="14">
        <f t="shared" si="138"/>
        <v>0</v>
      </c>
      <c r="L393" s="14">
        <f t="shared" si="138"/>
        <v>0</v>
      </c>
      <c r="M393" s="14">
        <f t="shared" si="138"/>
        <v>0</v>
      </c>
      <c r="N393" s="56"/>
      <c r="O393" s="18"/>
    </row>
    <row r="394" spans="1:16" s="17" customFormat="1">
      <c r="A394" s="52"/>
      <c r="B394" s="50"/>
      <c r="C394" s="11" t="s">
        <v>22</v>
      </c>
      <c r="D394" s="14">
        <f t="shared" si="135"/>
        <v>23970.799999999999</v>
      </c>
      <c r="E394" s="14">
        <f t="shared" si="135"/>
        <v>0</v>
      </c>
      <c r="F394" s="14">
        <f>[3]Лист1!$F$19</f>
        <v>23970.799999999999</v>
      </c>
      <c r="G394" s="14">
        <f>[3]Лист1!$G$19</f>
        <v>0</v>
      </c>
      <c r="H394" s="14">
        <f t="shared" ref="H394:M394" si="139">H401</f>
        <v>0</v>
      </c>
      <c r="I394" s="14">
        <f t="shared" si="139"/>
        <v>0</v>
      </c>
      <c r="J394" s="14">
        <f t="shared" si="139"/>
        <v>0</v>
      </c>
      <c r="K394" s="14">
        <f t="shared" si="139"/>
        <v>0</v>
      </c>
      <c r="L394" s="14">
        <f t="shared" si="139"/>
        <v>0</v>
      </c>
      <c r="M394" s="14">
        <f t="shared" si="139"/>
        <v>0</v>
      </c>
      <c r="N394" s="56"/>
      <c r="O394" s="18"/>
    </row>
    <row r="395" spans="1:16" s="17" customFormat="1">
      <c r="A395" s="52"/>
      <c r="B395" s="50"/>
      <c r="C395" s="11" t="s">
        <v>23</v>
      </c>
      <c r="D395" s="14">
        <f t="shared" si="135"/>
        <v>26367.88</v>
      </c>
      <c r="E395" s="14">
        <f t="shared" si="135"/>
        <v>0</v>
      </c>
      <c r="F395" s="14">
        <f>[3]Лист1!$F$20</f>
        <v>26367.88</v>
      </c>
      <c r="G395" s="14">
        <f>[3]Лист1!$G$20</f>
        <v>0</v>
      </c>
      <c r="H395" s="14">
        <f t="shared" ref="H395:M395" si="140">H402</f>
        <v>0</v>
      </c>
      <c r="I395" s="14">
        <f t="shared" si="140"/>
        <v>0</v>
      </c>
      <c r="J395" s="14">
        <f t="shared" si="140"/>
        <v>0</v>
      </c>
      <c r="K395" s="14">
        <f t="shared" si="140"/>
        <v>0</v>
      </c>
      <c r="L395" s="14">
        <f t="shared" si="140"/>
        <v>0</v>
      </c>
      <c r="M395" s="14">
        <f t="shared" si="140"/>
        <v>0</v>
      </c>
      <c r="N395" s="56"/>
      <c r="O395" s="18"/>
    </row>
    <row r="396" spans="1:16" s="10" customFormat="1" hidden="1">
      <c r="A396" s="52"/>
      <c r="B396" s="46" t="s">
        <v>114</v>
      </c>
      <c r="C396" s="8" t="s">
        <v>17</v>
      </c>
      <c r="D396" s="14">
        <f>SUM(D397:D402)</f>
        <v>131562.19459999999</v>
      </c>
      <c r="E396" s="14">
        <f>SUM(E397:E402)</f>
        <v>51991.799999999996</v>
      </c>
      <c r="F396" s="20">
        <f t="shared" ref="F396:M396" si="141">SUM(F397:F402)</f>
        <v>131562.19459999999</v>
      </c>
      <c r="G396" s="20">
        <f t="shared" si="141"/>
        <v>51991.799999999996</v>
      </c>
      <c r="H396" s="20">
        <f t="shared" si="141"/>
        <v>0</v>
      </c>
      <c r="I396" s="20">
        <f t="shared" si="141"/>
        <v>0</v>
      </c>
      <c r="J396" s="20">
        <f t="shared" si="141"/>
        <v>0</v>
      </c>
      <c r="K396" s="20">
        <f t="shared" si="141"/>
        <v>0</v>
      </c>
      <c r="L396" s="20">
        <f t="shared" si="141"/>
        <v>0</v>
      </c>
      <c r="M396" s="20">
        <f t="shared" si="141"/>
        <v>0</v>
      </c>
      <c r="N396" s="56"/>
      <c r="O396" s="18"/>
    </row>
    <row r="397" spans="1:16" hidden="1">
      <c r="A397" s="52"/>
      <c r="B397" s="46"/>
      <c r="C397" s="8" t="s">
        <v>18</v>
      </c>
      <c r="D397" s="14">
        <f t="shared" ref="D397:E402" si="142">F397+H397+J397+L397</f>
        <v>19810.599999999999</v>
      </c>
      <c r="E397" s="14">
        <f t="shared" si="142"/>
        <v>17330.599999999999</v>
      </c>
      <c r="F397" s="20">
        <f>G397+2480</f>
        <v>19810.599999999999</v>
      </c>
      <c r="G397" s="20">
        <f>14850.6+2480</f>
        <v>17330.599999999999</v>
      </c>
      <c r="H397" s="20">
        <v>0</v>
      </c>
      <c r="I397" s="20">
        <v>0</v>
      </c>
      <c r="J397" s="20">
        <v>0</v>
      </c>
      <c r="K397" s="20">
        <v>0</v>
      </c>
      <c r="L397" s="20">
        <v>0</v>
      </c>
      <c r="M397" s="20">
        <v>0</v>
      </c>
      <c r="N397" s="56"/>
      <c r="O397" s="18"/>
    </row>
    <row r="398" spans="1:16" hidden="1">
      <c r="A398" s="52"/>
      <c r="B398" s="46"/>
      <c r="C398" s="8" t="s">
        <v>19</v>
      </c>
      <c r="D398" s="14">
        <f t="shared" si="142"/>
        <v>19810.599999999999</v>
      </c>
      <c r="E398" s="14">
        <f t="shared" si="142"/>
        <v>17330.599999999999</v>
      </c>
      <c r="F398" s="20">
        <f>F397</f>
        <v>19810.599999999999</v>
      </c>
      <c r="G398" s="20">
        <v>17330.599999999999</v>
      </c>
      <c r="H398" s="20">
        <v>0</v>
      </c>
      <c r="I398" s="20">
        <v>0</v>
      </c>
      <c r="J398" s="20">
        <v>0</v>
      </c>
      <c r="K398" s="20">
        <v>0</v>
      </c>
      <c r="L398" s="20">
        <v>0</v>
      </c>
      <c r="M398" s="20">
        <v>0</v>
      </c>
      <c r="N398" s="56"/>
      <c r="O398" s="18"/>
    </row>
    <row r="399" spans="1:16" hidden="1">
      <c r="A399" s="52"/>
      <c r="B399" s="46"/>
      <c r="C399" s="8" t="s">
        <v>20</v>
      </c>
      <c r="D399" s="14">
        <f t="shared" si="142"/>
        <v>19810.599999999999</v>
      </c>
      <c r="E399" s="14">
        <f t="shared" si="142"/>
        <v>17330.599999999999</v>
      </c>
      <c r="F399" s="20">
        <f>F398</f>
        <v>19810.599999999999</v>
      </c>
      <c r="G399" s="20">
        <v>17330.599999999999</v>
      </c>
      <c r="H399" s="20">
        <v>0</v>
      </c>
      <c r="I399" s="20">
        <v>0</v>
      </c>
      <c r="J399" s="20">
        <v>0</v>
      </c>
      <c r="K399" s="20">
        <v>0</v>
      </c>
      <c r="L399" s="20">
        <v>0</v>
      </c>
      <c r="M399" s="20">
        <v>0</v>
      </c>
      <c r="N399" s="56"/>
      <c r="O399" s="18"/>
    </row>
    <row r="400" spans="1:16" hidden="1">
      <c r="A400" s="52"/>
      <c r="B400" s="46"/>
      <c r="C400" s="8" t="s">
        <v>21</v>
      </c>
      <c r="D400" s="14">
        <f t="shared" si="142"/>
        <v>21791.66</v>
      </c>
      <c r="E400" s="14">
        <f t="shared" si="142"/>
        <v>0</v>
      </c>
      <c r="F400" s="20">
        <f>1.1*F399</f>
        <v>21791.66</v>
      </c>
      <c r="G400" s="20">
        <v>0</v>
      </c>
      <c r="H400" s="20">
        <v>0</v>
      </c>
      <c r="I400" s="20">
        <v>0</v>
      </c>
      <c r="J400" s="20">
        <v>0</v>
      </c>
      <c r="K400" s="20">
        <v>0</v>
      </c>
      <c r="L400" s="20">
        <v>0</v>
      </c>
      <c r="M400" s="20">
        <v>0</v>
      </c>
      <c r="N400" s="56"/>
      <c r="O400" s="18"/>
    </row>
    <row r="401" spans="1:16" hidden="1">
      <c r="A401" s="52"/>
      <c r="B401" s="46"/>
      <c r="C401" s="8" t="s">
        <v>22</v>
      </c>
      <c r="D401" s="14">
        <f t="shared" si="142"/>
        <v>23970.826000000001</v>
      </c>
      <c r="E401" s="14">
        <f t="shared" si="142"/>
        <v>0</v>
      </c>
      <c r="F401" s="20">
        <f>1.1*F400</f>
        <v>23970.826000000001</v>
      </c>
      <c r="G401" s="20">
        <v>0</v>
      </c>
      <c r="H401" s="20">
        <v>0</v>
      </c>
      <c r="I401" s="20">
        <v>0</v>
      </c>
      <c r="J401" s="20">
        <v>0</v>
      </c>
      <c r="K401" s="20">
        <v>0</v>
      </c>
      <c r="L401" s="20">
        <v>0</v>
      </c>
      <c r="M401" s="20">
        <v>0</v>
      </c>
      <c r="N401" s="56"/>
      <c r="O401" s="18"/>
    </row>
    <row r="402" spans="1:16" hidden="1">
      <c r="A402" s="53"/>
      <c r="B402" s="46"/>
      <c r="C402" s="8" t="s">
        <v>23</v>
      </c>
      <c r="D402" s="14">
        <f t="shared" si="142"/>
        <v>26367.908600000002</v>
      </c>
      <c r="E402" s="14">
        <f t="shared" si="142"/>
        <v>0</v>
      </c>
      <c r="F402" s="20">
        <f>1.1*F401</f>
        <v>26367.908600000002</v>
      </c>
      <c r="G402" s="20">
        <v>0</v>
      </c>
      <c r="H402" s="20">
        <v>0</v>
      </c>
      <c r="I402" s="20">
        <v>0</v>
      </c>
      <c r="J402" s="20">
        <v>0</v>
      </c>
      <c r="K402" s="20">
        <v>0</v>
      </c>
      <c r="L402" s="20">
        <v>0</v>
      </c>
      <c r="M402" s="20">
        <v>0</v>
      </c>
      <c r="N402" s="57"/>
      <c r="O402" s="18"/>
    </row>
    <row r="403" spans="1:16" s="17" customFormat="1">
      <c r="A403" s="52" t="s">
        <v>127</v>
      </c>
      <c r="B403" s="13" t="s">
        <v>90</v>
      </c>
      <c r="C403" s="11" t="s">
        <v>17</v>
      </c>
      <c r="D403" s="14">
        <f>SUM(D404:D409)</f>
        <v>90244.737600000008</v>
      </c>
      <c r="E403" s="14">
        <f t="shared" ref="E403:M403" si="143">SUM(E404:E409)</f>
        <v>37282.199999999997</v>
      </c>
      <c r="F403" s="14">
        <f t="shared" si="143"/>
        <v>90244.737600000008</v>
      </c>
      <c r="G403" s="14">
        <f t="shared" si="143"/>
        <v>37282.199999999997</v>
      </c>
      <c r="H403" s="14">
        <f t="shared" si="143"/>
        <v>0</v>
      </c>
      <c r="I403" s="14">
        <f t="shared" si="143"/>
        <v>0</v>
      </c>
      <c r="J403" s="14">
        <f t="shared" si="143"/>
        <v>0</v>
      </c>
      <c r="K403" s="14">
        <f t="shared" si="143"/>
        <v>0</v>
      </c>
      <c r="L403" s="14">
        <f t="shared" si="143"/>
        <v>0</v>
      </c>
      <c r="M403" s="14">
        <f t="shared" si="143"/>
        <v>0</v>
      </c>
      <c r="N403" s="55" t="s">
        <v>94</v>
      </c>
      <c r="O403" s="18"/>
    </row>
    <row r="404" spans="1:16" s="17" customFormat="1">
      <c r="A404" s="52"/>
      <c r="B404" s="50" t="s">
        <v>97</v>
      </c>
      <c r="C404" s="11" t="s">
        <v>18</v>
      </c>
      <c r="D404" s="14">
        <f t="shared" ref="D404:D409" si="144">F404+H404+J404+L404</f>
        <v>12248.2</v>
      </c>
      <c r="E404" s="14">
        <f t="shared" ref="E404:E409" si="145">G404+I404+K404+M404</f>
        <v>12108.2</v>
      </c>
      <c r="F404" s="14">
        <f>[3]Лист1!$F$29</f>
        <v>12248.2</v>
      </c>
      <c r="G404" s="14">
        <f>[3]Лист1!$G$29</f>
        <v>12108.2</v>
      </c>
      <c r="H404" s="14">
        <f t="shared" ref="H404:M404" si="146">H411+H418+H425</f>
        <v>0</v>
      </c>
      <c r="I404" s="14">
        <f t="shared" si="146"/>
        <v>0</v>
      </c>
      <c r="J404" s="14">
        <f t="shared" si="146"/>
        <v>0</v>
      </c>
      <c r="K404" s="14">
        <f t="shared" si="146"/>
        <v>0</v>
      </c>
      <c r="L404" s="14">
        <f t="shared" si="146"/>
        <v>0</v>
      </c>
      <c r="M404" s="14">
        <f t="shared" si="146"/>
        <v>0</v>
      </c>
      <c r="N404" s="56"/>
      <c r="O404" s="18"/>
    </row>
    <row r="405" spans="1:16" s="17" customFormat="1">
      <c r="A405" s="52"/>
      <c r="B405" s="50"/>
      <c r="C405" s="11" t="s">
        <v>19</v>
      </c>
      <c r="D405" s="14">
        <f>F405+H405+J405+L405</f>
        <v>12248.2</v>
      </c>
      <c r="E405" s="14">
        <f t="shared" si="145"/>
        <v>12587</v>
      </c>
      <c r="F405" s="14">
        <f>[3]Лист1!$F$30</f>
        <v>12248.2</v>
      </c>
      <c r="G405" s="14">
        <f>[3]Лист1!$G$30</f>
        <v>12587</v>
      </c>
      <c r="H405" s="14">
        <f t="shared" ref="H405:M405" si="147">H412+H419+H426</f>
        <v>0</v>
      </c>
      <c r="I405" s="14">
        <f t="shared" si="147"/>
        <v>0</v>
      </c>
      <c r="J405" s="14">
        <f t="shared" si="147"/>
        <v>0</v>
      </c>
      <c r="K405" s="14">
        <f t="shared" si="147"/>
        <v>0</v>
      </c>
      <c r="L405" s="14">
        <f t="shared" si="147"/>
        <v>0</v>
      </c>
      <c r="M405" s="14">
        <f t="shared" si="147"/>
        <v>0</v>
      </c>
      <c r="N405" s="56"/>
      <c r="O405" s="18"/>
    </row>
    <row r="406" spans="1:16" s="17" customFormat="1">
      <c r="A406" s="52"/>
      <c r="B406" s="50"/>
      <c r="C406" s="11" t="s">
        <v>20</v>
      </c>
      <c r="D406" s="14">
        <f t="shared" si="144"/>
        <v>12248.2</v>
      </c>
      <c r="E406" s="14">
        <f t="shared" si="145"/>
        <v>12587</v>
      </c>
      <c r="F406" s="14">
        <f>[3]Лист1!$F$31</f>
        <v>12248.2</v>
      </c>
      <c r="G406" s="14">
        <f>[3]Лист1!$G$31</f>
        <v>12587</v>
      </c>
      <c r="H406" s="14">
        <f t="shared" ref="H406:M406" si="148">H413+H420+H427</f>
        <v>0</v>
      </c>
      <c r="I406" s="14">
        <f t="shared" si="148"/>
        <v>0</v>
      </c>
      <c r="J406" s="14">
        <f t="shared" si="148"/>
        <v>0</v>
      </c>
      <c r="K406" s="14">
        <f t="shared" si="148"/>
        <v>0</v>
      </c>
      <c r="L406" s="14">
        <f t="shared" si="148"/>
        <v>0</v>
      </c>
      <c r="M406" s="14">
        <f t="shared" si="148"/>
        <v>0</v>
      </c>
      <c r="N406" s="56"/>
      <c r="O406" s="18"/>
    </row>
    <row r="407" spans="1:16" s="17" customFormat="1">
      <c r="A407" s="52"/>
      <c r="B407" s="50"/>
      <c r="C407" s="11" t="s">
        <v>21</v>
      </c>
      <c r="D407" s="14">
        <f t="shared" si="144"/>
        <v>14697.840000000002</v>
      </c>
      <c r="E407" s="14">
        <f t="shared" si="145"/>
        <v>0</v>
      </c>
      <c r="F407" s="14">
        <f>[3]Лист1!$F$32</f>
        <v>14697.840000000002</v>
      </c>
      <c r="G407" s="14">
        <f>[3]Лист1!$G$32</f>
        <v>0</v>
      </c>
      <c r="H407" s="14">
        <f t="shared" ref="H407:M407" si="149">H414+H421+H428</f>
        <v>0</v>
      </c>
      <c r="I407" s="14">
        <f t="shared" si="149"/>
        <v>0</v>
      </c>
      <c r="J407" s="14">
        <f t="shared" si="149"/>
        <v>0</v>
      </c>
      <c r="K407" s="14">
        <f t="shared" si="149"/>
        <v>0</v>
      </c>
      <c r="L407" s="14">
        <f t="shared" si="149"/>
        <v>0</v>
      </c>
      <c r="M407" s="14">
        <f t="shared" si="149"/>
        <v>0</v>
      </c>
      <c r="N407" s="56"/>
      <c r="O407" s="18"/>
    </row>
    <row r="408" spans="1:16" s="17" customFormat="1">
      <c r="A408" s="52"/>
      <c r="B408" s="50"/>
      <c r="C408" s="11" t="s">
        <v>22</v>
      </c>
      <c r="D408" s="14">
        <f t="shared" si="144"/>
        <v>17637.408000000003</v>
      </c>
      <c r="E408" s="14">
        <f t="shared" si="145"/>
        <v>0</v>
      </c>
      <c r="F408" s="14">
        <f>[3]Лист1!$F$33</f>
        <v>17637.408000000003</v>
      </c>
      <c r="G408" s="14">
        <f>[3]Лист1!$G$33</f>
        <v>0</v>
      </c>
      <c r="H408" s="14">
        <f t="shared" ref="H408:M408" si="150">H415+H422+H429</f>
        <v>0</v>
      </c>
      <c r="I408" s="14">
        <f t="shared" si="150"/>
        <v>0</v>
      </c>
      <c r="J408" s="14">
        <f t="shared" si="150"/>
        <v>0</v>
      </c>
      <c r="K408" s="14">
        <f t="shared" si="150"/>
        <v>0</v>
      </c>
      <c r="L408" s="14">
        <f t="shared" si="150"/>
        <v>0</v>
      </c>
      <c r="M408" s="14">
        <f t="shared" si="150"/>
        <v>0</v>
      </c>
      <c r="N408" s="56"/>
      <c r="O408" s="18"/>
    </row>
    <row r="409" spans="1:16" s="17" customFormat="1">
      <c r="A409" s="52"/>
      <c r="B409" s="50"/>
      <c r="C409" s="11" t="s">
        <v>23</v>
      </c>
      <c r="D409" s="14">
        <f t="shared" si="144"/>
        <v>21164.889599999999</v>
      </c>
      <c r="E409" s="14">
        <f t="shared" si="145"/>
        <v>0</v>
      </c>
      <c r="F409" s="14">
        <f>[3]Лист1!$F$34</f>
        <v>21164.889599999999</v>
      </c>
      <c r="G409" s="14">
        <f>[3]Лист1!$G$33</f>
        <v>0</v>
      </c>
      <c r="H409" s="14">
        <f t="shared" ref="H409:M409" si="151">H416+H423+H430</f>
        <v>0</v>
      </c>
      <c r="I409" s="14">
        <f t="shared" si="151"/>
        <v>0</v>
      </c>
      <c r="J409" s="14">
        <f t="shared" si="151"/>
        <v>0</v>
      </c>
      <c r="K409" s="14">
        <f t="shared" si="151"/>
        <v>0</v>
      </c>
      <c r="L409" s="14">
        <f t="shared" si="151"/>
        <v>0</v>
      </c>
      <c r="M409" s="14">
        <f t="shared" si="151"/>
        <v>0</v>
      </c>
      <c r="N409" s="56"/>
      <c r="O409" s="18"/>
    </row>
    <row r="410" spans="1:16" s="10" customFormat="1" hidden="1">
      <c r="A410" s="52"/>
      <c r="B410" s="46" t="s">
        <v>116</v>
      </c>
      <c r="C410" s="8" t="s">
        <v>17</v>
      </c>
      <c r="D410" s="14">
        <f>SUM(D411:D416)</f>
        <v>84980.301600000006</v>
      </c>
      <c r="E410" s="14">
        <f>SUM(E411:E416)</f>
        <v>34217.699999999997</v>
      </c>
      <c r="F410" s="20">
        <f>SUM(F411:F416)</f>
        <v>84980.301600000006</v>
      </c>
      <c r="G410" s="20">
        <f>SUM(G411:G416)</f>
        <v>34217.699999999997</v>
      </c>
      <c r="H410" s="20"/>
      <c r="I410" s="20"/>
      <c r="J410" s="20"/>
      <c r="K410" s="20"/>
      <c r="L410" s="20"/>
      <c r="M410" s="20"/>
      <c r="N410" s="56"/>
      <c r="O410" s="18"/>
    </row>
    <row r="411" spans="1:16" hidden="1">
      <c r="A411" s="52"/>
      <c r="B411" s="46"/>
      <c r="C411" s="8" t="s">
        <v>18</v>
      </c>
      <c r="D411" s="14">
        <f t="shared" ref="D411:D416" si="152">F411+H411+J411+L411</f>
        <v>11533.7</v>
      </c>
      <c r="E411" s="14">
        <f t="shared" ref="E411:E416" si="153">G411+I411+K411+M411</f>
        <v>11393.7</v>
      </c>
      <c r="F411" s="20">
        <f>1198.1+G411-530+15-543.1</f>
        <v>11533.7</v>
      </c>
      <c r="G411" s="20">
        <f>10265.9+530+54.7+543.1</f>
        <v>11393.7</v>
      </c>
      <c r="H411" s="20">
        <v>0</v>
      </c>
      <c r="I411" s="20">
        <v>0</v>
      </c>
      <c r="J411" s="20">
        <v>0</v>
      </c>
      <c r="K411" s="20">
        <v>0</v>
      </c>
      <c r="L411" s="20">
        <v>0</v>
      </c>
      <c r="M411" s="20">
        <v>0</v>
      </c>
      <c r="N411" s="56"/>
      <c r="O411" s="18"/>
      <c r="P411" s="38"/>
    </row>
    <row r="412" spans="1:16" hidden="1">
      <c r="A412" s="52"/>
      <c r="B412" s="46"/>
      <c r="C412" s="8" t="s">
        <v>19</v>
      </c>
      <c r="D412" s="14">
        <f t="shared" si="152"/>
        <v>11533.7</v>
      </c>
      <c r="E412" s="14">
        <f t="shared" si="153"/>
        <v>11412</v>
      </c>
      <c r="F412" s="20">
        <f>F411</f>
        <v>11533.7</v>
      </c>
      <c r="G412" s="20">
        <v>11412</v>
      </c>
      <c r="H412" s="20">
        <v>0</v>
      </c>
      <c r="I412" s="20">
        <v>0</v>
      </c>
      <c r="J412" s="20">
        <v>0</v>
      </c>
      <c r="K412" s="20">
        <v>0</v>
      </c>
      <c r="L412" s="20">
        <v>0</v>
      </c>
      <c r="M412" s="20">
        <v>0</v>
      </c>
      <c r="N412" s="56"/>
      <c r="O412" s="18"/>
      <c r="P412" s="38"/>
    </row>
    <row r="413" spans="1:16" hidden="1">
      <c r="A413" s="52"/>
      <c r="B413" s="46"/>
      <c r="C413" s="8" t="s">
        <v>20</v>
      </c>
      <c r="D413" s="14">
        <f t="shared" si="152"/>
        <v>11533.7</v>
      </c>
      <c r="E413" s="14">
        <f t="shared" si="153"/>
        <v>11412</v>
      </c>
      <c r="F413" s="20">
        <f>F412</f>
        <v>11533.7</v>
      </c>
      <c r="G413" s="20">
        <v>11412</v>
      </c>
      <c r="H413" s="20">
        <v>0</v>
      </c>
      <c r="I413" s="20">
        <v>0</v>
      </c>
      <c r="J413" s="20">
        <v>0</v>
      </c>
      <c r="K413" s="20">
        <v>0</v>
      </c>
      <c r="L413" s="20">
        <v>0</v>
      </c>
      <c r="M413" s="20">
        <v>0</v>
      </c>
      <c r="N413" s="56"/>
      <c r="O413" s="18"/>
      <c r="P413" s="38"/>
    </row>
    <row r="414" spans="1:16" hidden="1">
      <c r="A414" s="52"/>
      <c r="B414" s="46"/>
      <c r="C414" s="8" t="s">
        <v>21</v>
      </c>
      <c r="D414" s="14">
        <f t="shared" si="152"/>
        <v>13840.44</v>
      </c>
      <c r="E414" s="14">
        <f t="shared" si="153"/>
        <v>0</v>
      </c>
      <c r="F414" s="20">
        <f>1.2*F413</f>
        <v>13840.44</v>
      </c>
      <c r="G414" s="20">
        <v>0</v>
      </c>
      <c r="H414" s="20">
        <v>0</v>
      </c>
      <c r="I414" s="20">
        <v>0</v>
      </c>
      <c r="J414" s="20">
        <v>0</v>
      </c>
      <c r="K414" s="20">
        <v>0</v>
      </c>
      <c r="L414" s="20">
        <v>0</v>
      </c>
      <c r="M414" s="20">
        <v>0</v>
      </c>
      <c r="N414" s="56"/>
      <c r="O414" s="18"/>
    </row>
    <row r="415" spans="1:16" hidden="1">
      <c r="A415" s="52"/>
      <c r="B415" s="46"/>
      <c r="C415" s="8" t="s">
        <v>22</v>
      </c>
      <c r="D415" s="14">
        <f t="shared" si="152"/>
        <v>16608.527999999998</v>
      </c>
      <c r="E415" s="14">
        <f t="shared" si="153"/>
        <v>0</v>
      </c>
      <c r="F415" s="20">
        <f>1.2*F414</f>
        <v>16608.527999999998</v>
      </c>
      <c r="G415" s="20">
        <v>0</v>
      </c>
      <c r="H415" s="20">
        <v>0</v>
      </c>
      <c r="I415" s="20">
        <v>0</v>
      </c>
      <c r="J415" s="20">
        <v>0</v>
      </c>
      <c r="K415" s="20">
        <v>0</v>
      </c>
      <c r="L415" s="20">
        <v>0</v>
      </c>
      <c r="M415" s="20">
        <v>0</v>
      </c>
      <c r="N415" s="56"/>
      <c r="O415" s="18"/>
    </row>
    <row r="416" spans="1:16" hidden="1">
      <c r="A416" s="52"/>
      <c r="B416" s="46"/>
      <c r="C416" s="8" t="s">
        <v>23</v>
      </c>
      <c r="D416" s="14">
        <f t="shared" si="152"/>
        <v>19930.233599999996</v>
      </c>
      <c r="E416" s="14">
        <f t="shared" si="153"/>
        <v>0</v>
      </c>
      <c r="F416" s="20">
        <f>1.2*F415</f>
        <v>19930.233599999996</v>
      </c>
      <c r="G416" s="20">
        <v>0</v>
      </c>
      <c r="H416" s="20">
        <v>0</v>
      </c>
      <c r="I416" s="20">
        <v>0</v>
      </c>
      <c r="J416" s="20">
        <v>0</v>
      </c>
      <c r="K416" s="20">
        <v>0</v>
      </c>
      <c r="L416" s="20">
        <v>0</v>
      </c>
      <c r="M416" s="20">
        <v>0</v>
      </c>
      <c r="N416" s="56"/>
      <c r="O416" s="18"/>
    </row>
    <row r="417" spans="1:16" s="10" customFormat="1" ht="21" hidden="1" customHeight="1">
      <c r="A417" s="52"/>
      <c r="B417" s="46" t="s">
        <v>115</v>
      </c>
      <c r="C417" s="8" t="s">
        <v>17</v>
      </c>
      <c r="D417" s="14">
        <f>SUM(D418:D423)</f>
        <v>8657.4</v>
      </c>
      <c r="E417" s="14">
        <f>SUM(E418:E423)</f>
        <v>3525</v>
      </c>
      <c r="F417" s="20">
        <f t="shared" ref="F417:M417" si="154">SUM(F418:F423)</f>
        <v>8657.4</v>
      </c>
      <c r="G417" s="20">
        <f t="shared" si="154"/>
        <v>3525</v>
      </c>
      <c r="H417" s="20">
        <f t="shared" si="154"/>
        <v>0</v>
      </c>
      <c r="I417" s="20">
        <f t="shared" si="154"/>
        <v>0</v>
      </c>
      <c r="J417" s="20">
        <f t="shared" si="154"/>
        <v>0</v>
      </c>
      <c r="K417" s="20">
        <f t="shared" si="154"/>
        <v>0</v>
      </c>
      <c r="L417" s="20">
        <f t="shared" si="154"/>
        <v>0</v>
      </c>
      <c r="M417" s="20">
        <f t="shared" si="154"/>
        <v>0</v>
      </c>
      <c r="N417" s="56"/>
      <c r="O417" s="18"/>
    </row>
    <row r="418" spans="1:16" ht="21" hidden="1" customHeight="1">
      <c r="A418" s="52"/>
      <c r="B418" s="46"/>
      <c r="C418" s="8" t="s">
        <v>18</v>
      </c>
      <c r="D418" s="14">
        <f t="shared" ref="D418:D423" si="155">F418+H418+J418+L418</f>
        <v>1175</v>
      </c>
      <c r="E418" s="14">
        <f t="shared" ref="E418:E423" si="156">G418+I418+K418+M418</f>
        <v>1175</v>
      </c>
      <c r="F418" s="20">
        <f>G418</f>
        <v>1175</v>
      </c>
      <c r="G418" s="20">
        <v>1175</v>
      </c>
      <c r="H418" s="20">
        <v>0</v>
      </c>
      <c r="I418" s="20">
        <v>0</v>
      </c>
      <c r="J418" s="20">
        <v>0</v>
      </c>
      <c r="K418" s="20">
        <v>0</v>
      </c>
      <c r="L418" s="20">
        <v>0</v>
      </c>
      <c r="M418" s="20">
        <v>0</v>
      </c>
      <c r="N418" s="56"/>
      <c r="O418" s="18"/>
    </row>
    <row r="419" spans="1:16" ht="21" hidden="1" customHeight="1">
      <c r="A419" s="52"/>
      <c r="B419" s="46"/>
      <c r="C419" s="8" t="s">
        <v>19</v>
      </c>
      <c r="D419" s="14">
        <f t="shared" si="155"/>
        <v>1175</v>
      </c>
      <c r="E419" s="14">
        <f t="shared" si="156"/>
        <v>1175</v>
      </c>
      <c r="F419" s="20">
        <f>F418</f>
        <v>1175</v>
      </c>
      <c r="G419" s="20">
        <v>1175</v>
      </c>
      <c r="H419" s="20">
        <v>0</v>
      </c>
      <c r="I419" s="20">
        <v>0</v>
      </c>
      <c r="J419" s="20">
        <v>0</v>
      </c>
      <c r="K419" s="20">
        <v>0</v>
      </c>
      <c r="L419" s="20">
        <v>0</v>
      </c>
      <c r="M419" s="20">
        <v>0</v>
      </c>
      <c r="N419" s="56"/>
      <c r="O419" s="18"/>
    </row>
    <row r="420" spans="1:16" ht="21" hidden="1" customHeight="1">
      <c r="A420" s="52"/>
      <c r="B420" s="46"/>
      <c r="C420" s="8" t="s">
        <v>20</v>
      </c>
      <c r="D420" s="14">
        <f t="shared" si="155"/>
        <v>1175</v>
      </c>
      <c r="E420" s="14">
        <f t="shared" si="156"/>
        <v>1175</v>
      </c>
      <c r="F420" s="20">
        <f>F419</f>
        <v>1175</v>
      </c>
      <c r="G420" s="20">
        <v>1175</v>
      </c>
      <c r="H420" s="20">
        <v>0</v>
      </c>
      <c r="I420" s="20">
        <v>0</v>
      </c>
      <c r="J420" s="20">
        <v>0</v>
      </c>
      <c r="K420" s="20">
        <v>0</v>
      </c>
      <c r="L420" s="20">
        <v>0</v>
      </c>
      <c r="M420" s="20">
        <v>0</v>
      </c>
      <c r="N420" s="56"/>
      <c r="O420" s="18"/>
    </row>
    <row r="421" spans="1:16" ht="21" hidden="1" customHeight="1">
      <c r="A421" s="52"/>
      <c r="B421" s="46"/>
      <c r="C421" s="8" t="s">
        <v>21</v>
      </c>
      <c r="D421" s="14">
        <f t="shared" si="155"/>
        <v>1410</v>
      </c>
      <c r="E421" s="14">
        <f t="shared" si="156"/>
        <v>0</v>
      </c>
      <c r="F421" s="20">
        <f>1.2*F420</f>
        <v>1410</v>
      </c>
      <c r="G421" s="20">
        <v>0</v>
      </c>
      <c r="H421" s="20">
        <v>0</v>
      </c>
      <c r="I421" s="20">
        <v>0</v>
      </c>
      <c r="J421" s="20">
        <v>0</v>
      </c>
      <c r="K421" s="20">
        <v>0</v>
      </c>
      <c r="L421" s="20">
        <v>0</v>
      </c>
      <c r="M421" s="20">
        <v>0</v>
      </c>
      <c r="N421" s="56"/>
      <c r="O421" s="18"/>
    </row>
    <row r="422" spans="1:16" ht="21" hidden="1" customHeight="1">
      <c r="A422" s="52"/>
      <c r="B422" s="46"/>
      <c r="C422" s="8" t="s">
        <v>22</v>
      </c>
      <c r="D422" s="14">
        <f t="shared" si="155"/>
        <v>1692</v>
      </c>
      <c r="E422" s="14">
        <f t="shared" si="156"/>
        <v>0</v>
      </c>
      <c r="F422" s="20">
        <f>1.2*F421</f>
        <v>1692</v>
      </c>
      <c r="G422" s="20">
        <v>0</v>
      </c>
      <c r="H422" s="20">
        <v>0</v>
      </c>
      <c r="I422" s="20">
        <v>0</v>
      </c>
      <c r="J422" s="20">
        <v>0</v>
      </c>
      <c r="K422" s="20">
        <v>0</v>
      </c>
      <c r="L422" s="20">
        <v>0</v>
      </c>
      <c r="M422" s="20">
        <v>0</v>
      </c>
      <c r="N422" s="56"/>
      <c r="O422" s="18"/>
    </row>
    <row r="423" spans="1:16" ht="21" hidden="1" customHeight="1">
      <c r="A423" s="52"/>
      <c r="B423" s="46"/>
      <c r="C423" s="8" t="s">
        <v>23</v>
      </c>
      <c r="D423" s="14">
        <f t="shared" si="155"/>
        <v>2030.3999999999999</v>
      </c>
      <c r="E423" s="14">
        <f t="shared" si="156"/>
        <v>0</v>
      </c>
      <c r="F423" s="20">
        <f>1.2*F422</f>
        <v>2030.3999999999999</v>
      </c>
      <c r="G423" s="20">
        <v>0</v>
      </c>
      <c r="H423" s="20">
        <v>0</v>
      </c>
      <c r="I423" s="20">
        <v>0</v>
      </c>
      <c r="J423" s="20">
        <v>0</v>
      </c>
      <c r="K423" s="20">
        <v>0</v>
      </c>
      <c r="L423" s="20">
        <v>0</v>
      </c>
      <c r="M423" s="20">
        <v>0</v>
      </c>
      <c r="N423" s="56"/>
      <c r="O423" s="18"/>
    </row>
    <row r="424" spans="1:16" hidden="1">
      <c r="A424" s="52"/>
      <c r="B424" s="46" t="s">
        <v>101</v>
      </c>
      <c r="C424" s="8" t="s">
        <v>17</v>
      </c>
      <c r="D424" s="14">
        <f>SUM(D425:D430)</f>
        <v>0</v>
      </c>
      <c r="E424" s="14">
        <f>SUM(E425:E430)</f>
        <v>0</v>
      </c>
      <c r="F424" s="14">
        <f t="shared" ref="F424:M424" si="157">SUM(F425:F430)</f>
        <v>0</v>
      </c>
      <c r="G424" s="14">
        <f t="shared" si="157"/>
        <v>0</v>
      </c>
      <c r="H424" s="14">
        <f t="shared" si="157"/>
        <v>0</v>
      </c>
      <c r="I424" s="14">
        <f t="shared" si="157"/>
        <v>0</v>
      </c>
      <c r="J424" s="14">
        <f t="shared" si="157"/>
        <v>0</v>
      </c>
      <c r="K424" s="14">
        <f t="shared" si="157"/>
        <v>0</v>
      </c>
      <c r="L424" s="14">
        <f t="shared" si="157"/>
        <v>0</v>
      </c>
      <c r="M424" s="14">
        <f t="shared" si="157"/>
        <v>0</v>
      </c>
      <c r="N424" s="56"/>
      <c r="O424" s="18"/>
    </row>
    <row r="425" spans="1:16" hidden="1">
      <c r="A425" s="52"/>
      <c r="B425" s="46"/>
      <c r="C425" s="8" t="s">
        <v>18</v>
      </c>
      <c r="D425" s="14">
        <f t="shared" ref="D425:D430" si="158">F425+H425+J425+L425</f>
        <v>0</v>
      </c>
      <c r="E425" s="14">
        <f t="shared" ref="E425:E430" si="159">G425+I425+K425+M425</f>
        <v>0</v>
      </c>
      <c r="F425" s="20"/>
      <c r="G425" s="20">
        <v>0</v>
      </c>
      <c r="H425" s="20">
        <v>0</v>
      </c>
      <c r="I425" s="20">
        <v>0</v>
      </c>
      <c r="J425" s="20">
        <v>0</v>
      </c>
      <c r="K425" s="20">
        <v>0</v>
      </c>
      <c r="L425" s="20">
        <v>0</v>
      </c>
      <c r="M425" s="20">
        <v>0</v>
      </c>
      <c r="N425" s="56"/>
      <c r="O425" s="18"/>
    </row>
    <row r="426" spans="1:16" hidden="1">
      <c r="A426" s="52"/>
      <c r="B426" s="46"/>
      <c r="C426" s="8" t="s">
        <v>19</v>
      </c>
      <c r="D426" s="14">
        <f t="shared" si="158"/>
        <v>0</v>
      </c>
      <c r="E426" s="14">
        <f t="shared" si="159"/>
        <v>0</v>
      </c>
      <c r="F426" s="20">
        <v>0</v>
      </c>
      <c r="G426" s="20">
        <v>0</v>
      </c>
      <c r="H426" s="20">
        <v>0</v>
      </c>
      <c r="I426" s="20">
        <v>0</v>
      </c>
      <c r="J426" s="20">
        <v>0</v>
      </c>
      <c r="K426" s="20">
        <v>0</v>
      </c>
      <c r="L426" s="20">
        <v>0</v>
      </c>
      <c r="M426" s="20">
        <v>0</v>
      </c>
      <c r="N426" s="56"/>
      <c r="O426" s="18"/>
    </row>
    <row r="427" spans="1:16" hidden="1">
      <c r="A427" s="52"/>
      <c r="B427" s="46"/>
      <c r="C427" s="8" t="s">
        <v>20</v>
      </c>
      <c r="D427" s="14">
        <f t="shared" si="158"/>
        <v>0</v>
      </c>
      <c r="E427" s="14">
        <f t="shared" si="159"/>
        <v>0</v>
      </c>
      <c r="F427" s="20">
        <v>0</v>
      </c>
      <c r="G427" s="20">
        <v>0</v>
      </c>
      <c r="H427" s="20">
        <v>0</v>
      </c>
      <c r="I427" s="20">
        <v>0</v>
      </c>
      <c r="J427" s="20">
        <v>0</v>
      </c>
      <c r="K427" s="20">
        <v>0</v>
      </c>
      <c r="L427" s="20">
        <v>0</v>
      </c>
      <c r="M427" s="20">
        <v>0</v>
      </c>
      <c r="N427" s="56"/>
      <c r="O427" s="18"/>
    </row>
    <row r="428" spans="1:16" hidden="1">
      <c r="A428" s="52"/>
      <c r="B428" s="46"/>
      <c r="C428" s="8" t="s">
        <v>21</v>
      </c>
      <c r="D428" s="14">
        <f t="shared" si="158"/>
        <v>0</v>
      </c>
      <c r="E428" s="14">
        <f t="shared" si="159"/>
        <v>0</v>
      </c>
      <c r="F428" s="20">
        <v>0</v>
      </c>
      <c r="G428" s="20">
        <v>0</v>
      </c>
      <c r="H428" s="20">
        <v>0</v>
      </c>
      <c r="I428" s="20">
        <v>0</v>
      </c>
      <c r="J428" s="20">
        <v>0</v>
      </c>
      <c r="K428" s="20">
        <v>0</v>
      </c>
      <c r="L428" s="20">
        <v>0</v>
      </c>
      <c r="M428" s="20">
        <v>0</v>
      </c>
      <c r="N428" s="56"/>
      <c r="O428" s="18"/>
    </row>
    <row r="429" spans="1:16" hidden="1">
      <c r="A429" s="52"/>
      <c r="B429" s="46"/>
      <c r="C429" s="8" t="s">
        <v>22</v>
      </c>
      <c r="D429" s="14">
        <f t="shared" si="158"/>
        <v>0</v>
      </c>
      <c r="E429" s="14">
        <f t="shared" si="159"/>
        <v>0</v>
      </c>
      <c r="F429" s="20">
        <v>0</v>
      </c>
      <c r="G429" s="20">
        <v>0</v>
      </c>
      <c r="H429" s="20">
        <v>0</v>
      </c>
      <c r="I429" s="20">
        <v>0</v>
      </c>
      <c r="J429" s="20">
        <v>0</v>
      </c>
      <c r="K429" s="20">
        <v>0</v>
      </c>
      <c r="L429" s="20">
        <v>0</v>
      </c>
      <c r="M429" s="20">
        <v>0</v>
      </c>
      <c r="N429" s="56"/>
      <c r="O429" s="18"/>
    </row>
    <row r="430" spans="1:16" hidden="1">
      <c r="A430" s="53"/>
      <c r="B430" s="46"/>
      <c r="C430" s="8" t="s">
        <v>23</v>
      </c>
      <c r="D430" s="14">
        <f t="shared" si="158"/>
        <v>0</v>
      </c>
      <c r="E430" s="14">
        <f t="shared" si="159"/>
        <v>0</v>
      </c>
      <c r="F430" s="20">
        <v>0</v>
      </c>
      <c r="G430" s="20">
        <v>0</v>
      </c>
      <c r="H430" s="20">
        <v>0</v>
      </c>
      <c r="I430" s="20">
        <v>0</v>
      </c>
      <c r="J430" s="20">
        <v>0</v>
      </c>
      <c r="K430" s="20">
        <v>0</v>
      </c>
      <c r="L430" s="20">
        <v>0</v>
      </c>
      <c r="M430" s="20">
        <v>0</v>
      </c>
      <c r="N430" s="56"/>
      <c r="O430" s="18"/>
    </row>
    <row r="431" spans="1:16">
      <c r="A431" s="45"/>
      <c r="B431" s="50" t="s">
        <v>35</v>
      </c>
      <c r="C431" s="11" t="s">
        <v>17</v>
      </c>
      <c r="D431" s="14">
        <f t="shared" ref="D431:M431" si="160">SUM(D432:D437)</f>
        <v>212808.71759999997</v>
      </c>
      <c r="E431" s="14">
        <f t="shared" si="160"/>
        <v>88754.6</v>
      </c>
      <c r="F431" s="14">
        <f t="shared" si="160"/>
        <v>212808.71759999997</v>
      </c>
      <c r="G431" s="14">
        <f t="shared" si="160"/>
        <v>88754.6</v>
      </c>
      <c r="H431" s="14">
        <f t="shared" si="160"/>
        <v>0</v>
      </c>
      <c r="I431" s="14">
        <f t="shared" si="160"/>
        <v>0</v>
      </c>
      <c r="J431" s="14">
        <f t="shared" si="160"/>
        <v>0</v>
      </c>
      <c r="K431" s="14">
        <f t="shared" si="160"/>
        <v>0</v>
      </c>
      <c r="L431" s="14">
        <f t="shared" si="160"/>
        <v>0</v>
      </c>
      <c r="M431" s="14">
        <f t="shared" si="160"/>
        <v>0</v>
      </c>
      <c r="N431" s="56"/>
      <c r="O431" s="18"/>
    </row>
    <row r="432" spans="1:16">
      <c r="A432" s="45"/>
      <c r="B432" s="50"/>
      <c r="C432" s="11" t="s">
        <v>18</v>
      </c>
      <c r="D432" s="14">
        <f t="shared" ref="D432:E437" si="161">F432+H432+J432+L432</f>
        <v>29059.399999999998</v>
      </c>
      <c r="E432" s="14">
        <f t="shared" si="161"/>
        <v>28919.399999999998</v>
      </c>
      <c r="F432" s="14">
        <f t="shared" ref="F432:G437" si="162">F390+F404</f>
        <v>29059.399999999998</v>
      </c>
      <c r="G432" s="14">
        <f t="shared" si="162"/>
        <v>28919.399999999998</v>
      </c>
      <c r="H432" s="14">
        <f t="shared" ref="H432:M432" si="163">H390+H404</f>
        <v>0</v>
      </c>
      <c r="I432" s="14">
        <f t="shared" si="163"/>
        <v>0</v>
      </c>
      <c r="J432" s="14">
        <f t="shared" si="163"/>
        <v>0</v>
      </c>
      <c r="K432" s="14">
        <f t="shared" si="163"/>
        <v>0</v>
      </c>
      <c r="L432" s="14">
        <f t="shared" si="163"/>
        <v>0</v>
      </c>
      <c r="M432" s="14">
        <f t="shared" si="163"/>
        <v>0</v>
      </c>
      <c r="N432" s="56"/>
      <c r="O432" s="18"/>
      <c r="P432" s="38"/>
    </row>
    <row r="433" spans="1:16">
      <c r="A433" s="45"/>
      <c r="B433" s="50"/>
      <c r="C433" s="11" t="s">
        <v>19</v>
      </c>
      <c r="D433" s="14">
        <f t="shared" si="161"/>
        <v>29059.399999999998</v>
      </c>
      <c r="E433" s="14">
        <f t="shared" si="161"/>
        <v>29917.599999999999</v>
      </c>
      <c r="F433" s="14">
        <f t="shared" si="162"/>
        <v>29059.399999999998</v>
      </c>
      <c r="G433" s="14">
        <f t="shared" si="162"/>
        <v>29917.599999999999</v>
      </c>
      <c r="H433" s="14">
        <f t="shared" ref="H433:M433" si="164">H391+H405</f>
        <v>0</v>
      </c>
      <c r="I433" s="14">
        <f t="shared" si="164"/>
        <v>0</v>
      </c>
      <c r="J433" s="14">
        <f t="shared" si="164"/>
        <v>0</v>
      </c>
      <c r="K433" s="14">
        <f t="shared" si="164"/>
        <v>0</v>
      </c>
      <c r="L433" s="14">
        <f t="shared" si="164"/>
        <v>0</v>
      </c>
      <c r="M433" s="14">
        <f t="shared" si="164"/>
        <v>0</v>
      </c>
      <c r="N433" s="56"/>
      <c r="O433" s="18"/>
      <c r="P433" s="38"/>
    </row>
    <row r="434" spans="1:16">
      <c r="A434" s="45"/>
      <c r="B434" s="50"/>
      <c r="C434" s="11" t="s">
        <v>20</v>
      </c>
      <c r="D434" s="14">
        <f t="shared" si="161"/>
        <v>29059.399999999998</v>
      </c>
      <c r="E434" s="14">
        <f t="shared" si="161"/>
        <v>29917.599999999999</v>
      </c>
      <c r="F434" s="14">
        <f t="shared" si="162"/>
        <v>29059.399999999998</v>
      </c>
      <c r="G434" s="14">
        <f t="shared" si="162"/>
        <v>29917.599999999999</v>
      </c>
      <c r="H434" s="14">
        <f t="shared" ref="H434:M434" si="165">H392+H406</f>
        <v>0</v>
      </c>
      <c r="I434" s="14">
        <f t="shared" si="165"/>
        <v>0</v>
      </c>
      <c r="J434" s="14">
        <f t="shared" si="165"/>
        <v>0</v>
      </c>
      <c r="K434" s="14">
        <f t="shared" si="165"/>
        <v>0</v>
      </c>
      <c r="L434" s="14">
        <f t="shared" si="165"/>
        <v>0</v>
      </c>
      <c r="M434" s="14">
        <f t="shared" si="165"/>
        <v>0</v>
      </c>
      <c r="N434" s="56"/>
      <c r="O434" s="18"/>
      <c r="P434" s="38"/>
    </row>
    <row r="435" spans="1:16">
      <c r="A435" s="45"/>
      <c r="B435" s="50"/>
      <c r="C435" s="11" t="s">
        <v>21</v>
      </c>
      <c r="D435" s="14">
        <f t="shared" si="161"/>
        <v>36489.54</v>
      </c>
      <c r="E435" s="14">
        <f t="shared" si="161"/>
        <v>0</v>
      </c>
      <c r="F435" s="14">
        <f t="shared" si="162"/>
        <v>36489.54</v>
      </c>
      <c r="G435" s="14">
        <f t="shared" si="162"/>
        <v>0</v>
      </c>
      <c r="H435" s="14">
        <f t="shared" ref="H435:M435" si="166">H393+H407</f>
        <v>0</v>
      </c>
      <c r="I435" s="14">
        <f t="shared" si="166"/>
        <v>0</v>
      </c>
      <c r="J435" s="14">
        <f t="shared" si="166"/>
        <v>0</v>
      </c>
      <c r="K435" s="14">
        <f t="shared" si="166"/>
        <v>0</v>
      </c>
      <c r="L435" s="14">
        <f t="shared" si="166"/>
        <v>0</v>
      </c>
      <c r="M435" s="14">
        <f t="shared" si="166"/>
        <v>0</v>
      </c>
      <c r="N435" s="56"/>
      <c r="O435" s="18"/>
    </row>
    <row r="436" spans="1:16">
      <c r="A436" s="45"/>
      <c r="B436" s="50"/>
      <c r="C436" s="11" t="s">
        <v>22</v>
      </c>
      <c r="D436" s="14">
        <f t="shared" si="161"/>
        <v>41608.207999999999</v>
      </c>
      <c r="E436" s="14">
        <f t="shared" si="161"/>
        <v>0</v>
      </c>
      <c r="F436" s="14">
        <f t="shared" si="162"/>
        <v>41608.207999999999</v>
      </c>
      <c r="G436" s="14">
        <f t="shared" si="162"/>
        <v>0</v>
      </c>
      <c r="H436" s="14">
        <f t="shared" ref="H436:M436" si="167">H394+H408</f>
        <v>0</v>
      </c>
      <c r="I436" s="14">
        <f t="shared" si="167"/>
        <v>0</v>
      </c>
      <c r="J436" s="14">
        <f t="shared" si="167"/>
        <v>0</v>
      </c>
      <c r="K436" s="14">
        <f t="shared" si="167"/>
        <v>0</v>
      </c>
      <c r="L436" s="14">
        <f t="shared" si="167"/>
        <v>0</v>
      </c>
      <c r="M436" s="14">
        <f t="shared" si="167"/>
        <v>0</v>
      </c>
      <c r="N436" s="56"/>
      <c r="O436" s="18"/>
    </row>
    <row r="437" spans="1:16">
      <c r="A437" s="45"/>
      <c r="B437" s="50"/>
      <c r="C437" s="11" t="s">
        <v>23</v>
      </c>
      <c r="D437" s="14">
        <f t="shared" si="161"/>
        <v>47532.7696</v>
      </c>
      <c r="E437" s="14">
        <f t="shared" si="161"/>
        <v>0</v>
      </c>
      <c r="F437" s="14">
        <f t="shared" si="162"/>
        <v>47532.7696</v>
      </c>
      <c r="G437" s="14">
        <f t="shared" si="162"/>
        <v>0</v>
      </c>
      <c r="H437" s="14">
        <f t="shared" ref="H437:M437" si="168">H395+H409</f>
        <v>0</v>
      </c>
      <c r="I437" s="14">
        <f t="shared" si="168"/>
        <v>0</v>
      </c>
      <c r="J437" s="14">
        <f t="shared" si="168"/>
        <v>0</v>
      </c>
      <c r="K437" s="14">
        <f t="shared" si="168"/>
        <v>0</v>
      </c>
      <c r="L437" s="14">
        <f t="shared" si="168"/>
        <v>0</v>
      </c>
      <c r="M437" s="14">
        <f t="shared" si="168"/>
        <v>0</v>
      </c>
      <c r="N437" s="57"/>
      <c r="O437" s="18"/>
    </row>
    <row r="438" spans="1:16">
      <c r="A438" s="47" t="s">
        <v>68</v>
      </c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9"/>
      <c r="N438" s="8"/>
      <c r="O438" s="18"/>
    </row>
    <row r="439" spans="1:16">
      <c r="A439" s="47" t="s">
        <v>69</v>
      </c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9"/>
      <c r="N439" s="8"/>
      <c r="O439" s="18"/>
    </row>
    <row r="440" spans="1:16" s="17" customFormat="1" ht="15.75" customHeight="1">
      <c r="A440" s="51" t="s">
        <v>126</v>
      </c>
      <c r="B440" s="13" t="s">
        <v>70</v>
      </c>
      <c r="C440" s="11" t="s">
        <v>17</v>
      </c>
      <c r="D440" s="14">
        <f>SUM(D441:D446)</f>
        <v>99933.3</v>
      </c>
      <c r="E440" s="14">
        <f t="shared" ref="E440:M440" si="169">SUM(E441:E446)</f>
        <v>1288.5</v>
      </c>
      <c r="F440" s="14">
        <f t="shared" si="169"/>
        <v>99933.3</v>
      </c>
      <c r="G440" s="14">
        <f t="shared" si="169"/>
        <v>1288.5</v>
      </c>
      <c r="H440" s="14">
        <f t="shared" si="169"/>
        <v>0</v>
      </c>
      <c r="I440" s="14">
        <f t="shared" si="169"/>
        <v>0</v>
      </c>
      <c r="J440" s="14">
        <f t="shared" si="169"/>
        <v>0</v>
      </c>
      <c r="K440" s="14">
        <f t="shared" si="169"/>
        <v>0</v>
      </c>
      <c r="L440" s="14">
        <f t="shared" si="169"/>
        <v>0</v>
      </c>
      <c r="M440" s="14">
        <f t="shared" si="169"/>
        <v>0</v>
      </c>
      <c r="N440" s="55" t="s">
        <v>131</v>
      </c>
      <c r="O440" s="18"/>
    </row>
    <row r="441" spans="1:16" s="17" customFormat="1">
      <c r="A441" s="52"/>
      <c r="B441" s="50" t="s">
        <v>71</v>
      </c>
      <c r="C441" s="11" t="s">
        <v>18</v>
      </c>
      <c r="D441" s="14">
        <f t="shared" ref="D441:D446" si="170">F441+H441+J441+L441</f>
        <v>339.3</v>
      </c>
      <c r="E441" s="14">
        <f t="shared" ref="E441:E446" si="171">G441+I441+K441+M441</f>
        <v>339.3</v>
      </c>
      <c r="F441" s="14">
        <f>[4]Лист1!$F$20</f>
        <v>339.3</v>
      </c>
      <c r="G441" s="14">
        <f>[4]Лист1!$G$20</f>
        <v>339.3</v>
      </c>
      <c r="H441" s="14">
        <f t="shared" ref="H441:M441" si="172">H448+H455+H462+H469+H476+H490+H497+H504+H532+H483+H511+H518+H525</f>
        <v>0</v>
      </c>
      <c r="I441" s="14">
        <f t="shared" si="172"/>
        <v>0</v>
      </c>
      <c r="J441" s="14">
        <f t="shared" si="172"/>
        <v>0</v>
      </c>
      <c r="K441" s="14">
        <f t="shared" si="172"/>
        <v>0</v>
      </c>
      <c r="L441" s="14">
        <f t="shared" si="172"/>
        <v>0</v>
      </c>
      <c r="M441" s="14">
        <f t="shared" si="172"/>
        <v>0</v>
      </c>
      <c r="N441" s="56"/>
      <c r="O441" s="18"/>
    </row>
    <row r="442" spans="1:16" s="17" customFormat="1">
      <c r="A442" s="52"/>
      <c r="B442" s="50"/>
      <c r="C442" s="11" t="s">
        <v>19</v>
      </c>
      <c r="D442" s="14">
        <f t="shared" si="170"/>
        <v>44994</v>
      </c>
      <c r="E442" s="14">
        <f t="shared" si="171"/>
        <v>949.2</v>
      </c>
      <c r="F442" s="14">
        <f>[4]Лист1!$F$21</f>
        <v>44994</v>
      </c>
      <c r="G442" s="14">
        <f>[4]Лист1!$G$21</f>
        <v>949.2</v>
      </c>
      <c r="H442" s="14">
        <f t="shared" ref="H442:M446" si="173">H449+H456+H463+H470+H477+H491+H498+H505+H533+H484+H512+H519+H526</f>
        <v>0</v>
      </c>
      <c r="I442" s="14">
        <f t="shared" si="173"/>
        <v>0</v>
      </c>
      <c r="J442" s="14">
        <f t="shared" si="173"/>
        <v>0</v>
      </c>
      <c r="K442" s="14">
        <f t="shared" si="173"/>
        <v>0</v>
      </c>
      <c r="L442" s="14">
        <f t="shared" si="173"/>
        <v>0</v>
      </c>
      <c r="M442" s="14">
        <f t="shared" si="173"/>
        <v>0</v>
      </c>
      <c r="N442" s="56"/>
      <c r="O442" s="18"/>
    </row>
    <row r="443" spans="1:16" s="17" customFormat="1">
      <c r="A443" s="52"/>
      <c r="B443" s="50"/>
      <c r="C443" s="11" t="s">
        <v>20</v>
      </c>
      <c r="D443" s="14">
        <f t="shared" si="170"/>
        <v>20600</v>
      </c>
      <c r="E443" s="14">
        <f t="shared" si="171"/>
        <v>0</v>
      </c>
      <c r="F443" s="14">
        <f>[4]Лист1!$F$22</f>
        <v>20600</v>
      </c>
      <c r="G443" s="14">
        <f>[4]Лист1!$G$22</f>
        <v>0</v>
      </c>
      <c r="H443" s="14">
        <f t="shared" si="173"/>
        <v>0</v>
      </c>
      <c r="I443" s="14">
        <f t="shared" si="173"/>
        <v>0</v>
      </c>
      <c r="J443" s="14">
        <f t="shared" si="173"/>
        <v>0</v>
      </c>
      <c r="K443" s="14">
        <f t="shared" si="173"/>
        <v>0</v>
      </c>
      <c r="L443" s="14">
        <f t="shared" si="173"/>
        <v>0</v>
      </c>
      <c r="M443" s="14">
        <f t="shared" si="173"/>
        <v>0</v>
      </c>
      <c r="N443" s="56"/>
      <c r="O443" s="18"/>
    </row>
    <row r="444" spans="1:16" s="17" customFormat="1">
      <c r="A444" s="52"/>
      <c r="B444" s="50"/>
      <c r="C444" s="11" t="s">
        <v>21</v>
      </c>
      <c r="D444" s="14">
        <f t="shared" si="170"/>
        <v>22000</v>
      </c>
      <c r="E444" s="14">
        <f t="shared" si="171"/>
        <v>0</v>
      </c>
      <c r="F444" s="14">
        <f>[4]Лист1!$F$23</f>
        <v>22000</v>
      </c>
      <c r="G444" s="14">
        <f>[4]Лист1!$G$23</f>
        <v>0</v>
      </c>
      <c r="H444" s="14">
        <f t="shared" si="173"/>
        <v>0</v>
      </c>
      <c r="I444" s="14">
        <f t="shared" si="173"/>
        <v>0</v>
      </c>
      <c r="J444" s="14">
        <f t="shared" si="173"/>
        <v>0</v>
      </c>
      <c r="K444" s="14">
        <f t="shared" si="173"/>
        <v>0</v>
      </c>
      <c r="L444" s="14">
        <f t="shared" si="173"/>
        <v>0</v>
      </c>
      <c r="M444" s="14">
        <f t="shared" si="173"/>
        <v>0</v>
      </c>
      <c r="N444" s="56"/>
      <c r="O444" s="18"/>
    </row>
    <row r="445" spans="1:16" s="17" customFormat="1">
      <c r="A445" s="52"/>
      <c r="B445" s="50"/>
      <c r="C445" s="11" t="s">
        <v>22</v>
      </c>
      <c r="D445" s="14">
        <f t="shared" si="170"/>
        <v>8000</v>
      </c>
      <c r="E445" s="14">
        <f t="shared" si="171"/>
        <v>0</v>
      </c>
      <c r="F445" s="14">
        <f>[4]Лист1!$F$24</f>
        <v>8000</v>
      </c>
      <c r="G445" s="14">
        <f>[4]Лист1!$G$24</f>
        <v>0</v>
      </c>
      <c r="H445" s="14">
        <f t="shared" si="173"/>
        <v>0</v>
      </c>
      <c r="I445" s="14">
        <f t="shared" si="173"/>
        <v>0</v>
      </c>
      <c r="J445" s="14">
        <f t="shared" si="173"/>
        <v>0</v>
      </c>
      <c r="K445" s="14">
        <f t="shared" si="173"/>
        <v>0</v>
      </c>
      <c r="L445" s="14">
        <f t="shared" si="173"/>
        <v>0</v>
      </c>
      <c r="M445" s="14">
        <f t="shared" si="173"/>
        <v>0</v>
      </c>
      <c r="N445" s="56"/>
      <c r="O445" s="18"/>
    </row>
    <row r="446" spans="1:16" s="17" customFormat="1">
      <c r="A446" s="52"/>
      <c r="B446" s="50"/>
      <c r="C446" s="11" t="s">
        <v>23</v>
      </c>
      <c r="D446" s="14">
        <f t="shared" si="170"/>
        <v>4000</v>
      </c>
      <c r="E446" s="14">
        <f t="shared" si="171"/>
        <v>0</v>
      </c>
      <c r="F446" s="14">
        <f>[4]Лист1!$F$25</f>
        <v>4000</v>
      </c>
      <c r="G446" s="14">
        <f>[4]Лист1!$G$25</f>
        <v>0</v>
      </c>
      <c r="H446" s="14">
        <f t="shared" si="173"/>
        <v>0</v>
      </c>
      <c r="I446" s="14">
        <f t="shared" si="173"/>
        <v>0</v>
      </c>
      <c r="J446" s="14">
        <f t="shared" si="173"/>
        <v>0</v>
      </c>
      <c r="K446" s="14">
        <f t="shared" si="173"/>
        <v>0</v>
      </c>
      <c r="L446" s="14">
        <f t="shared" si="173"/>
        <v>0</v>
      </c>
      <c r="M446" s="14">
        <f t="shared" si="173"/>
        <v>0</v>
      </c>
      <c r="N446" s="56"/>
      <c r="O446" s="18"/>
    </row>
    <row r="447" spans="1:16" s="10" customFormat="1" ht="15.75" hidden="1" customHeight="1">
      <c r="A447" s="52"/>
      <c r="B447" s="46" t="s">
        <v>72</v>
      </c>
      <c r="C447" s="8" t="s">
        <v>17</v>
      </c>
      <c r="D447" s="14">
        <f>SUM(D448:D453)</f>
        <v>5450</v>
      </c>
      <c r="E447" s="14">
        <f>SUM(E448:E453)</f>
        <v>2150</v>
      </c>
      <c r="F447" s="20">
        <f>SUM(F448:F453)</f>
        <v>5450</v>
      </c>
      <c r="G447" s="20">
        <f>SUM(G448:G453)</f>
        <v>2150</v>
      </c>
      <c r="H447" s="20"/>
      <c r="I447" s="20"/>
      <c r="J447" s="20"/>
      <c r="K447" s="20"/>
      <c r="L447" s="20"/>
      <c r="M447" s="20"/>
      <c r="N447" s="56"/>
      <c r="O447" s="18"/>
    </row>
    <row r="448" spans="1:16" ht="15.75" hidden="1" customHeight="1">
      <c r="A448" s="52"/>
      <c r="B448" s="46"/>
      <c r="C448" s="8" t="s">
        <v>18</v>
      </c>
      <c r="D448" s="14">
        <f t="shared" ref="D448:D453" si="174">F448+H448+J448+L448</f>
        <v>2150</v>
      </c>
      <c r="E448" s="14">
        <f t="shared" ref="E448:E453" si="175">G448+I448+K448+M448</f>
        <v>2150</v>
      </c>
      <c r="F448" s="20">
        <f>650+1500</f>
        <v>2150</v>
      </c>
      <c r="G448" s="20">
        <f>650+1500</f>
        <v>2150</v>
      </c>
      <c r="H448" s="20">
        <v>0</v>
      </c>
      <c r="I448" s="20">
        <v>0</v>
      </c>
      <c r="J448" s="20">
        <v>0</v>
      </c>
      <c r="K448" s="20">
        <v>0</v>
      </c>
      <c r="L448" s="20">
        <v>0</v>
      </c>
      <c r="M448" s="20">
        <v>0</v>
      </c>
      <c r="N448" s="56"/>
      <c r="O448" s="18"/>
    </row>
    <row r="449" spans="1:15" ht="15.75" hidden="1" customHeight="1">
      <c r="A449" s="52"/>
      <c r="B449" s="46"/>
      <c r="C449" s="8" t="s">
        <v>19</v>
      </c>
      <c r="D449" s="14">
        <f t="shared" si="174"/>
        <v>3300</v>
      </c>
      <c r="E449" s="14">
        <f t="shared" si="175"/>
        <v>0</v>
      </c>
      <c r="F449" s="20">
        <v>3300</v>
      </c>
      <c r="G449" s="20">
        <v>0</v>
      </c>
      <c r="H449" s="20">
        <v>0</v>
      </c>
      <c r="I449" s="20">
        <v>0</v>
      </c>
      <c r="J449" s="20">
        <v>0</v>
      </c>
      <c r="K449" s="20">
        <v>0</v>
      </c>
      <c r="L449" s="20">
        <v>0</v>
      </c>
      <c r="M449" s="20">
        <v>0</v>
      </c>
      <c r="N449" s="56"/>
      <c r="O449" s="18"/>
    </row>
    <row r="450" spans="1:15" ht="15.75" hidden="1" customHeight="1">
      <c r="A450" s="52"/>
      <c r="B450" s="46"/>
      <c r="C450" s="8" t="s">
        <v>20</v>
      </c>
      <c r="D450" s="14">
        <f t="shared" si="174"/>
        <v>0</v>
      </c>
      <c r="E450" s="14">
        <f t="shared" si="175"/>
        <v>0</v>
      </c>
      <c r="F450" s="20">
        <v>0</v>
      </c>
      <c r="G450" s="20"/>
      <c r="H450" s="20">
        <v>0</v>
      </c>
      <c r="I450" s="20">
        <v>0</v>
      </c>
      <c r="J450" s="20">
        <v>0</v>
      </c>
      <c r="K450" s="20">
        <v>0</v>
      </c>
      <c r="L450" s="20">
        <v>0</v>
      </c>
      <c r="M450" s="20">
        <v>0</v>
      </c>
      <c r="N450" s="56"/>
      <c r="O450" s="18"/>
    </row>
    <row r="451" spans="1:15" ht="15.75" hidden="1" customHeight="1">
      <c r="A451" s="52"/>
      <c r="B451" s="46"/>
      <c r="C451" s="8" t="s">
        <v>21</v>
      </c>
      <c r="D451" s="14">
        <f t="shared" si="174"/>
        <v>0</v>
      </c>
      <c r="E451" s="14">
        <f t="shared" si="175"/>
        <v>0</v>
      </c>
      <c r="F451" s="20"/>
      <c r="G451" s="20"/>
      <c r="H451" s="20">
        <v>0</v>
      </c>
      <c r="I451" s="20">
        <v>0</v>
      </c>
      <c r="J451" s="20">
        <v>0</v>
      </c>
      <c r="K451" s="20">
        <v>0</v>
      </c>
      <c r="L451" s="20">
        <v>0</v>
      </c>
      <c r="M451" s="20">
        <v>0</v>
      </c>
      <c r="N451" s="56"/>
      <c r="O451" s="18"/>
    </row>
    <row r="452" spans="1:15" ht="15.75" hidden="1" customHeight="1">
      <c r="A452" s="52"/>
      <c r="B452" s="46"/>
      <c r="C452" s="8" t="s">
        <v>22</v>
      </c>
      <c r="D452" s="14">
        <f t="shared" si="174"/>
        <v>0</v>
      </c>
      <c r="E452" s="14">
        <f t="shared" si="175"/>
        <v>0</v>
      </c>
      <c r="F452" s="20"/>
      <c r="G452" s="20"/>
      <c r="H452" s="20">
        <v>0</v>
      </c>
      <c r="I452" s="20">
        <v>0</v>
      </c>
      <c r="J452" s="20">
        <v>0</v>
      </c>
      <c r="K452" s="20">
        <v>0</v>
      </c>
      <c r="L452" s="20">
        <v>0</v>
      </c>
      <c r="M452" s="20">
        <v>0</v>
      </c>
      <c r="N452" s="56"/>
      <c r="O452" s="18"/>
    </row>
    <row r="453" spans="1:15" ht="15.75" hidden="1" customHeight="1">
      <c r="A453" s="52"/>
      <c r="B453" s="46"/>
      <c r="C453" s="8" t="s">
        <v>23</v>
      </c>
      <c r="D453" s="14">
        <f t="shared" si="174"/>
        <v>0</v>
      </c>
      <c r="E453" s="14">
        <f t="shared" si="175"/>
        <v>0</v>
      </c>
      <c r="F453" s="20"/>
      <c r="G453" s="20"/>
      <c r="H453" s="20">
        <v>0</v>
      </c>
      <c r="I453" s="20">
        <v>0</v>
      </c>
      <c r="J453" s="20">
        <v>0</v>
      </c>
      <c r="K453" s="20">
        <v>0</v>
      </c>
      <c r="L453" s="20">
        <v>0</v>
      </c>
      <c r="M453" s="20">
        <v>0</v>
      </c>
      <c r="N453" s="56"/>
      <c r="O453" s="18"/>
    </row>
    <row r="454" spans="1:15" s="10" customFormat="1" ht="15.75" hidden="1" customHeight="1">
      <c r="A454" s="52"/>
      <c r="B454" s="46" t="s">
        <v>121</v>
      </c>
      <c r="C454" s="8" t="s">
        <v>17</v>
      </c>
      <c r="D454" s="14">
        <f>SUM(D455:D460)</f>
        <v>7200</v>
      </c>
      <c r="E454" s="14">
        <f>SUM(E455:E460)</f>
        <v>1200</v>
      </c>
      <c r="F454" s="20">
        <f t="shared" ref="F454:M454" si="176">SUM(F455:F460)</f>
        <v>7200</v>
      </c>
      <c r="G454" s="20">
        <f t="shared" si="176"/>
        <v>1200</v>
      </c>
      <c r="H454" s="20">
        <f t="shared" si="176"/>
        <v>0</v>
      </c>
      <c r="I454" s="20">
        <f t="shared" si="176"/>
        <v>0</v>
      </c>
      <c r="J454" s="20">
        <f t="shared" si="176"/>
        <v>0</v>
      </c>
      <c r="K454" s="20">
        <f t="shared" si="176"/>
        <v>0</v>
      </c>
      <c r="L454" s="20">
        <f t="shared" si="176"/>
        <v>0</v>
      </c>
      <c r="M454" s="20">
        <f t="shared" si="176"/>
        <v>0</v>
      </c>
      <c r="N454" s="56"/>
      <c r="O454" s="18"/>
    </row>
    <row r="455" spans="1:15" ht="15.75" hidden="1" customHeight="1">
      <c r="A455" s="52"/>
      <c r="B455" s="46"/>
      <c r="C455" s="8" t="s">
        <v>18</v>
      </c>
      <c r="D455" s="14">
        <f t="shared" ref="D455:D460" si="177">F455+H455+J455+L455</f>
        <v>1200</v>
      </c>
      <c r="E455" s="14">
        <f t="shared" ref="E455:E460" si="178">G455+I455+K455+M455</f>
        <v>1200</v>
      </c>
      <c r="F455" s="20">
        <f>400+800</f>
        <v>1200</v>
      </c>
      <c r="G455" s="20">
        <v>1200</v>
      </c>
      <c r="H455" s="20">
        <v>0</v>
      </c>
      <c r="I455" s="20">
        <v>0</v>
      </c>
      <c r="J455" s="20">
        <v>0</v>
      </c>
      <c r="K455" s="20">
        <v>0</v>
      </c>
      <c r="L455" s="20">
        <v>0</v>
      </c>
      <c r="M455" s="20">
        <v>0</v>
      </c>
      <c r="N455" s="56"/>
      <c r="O455" s="18"/>
    </row>
    <row r="456" spans="1:15" ht="15.75" hidden="1" customHeight="1">
      <c r="A456" s="52"/>
      <c r="B456" s="46"/>
      <c r="C456" s="8" t="s">
        <v>19</v>
      </c>
      <c r="D456" s="14">
        <f t="shared" si="177"/>
        <v>2000</v>
      </c>
      <c r="E456" s="14">
        <f t="shared" si="178"/>
        <v>0</v>
      </c>
      <c r="F456" s="20">
        <v>2000</v>
      </c>
      <c r="G456" s="20"/>
      <c r="H456" s="20">
        <v>0</v>
      </c>
      <c r="I456" s="20">
        <v>0</v>
      </c>
      <c r="J456" s="20">
        <v>0</v>
      </c>
      <c r="K456" s="20">
        <v>0</v>
      </c>
      <c r="L456" s="20">
        <v>0</v>
      </c>
      <c r="M456" s="20">
        <v>0</v>
      </c>
      <c r="N456" s="56"/>
      <c r="O456" s="18"/>
    </row>
    <row r="457" spans="1:15" ht="15.75" hidden="1" customHeight="1">
      <c r="A457" s="52"/>
      <c r="B457" s="46"/>
      <c r="C457" s="8" t="s">
        <v>20</v>
      </c>
      <c r="D457" s="14">
        <f t="shared" si="177"/>
        <v>2000</v>
      </c>
      <c r="E457" s="14">
        <f t="shared" si="178"/>
        <v>0</v>
      </c>
      <c r="F457" s="20">
        <v>2000</v>
      </c>
      <c r="G457" s="20"/>
      <c r="H457" s="20">
        <v>0</v>
      </c>
      <c r="I457" s="20">
        <v>0</v>
      </c>
      <c r="J457" s="20">
        <v>0</v>
      </c>
      <c r="K457" s="20">
        <v>0</v>
      </c>
      <c r="L457" s="20">
        <v>0</v>
      </c>
      <c r="M457" s="20">
        <v>0</v>
      </c>
      <c r="N457" s="56"/>
      <c r="O457" s="18"/>
    </row>
    <row r="458" spans="1:15" ht="15.75" hidden="1" customHeight="1">
      <c r="A458" s="52"/>
      <c r="B458" s="46"/>
      <c r="C458" s="8" t="s">
        <v>21</v>
      </c>
      <c r="D458" s="14">
        <f t="shared" si="177"/>
        <v>2000</v>
      </c>
      <c r="E458" s="14">
        <f t="shared" si="178"/>
        <v>0</v>
      </c>
      <c r="F458" s="20">
        <v>2000</v>
      </c>
      <c r="G458" s="20"/>
      <c r="H458" s="20">
        <v>0</v>
      </c>
      <c r="I458" s="20">
        <v>0</v>
      </c>
      <c r="J458" s="20">
        <v>0</v>
      </c>
      <c r="K458" s="20">
        <v>0</v>
      </c>
      <c r="L458" s="20">
        <v>0</v>
      </c>
      <c r="M458" s="20">
        <v>0</v>
      </c>
      <c r="N458" s="56"/>
      <c r="O458" s="18"/>
    </row>
    <row r="459" spans="1:15" ht="15.75" hidden="1" customHeight="1">
      <c r="A459" s="52"/>
      <c r="B459" s="46"/>
      <c r="C459" s="8" t="s">
        <v>22</v>
      </c>
      <c r="D459" s="14">
        <f t="shared" si="177"/>
        <v>0</v>
      </c>
      <c r="E459" s="14">
        <f t="shared" si="178"/>
        <v>0</v>
      </c>
      <c r="F459" s="20">
        <v>0</v>
      </c>
      <c r="G459" s="20"/>
      <c r="H459" s="20">
        <v>0</v>
      </c>
      <c r="I459" s="20">
        <v>0</v>
      </c>
      <c r="J459" s="20">
        <v>0</v>
      </c>
      <c r="K459" s="20">
        <v>0</v>
      </c>
      <c r="L459" s="20">
        <v>0</v>
      </c>
      <c r="M459" s="20">
        <v>0</v>
      </c>
      <c r="N459" s="56"/>
      <c r="O459" s="18"/>
    </row>
    <row r="460" spans="1:15" ht="15.75" hidden="1" customHeight="1">
      <c r="A460" s="52"/>
      <c r="B460" s="46"/>
      <c r="C460" s="8" t="s">
        <v>23</v>
      </c>
      <c r="D460" s="14">
        <f t="shared" si="177"/>
        <v>0</v>
      </c>
      <c r="E460" s="14">
        <f t="shared" si="178"/>
        <v>0</v>
      </c>
      <c r="F460" s="20">
        <v>0</v>
      </c>
      <c r="G460" s="20"/>
      <c r="H460" s="20">
        <v>0</v>
      </c>
      <c r="I460" s="20">
        <v>0</v>
      </c>
      <c r="J460" s="20">
        <v>0</v>
      </c>
      <c r="K460" s="20">
        <v>0</v>
      </c>
      <c r="L460" s="20">
        <v>0</v>
      </c>
      <c r="M460" s="20">
        <v>0</v>
      </c>
      <c r="N460" s="56"/>
      <c r="O460" s="18"/>
    </row>
    <row r="461" spans="1:15" s="10" customFormat="1" ht="15.75" hidden="1" customHeight="1">
      <c r="A461" s="52"/>
      <c r="B461" s="46" t="s">
        <v>73</v>
      </c>
      <c r="C461" s="8" t="s">
        <v>17</v>
      </c>
      <c r="D461" s="14">
        <f>SUM(D462:D467)</f>
        <v>14117</v>
      </c>
      <c r="E461" s="14">
        <f>SUM(E462:E467)</f>
        <v>1500</v>
      </c>
      <c r="F461" s="20">
        <f t="shared" ref="F461:M461" si="179">SUM(F462:F467)</f>
        <v>14117</v>
      </c>
      <c r="G461" s="20">
        <f t="shared" si="179"/>
        <v>1500</v>
      </c>
      <c r="H461" s="20">
        <f t="shared" si="179"/>
        <v>0</v>
      </c>
      <c r="I461" s="20">
        <f t="shared" si="179"/>
        <v>0</v>
      </c>
      <c r="J461" s="20">
        <f t="shared" si="179"/>
        <v>0</v>
      </c>
      <c r="K461" s="20">
        <f t="shared" si="179"/>
        <v>0</v>
      </c>
      <c r="L461" s="20">
        <f t="shared" si="179"/>
        <v>0</v>
      </c>
      <c r="M461" s="20">
        <f t="shared" si="179"/>
        <v>0</v>
      </c>
      <c r="N461" s="56"/>
      <c r="O461" s="18"/>
    </row>
    <row r="462" spans="1:15" ht="15.75" hidden="1" customHeight="1">
      <c r="A462" s="52"/>
      <c r="B462" s="46"/>
      <c r="C462" s="8" t="s">
        <v>18</v>
      </c>
      <c r="D462" s="14">
        <f t="shared" ref="D462:D467" si="180">F462+H462+J462+L462</f>
        <v>6458.5</v>
      </c>
      <c r="E462" s="14">
        <f t="shared" ref="E462:E467" si="181">G462+I462+K462+M462</f>
        <v>1500</v>
      </c>
      <c r="F462" s="20">
        <f>7658.5-1200</f>
        <v>6458.5</v>
      </c>
      <c r="G462" s="20">
        <v>1500</v>
      </c>
      <c r="H462" s="20">
        <v>0</v>
      </c>
      <c r="I462" s="20">
        <v>0</v>
      </c>
      <c r="J462" s="20">
        <v>0</v>
      </c>
      <c r="K462" s="20">
        <v>0</v>
      </c>
      <c r="L462" s="20">
        <v>0</v>
      </c>
      <c r="M462" s="20">
        <v>0</v>
      </c>
      <c r="N462" s="56"/>
      <c r="O462" s="18"/>
    </row>
    <row r="463" spans="1:15" ht="15.75" hidden="1" customHeight="1">
      <c r="A463" s="52"/>
      <c r="B463" s="46"/>
      <c r="C463" s="8" t="s">
        <v>19</v>
      </c>
      <c r="D463" s="14">
        <f t="shared" si="180"/>
        <v>7658.5</v>
      </c>
      <c r="E463" s="14">
        <f t="shared" si="181"/>
        <v>0</v>
      </c>
      <c r="F463" s="20">
        <v>7658.5</v>
      </c>
      <c r="G463" s="20"/>
      <c r="H463" s="20">
        <v>0</v>
      </c>
      <c r="I463" s="20">
        <v>0</v>
      </c>
      <c r="J463" s="20">
        <v>0</v>
      </c>
      <c r="K463" s="20">
        <v>0</v>
      </c>
      <c r="L463" s="20">
        <v>0</v>
      </c>
      <c r="M463" s="20">
        <v>0</v>
      </c>
      <c r="N463" s="56"/>
      <c r="O463" s="18"/>
    </row>
    <row r="464" spans="1:15" ht="15.75" hidden="1" customHeight="1">
      <c r="A464" s="52"/>
      <c r="B464" s="46"/>
      <c r="C464" s="8" t="s">
        <v>20</v>
      </c>
      <c r="D464" s="14">
        <f t="shared" si="180"/>
        <v>0</v>
      </c>
      <c r="E464" s="14">
        <f t="shared" si="181"/>
        <v>0</v>
      </c>
      <c r="F464" s="20">
        <v>0</v>
      </c>
      <c r="G464" s="20"/>
      <c r="H464" s="20">
        <v>0</v>
      </c>
      <c r="I464" s="20">
        <v>0</v>
      </c>
      <c r="J464" s="20">
        <v>0</v>
      </c>
      <c r="K464" s="20">
        <v>0</v>
      </c>
      <c r="L464" s="20">
        <v>0</v>
      </c>
      <c r="M464" s="20">
        <v>0</v>
      </c>
      <c r="N464" s="56"/>
      <c r="O464" s="18"/>
    </row>
    <row r="465" spans="1:15" ht="15.75" hidden="1" customHeight="1">
      <c r="A465" s="52"/>
      <c r="B465" s="46"/>
      <c r="C465" s="8" t="s">
        <v>21</v>
      </c>
      <c r="D465" s="14">
        <f t="shared" si="180"/>
        <v>0</v>
      </c>
      <c r="E465" s="14">
        <f t="shared" si="181"/>
        <v>0</v>
      </c>
      <c r="F465" s="20">
        <v>0</v>
      </c>
      <c r="G465" s="20"/>
      <c r="H465" s="20">
        <v>0</v>
      </c>
      <c r="I465" s="20">
        <v>0</v>
      </c>
      <c r="J465" s="20">
        <v>0</v>
      </c>
      <c r="K465" s="20">
        <v>0</v>
      </c>
      <c r="L465" s="20">
        <v>0</v>
      </c>
      <c r="M465" s="20">
        <v>0</v>
      </c>
      <c r="N465" s="56"/>
      <c r="O465" s="18"/>
    </row>
    <row r="466" spans="1:15" ht="15.75" hidden="1" customHeight="1">
      <c r="A466" s="52"/>
      <c r="B466" s="46"/>
      <c r="C466" s="8" t="s">
        <v>22</v>
      </c>
      <c r="D466" s="14">
        <f t="shared" si="180"/>
        <v>0</v>
      </c>
      <c r="E466" s="14">
        <f t="shared" si="181"/>
        <v>0</v>
      </c>
      <c r="F466" s="20"/>
      <c r="G466" s="20"/>
      <c r="H466" s="20">
        <v>0</v>
      </c>
      <c r="I466" s="20">
        <v>0</v>
      </c>
      <c r="J466" s="20">
        <v>0</v>
      </c>
      <c r="K466" s="20">
        <v>0</v>
      </c>
      <c r="L466" s="20">
        <v>0</v>
      </c>
      <c r="M466" s="20">
        <v>0</v>
      </c>
      <c r="N466" s="56"/>
      <c r="O466" s="18"/>
    </row>
    <row r="467" spans="1:15" ht="15.75" hidden="1" customHeight="1">
      <c r="A467" s="52"/>
      <c r="B467" s="46"/>
      <c r="C467" s="8" t="s">
        <v>23</v>
      </c>
      <c r="D467" s="14">
        <f t="shared" si="180"/>
        <v>0</v>
      </c>
      <c r="E467" s="14">
        <f t="shared" si="181"/>
        <v>0</v>
      </c>
      <c r="F467" s="20">
        <v>0</v>
      </c>
      <c r="G467" s="20"/>
      <c r="H467" s="20">
        <v>0</v>
      </c>
      <c r="I467" s="20">
        <v>0</v>
      </c>
      <c r="J467" s="20">
        <v>0</v>
      </c>
      <c r="K467" s="20">
        <v>0</v>
      </c>
      <c r="L467" s="20">
        <v>0</v>
      </c>
      <c r="M467" s="20">
        <v>0</v>
      </c>
      <c r="N467" s="56"/>
      <c r="O467" s="18"/>
    </row>
    <row r="468" spans="1:15" ht="15.75" hidden="1" customHeight="1">
      <c r="A468" s="52"/>
      <c r="B468" s="46" t="s">
        <v>74</v>
      </c>
      <c r="C468" s="8" t="s">
        <v>17</v>
      </c>
      <c r="D468" s="14">
        <f>SUM(D469:D474)</f>
        <v>20371</v>
      </c>
      <c r="E468" s="14">
        <f>SUM(E469:E474)</f>
        <v>0</v>
      </c>
      <c r="F468" s="14">
        <f t="shared" ref="F468:M468" si="182">SUM(F469:F474)</f>
        <v>20371</v>
      </c>
      <c r="G468" s="14">
        <f t="shared" si="182"/>
        <v>0</v>
      </c>
      <c r="H468" s="14">
        <f t="shared" si="182"/>
        <v>0</v>
      </c>
      <c r="I468" s="14">
        <f t="shared" si="182"/>
        <v>0</v>
      </c>
      <c r="J468" s="14">
        <f t="shared" si="182"/>
        <v>0</v>
      </c>
      <c r="K468" s="14">
        <f t="shared" si="182"/>
        <v>0</v>
      </c>
      <c r="L468" s="14">
        <f t="shared" si="182"/>
        <v>0</v>
      </c>
      <c r="M468" s="14">
        <f t="shared" si="182"/>
        <v>0</v>
      </c>
      <c r="N468" s="56"/>
      <c r="O468" s="18"/>
    </row>
    <row r="469" spans="1:15" ht="15.75" hidden="1" customHeight="1">
      <c r="A469" s="52"/>
      <c r="B469" s="46"/>
      <c r="C469" s="8" t="s">
        <v>18</v>
      </c>
      <c r="D469" s="14">
        <f t="shared" ref="D469:D474" si="183">F469+H469+J469+L469</f>
        <v>10185.5</v>
      </c>
      <c r="E469" s="14">
        <f t="shared" ref="E469:E474" si="184">G469+I469+K469+M469</f>
        <v>0</v>
      </c>
      <c r="F469" s="20">
        <v>10185.5</v>
      </c>
      <c r="G469" s="20">
        <v>0</v>
      </c>
      <c r="H469" s="20">
        <v>0</v>
      </c>
      <c r="I469" s="20">
        <v>0</v>
      </c>
      <c r="J469" s="20">
        <v>0</v>
      </c>
      <c r="K469" s="20">
        <v>0</v>
      </c>
      <c r="L469" s="20">
        <v>0</v>
      </c>
      <c r="M469" s="20">
        <v>0</v>
      </c>
      <c r="N469" s="56"/>
      <c r="O469" s="18"/>
    </row>
    <row r="470" spans="1:15" ht="15.75" hidden="1" customHeight="1">
      <c r="A470" s="52"/>
      <c r="B470" s="46"/>
      <c r="C470" s="8" t="s">
        <v>19</v>
      </c>
      <c r="D470" s="14">
        <f t="shared" si="183"/>
        <v>10185.5</v>
      </c>
      <c r="E470" s="14">
        <f t="shared" si="184"/>
        <v>0</v>
      </c>
      <c r="F470" s="20">
        <v>10185.5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20">
        <v>0</v>
      </c>
      <c r="M470" s="20">
        <v>0</v>
      </c>
      <c r="N470" s="56"/>
      <c r="O470" s="18"/>
    </row>
    <row r="471" spans="1:15" ht="15.75" hidden="1" customHeight="1">
      <c r="A471" s="52"/>
      <c r="B471" s="46"/>
      <c r="C471" s="8" t="s">
        <v>20</v>
      </c>
      <c r="D471" s="14">
        <f t="shared" si="183"/>
        <v>0</v>
      </c>
      <c r="E471" s="14">
        <f t="shared" si="184"/>
        <v>0</v>
      </c>
      <c r="F471" s="20">
        <v>0</v>
      </c>
      <c r="G471" s="20">
        <v>0</v>
      </c>
      <c r="H471" s="20">
        <v>0</v>
      </c>
      <c r="I471" s="20">
        <v>0</v>
      </c>
      <c r="J471" s="20">
        <v>0</v>
      </c>
      <c r="K471" s="20">
        <v>0</v>
      </c>
      <c r="L471" s="20">
        <v>0</v>
      </c>
      <c r="M471" s="20">
        <v>0</v>
      </c>
      <c r="N471" s="56"/>
      <c r="O471" s="18"/>
    </row>
    <row r="472" spans="1:15" ht="15.75" hidden="1" customHeight="1">
      <c r="A472" s="52"/>
      <c r="B472" s="46"/>
      <c r="C472" s="8" t="s">
        <v>21</v>
      </c>
      <c r="D472" s="14">
        <f t="shared" si="183"/>
        <v>0</v>
      </c>
      <c r="E472" s="14">
        <f t="shared" si="184"/>
        <v>0</v>
      </c>
      <c r="F472" s="20">
        <v>0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  <c r="N472" s="56"/>
      <c r="O472" s="18"/>
    </row>
    <row r="473" spans="1:15" ht="15.75" hidden="1" customHeight="1">
      <c r="A473" s="52"/>
      <c r="B473" s="46"/>
      <c r="C473" s="8" t="s">
        <v>22</v>
      </c>
      <c r="D473" s="14">
        <f t="shared" si="183"/>
        <v>0</v>
      </c>
      <c r="E473" s="14">
        <f t="shared" si="184"/>
        <v>0</v>
      </c>
      <c r="F473" s="20"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20">
        <v>0</v>
      </c>
      <c r="M473" s="20">
        <v>0</v>
      </c>
      <c r="N473" s="56"/>
      <c r="O473" s="18"/>
    </row>
    <row r="474" spans="1:15" ht="15.75" hidden="1" customHeight="1">
      <c r="A474" s="52"/>
      <c r="B474" s="46"/>
      <c r="C474" s="8" t="s">
        <v>23</v>
      </c>
      <c r="D474" s="14">
        <f t="shared" si="183"/>
        <v>0</v>
      </c>
      <c r="E474" s="14">
        <f t="shared" si="184"/>
        <v>0</v>
      </c>
      <c r="F474" s="20">
        <v>0</v>
      </c>
      <c r="G474" s="20">
        <v>0</v>
      </c>
      <c r="H474" s="20">
        <v>0</v>
      </c>
      <c r="I474" s="20">
        <v>0</v>
      </c>
      <c r="J474" s="20">
        <v>0</v>
      </c>
      <c r="K474" s="20">
        <v>0</v>
      </c>
      <c r="L474" s="20">
        <v>0</v>
      </c>
      <c r="M474" s="20">
        <v>0</v>
      </c>
      <c r="N474" s="56"/>
      <c r="O474" s="18"/>
    </row>
    <row r="475" spans="1:15" s="10" customFormat="1" ht="15.75" hidden="1" customHeight="1">
      <c r="A475" s="52"/>
      <c r="B475" s="46" t="s">
        <v>75</v>
      </c>
      <c r="C475" s="8" t="s">
        <v>17</v>
      </c>
      <c r="D475" s="14">
        <f>SUM(D476:D481)</f>
        <v>5200</v>
      </c>
      <c r="E475" s="14">
        <f>SUM(E476:E481)</f>
        <v>1800</v>
      </c>
      <c r="F475" s="20">
        <f>SUM(F476:F481)</f>
        <v>5200</v>
      </c>
      <c r="G475" s="20">
        <f>SUM(G476:G481)</f>
        <v>1800</v>
      </c>
      <c r="H475" s="20"/>
      <c r="I475" s="20"/>
      <c r="J475" s="20"/>
      <c r="K475" s="20"/>
      <c r="L475" s="20"/>
      <c r="M475" s="20"/>
      <c r="N475" s="56"/>
      <c r="O475" s="18"/>
    </row>
    <row r="476" spans="1:15" ht="15.75" hidden="1" customHeight="1">
      <c r="A476" s="52"/>
      <c r="B476" s="46"/>
      <c r="C476" s="8" t="s">
        <v>18</v>
      </c>
      <c r="D476" s="14">
        <f t="shared" ref="D476:D481" si="185">F476+H476+J476+L476</f>
        <v>1800</v>
      </c>
      <c r="E476" s="14">
        <f t="shared" ref="E476:E481" si="186">G476+I476+K476+M476</f>
        <v>1800</v>
      </c>
      <c r="F476" s="20">
        <v>1800</v>
      </c>
      <c r="G476" s="20">
        <v>1800</v>
      </c>
      <c r="H476" s="20">
        <v>0</v>
      </c>
      <c r="I476" s="20">
        <v>0</v>
      </c>
      <c r="J476" s="20">
        <v>0</v>
      </c>
      <c r="K476" s="20">
        <v>0</v>
      </c>
      <c r="L476" s="20">
        <v>0</v>
      </c>
      <c r="M476" s="20">
        <v>0</v>
      </c>
      <c r="N476" s="56"/>
      <c r="O476" s="18"/>
    </row>
    <row r="477" spans="1:15" ht="15.75" hidden="1" customHeight="1">
      <c r="A477" s="52"/>
      <c r="B477" s="46"/>
      <c r="C477" s="8" t="s">
        <v>19</v>
      </c>
      <c r="D477" s="14">
        <f t="shared" si="185"/>
        <v>3000</v>
      </c>
      <c r="E477" s="14">
        <f t="shared" si="186"/>
        <v>0</v>
      </c>
      <c r="F477" s="20">
        <v>3000</v>
      </c>
      <c r="G477" s="20"/>
      <c r="H477" s="20">
        <v>0</v>
      </c>
      <c r="I477" s="20">
        <v>0</v>
      </c>
      <c r="J477" s="20">
        <v>0</v>
      </c>
      <c r="K477" s="20">
        <v>0</v>
      </c>
      <c r="L477" s="20">
        <v>0</v>
      </c>
      <c r="M477" s="20">
        <v>0</v>
      </c>
      <c r="N477" s="56"/>
      <c r="O477" s="18"/>
    </row>
    <row r="478" spans="1:15" ht="15.75" hidden="1" customHeight="1">
      <c r="A478" s="52"/>
      <c r="B478" s="46"/>
      <c r="C478" s="8" t="s">
        <v>20</v>
      </c>
      <c r="D478" s="14">
        <f t="shared" si="185"/>
        <v>400</v>
      </c>
      <c r="E478" s="14">
        <f t="shared" si="186"/>
        <v>0</v>
      </c>
      <c r="F478" s="20">
        <v>400</v>
      </c>
      <c r="G478" s="20"/>
      <c r="H478" s="20">
        <v>0</v>
      </c>
      <c r="I478" s="20">
        <v>0</v>
      </c>
      <c r="J478" s="20">
        <v>0</v>
      </c>
      <c r="K478" s="20">
        <v>0</v>
      </c>
      <c r="L478" s="20">
        <v>0</v>
      </c>
      <c r="M478" s="20">
        <v>0</v>
      </c>
      <c r="N478" s="56"/>
      <c r="O478" s="18"/>
    </row>
    <row r="479" spans="1:15" ht="15.75" hidden="1" customHeight="1">
      <c r="A479" s="52"/>
      <c r="B479" s="46"/>
      <c r="C479" s="8" t="s">
        <v>21</v>
      </c>
      <c r="D479" s="14">
        <f t="shared" si="185"/>
        <v>0</v>
      </c>
      <c r="E479" s="14">
        <f t="shared" si="186"/>
        <v>0</v>
      </c>
      <c r="F479" s="20"/>
      <c r="G479" s="20"/>
      <c r="H479" s="20">
        <v>0</v>
      </c>
      <c r="I479" s="20">
        <v>0</v>
      </c>
      <c r="J479" s="20">
        <v>0</v>
      </c>
      <c r="K479" s="20">
        <v>0</v>
      </c>
      <c r="L479" s="20">
        <v>0</v>
      </c>
      <c r="M479" s="20">
        <v>0</v>
      </c>
      <c r="N479" s="56"/>
      <c r="O479" s="18"/>
    </row>
    <row r="480" spans="1:15" ht="15.75" hidden="1" customHeight="1">
      <c r="A480" s="52"/>
      <c r="B480" s="46"/>
      <c r="C480" s="8" t="s">
        <v>22</v>
      </c>
      <c r="D480" s="14">
        <f t="shared" si="185"/>
        <v>0</v>
      </c>
      <c r="E480" s="14">
        <f t="shared" si="186"/>
        <v>0</v>
      </c>
      <c r="F480" s="20"/>
      <c r="G480" s="20"/>
      <c r="H480" s="20">
        <v>0</v>
      </c>
      <c r="I480" s="20">
        <v>0</v>
      </c>
      <c r="J480" s="20">
        <v>0</v>
      </c>
      <c r="K480" s="20">
        <v>0</v>
      </c>
      <c r="L480" s="20">
        <v>0</v>
      </c>
      <c r="M480" s="20">
        <v>0</v>
      </c>
      <c r="N480" s="56"/>
      <c r="O480" s="18"/>
    </row>
    <row r="481" spans="1:15" ht="15.75" hidden="1" customHeight="1">
      <c r="A481" s="52"/>
      <c r="B481" s="46"/>
      <c r="C481" s="8" t="s">
        <v>23</v>
      </c>
      <c r="D481" s="14">
        <f t="shared" si="185"/>
        <v>0</v>
      </c>
      <c r="E481" s="14">
        <f t="shared" si="186"/>
        <v>0</v>
      </c>
      <c r="F481" s="20"/>
      <c r="G481" s="20"/>
      <c r="H481" s="20">
        <v>0</v>
      </c>
      <c r="I481" s="20">
        <v>0</v>
      </c>
      <c r="J481" s="20">
        <v>0</v>
      </c>
      <c r="K481" s="20">
        <v>0</v>
      </c>
      <c r="L481" s="20">
        <v>0</v>
      </c>
      <c r="M481" s="20">
        <v>0</v>
      </c>
      <c r="N481" s="56"/>
      <c r="O481" s="18"/>
    </row>
    <row r="482" spans="1:15" s="10" customFormat="1" ht="15.75" hidden="1" customHeight="1">
      <c r="A482" s="52"/>
      <c r="B482" s="46" t="s">
        <v>76</v>
      </c>
      <c r="C482" s="8" t="s">
        <v>17</v>
      </c>
      <c r="D482" s="14">
        <f>SUM(D483:D488)</f>
        <v>7300</v>
      </c>
      <c r="E482" s="14">
        <f>SUM(E483:E488)</f>
        <v>0</v>
      </c>
      <c r="F482" s="20">
        <f t="shared" ref="F482:M482" si="187">SUM(F483:F488)</f>
        <v>7300</v>
      </c>
      <c r="G482" s="20">
        <f t="shared" si="187"/>
        <v>0</v>
      </c>
      <c r="H482" s="20">
        <f t="shared" si="187"/>
        <v>0</v>
      </c>
      <c r="I482" s="20">
        <f t="shared" si="187"/>
        <v>0</v>
      </c>
      <c r="J482" s="20">
        <f t="shared" si="187"/>
        <v>0</v>
      </c>
      <c r="K482" s="20">
        <f t="shared" si="187"/>
        <v>0</v>
      </c>
      <c r="L482" s="20">
        <f t="shared" si="187"/>
        <v>0</v>
      </c>
      <c r="M482" s="20">
        <f t="shared" si="187"/>
        <v>0</v>
      </c>
      <c r="N482" s="56"/>
      <c r="O482" s="18"/>
    </row>
    <row r="483" spans="1:15" ht="15.75" hidden="1" customHeight="1">
      <c r="A483" s="52"/>
      <c r="B483" s="46"/>
      <c r="C483" s="8" t="s">
        <v>18</v>
      </c>
      <c r="D483" s="14">
        <f t="shared" ref="D483:D488" si="188">F483+H483+J483+L483</f>
        <v>800</v>
      </c>
      <c r="E483" s="14">
        <f t="shared" ref="E483:E488" si="189">G483+I483+K483+M483</f>
        <v>0</v>
      </c>
      <c r="F483" s="20">
        <v>800</v>
      </c>
      <c r="G483" s="20"/>
      <c r="H483" s="20">
        <v>0</v>
      </c>
      <c r="I483" s="20">
        <v>0</v>
      </c>
      <c r="J483" s="20">
        <v>0</v>
      </c>
      <c r="K483" s="20">
        <v>0</v>
      </c>
      <c r="L483" s="20">
        <v>0</v>
      </c>
      <c r="M483" s="20">
        <v>0</v>
      </c>
      <c r="N483" s="56"/>
      <c r="O483" s="18"/>
    </row>
    <row r="484" spans="1:15" ht="15.75" hidden="1" customHeight="1">
      <c r="A484" s="52"/>
      <c r="B484" s="46"/>
      <c r="C484" s="8" t="s">
        <v>19</v>
      </c>
      <c r="D484" s="14">
        <f t="shared" si="188"/>
        <v>2500</v>
      </c>
      <c r="E484" s="14">
        <f t="shared" si="189"/>
        <v>0</v>
      </c>
      <c r="F484" s="20">
        <v>2500</v>
      </c>
      <c r="G484" s="20"/>
      <c r="H484" s="20">
        <v>0</v>
      </c>
      <c r="I484" s="20">
        <v>0</v>
      </c>
      <c r="J484" s="20">
        <v>0</v>
      </c>
      <c r="K484" s="20">
        <v>0</v>
      </c>
      <c r="L484" s="20">
        <v>0</v>
      </c>
      <c r="M484" s="20">
        <v>0</v>
      </c>
      <c r="N484" s="56"/>
      <c r="O484" s="18"/>
    </row>
    <row r="485" spans="1:15" ht="15.75" hidden="1" customHeight="1">
      <c r="A485" s="52"/>
      <c r="B485" s="46"/>
      <c r="C485" s="8" t="s">
        <v>20</v>
      </c>
      <c r="D485" s="14">
        <f t="shared" si="188"/>
        <v>2000</v>
      </c>
      <c r="E485" s="14">
        <f t="shared" si="189"/>
        <v>0</v>
      </c>
      <c r="F485" s="20">
        <v>2000</v>
      </c>
      <c r="G485" s="20"/>
      <c r="H485" s="20">
        <v>0</v>
      </c>
      <c r="I485" s="20">
        <v>0</v>
      </c>
      <c r="J485" s="20">
        <v>0</v>
      </c>
      <c r="K485" s="20">
        <v>0</v>
      </c>
      <c r="L485" s="20">
        <v>0</v>
      </c>
      <c r="M485" s="20">
        <v>0</v>
      </c>
      <c r="N485" s="56"/>
      <c r="O485" s="18"/>
    </row>
    <row r="486" spans="1:15" ht="15.75" hidden="1" customHeight="1">
      <c r="A486" s="52"/>
      <c r="B486" s="46"/>
      <c r="C486" s="8" t="s">
        <v>21</v>
      </c>
      <c r="D486" s="14">
        <f t="shared" si="188"/>
        <v>2000</v>
      </c>
      <c r="E486" s="14">
        <f t="shared" si="189"/>
        <v>0</v>
      </c>
      <c r="F486" s="20">
        <v>2000</v>
      </c>
      <c r="G486" s="20"/>
      <c r="H486" s="20">
        <v>0</v>
      </c>
      <c r="I486" s="20">
        <v>0</v>
      </c>
      <c r="J486" s="20">
        <v>0</v>
      </c>
      <c r="K486" s="20">
        <v>0</v>
      </c>
      <c r="L486" s="20">
        <v>0</v>
      </c>
      <c r="M486" s="20">
        <v>0</v>
      </c>
      <c r="N486" s="56"/>
      <c r="O486" s="18"/>
    </row>
    <row r="487" spans="1:15" ht="15.75" hidden="1" customHeight="1">
      <c r="A487" s="52"/>
      <c r="B487" s="46"/>
      <c r="C487" s="8" t="s">
        <v>22</v>
      </c>
      <c r="D487" s="14">
        <f t="shared" si="188"/>
        <v>0</v>
      </c>
      <c r="E487" s="14">
        <f t="shared" si="189"/>
        <v>0</v>
      </c>
      <c r="F487" s="20"/>
      <c r="G487" s="20"/>
      <c r="H487" s="20">
        <v>0</v>
      </c>
      <c r="I487" s="20">
        <v>0</v>
      </c>
      <c r="J487" s="20">
        <v>0</v>
      </c>
      <c r="K487" s="20">
        <v>0</v>
      </c>
      <c r="L487" s="20">
        <v>0</v>
      </c>
      <c r="M487" s="20">
        <v>0</v>
      </c>
      <c r="N487" s="56"/>
      <c r="O487" s="18"/>
    </row>
    <row r="488" spans="1:15" ht="15.75" hidden="1" customHeight="1">
      <c r="A488" s="52"/>
      <c r="B488" s="46"/>
      <c r="C488" s="8" t="s">
        <v>23</v>
      </c>
      <c r="D488" s="14">
        <f t="shared" si="188"/>
        <v>0</v>
      </c>
      <c r="E488" s="14">
        <f t="shared" si="189"/>
        <v>0</v>
      </c>
      <c r="F488" s="20"/>
      <c r="G488" s="20"/>
      <c r="H488" s="20">
        <v>0</v>
      </c>
      <c r="I488" s="20">
        <v>0</v>
      </c>
      <c r="J488" s="20">
        <v>0</v>
      </c>
      <c r="K488" s="20">
        <v>0</v>
      </c>
      <c r="L488" s="20">
        <v>0</v>
      </c>
      <c r="M488" s="20">
        <v>0</v>
      </c>
      <c r="N488" s="56"/>
      <c r="O488" s="18"/>
    </row>
    <row r="489" spans="1:15" s="10" customFormat="1" ht="15.75" hidden="1" customHeight="1">
      <c r="A489" s="52"/>
      <c r="B489" s="46" t="s">
        <v>77</v>
      </c>
      <c r="C489" s="8" t="s">
        <v>17</v>
      </c>
      <c r="D489" s="14">
        <f>SUM(D490:D495)</f>
        <v>5200</v>
      </c>
      <c r="E489" s="14">
        <f>SUM(E490:E495)</f>
        <v>0</v>
      </c>
      <c r="F489" s="20">
        <f t="shared" ref="F489:M489" si="190">SUM(F490:F495)</f>
        <v>5200</v>
      </c>
      <c r="G489" s="20">
        <f t="shared" si="190"/>
        <v>0</v>
      </c>
      <c r="H489" s="20">
        <f t="shared" si="190"/>
        <v>0</v>
      </c>
      <c r="I489" s="20">
        <f t="shared" si="190"/>
        <v>0</v>
      </c>
      <c r="J489" s="20">
        <f t="shared" si="190"/>
        <v>0</v>
      </c>
      <c r="K489" s="20">
        <f t="shared" si="190"/>
        <v>0</v>
      </c>
      <c r="L489" s="20">
        <f t="shared" si="190"/>
        <v>0</v>
      </c>
      <c r="M489" s="20">
        <f t="shared" si="190"/>
        <v>0</v>
      </c>
      <c r="N489" s="56"/>
      <c r="O489" s="18"/>
    </row>
    <row r="490" spans="1:15" ht="15.75" hidden="1" customHeight="1">
      <c r="A490" s="52"/>
      <c r="B490" s="46"/>
      <c r="C490" s="8" t="s">
        <v>18</v>
      </c>
      <c r="D490" s="14">
        <f t="shared" ref="D490:D495" si="191">F490+H490+J490+L490</f>
        <v>0</v>
      </c>
      <c r="E490" s="14">
        <f t="shared" ref="E490:E495" si="192">G490+I490+K490+M490</f>
        <v>0</v>
      </c>
      <c r="F490" s="20"/>
      <c r="G490" s="20"/>
      <c r="H490" s="20">
        <v>0</v>
      </c>
      <c r="I490" s="20">
        <v>0</v>
      </c>
      <c r="J490" s="20">
        <v>0</v>
      </c>
      <c r="K490" s="20">
        <v>0</v>
      </c>
      <c r="L490" s="20">
        <v>0</v>
      </c>
      <c r="M490" s="20">
        <v>0</v>
      </c>
      <c r="N490" s="56"/>
      <c r="O490" s="18"/>
    </row>
    <row r="491" spans="1:15" ht="15.75" hidden="1" customHeight="1">
      <c r="A491" s="52"/>
      <c r="B491" s="46"/>
      <c r="C491" s="8" t="s">
        <v>19</v>
      </c>
      <c r="D491" s="14">
        <f t="shared" si="191"/>
        <v>0</v>
      </c>
      <c r="E491" s="14">
        <f t="shared" si="192"/>
        <v>0</v>
      </c>
      <c r="F491" s="20"/>
      <c r="G491" s="20"/>
      <c r="H491" s="20">
        <v>0</v>
      </c>
      <c r="I491" s="20">
        <v>0</v>
      </c>
      <c r="J491" s="20">
        <v>0</v>
      </c>
      <c r="K491" s="20">
        <v>0</v>
      </c>
      <c r="L491" s="20">
        <v>0</v>
      </c>
      <c r="M491" s="20">
        <v>0</v>
      </c>
      <c r="N491" s="56"/>
      <c r="O491" s="18"/>
    </row>
    <row r="492" spans="1:15" ht="15.75" hidden="1" customHeight="1">
      <c r="A492" s="52"/>
      <c r="B492" s="46"/>
      <c r="C492" s="8" t="s">
        <v>20</v>
      </c>
      <c r="D492" s="14">
        <f t="shared" si="191"/>
        <v>700</v>
      </c>
      <c r="E492" s="14">
        <f t="shared" si="192"/>
        <v>0</v>
      </c>
      <c r="F492" s="20">
        <v>700</v>
      </c>
      <c r="G492" s="20"/>
      <c r="H492" s="20">
        <v>0</v>
      </c>
      <c r="I492" s="20">
        <v>0</v>
      </c>
      <c r="J492" s="20">
        <v>0</v>
      </c>
      <c r="K492" s="20">
        <v>0</v>
      </c>
      <c r="L492" s="20">
        <v>0</v>
      </c>
      <c r="M492" s="20">
        <v>0</v>
      </c>
      <c r="N492" s="56"/>
      <c r="O492" s="18"/>
    </row>
    <row r="493" spans="1:15" ht="15.75" hidden="1" customHeight="1">
      <c r="A493" s="52"/>
      <c r="B493" s="46"/>
      <c r="C493" s="8" t="s">
        <v>21</v>
      </c>
      <c r="D493" s="14">
        <f t="shared" si="191"/>
        <v>2500</v>
      </c>
      <c r="E493" s="14">
        <f t="shared" si="192"/>
        <v>0</v>
      </c>
      <c r="F493" s="20">
        <v>2500</v>
      </c>
      <c r="G493" s="20"/>
      <c r="H493" s="20">
        <v>0</v>
      </c>
      <c r="I493" s="20">
        <v>0</v>
      </c>
      <c r="J493" s="20">
        <v>0</v>
      </c>
      <c r="K493" s="20">
        <v>0</v>
      </c>
      <c r="L493" s="20">
        <v>0</v>
      </c>
      <c r="M493" s="20">
        <v>0</v>
      </c>
      <c r="N493" s="56"/>
      <c r="O493" s="18"/>
    </row>
    <row r="494" spans="1:15" ht="15.75" hidden="1" customHeight="1">
      <c r="A494" s="52"/>
      <c r="B494" s="46"/>
      <c r="C494" s="8" t="s">
        <v>22</v>
      </c>
      <c r="D494" s="14">
        <f t="shared" si="191"/>
        <v>2000</v>
      </c>
      <c r="E494" s="14">
        <f t="shared" si="192"/>
        <v>0</v>
      </c>
      <c r="F494" s="20">
        <v>2000</v>
      </c>
      <c r="G494" s="20"/>
      <c r="H494" s="20">
        <v>0</v>
      </c>
      <c r="I494" s="20">
        <v>0</v>
      </c>
      <c r="J494" s="20">
        <v>0</v>
      </c>
      <c r="K494" s="20">
        <v>0</v>
      </c>
      <c r="L494" s="20">
        <v>0</v>
      </c>
      <c r="M494" s="20">
        <v>0</v>
      </c>
      <c r="N494" s="56"/>
      <c r="O494" s="18"/>
    </row>
    <row r="495" spans="1:15" ht="15.75" hidden="1" customHeight="1">
      <c r="A495" s="52"/>
      <c r="B495" s="46"/>
      <c r="C495" s="8" t="s">
        <v>23</v>
      </c>
      <c r="D495" s="14">
        <f t="shared" si="191"/>
        <v>0</v>
      </c>
      <c r="E495" s="14">
        <f t="shared" si="192"/>
        <v>0</v>
      </c>
      <c r="F495" s="20"/>
      <c r="G495" s="20"/>
      <c r="H495" s="20">
        <v>0</v>
      </c>
      <c r="I495" s="20">
        <v>0</v>
      </c>
      <c r="J495" s="20">
        <v>0</v>
      </c>
      <c r="K495" s="20">
        <v>0</v>
      </c>
      <c r="L495" s="20">
        <v>0</v>
      </c>
      <c r="M495" s="20">
        <v>0</v>
      </c>
      <c r="N495" s="56"/>
      <c r="O495" s="18"/>
    </row>
    <row r="496" spans="1:15" ht="15.75" hidden="1" customHeight="1">
      <c r="A496" s="52"/>
      <c r="B496" s="46" t="s">
        <v>80</v>
      </c>
      <c r="C496" s="8" t="s">
        <v>17</v>
      </c>
      <c r="D496" s="14">
        <f>SUM(D497:D502)</f>
        <v>5000</v>
      </c>
      <c r="E496" s="14">
        <f>SUM(E497:E502)</f>
        <v>0</v>
      </c>
      <c r="F496" s="14">
        <f t="shared" ref="F496:M496" si="193">SUM(F497:F502)</f>
        <v>5000</v>
      </c>
      <c r="G496" s="14">
        <f t="shared" si="193"/>
        <v>0</v>
      </c>
      <c r="H496" s="14">
        <f t="shared" si="193"/>
        <v>0</v>
      </c>
      <c r="I496" s="14">
        <f t="shared" si="193"/>
        <v>0</v>
      </c>
      <c r="J496" s="14">
        <f t="shared" si="193"/>
        <v>0</v>
      </c>
      <c r="K496" s="14">
        <f t="shared" si="193"/>
        <v>0</v>
      </c>
      <c r="L496" s="14">
        <f t="shared" si="193"/>
        <v>0</v>
      </c>
      <c r="M496" s="14">
        <f t="shared" si="193"/>
        <v>0</v>
      </c>
      <c r="N496" s="56"/>
      <c r="O496" s="18"/>
    </row>
    <row r="497" spans="1:15" ht="15.75" hidden="1" customHeight="1">
      <c r="A497" s="52"/>
      <c r="B497" s="46"/>
      <c r="C497" s="8" t="s">
        <v>18</v>
      </c>
      <c r="D497" s="14">
        <f t="shared" ref="D497:D502" si="194">F497+H497+J497+L497</f>
        <v>0</v>
      </c>
      <c r="E497" s="14">
        <f t="shared" ref="E497:E502" si="195">G497+I497+K497+M497</f>
        <v>0</v>
      </c>
      <c r="F497" s="20"/>
      <c r="G497" s="20">
        <v>0</v>
      </c>
      <c r="H497" s="20">
        <v>0</v>
      </c>
      <c r="I497" s="20">
        <v>0</v>
      </c>
      <c r="J497" s="20">
        <v>0</v>
      </c>
      <c r="K497" s="20">
        <v>0</v>
      </c>
      <c r="L497" s="20">
        <v>0</v>
      </c>
      <c r="M497" s="20">
        <v>0</v>
      </c>
      <c r="N497" s="56"/>
      <c r="O497" s="18"/>
    </row>
    <row r="498" spans="1:15" ht="15.75" hidden="1" customHeight="1">
      <c r="A498" s="52"/>
      <c r="B498" s="46"/>
      <c r="C498" s="8" t="s">
        <v>19</v>
      </c>
      <c r="D498" s="14">
        <f t="shared" si="194"/>
        <v>0</v>
      </c>
      <c r="E498" s="14">
        <f t="shared" si="195"/>
        <v>0</v>
      </c>
      <c r="F498" s="20">
        <v>0</v>
      </c>
      <c r="G498" s="20">
        <v>0</v>
      </c>
      <c r="H498" s="20">
        <v>0</v>
      </c>
      <c r="I498" s="20">
        <v>0</v>
      </c>
      <c r="J498" s="20">
        <v>0</v>
      </c>
      <c r="K498" s="20">
        <v>0</v>
      </c>
      <c r="L498" s="20">
        <v>0</v>
      </c>
      <c r="M498" s="20">
        <v>0</v>
      </c>
      <c r="N498" s="56"/>
      <c r="O498" s="18"/>
    </row>
    <row r="499" spans="1:15" ht="15.75" hidden="1" customHeight="1">
      <c r="A499" s="52"/>
      <c r="B499" s="46"/>
      <c r="C499" s="8" t="s">
        <v>20</v>
      </c>
      <c r="D499" s="14">
        <f t="shared" si="194"/>
        <v>500</v>
      </c>
      <c r="E499" s="14">
        <f t="shared" si="195"/>
        <v>0</v>
      </c>
      <c r="F499" s="20">
        <v>500</v>
      </c>
      <c r="G499" s="20">
        <v>0</v>
      </c>
      <c r="H499" s="20">
        <v>0</v>
      </c>
      <c r="I499" s="20">
        <v>0</v>
      </c>
      <c r="J499" s="20">
        <v>0</v>
      </c>
      <c r="K499" s="20">
        <v>0</v>
      </c>
      <c r="L499" s="20">
        <v>0</v>
      </c>
      <c r="M499" s="20">
        <v>0</v>
      </c>
      <c r="N499" s="56"/>
      <c r="O499" s="18"/>
    </row>
    <row r="500" spans="1:15" ht="15.75" hidden="1" customHeight="1">
      <c r="A500" s="52"/>
      <c r="B500" s="46"/>
      <c r="C500" s="8" t="s">
        <v>21</v>
      </c>
      <c r="D500" s="14">
        <f t="shared" si="194"/>
        <v>2500</v>
      </c>
      <c r="E500" s="14">
        <f t="shared" si="195"/>
        <v>0</v>
      </c>
      <c r="F500" s="20">
        <v>2500</v>
      </c>
      <c r="G500" s="20">
        <v>0</v>
      </c>
      <c r="H500" s="20">
        <v>0</v>
      </c>
      <c r="I500" s="20">
        <v>0</v>
      </c>
      <c r="J500" s="20">
        <v>0</v>
      </c>
      <c r="K500" s="20">
        <v>0</v>
      </c>
      <c r="L500" s="20">
        <v>0</v>
      </c>
      <c r="M500" s="20">
        <v>0</v>
      </c>
      <c r="N500" s="56"/>
      <c r="O500" s="18"/>
    </row>
    <row r="501" spans="1:15" ht="15.75" hidden="1" customHeight="1">
      <c r="A501" s="52"/>
      <c r="B501" s="46"/>
      <c r="C501" s="8" t="s">
        <v>22</v>
      </c>
      <c r="D501" s="14">
        <f t="shared" si="194"/>
        <v>2000</v>
      </c>
      <c r="E501" s="14">
        <f t="shared" si="195"/>
        <v>0</v>
      </c>
      <c r="F501" s="20">
        <v>2000</v>
      </c>
      <c r="G501" s="20">
        <v>0</v>
      </c>
      <c r="H501" s="20">
        <v>0</v>
      </c>
      <c r="I501" s="20">
        <v>0</v>
      </c>
      <c r="J501" s="20">
        <v>0</v>
      </c>
      <c r="K501" s="20">
        <v>0</v>
      </c>
      <c r="L501" s="20">
        <v>0</v>
      </c>
      <c r="M501" s="20">
        <v>0</v>
      </c>
      <c r="N501" s="56"/>
      <c r="O501" s="18"/>
    </row>
    <row r="502" spans="1:15" ht="15.75" hidden="1" customHeight="1">
      <c r="A502" s="52"/>
      <c r="B502" s="46"/>
      <c r="C502" s="8" t="s">
        <v>23</v>
      </c>
      <c r="D502" s="14">
        <f t="shared" si="194"/>
        <v>0</v>
      </c>
      <c r="E502" s="14">
        <f t="shared" si="195"/>
        <v>0</v>
      </c>
      <c r="F502" s="20">
        <v>0</v>
      </c>
      <c r="G502" s="20">
        <v>0</v>
      </c>
      <c r="H502" s="20">
        <v>0</v>
      </c>
      <c r="I502" s="20">
        <v>0</v>
      </c>
      <c r="J502" s="20">
        <v>0</v>
      </c>
      <c r="K502" s="20">
        <v>0</v>
      </c>
      <c r="L502" s="20">
        <v>0</v>
      </c>
      <c r="M502" s="20">
        <v>0</v>
      </c>
      <c r="N502" s="56"/>
      <c r="O502" s="18"/>
    </row>
    <row r="503" spans="1:15" s="10" customFormat="1" ht="15.75" hidden="1" customHeight="1">
      <c r="A503" s="52"/>
      <c r="B503" s="46" t="s">
        <v>78</v>
      </c>
      <c r="C503" s="8" t="s">
        <v>17</v>
      </c>
      <c r="D503" s="14">
        <f>SUM(D504:D509)</f>
        <v>4950</v>
      </c>
      <c r="E503" s="14">
        <f>SUM(E504:E509)</f>
        <v>0</v>
      </c>
      <c r="F503" s="20">
        <f t="shared" ref="F503:M503" si="196">SUM(F504:F509)</f>
        <v>4950</v>
      </c>
      <c r="G503" s="20">
        <f t="shared" si="196"/>
        <v>0</v>
      </c>
      <c r="H503" s="20">
        <f t="shared" si="196"/>
        <v>0</v>
      </c>
      <c r="I503" s="20">
        <f t="shared" si="196"/>
        <v>0</v>
      </c>
      <c r="J503" s="20">
        <f t="shared" si="196"/>
        <v>0</v>
      </c>
      <c r="K503" s="20">
        <f t="shared" si="196"/>
        <v>0</v>
      </c>
      <c r="L503" s="20">
        <f t="shared" si="196"/>
        <v>0</v>
      </c>
      <c r="M503" s="20">
        <f t="shared" si="196"/>
        <v>0</v>
      </c>
      <c r="N503" s="56"/>
      <c r="O503" s="18"/>
    </row>
    <row r="504" spans="1:15" ht="15.75" hidden="1" customHeight="1">
      <c r="A504" s="52"/>
      <c r="B504" s="46"/>
      <c r="C504" s="8" t="s">
        <v>18</v>
      </c>
      <c r="D504" s="14">
        <f t="shared" ref="D504:D509" si="197">F504+H504+J504+L504</f>
        <v>450</v>
      </c>
      <c r="E504" s="14">
        <f t="shared" ref="E504:E509" si="198">G504+I504+K504+M504</f>
        <v>0</v>
      </c>
      <c r="F504" s="20">
        <v>450</v>
      </c>
      <c r="G504" s="20"/>
      <c r="H504" s="20">
        <v>0</v>
      </c>
      <c r="I504" s="20">
        <v>0</v>
      </c>
      <c r="J504" s="20">
        <v>0</v>
      </c>
      <c r="K504" s="20">
        <v>0</v>
      </c>
      <c r="L504" s="20">
        <v>0</v>
      </c>
      <c r="M504" s="20">
        <v>0</v>
      </c>
      <c r="N504" s="56"/>
      <c r="O504" s="18"/>
    </row>
    <row r="505" spans="1:15" ht="15.75" hidden="1" customHeight="1">
      <c r="A505" s="52"/>
      <c r="B505" s="46"/>
      <c r="C505" s="8" t="s">
        <v>19</v>
      </c>
      <c r="D505" s="14">
        <f t="shared" si="197"/>
        <v>2500</v>
      </c>
      <c r="E505" s="14">
        <f t="shared" si="198"/>
        <v>0</v>
      </c>
      <c r="F505" s="20">
        <v>2500</v>
      </c>
      <c r="G505" s="20"/>
      <c r="H505" s="20">
        <v>0</v>
      </c>
      <c r="I505" s="20">
        <v>0</v>
      </c>
      <c r="J505" s="20">
        <v>0</v>
      </c>
      <c r="K505" s="20">
        <v>0</v>
      </c>
      <c r="L505" s="20">
        <v>0</v>
      </c>
      <c r="M505" s="20">
        <v>0</v>
      </c>
      <c r="N505" s="56"/>
      <c r="O505" s="18"/>
    </row>
    <row r="506" spans="1:15" ht="15.75" hidden="1" customHeight="1">
      <c r="A506" s="52"/>
      <c r="B506" s="46"/>
      <c r="C506" s="8" t="s">
        <v>20</v>
      </c>
      <c r="D506" s="14">
        <f t="shared" si="197"/>
        <v>2000</v>
      </c>
      <c r="E506" s="14">
        <f t="shared" si="198"/>
        <v>0</v>
      </c>
      <c r="F506" s="20">
        <v>2000</v>
      </c>
      <c r="G506" s="20"/>
      <c r="H506" s="20">
        <v>0</v>
      </c>
      <c r="I506" s="20">
        <v>0</v>
      </c>
      <c r="J506" s="20">
        <v>0</v>
      </c>
      <c r="K506" s="20">
        <v>0</v>
      </c>
      <c r="L506" s="20">
        <v>0</v>
      </c>
      <c r="M506" s="20">
        <v>0</v>
      </c>
      <c r="N506" s="56"/>
      <c r="O506" s="18"/>
    </row>
    <row r="507" spans="1:15" ht="15.75" hidden="1" customHeight="1">
      <c r="A507" s="52"/>
      <c r="B507" s="46"/>
      <c r="C507" s="8" t="s">
        <v>21</v>
      </c>
      <c r="D507" s="14">
        <f t="shared" si="197"/>
        <v>0</v>
      </c>
      <c r="E507" s="14">
        <f t="shared" si="198"/>
        <v>0</v>
      </c>
      <c r="F507" s="20"/>
      <c r="G507" s="20"/>
      <c r="H507" s="20">
        <v>0</v>
      </c>
      <c r="I507" s="20">
        <v>0</v>
      </c>
      <c r="J507" s="20">
        <v>0</v>
      </c>
      <c r="K507" s="20">
        <v>0</v>
      </c>
      <c r="L507" s="20">
        <v>0</v>
      </c>
      <c r="M507" s="20">
        <v>0</v>
      </c>
      <c r="N507" s="56"/>
      <c r="O507" s="18"/>
    </row>
    <row r="508" spans="1:15" ht="15.75" hidden="1" customHeight="1">
      <c r="A508" s="52"/>
      <c r="B508" s="46"/>
      <c r="C508" s="8" t="s">
        <v>22</v>
      </c>
      <c r="D508" s="14">
        <f t="shared" si="197"/>
        <v>0</v>
      </c>
      <c r="E508" s="14">
        <f t="shared" si="198"/>
        <v>0</v>
      </c>
      <c r="F508" s="20"/>
      <c r="G508" s="20"/>
      <c r="H508" s="20">
        <v>0</v>
      </c>
      <c r="I508" s="20">
        <v>0</v>
      </c>
      <c r="J508" s="20">
        <v>0</v>
      </c>
      <c r="K508" s="20">
        <v>0</v>
      </c>
      <c r="L508" s="20">
        <v>0</v>
      </c>
      <c r="M508" s="20">
        <v>0</v>
      </c>
      <c r="N508" s="56"/>
      <c r="O508" s="18"/>
    </row>
    <row r="509" spans="1:15" ht="15.75" hidden="1" customHeight="1">
      <c r="A509" s="52"/>
      <c r="B509" s="46"/>
      <c r="C509" s="8" t="s">
        <v>23</v>
      </c>
      <c r="D509" s="14">
        <f t="shared" si="197"/>
        <v>0</v>
      </c>
      <c r="E509" s="14">
        <f t="shared" si="198"/>
        <v>0</v>
      </c>
      <c r="F509" s="20"/>
      <c r="G509" s="20"/>
      <c r="H509" s="20">
        <v>0</v>
      </c>
      <c r="I509" s="20">
        <v>0</v>
      </c>
      <c r="J509" s="20">
        <v>0</v>
      </c>
      <c r="K509" s="20">
        <v>0</v>
      </c>
      <c r="L509" s="20">
        <v>0</v>
      </c>
      <c r="M509" s="20">
        <v>0</v>
      </c>
      <c r="N509" s="56"/>
      <c r="O509" s="18"/>
    </row>
    <row r="510" spans="1:15" s="10" customFormat="1" ht="15.75" hidden="1" customHeight="1">
      <c r="A510" s="52"/>
      <c r="B510" s="46" t="s">
        <v>86</v>
      </c>
      <c r="C510" s="8" t="s">
        <v>17</v>
      </c>
      <c r="D510" s="14">
        <f>SUM(D511:D516)</f>
        <v>13800</v>
      </c>
      <c r="E510" s="14">
        <f>SUM(E511:E516)</f>
        <v>0</v>
      </c>
      <c r="F510" s="20">
        <f t="shared" ref="F510:M510" si="199">SUM(F511:F516)</f>
        <v>13800</v>
      </c>
      <c r="G510" s="20">
        <f t="shared" si="199"/>
        <v>0</v>
      </c>
      <c r="H510" s="20">
        <f t="shared" si="199"/>
        <v>0</v>
      </c>
      <c r="I510" s="20">
        <f t="shared" si="199"/>
        <v>0</v>
      </c>
      <c r="J510" s="20">
        <f t="shared" si="199"/>
        <v>0</v>
      </c>
      <c r="K510" s="20">
        <f t="shared" si="199"/>
        <v>0</v>
      </c>
      <c r="L510" s="20">
        <f t="shared" si="199"/>
        <v>0</v>
      </c>
      <c r="M510" s="20">
        <f t="shared" si="199"/>
        <v>0</v>
      </c>
      <c r="N510" s="56"/>
      <c r="O510" s="18"/>
    </row>
    <row r="511" spans="1:15" ht="15.75" hidden="1" customHeight="1">
      <c r="A511" s="52"/>
      <c r="B511" s="46"/>
      <c r="C511" s="8" t="s">
        <v>18</v>
      </c>
      <c r="D511" s="14">
        <f t="shared" ref="D511:D516" si="200">F511+H511+J511+L511</f>
        <v>800</v>
      </c>
      <c r="E511" s="14">
        <f t="shared" ref="E511:E516" si="201">G511+I511+K511+M511</f>
        <v>0</v>
      </c>
      <c r="F511" s="20">
        <v>800</v>
      </c>
      <c r="G511" s="20"/>
      <c r="H511" s="20">
        <v>0</v>
      </c>
      <c r="I511" s="20">
        <v>0</v>
      </c>
      <c r="J511" s="20">
        <v>0</v>
      </c>
      <c r="K511" s="20">
        <v>0</v>
      </c>
      <c r="L511" s="20">
        <v>0</v>
      </c>
      <c r="M511" s="20">
        <v>0</v>
      </c>
      <c r="N511" s="56"/>
      <c r="O511" s="18"/>
    </row>
    <row r="512" spans="1:15" ht="15.75" hidden="1" customHeight="1">
      <c r="A512" s="52"/>
      <c r="B512" s="46"/>
      <c r="C512" s="8" t="s">
        <v>19</v>
      </c>
      <c r="D512" s="14">
        <f t="shared" si="200"/>
        <v>3000</v>
      </c>
      <c r="E512" s="14">
        <f t="shared" si="201"/>
        <v>0</v>
      </c>
      <c r="F512" s="20">
        <v>3000</v>
      </c>
      <c r="G512" s="20"/>
      <c r="H512" s="20">
        <v>0</v>
      </c>
      <c r="I512" s="20">
        <v>0</v>
      </c>
      <c r="J512" s="20">
        <v>0</v>
      </c>
      <c r="K512" s="20">
        <v>0</v>
      </c>
      <c r="L512" s="20">
        <v>0</v>
      </c>
      <c r="M512" s="20">
        <v>0</v>
      </c>
      <c r="N512" s="56"/>
      <c r="O512" s="18"/>
    </row>
    <row r="513" spans="1:15" ht="15.75" hidden="1" customHeight="1">
      <c r="A513" s="52"/>
      <c r="B513" s="46"/>
      <c r="C513" s="8" t="s">
        <v>20</v>
      </c>
      <c r="D513" s="14">
        <f t="shared" si="200"/>
        <v>5000</v>
      </c>
      <c r="E513" s="14">
        <f t="shared" si="201"/>
        <v>0</v>
      </c>
      <c r="F513" s="20">
        <v>5000</v>
      </c>
      <c r="G513" s="20"/>
      <c r="H513" s="20">
        <v>0</v>
      </c>
      <c r="I513" s="20">
        <v>0</v>
      </c>
      <c r="J513" s="20">
        <v>0</v>
      </c>
      <c r="K513" s="20">
        <v>0</v>
      </c>
      <c r="L513" s="20">
        <v>0</v>
      </c>
      <c r="M513" s="20">
        <v>0</v>
      </c>
      <c r="N513" s="56"/>
      <c r="O513" s="18"/>
    </row>
    <row r="514" spans="1:15" ht="15.75" hidden="1" customHeight="1">
      <c r="A514" s="52"/>
      <c r="B514" s="46"/>
      <c r="C514" s="8" t="s">
        <v>21</v>
      </c>
      <c r="D514" s="14">
        <f t="shared" si="200"/>
        <v>5000</v>
      </c>
      <c r="E514" s="14">
        <f t="shared" si="201"/>
        <v>0</v>
      </c>
      <c r="F514" s="20">
        <v>5000</v>
      </c>
      <c r="G514" s="20"/>
      <c r="H514" s="20">
        <v>0</v>
      </c>
      <c r="I514" s="20">
        <v>0</v>
      </c>
      <c r="J514" s="20">
        <v>0</v>
      </c>
      <c r="K514" s="20">
        <v>0</v>
      </c>
      <c r="L514" s="20">
        <v>0</v>
      </c>
      <c r="M514" s="20">
        <v>0</v>
      </c>
      <c r="N514" s="56"/>
      <c r="O514" s="18"/>
    </row>
    <row r="515" spans="1:15" ht="15.75" hidden="1" customHeight="1">
      <c r="A515" s="52"/>
      <c r="B515" s="46"/>
      <c r="C515" s="8" t="s">
        <v>22</v>
      </c>
      <c r="D515" s="14">
        <f t="shared" si="200"/>
        <v>0</v>
      </c>
      <c r="E515" s="14">
        <f t="shared" si="201"/>
        <v>0</v>
      </c>
      <c r="F515" s="20">
        <v>0</v>
      </c>
      <c r="G515" s="20"/>
      <c r="H515" s="20">
        <v>0</v>
      </c>
      <c r="I515" s="20">
        <v>0</v>
      </c>
      <c r="J515" s="20">
        <v>0</v>
      </c>
      <c r="K515" s="20">
        <v>0</v>
      </c>
      <c r="L515" s="20">
        <v>0</v>
      </c>
      <c r="M515" s="20">
        <v>0</v>
      </c>
      <c r="N515" s="56"/>
      <c r="O515" s="18"/>
    </row>
    <row r="516" spans="1:15" ht="15.75" hidden="1" customHeight="1">
      <c r="A516" s="52"/>
      <c r="B516" s="46"/>
      <c r="C516" s="8" t="s">
        <v>23</v>
      </c>
      <c r="D516" s="14">
        <f t="shared" si="200"/>
        <v>0</v>
      </c>
      <c r="E516" s="14">
        <f t="shared" si="201"/>
        <v>0</v>
      </c>
      <c r="F516" s="20">
        <v>0</v>
      </c>
      <c r="G516" s="20"/>
      <c r="H516" s="20">
        <v>0</v>
      </c>
      <c r="I516" s="20">
        <v>0</v>
      </c>
      <c r="J516" s="20">
        <v>0</v>
      </c>
      <c r="K516" s="20">
        <v>0</v>
      </c>
      <c r="L516" s="20">
        <v>0</v>
      </c>
      <c r="M516" s="20">
        <v>0</v>
      </c>
      <c r="N516" s="56"/>
      <c r="O516" s="18"/>
    </row>
    <row r="517" spans="1:15" s="10" customFormat="1" ht="15.75" hidden="1" customHeight="1">
      <c r="A517" s="52"/>
      <c r="B517" s="46" t="s">
        <v>87</v>
      </c>
      <c r="C517" s="8" t="s">
        <v>17</v>
      </c>
      <c r="D517" s="14">
        <f>SUM(D518:D523)</f>
        <v>12800</v>
      </c>
      <c r="E517" s="14">
        <f>SUM(E518:E523)</f>
        <v>0</v>
      </c>
      <c r="F517" s="20">
        <f t="shared" ref="F517:M517" si="202">SUM(F518:F523)</f>
        <v>12800</v>
      </c>
      <c r="G517" s="20">
        <f t="shared" si="202"/>
        <v>0</v>
      </c>
      <c r="H517" s="20">
        <f t="shared" si="202"/>
        <v>0</v>
      </c>
      <c r="I517" s="20">
        <f t="shared" si="202"/>
        <v>0</v>
      </c>
      <c r="J517" s="20">
        <f t="shared" si="202"/>
        <v>0</v>
      </c>
      <c r="K517" s="20">
        <f t="shared" si="202"/>
        <v>0</v>
      </c>
      <c r="L517" s="20">
        <f t="shared" si="202"/>
        <v>0</v>
      </c>
      <c r="M517" s="20">
        <f t="shared" si="202"/>
        <v>0</v>
      </c>
      <c r="N517" s="56"/>
      <c r="O517" s="18"/>
    </row>
    <row r="518" spans="1:15" ht="15.75" hidden="1" customHeight="1">
      <c r="A518" s="52"/>
      <c r="B518" s="46"/>
      <c r="C518" s="8" t="s">
        <v>18</v>
      </c>
      <c r="D518" s="14">
        <f t="shared" ref="D518:D523" si="203">F518+H518+J518+L518</f>
        <v>800</v>
      </c>
      <c r="E518" s="14">
        <f t="shared" ref="E518:E523" si="204">G518+I518+K518+M518</f>
        <v>0</v>
      </c>
      <c r="F518" s="20">
        <v>800</v>
      </c>
      <c r="G518" s="20"/>
      <c r="H518" s="20">
        <v>0</v>
      </c>
      <c r="I518" s="20">
        <v>0</v>
      </c>
      <c r="J518" s="20">
        <v>0</v>
      </c>
      <c r="K518" s="20">
        <v>0</v>
      </c>
      <c r="L518" s="20">
        <v>0</v>
      </c>
      <c r="M518" s="20">
        <v>0</v>
      </c>
      <c r="N518" s="56"/>
      <c r="O518" s="18"/>
    </row>
    <row r="519" spans="1:15" ht="15.75" hidden="1" customHeight="1">
      <c r="A519" s="52"/>
      <c r="B519" s="46"/>
      <c r="C519" s="8" t="s">
        <v>19</v>
      </c>
      <c r="D519" s="14">
        <f t="shared" si="203"/>
        <v>4000</v>
      </c>
      <c r="E519" s="14">
        <f t="shared" si="204"/>
        <v>0</v>
      </c>
      <c r="F519" s="20">
        <v>4000</v>
      </c>
      <c r="G519" s="20"/>
      <c r="H519" s="20">
        <v>0</v>
      </c>
      <c r="I519" s="20">
        <v>0</v>
      </c>
      <c r="J519" s="20">
        <v>0</v>
      </c>
      <c r="K519" s="20">
        <v>0</v>
      </c>
      <c r="L519" s="20">
        <v>0</v>
      </c>
      <c r="M519" s="20">
        <v>0</v>
      </c>
      <c r="N519" s="56"/>
      <c r="O519" s="18"/>
    </row>
    <row r="520" spans="1:15" ht="15.75" hidden="1" customHeight="1">
      <c r="A520" s="52"/>
      <c r="B520" s="46"/>
      <c r="C520" s="8" t="s">
        <v>20</v>
      </c>
      <c r="D520" s="14">
        <f t="shared" si="203"/>
        <v>4000</v>
      </c>
      <c r="E520" s="14">
        <f t="shared" si="204"/>
        <v>0</v>
      </c>
      <c r="F520" s="20">
        <v>4000</v>
      </c>
      <c r="G520" s="20"/>
      <c r="H520" s="20">
        <v>0</v>
      </c>
      <c r="I520" s="20">
        <v>0</v>
      </c>
      <c r="J520" s="20">
        <v>0</v>
      </c>
      <c r="K520" s="20">
        <v>0</v>
      </c>
      <c r="L520" s="20">
        <v>0</v>
      </c>
      <c r="M520" s="20">
        <v>0</v>
      </c>
      <c r="N520" s="56"/>
      <c r="O520" s="18"/>
    </row>
    <row r="521" spans="1:15" ht="15.75" hidden="1" customHeight="1">
      <c r="A521" s="52"/>
      <c r="B521" s="46"/>
      <c r="C521" s="8" t="s">
        <v>21</v>
      </c>
      <c r="D521" s="14">
        <f t="shared" si="203"/>
        <v>4000</v>
      </c>
      <c r="E521" s="14">
        <f t="shared" si="204"/>
        <v>0</v>
      </c>
      <c r="F521" s="20">
        <v>4000</v>
      </c>
      <c r="G521" s="20"/>
      <c r="H521" s="20">
        <v>0</v>
      </c>
      <c r="I521" s="20">
        <v>0</v>
      </c>
      <c r="J521" s="20">
        <v>0</v>
      </c>
      <c r="K521" s="20">
        <v>0</v>
      </c>
      <c r="L521" s="20">
        <v>0</v>
      </c>
      <c r="M521" s="20">
        <v>0</v>
      </c>
      <c r="N521" s="56"/>
      <c r="O521" s="18"/>
    </row>
    <row r="522" spans="1:15" ht="15.75" hidden="1" customHeight="1">
      <c r="A522" s="52"/>
      <c r="B522" s="46"/>
      <c r="C522" s="8" t="s">
        <v>22</v>
      </c>
      <c r="D522" s="14">
        <f t="shared" si="203"/>
        <v>0</v>
      </c>
      <c r="E522" s="14">
        <f t="shared" si="204"/>
        <v>0</v>
      </c>
      <c r="F522" s="20">
        <v>0</v>
      </c>
      <c r="G522" s="20"/>
      <c r="H522" s="20">
        <v>0</v>
      </c>
      <c r="I522" s="20">
        <v>0</v>
      </c>
      <c r="J522" s="20">
        <v>0</v>
      </c>
      <c r="K522" s="20">
        <v>0</v>
      </c>
      <c r="L522" s="20">
        <v>0</v>
      </c>
      <c r="M522" s="20">
        <v>0</v>
      </c>
      <c r="N522" s="56"/>
      <c r="O522" s="18"/>
    </row>
    <row r="523" spans="1:15" ht="15.75" hidden="1" customHeight="1">
      <c r="A523" s="52"/>
      <c r="B523" s="46"/>
      <c r="C523" s="8" t="s">
        <v>23</v>
      </c>
      <c r="D523" s="14">
        <f t="shared" si="203"/>
        <v>0</v>
      </c>
      <c r="E523" s="14">
        <f t="shared" si="204"/>
        <v>0</v>
      </c>
      <c r="F523" s="20">
        <v>0</v>
      </c>
      <c r="G523" s="20"/>
      <c r="H523" s="20">
        <v>0</v>
      </c>
      <c r="I523" s="20">
        <v>0</v>
      </c>
      <c r="J523" s="20">
        <v>0</v>
      </c>
      <c r="K523" s="20">
        <v>0</v>
      </c>
      <c r="L523" s="20">
        <v>0</v>
      </c>
      <c r="M523" s="20">
        <v>0</v>
      </c>
      <c r="N523" s="56"/>
      <c r="O523" s="18"/>
    </row>
    <row r="524" spans="1:15" s="10" customFormat="1" ht="15.75" hidden="1" customHeight="1">
      <c r="A524" s="52"/>
      <c r="B524" s="46" t="s">
        <v>89</v>
      </c>
      <c r="C524" s="8" t="s">
        <v>17</v>
      </c>
      <c r="D524" s="14">
        <f>SUM(D525:D530)</f>
        <v>8000</v>
      </c>
      <c r="E524" s="14">
        <f>SUM(E525:E530)</f>
        <v>0</v>
      </c>
      <c r="F524" s="20">
        <f t="shared" ref="F524:M524" si="205">SUM(F525:F530)</f>
        <v>8000</v>
      </c>
      <c r="G524" s="20">
        <f t="shared" si="205"/>
        <v>0</v>
      </c>
      <c r="H524" s="20">
        <f t="shared" si="205"/>
        <v>0</v>
      </c>
      <c r="I524" s="20">
        <f t="shared" si="205"/>
        <v>0</v>
      </c>
      <c r="J524" s="20">
        <f t="shared" si="205"/>
        <v>0</v>
      </c>
      <c r="K524" s="20">
        <f t="shared" si="205"/>
        <v>0</v>
      </c>
      <c r="L524" s="20">
        <f t="shared" si="205"/>
        <v>0</v>
      </c>
      <c r="M524" s="20">
        <f t="shared" si="205"/>
        <v>0</v>
      </c>
      <c r="N524" s="56"/>
      <c r="O524" s="18"/>
    </row>
    <row r="525" spans="1:15" ht="15.75" hidden="1" customHeight="1">
      <c r="A525" s="52"/>
      <c r="B525" s="46"/>
      <c r="C525" s="8" t="s">
        <v>18</v>
      </c>
      <c r="D525" s="14">
        <f t="shared" ref="D525:D530" si="206">F525+H525+J525+L525</f>
        <v>0</v>
      </c>
      <c r="E525" s="14">
        <f t="shared" ref="E525:E530" si="207">G525+I525+K525+M525</f>
        <v>0</v>
      </c>
      <c r="F525" s="20">
        <v>0</v>
      </c>
      <c r="G525" s="20"/>
      <c r="H525" s="20">
        <v>0</v>
      </c>
      <c r="I525" s="20">
        <v>0</v>
      </c>
      <c r="J525" s="20">
        <v>0</v>
      </c>
      <c r="K525" s="20">
        <v>0</v>
      </c>
      <c r="L525" s="20">
        <v>0</v>
      </c>
      <c r="M525" s="20">
        <v>0</v>
      </c>
      <c r="N525" s="56"/>
      <c r="O525" s="18"/>
    </row>
    <row r="526" spans="1:15" ht="15.75" hidden="1" customHeight="1">
      <c r="A526" s="52"/>
      <c r="B526" s="46"/>
      <c r="C526" s="8" t="s">
        <v>19</v>
      </c>
      <c r="D526" s="14">
        <f t="shared" si="206"/>
        <v>0</v>
      </c>
      <c r="E526" s="14">
        <f t="shared" si="207"/>
        <v>0</v>
      </c>
      <c r="F526" s="20">
        <v>0</v>
      </c>
      <c r="G526" s="20"/>
      <c r="H526" s="20">
        <v>0</v>
      </c>
      <c r="I526" s="20">
        <v>0</v>
      </c>
      <c r="J526" s="20">
        <v>0</v>
      </c>
      <c r="K526" s="20">
        <v>0</v>
      </c>
      <c r="L526" s="20">
        <v>0</v>
      </c>
      <c r="M526" s="20">
        <v>0</v>
      </c>
      <c r="N526" s="56"/>
      <c r="O526" s="18"/>
    </row>
    <row r="527" spans="1:15" ht="15.75" hidden="1" customHeight="1">
      <c r="A527" s="52"/>
      <c r="B527" s="46"/>
      <c r="C527" s="8" t="s">
        <v>20</v>
      </c>
      <c r="D527" s="14">
        <f t="shared" si="206"/>
        <v>0</v>
      </c>
      <c r="E527" s="14">
        <f t="shared" si="207"/>
        <v>0</v>
      </c>
      <c r="F527" s="20">
        <v>0</v>
      </c>
      <c r="G527" s="20"/>
      <c r="H527" s="20">
        <v>0</v>
      </c>
      <c r="I527" s="20">
        <v>0</v>
      </c>
      <c r="J527" s="20">
        <v>0</v>
      </c>
      <c r="K527" s="20">
        <v>0</v>
      </c>
      <c r="L527" s="20">
        <v>0</v>
      </c>
      <c r="M527" s="20">
        <v>0</v>
      </c>
      <c r="N527" s="56"/>
      <c r="O527" s="18"/>
    </row>
    <row r="528" spans="1:15" ht="15.75" hidden="1" customHeight="1">
      <c r="A528" s="52"/>
      <c r="B528" s="46"/>
      <c r="C528" s="8" t="s">
        <v>21</v>
      </c>
      <c r="D528" s="14">
        <f t="shared" si="206"/>
        <v>0</v>
      </c>
      <c r="E528" s="14">
        <f t="shared" si="207"/>
        <v>0</v>
      </c>
      <c r="F528" s="20">
        <v>0</v>
      </c>
      <c r="G528" s="20"/>
      <c r="H528" s="20">
        <v>0</v>
      </c>
      <c r="I528" s="20">
        <v>0</v>
      </c>
      <c r="J528" s="20">
        <v>0</v>
      </c>
      <c r="K528" s="20">
        <v>0</v>
      </c>
      <c r="L528" s="20">
        <v>0</v>
      </c>
      <c r="M528" s="20">
        <v>0</v>
      </c>
      <c r="N528" s="56"/>
      <c r="O528" s="18"/>
    </row>
    <row r="529" spans="1:15" ht="15.75" hidden="1" customHeight="1">
      <c r="A529" s="52"/>
      <c r="B529" s="46"/>
      <c r="C529" s="8" t="s">
        <v>22</v>
      </c>
      <c r="D529" s="14">
        <f t="shared" si="206"/>
        <v>4000</v>
      </c>
      <c r="E529" s="14">
        <f t="shared" si="207"/>
        <v>0</v>
      </c>
      <c r="F529" s="20">
        <v>4000</v>
      </c>
      <c r="G529" s="20"/>
      <c r="H529" s="20">
        <v>0</v>
      </c>
      <c r="I529" s="20">
        <v>0</v>
      </c>
      <c r="J529" s="20">
        <v>0</v>
      </c>
      <c r="K529" s="20">
        <v>0</v>
      </c>
      <c r="L529" s="20">
        <v>0</v>
      </c>
      <c r="M529" s="20">
        <v>0</v>
      </c>
      <c r="N529" s="56"/>
      <c r="O529" s="18"/>
    </row>
    <row r="530" spans="1:15" ht="15.75" hidden="1" customHeight="1">
      <c r="A530" s="52"/>
      <c r="B530" s="46"/>
      <c r="C530" s="8" t="s">
        <v>23</v>
      </c>
      <c r="D530" s="14">
        <f t="shared" si="206"/>
        <v>4000</v>
      </c>
      <c r="E530" s="14">
        <f t="shared" si="207"/>
        <v>0</v>
      </c>
      <c r="F530" s="20">
        <v>4000</v>
      </c>
      <c r="G530" s="20"/>
      <c r="H530" s="20">
        <v>0</v>
      </c>
      <c r="I530" s="20">
        <v>0</v>
      </c>
      <c r="J530" s="20">
        <v>0</v>
      </c>
      <c r="K530" s="20">
        <v>0</v>
      </c>
      <c r="L530" s="20">
        <v>0</v>
      </c>
      <c r="M530" s="20">
        <v>0</v>
      </c>
      <c r="N530" s="56"/>
      <c r="O530" s="18"/>
    </row>
    <row r="531" spans="1:15" ht="15.75" hidden="1" customHeight="1">
      <c r="A531" s="52"/>
      <c r="B531" s="46" t="s">
        <v>88</v>
      </c>
      <c r="C531" s="8" t="s">
        <v>17</v>
      </c>
      <c r="D531" s="14">
        <f>SUM(D532:D537)</f>
        <v>12000</v>
      </c>
      <c r="E531" s="14">
        <f>SUM(E532:E537)</f>
        <v>0</v>
      </c>
      <c r="F531" s="14">
        <f t="shared" ref="F531:M531" si="208">SUM(F532:F537)</f>
        <v>12000</v>
      </c>
      <c r="G531" s="14">
        <f t="shared" si="208"/>
        <v>0</v>
      </c>
      <c r="H531" s="14">
        <f t="shared" si="208"/>
        <v>0</v>
      </c>
      <c r="I531" s="14">
        <f t="shared" si="208"/>
        <v>0</v>
      </c>
      <c r="J531" s="14">
        <f t="shared" si="208"/>
        <v>0</v>
      </c>
      <c r="K531" s="14">
        <f t="shared" si="208"/>
        <v>0</v>
      </c>
      <c r="L531" s="14">
        <f t="shared" si="208"/>
        <v>0</v>
      </c>
      <c r="M531" s="14">
        <f t="shared" si="208"/>
        <v>0</v>
      </c>
      <c r="N531" s="56"/>
      <c r="O531" s="18"/>
    </row>
    <row r="532" spans="1:15" ht="15.75" hidden="1" customHeight="1">
      <c r="A532" s="52"/>
      <c r="B532" s="46"/>
      <c r="C532" s="8" t="s">
        <v>18</v>
      </c>
      <c r="D532" s="14">
        <f t="shared" ref="D532:D537" si="209">F532+H532+J532+L532</f>
        <v>2000</v>
      </c>
      <c r="E532" s="14">
        <f t="shared" ref="E532:E537" si="210">G532+I532+K532+M532</f>
        <v>0</v>
      </c>
      <c r="F532" s="20">
        <v>2000</v>
      </c>
      <c r="G532" s="20">
        <v>0</v>
      </c>
      <c r="H532" s="20">
        <v>0</v>
      </c>
      <c r="I532" s="20">
        <v>0</v>
      </c>
      <c r="J532" s="20">
        <v>0</v>
      </c>
      <c r="K532" s="20">
        <v>0</v>
      </c>
      <c r="L532" s="20">
        <v>0</v>
      </c>
      <c r="M532" s="20">
        <v>0</v>
      </c>
      <c r="N532" s="56"/>
      <c r="O532" s="18"/>
    </row>
    <row r="533" spans="1:15" ht="15.75" hidden="1" customHeight="1">
      <c r="A533" s="52"/>
      <c r="B533" s="46"/>
      <c r="C533" s="8" t="s">
        <v>19</v>
      </c>
      <c r="D533" s="14">
        <f t="shared" si="209"/>
        <v>2000</v>
      </c>
      <c r="E533" s="14">
        <f t="shared" si="210"/>
        <v>0</v>
      </c>
      <c r="F533" s="20">
        <v>2000</v>
      </c>
      <c r="G533" s="20">
        <v>0</v>
      </c>
      <c r="H533" s="20">
        <v>0</v>
      </c>
      <c r="I533" s="20">
        <v>0</v>
      </c>
      <c r="J533" s="20">
        <v>0</v>
      </c>
      <c r="K533" s="20">
        <v>0</v>
      </c>
      <c r="L533" s="20">
        <v>0</v>
      </c>
      <c r="M533" s="20">
        <v>0</v>
      </c>
      <c r="N533" s="56"/>
      <c r="O533" s="18"/>
    </row>
    <row r="534" spans="1:15" ht="15.75" hidden="1" customHeight="1">
      <c r="A534" s="52"/>
      <c r="B534" s="46"/>
      <c r="C534" s="8" t="s">
        <v>20</v>
      </c>
      <c r="D534" s="14">
        <f t="shared" si="209"/>
        <v>4000</v>
      </c>
      <c r="E534" s="14">
        <f t="shared" si="210"/>
        <v>0</v>
      </c>
      <c r="F534" s="20">
        <v>4000</v>
      </c>
      <c r="G534" s="20">
        <v>0</v>
      </c>
      <c r="H534" s="20">
        <v>0</v>
      </c>
      <c r="I534" s="20">
        <v>0</v>
      </c>
      <c r="J534" s="20">
        <v>0</v>
      </c>
      <c r="K534" s="20">
        <v>0</v>
      </c>
      <c r="L534" s="20">
        <v>0</v>
      </c>
      <c r="M534" s="20">
        <v>0</v>
      </c>
      <c r="N534" s="56"/>
      <c r="O534" s="18"/>
    </row>
    <row r="535" spans="1:15" ht="15.75" hidden="1" customHeight="1">
      <c r="A535" s="52"/>
      <c r="B535" s="46"/>
      <c r="C535" s="8" t="s">
        <v>21</v>
      </c>
      <c r="D535" s="14">
        <f t="shared" si="209"/>
        <v>4000</v>
      </c>
      <c r="E535" s="14">
        <f t="shared" si="210"/>
        <v>0</v>
      </c>
      <c r="F535" s="20">
        <v>4000</v>
      </c>
      <c r="G535" s="20">
        <v>0</v>
      </c>
      <c r="H535" s="20">
        <v>0</v>
      </c>
      <c r="I535" s="20">
        <v>0</v>
      </c>
      <c r="J535" s="20">
        <v>0</v>
      </c>
      <c r="K535" s="20">
        <v>0</v>
      </c>
      <c r="L535" s="20">
        <v>0</v>
      </c>
      <c r="M535" s="20">
        <v>0</v>
      </c>
      <c r="N535" s="56"/>
      <c r="O535" s="18"/>
    </row>
    <row r="536" spans="1:15" ht="15.75" hidden="1" customHeight="1">
      <c r="A536" s="52"/>
      <c r="B536" s="46"/>
      <c r="C536" s="8" t="s">
        <v>22</v>
      </c>
      <c r="D536" s="14">
        <f t="shared" si="209"/>
        <v>0</v>
      </c>
      <c r="E536" s="14">
        <f t="shared" si="210"/>
        <v>0</v>
      </c>
      <c r="F536" s="20">
        <v>0</v>
      </c>
      <c r="G536" s="20">
        <v>0</v>
      </c>
      <c r="H536" s="20">
        <v>0</v>
      </c>
      <c r="I536" s="20">
        <v>0</v>
      </c>
      <c r="J536" s="20">
        <v>0</v>
      </c>
      <c r="K536" s="20">
        <v>0</v>
      </c>
      <c r="L536" s="20">
        <v>0</v>
      </c>
      <c r="M536" s="20">
        <v>0</v>
      </c>
      <c r="N536" s="56"/>
      <c r="O536" s="18"/>
    </row>
    <row r="537" spans="1:15" ht="15.75" hidden="1" customHeight="1">
      <c r="A537" s="53"/>
      <c r="B537" s="46"/>
      <c r="C537" s="8" t="s">
        <v>23</v>
      </c>
      <c r="D537" s="14">
        <f t="shared" si="209"/>
        <v>0</v>
      </c>
      <c r="E537" s="14">
        <f t="shared" si="210"/>
        <v>0</v>
      </c>
      <c r="F537" s="20">
        <v>0</v>
      </c>
      <c r="G537" s="20">
        <v>0</v>
      </c>
      <c r="H537" s="20">
        <v>0</v>
      </c>
      <c r="I537" s="20">
        <v>0</v>
      </c>
      <c r="J537" s="20">
        <v>0</v>
      </c>
      <c r="K537" s="20">
        <v>0</v>
      </c>
      <c r="L537" s="20">
        <v>0</v>
      </c>
      <c r="M537" s="20">
        <v>0</v>
      </c>
      <c r="N537" s="56"/>
      <c r="O537" s="18"/>
    </row>
    <row r="538" spans="1:15" s="17" customFormat="1" ht="15.75" customHeight="1">
      <c r="A538" s="51" t="s">
        <v>128</v>
      </c>
      <c r="B538" s="13" t="s">
        <v>81</v>
      </c>
      <c r="C538" s="11" t="s">
        <v>17</v>
      </c>
      <c r="D538" s="14">
        <f>SUM(D539:D544)</f>
        <v>6184448</v>
      </c>
      <c r="E538" s="14">
        <f t="shared" ref="E538:M538" si="211">SUM(E539:E544)</f>
        <v>0</v>
      </c>
      <c r="F538" s="14">
        <f t="shared" si="211"/>
        <v>6184448</v>
      </c>
      <c r="G538" s="14">
        <f t="shared" si="211"/>
        <v>0</v>
      </c>
      <c r="H538" s="14">
        <f t="shared" si="211"/>
        <v>0</v>
      </c>
      <c r="I538" s="14">
        <f t="shared" si="211"/>
        <v>0</v>
      </c>
      <c r="J538" s="14">
        <f t="shared" si="211"/>
        <v>0</v>
      </c>
      <c r="K538" s="14">
        <f t="shared" si="211"/>
        <v>0</v>
      </c>
      <c r="L538" s="14">
        <f t="shared" si="211"/>
        <v>0</v>
      </c>
      <c r="M538" s="14">
        <f t="shared" si="211"/>
        <v>0</v>
      </c>
      <c r="N538" s="56"/>
      <c r="O538" s="18"/>
    </row>
    <row r="539" spans="1:15" s="17" customFormat="1">
      <c r="A539" s="52"/>
      <c r="B539" s="50" t="s">
        <v>82</v>
      </c>
      <c r="C539" s="11" t="s">
        <v>18</v>
      </c>
      <c r="D539" s="14">
        <f t="shared" ref="D539:D544" si="212">F539+H539+J539+L539</f>
        <v>0</v>
      </c>
      <c r="E539" s="14">
        <f t="shared" ref="E539:E544" si="213">G539+I539+K539+M539</f>
        <v>0</v>
      </c>
      <c r="F539" s="14">
        <f>[4]Лист1!$F$118</f>
        <v>0</v>
      </c>
      <c r="G539" s="14">
        <f>G546+G553+G560</f>
        <v>0</v>
      </c>
      <c r="H539" s="14">
        <f t="shared" ref="H539:M539" si="214">H546+H553+H560</f>
        <v>0</v>
      </c>
      <c r="I539" s="14">
        <f t="shared" si="214"/>
        <v>0</v>
      </c>
      <c r="J539" s="14">
        <f t="shared" si="214"/>
        <v>0</v>
      </c>
      <c r="K539" s="14">
        <f t="shared" si="214"/>
        <v>0</v>
      </c>
      <c r="L539" s="14">
        <f t="shared" si="214"/>
        <v>0</v>
      </c>
      <c r="M539" s="14">
        <f t="shared" si="214"/>
        <v>0</v>
      </c>
      <c r="N539" s="56"/>
      <c r="O539" s="18"/>
    </row>
    <row r="540" spans="1:15" s="17" customFormat="1">
      <c r="A540" s="52"/>
      <c r="B540" s="50"/>
      <c r="C540" s="11" t="s">
        <v>19</v>
      </c>
      <c r="D540" s="14">
        <f t="shared" si="212"/>
        <v>1160000</v>
      </c>
      <c r="E540" s="14">
        <f t="shared" si="213"/>
        <v>0</v>
      </c>
      <c r="F540" s="14">
        <f>[4]Лист1!$F$119</f>
        <v>1160000</v>
      </c>
      <c r="G540" s="14">
        <f t="shared" ref="G540:M544" si="215">G547+G554+G561</f>
        <v>0</v>
      </c>
      <c r="H540" s="14">
        <f t="shared" si="215"/>
        <v>0</v>
      </c>
      <c r="I540" s="14">
        <f t="shared" si="215"/>
        <v>0</v>
      </c>
      <c r="J540" s="14">
        <f t="shared" si="215"/>
        <v>0</v>
      </c>
      <c r="K540" s="14">
        <f t="shared" si="215"/>
        <v>0</v>
      </c>
      <c r="L540" s="14">
        <f t="shared" si="215"/>
        <v>0</v>
      </c>
      <c r="M540" s="14">
        <f t="shared" si="215"/>
        <v>0</v>
      </c>
      <c r="N540" s="56"/>
      <c r="O540" s="18"/>
    </row>
    <row r="541" spans="1:15" s="17" customFormat="1">
      <c r="A541" s="52"/>
      <c r="B541" s="50"/>
      <c r="C541" s="11" t="s">
        <v>20</v>
      </c>
      <c r="D541" s="14">
        <f t="shared" si="212"/>
        <v>936000</v>
      </c>
      <c r="E541" s="14">
        <f t="shared" si="213"/>
        <v>0</v>
      </c>
      <c r="F541" s="14">
        <f>[4]Лист1!$F$120</f>
        <v>936000</v>
      </c>
      <c r="G541" s="14">
        <f t="shared" si="215"/>
        <v>0</v>
      </c>
      <c r="H541" s="14">
        <f t="shared" si="215"/>
        <v>0</v>
      </c>
      <c r="I541" s="14">
        <f t="shared" si="215"/>
        <v>0</v>
      </c>
      <c r="J541" s="14">
        <f t="shared" si="215"/>
        <v>0</v>
      </c>
      <c r="K541" s="14">
        <f t="shared" si="215"/>
        <v>0</v>
      </c>
      <c r="L541" s="14">
        <f t="shared" si="215"/>
        <v>0</v>
      </c>
      <c r="M541" s="14">
        <f t="shared" si="215"/>
        <v>0</v>
      </c>
      <c r="N541" s="56"/>
      <c r="O541" s="18"/>
    </row>
    <row r="542" spans="1:15" s="17" customFormat="1">
      <c r="A542" s="52"/>
      <c r="B542" s="50"/>
      <c r="C542" s="11" t="s">
        <v>21</v>
      </c>
      <c r="D542" s="14">
        <f t="shared" si="212"/>
        <v>1123200</v>
      </c>
      <c r="E542" s="14">
        <f t="shared" si="213"/>
        <v>0</v>
      </c>
      <c r="F542" s="14">
        <f>[4]Лист1!$F$121</f>
        <v>1123200</v>
      </c>
      <c r="G542" s="14">
        <f t="shared" si="215"/>
        <v>0</v>
      </c>
      <c r="H542" s="14">
        <f t="shared" si="215"/>
        <v>0</v>
      </c>
      <c r="I542" s="14">
        <f t="shared" si="215"/>
        <v>0</v>
      </c>
      <c r="J542" s="14">
        <f t="shared" si="215"/>
        <v>0</v>
      </c>
      <c r="K542" s="14">
        <f t="shared" si="215"/>
        <v>0</v>
      </c>
      <c r="L542" s="14">
        <f t="shared" si="215"/>
        <v>0</v>
      </c>
      <c r="M542" s="14">
        <f t="shared" si="215"/>
        <v>0</v>
      </c>
      <c r="N542" s="56"/>
      <c r="O542" s="18"/>
    </row>
    <row r="543" spans="1:15" s="17" customFormat="1">
      <c r="A543" s="52"/>
      <c r="B543" s="50"/>
      <c r="C543" s="11" t="s">
        <v>22</v>
      </c>
      <c r="D543" s="14">
        <f t="shared" si="212"/>
        <v>1347840</v>
      </c>
      <c r="E543" s="14">
        <f t="shared" si="213"/>
        <v>0</v>
      </c>
      <c r="F543" s="14">
        <f>[4]Лист1!$F$122</f>
        <v>1347840</v>
      </c>
      <c r="G543" s="14">
        <f t="shared" si="215"/>
        <v>0</v>
      </c>
      <c r="H543" s="14">
        <f t="shared" si="215"/>
        <v>0</v>
      </c>
      <c r="I543" s="14">
        <f t="shared" si="215"/>
        <v>0</v>
      </c>
      <c r="J543" s="14">
        <f t="shared" si="215"/>
        <v>0</v>
      </c>
      <c r="K543" s="14">
        <f t="shared" si="215"/>
        <v>0</v>
      </c>
      <c r="L543" s="14">
        <f t="shared" si="215"/>
        <v>0</v>
      </c>
      <c r="M543" s="14">
        <f t="shared" si="215"/>
        <v>0</v>
      </c>
      <c r="N543" s="56"/>
      <c r="O543" s="18"/>
    </row>
    <row r="544" spans="1:15" s="17" customFormat="1">
      <c r="A544" s="52"/>
      <c r="B544" s="50"/>
      <c r="C544" s="11" t="s">
        <v>23</v>
      </c>
      <c r="D544" s="14">
        <f t="shared" si="212"/>
        <v>1617408</v>
      </c>
      <c r="E544" s="14">
        <f t="shared" si="213"/>
        <v>0</v>
      </c>
      <c r="F544" s="14">
        <f>[4]Лист1!$F$123</f>
        <v>1617408</v>
      </c>
      <c r="G544" s="14">
        <f t="shared" si="215"/>
        <v>0</v>
      </c>
      <c r="H544" s="14">
        <f t="shared" si="215"/>
        <v>0</v>
      </c>
      <c r="I544" s="14">
        <f t="shared" si="215"/>
        <v>0</v>
      </c>
      <c r="J544" s="14">
        <f t="shared" si="215"/>
        <v>0</v>
      </c>
      <c r="K544" s="14">
        <f t="shared" si="215"/>
        <v>0</v>
      </c>
      <c r="L544" s="14">
        <f t="shared" si="215"/>
        <v>0</v>
      </c>
      <c r="M544" s="14">
        <f t="shared" si="215"/>
        <v>0</v>
      </c>
      <c r="N544" s="56"/>
      <c r="O544" s="18"/>
    </row>
    <row r="545" spans="1:15" ht="15.75" hidden="1" customHeight="1">
      <c r="A545" s="52"/>
      <c r="B545" s="46" t="s">
        <v>83</v>
      </c>
      <c r="C545" s="8" t="s">
        <v>17</v>
      </c>
      <c r="D545" s="14">
        <f>SUM(D546:D551)</f>
        <v>1985984</v>
      </c>
      <c r="E545" s="14">
        <f>SUM(E546:E551)</f>
        <v>0</v>
      </c>
      <c r="F545" s="14">
        <f>SUM(F546:F551)</f>
        <v>1985984</v>
      </c>
      <c r="G545" s="14">
        <f t="shared" ref="G545:M545" si="216">SUM(G546:G551)</f>
        <v>0</v>
      </c>
      <c r="H545" s="14">
        <f t="shared" si="216"/>
        <v>0</v>
      </c>
      <c r="I545" s="14">
        <f t="shared" si="216"/>
        <v>0</v>
      </c>
      <c r="J545" s="14">
        <f t="shared" si="216"/>
        <v>0</v>
      </c>
      <c r="K545" s="14">
        <f t="shared" si="216"/>
        <v>0</v>
      </c>
      <c r="L545" s="14">
        <f t="shared" si="216"/>
        <v>0</v>
      </c>
      <c r="M545" s="14">
        <f t="shared" si="216"/>
        <v>0</v>
      </c>
      <c r="N545" s="56"/>
      <c r="O545" s="18"/>
    </row>
    <row r="546" spans="1:15" ht="15.75" hidden="1" customHeight="1">
      <c r="A546" s="52"/>
      <c r="B546" s="46"/>
      <c r="C546" s="8" t="s">
        <v>18</v>
      </c>
      <c r="D546" s="14">
        <f t="shared" ref="D546:D551" si="217">F546+H546+J546+L546</f>
        <v>200000</v>
      </c>
      <c r="E546" s="14">
        <f t="shared" ref="E546:E551" si="218">G546+I546+K546+M546</f>
        <v>0</v>
      </c>
      <c r="F546" s="20">
        <v>200000</v>
      </c>
      <c r="G546" s="20">
        <v>0</v>
      </c>
      <c r="H546" s="20">
        <v>0</v>
      </c>
      <c r="I546" s="20">
        <v>0</v>
      </c>
      <c r="J546" s="20">
        <v>0</v>
      </c>
      <c r="K546" s="20">
        <v>0</v>
      </c>
      <c r="L546" s="20">
        <v>0</v>
      </c>
      <c r="M546" s="20">
        <v>0</v>
      </c>
      <c r="N546" s="56"/>
      <c r="O546" s="18"/>
    </row>
    <row r="547" spans="1:15" ht="15.75" hidden="1" customHeight="1">
      <c r="A547" s="52"/>
      <c r="B547" s="46"/>
      <c r="C547" s="8" t="s">
        <v>19</v>
      </c>
      <c r="D547" s="14">
        <f t="shared" si="217"/>
        <v>240000</v>
      </c>
      <c r="E547" s="14">
        <f t="shared" si="218"/>
        <v>0</v>
      </c>
      <c r="F547" s="20">
        <f>1.2*F546</f>
        <v>240000</v>
      </c>
      <c r="G547" s="20">
        <v>0</v>
      </c>
      <c r="H547" s="20">
        <v>0</v>
      </c>
      <c r="I547" s="20">
        <v>0</v>
      </c>
      <c r="J547" s="20">
        <v>0</v>
      </c>
      <c r="K547" s="20">
        <v>0</v>
      </c>
      <c r="L547" s="20">
        <v>0</v>
      </c>
      <c r="M547" s="20">
        <v>0</v>
      </c>
      <c r="N547" s="56"/>
      <c r="O547" s="18"/>
    </row>
    <row r="548" spans="1:15" ht="15.75" hidden="1" customHeight="1">
      <c r="A548" s="52"/>
      <c r="B548" s="46"/>
      <c r="C548" s="8" t="s">
        <v>20</v>
      </c>
      <c r="D548" s="14">
        <f t="shared" si="217"/>
        <v>288000</v>
      </c>
      <c r="E548" s="14">
        <f t="shared" si="218"/>
        <v>0</v>
      </c>
      <c r="F548" s="20">
        <f>1.2*F547</f>
        <v>288000</v>
      </c>
      <c r="G548" s="20">
        <v>0</v>
      </c>
      <c r="H548" s="20">
        <v>0</v>
      </c>
      <c r="I548" s="20">
        <v>0</v>
      </c>
      <c r="J548" s="20">
        <v>0</v>
      </c>
      <c r="K548" s="20">
        <v>0</v>
      </c>
      <c r="L548" s="20">
        <v>0</v>
      </c>
      <c r="M548" s="20">
        <v>0</v>
      </c>
      <c r="N548" s="56"/>
      <c r="O548" s="18"/>
    </row>
    <row r="549" spans="1:15" ht="15.75" hidden="1" customHeight="1">
      <c r="A549" s="52"/>
      <c r="B549" s="46"/>
      <c r="C549" s="8" t="s">
        <v>21</v>
      </c>
      <c r="D549" s="14">
        <f t="shared" si="217"/>
        <v>345600</v>
      </c>
      <c r="E549" s="14">
        <f t="shared" si="218"/>
        <v>0</v>
      </c>
      <c r="F549" s="20">
        <f>1.2*F548</f>
        <v>345600</v>
      </c>
      <c r="G549" s="20">
        <v>0</v>
      </c>
      <c r="H549" s="20">
        <v>0</v>
      </c>
      <c r="I549" s="20">
        <v>0</v>
      </c>
      <c r="J549" s="20">
        <v>0</v>
      </c>
      <c r="K549" s="20">
        <v>0</v>
      </c>
      <c r="L549" s="20">
        <v>0</v>
      </c>
      <c r="M549" s="20">
        <v>0</v>
      </c>
      <c r="N549" s="56"/>
      <c r="O549" s="18"/>
    </row>
    <row r="550" spans="1:15" ht="15.75" hidden="1" customHeight="1">
      <c r="A550" s="52"/>
      <c r="B550" s="46"/>
      <c r="C550" s="8" t="s">
        <v>22</v>
      </c>
      <c r="D550" s="14">
        <f t="shared" si="217"/>
        <v>414720</v>
      </c>
      <c r="E550" s="14">
        <f t="shared" si="218"/>
        <v>0</v>
      </c>
      <c r="F550" s="20">
        <f>1.2*F549</f>
        <v>414720</v>
      </c>
      <c r="G550" s="20">
        <v>0</v>
      </c>
      <c r="H550" s="20">
        <v>0</v>
      </c>
      <c r="I550" s="20">
        <v>0</v>
      </c>
      <c r="J550" s="20">
        <v>0</v>
      </c>
      <c r="K550" s="20">
        <v>0</v>
      </c>
      <c r="L550" s="20">
        <v>0</v>
      </c>
      <c r="M550" s="20">
        <v>0</v>
      </c>
      <c r="N550" s="56"/>
      <c r="O550" s="18"/>
    </row>
    <row r="551" spans="1:15" ht="15.75" hidden="1" customHeight="1">
      <c r="A551" s="52"/>
      <c r="B551" s="46"/>
      <c r="C551" s="8" t="s">
        <v>23</v>
      </c>
      <c r="D551" s="14">
        <f t="shared" si="217"/>
        <v>497664</v>
      </c>
      <c r="E551" s="14">
        <f t="shared" si="218"/>
        <v>0</v>
      </c>
      <c r="F551" s="20">
        <f>1.2*F550</f>
        <v>497664</v>
      </c>
      <c r="G551" s="20">
        <v>0</v>
      </c>
      <c r="H551" s="20">
        <v>0</v>
      </c>
      <c r="I551" s="20">
        <v>0</v>
      </c>
      <c r="J551" s="20">
        <v>0</v>
      </c>
      <c r="K551" s="20">
        <v>0</v>
      </c>
      <c r="L551" s="20">
        <v>0</v>
      </c>
      <c r="M551" s="20">
        <v>0</v>
      </c>
      <c r="N551" s="56"/>
      <c r="O551" s="18"/>
    </row>
    <row r="552" spans="1:15" s="17" customFormat="1" ht="15.75" hidden="1" customHeight="1">
      <c r="A552" s="52"/>
      <c r="B552" s="46" t="s">
        <v>84</v>
      </c>
      <c r="C552" s="11" t="s">
        <v>17</v>
      </c>
      <c r="D552" s="14">
        <f>SUM(D553:D558)</f>
        <v>1985984</v>
      </c>
      <c r="E552" s="14">
        <f>SUM(E553:E558)</f>
        <v>0</v>
      </c>
      <c r="F552" s="14">
        <f t="shared" ref="F552:M552" si="219">SUM(F553:F558)</f>
        <v>1985984</v>
      </c>
      <c r="G552" s="14">
        <f t="shared" si="219"/>
        <v>0</v>
      </c>
      <c r="H552" s="14">
        <f t="shared" si="219"/>
        <v>0</v>
      </c>
      <c r="I552" s="14">
        <f t="shared" si="219"/>
        <v>0</v>
      </c>
      <c r="J552" s="14">
        <f t="shared" si="219"/>
        <v>0</v>
      </c>
      <c r="K552" s="14">
        <f t="shared" si="219"/>
        <v>0</v>
      </c>
      <c r="L552" s="14">
        <f t="shared" si="219"/>
        <v>0</v>
      </c>
      <c r="M552" s="14">
        <f t="shared" si="219"/>
        <v>0</v>
      </c>
      <c r="N552" s="56"/>
      <c r="O552" s="18"/>
    </row>
    <row r="553" spans="1:15" ht="15.75" hidden="1" customHeight="1">
      <c r="A553" s="52"/>
      <c r="B553" s="46"/>
      <c r="C553" s="8" t="s">
        <v>18</v>
      </c>
      <c r="D553" s="14">
        <f t="shared" ref="D553:D558" si="220">F553+H553+J553+L553</f>
        <v>200000</v>
      </c>
      <c r="E553" s="14">
        <f t="shared" ref="E553:E558" si="221">G553+I553+K553+M553</f>
        <v>0</v>
      </c>
      <c r="F553" s="20">
        <v>200000</v>
      </c>
      <c r="G553" s="20"/>
      <c r="H553" s="20">
        <v>0</v>
      </c>
      <c r="I553" s="20">
        <v>0</v>
      </c>
      <c r="J553" s="20">
        <v>0</v>
      </c>
      <c r="K553" s="20">
        <v>0</v>
      </c>
      <c r="L553" s="20">
        <v>0</v>
      </c>
      <c r="M553" s="20">
        <v>0</v>
      </c>
      <c r="N553" s="56"/>
      <c r="O553" s="18"/>
    </row>
    <row r="554" spans="1:15" ht="15.75" hidden="1" customHeight="1">
      <c r="A554" s="52"/>
      <c r="B554" s="46"/>
      <c r="C554" s="8" t="s">
        <v>19</v>
      </c>
      <c r="D554" s="14">
        <f t="shared" si="220"/>
        <v>240000</v>
      </c>
      <c r="E554" s="14">
        <f t="shared" si="221"/>
        <v>0</v>
      </c>
      <c r="F554" s="20">
        <f>1.2*F553</f>
        <v>240000</v>
      </c>
      <c r="G554" s="20"/>
      <c r="H554" s="20">
        <v>0</v>
      </c>
      <c r="I554" s="20">
        <v>0</v>
      </c>
      <c r="J554" s="20">
        <v>0</v>
      </c>
      <c r="K554" s="20">
        <v>0</v>
      </c>
      <c r="L554" s="20">
        <v>0</v>
      </c>
      <c r="M554" s="20">
        <v>0</v>
      </c>
      <c r="N554" s="56"/>
      <c r="O554" s="18"/>
    </row>
    <row r="555" spans="1:15" ht="15.75" hidden="1" customHeight="1">
      <c r="A555" s="52"/>
      <c r="B555" s="46"/>
      <c r="C555" s="8" t="s">
        <v>20</v>
      </c>
      <c r="D555" s="14">
        <f t="shared" si="220"/>
        <v>288000</v>
      </c>
      <c r="E555" s="14">
        <f t="shared" si="221"/>
        <v>0</v>
      </c>
      <c r="F555" s="20">
        <f>1.2*F554</f>
        <v>288000</v>
      </c>
      <c r="G555" s="20"/>
      <c r="H555" s="20">
        <v>0</v>
      </c>
      <c r="I555" s="20">
        <v>0</v>
      </c>
      <c r="J555" s="20">
        <v>0</v>
      </c>
      <c r="K555" s="20">
        <v>0</v>
      </c>
      <c r="L555" s="20">
        <v>0</v>
      </c>
      <c r="M555" s="20">
        <v>0</v>
      </c>
      <c r="N555" s="56"/>
      <c r="O555" s="18"/>
    </row>
    <row r="556" spans="1:15" ht="15.75" hidden="1" customHeight="1">
      <c r="A556" s="52"/>
      <c r="B556" s="46"/>
      <c r="C556" s="8" t="s">
        <v>21</v>
      </c>
      <c r="D556" s="14">
        <f t="shared" si="220"/>
        <v>345600</v>
      </c>
      <c r="E556" s="14">
        <f t="shared" si="221"/>
        <v>0</v>
      </c>
      <c r="F556" s="20">
        <f>1.2*F555</f>
        <v>345600</v>
      </c>
      <c r="G556" s="20"/>
      <c r="H556" s="20">
        <v>0</v>
      </c>
      <c r="I556" s="20">
        <v>0</v>
      </c>
      <c r="J556" s="20">
        <v>0</v>
      </c>
      <c r="K556" s="20">
        <v>0</v>
      </c>
      <c r="L556" s="20">
        <v>0</v>
      </c>
      <c r="M556" s="20">
        <v>0</v>
      </c>
      <c r="N556" s="56"/>
      <c r="O556" s="18"/>
    </row>
    <row r="557" spans="1:15" ht="15.75" hidden="1" customHeight="1">
      <c r="A557" s="52"/>
      <c r="B557" s="46"/>
      <c r="C557" s="8" t="s">
        <v>22</v>
      </c>
      <c r="D557" s="14">
        <f t="shared" si="220"/>
        <v>414720</v>
      </c>
      <c r="E557" s="14">
        <f t="shared" si="221"/>
        <v>0</v>
      </c>
      <c r="F557" s="20">
        <f>1.2*F556</f>
        <v>414720</v>
      </c>
      <c r="G557" s="20"/>
      <c r="H557" s="20">
        <v>0</v>
      </c>
      <c r="I557" s="20">
        <v>0</v>
      </c>
      <c r="J557" s="20">
        <v>0</v>
      </c>
      <c r="K557" s="20">
        <v>0</v>
      </c>
      <c r="L557" s="20">
        <v>0</v>
      </c>
      <c r="M557" s="20">
        <v>0</v>
      </c>
      <c r="N557" s="56"/>
      <c r="O557" s="18"/>
    </row>
    <row r="558" spans="1:15" ht="15.75" hidden="1" customHeight="1">
      <c r="A558" s="52"/>
      <c r="B558" s="46"/>
      <c r="C558" s="8" t="s">
        <v>23</v>
      </c>
      <c r="D558" s="14">
        <f t="shared" si="220"/>
        <v>497664</v>
      </c>
      <c r="E558" s="14">
        <f t="shared" si="221"/>
        <v>0</v>
      </c>
      <c r="F558" s="20">
        <f>1.2*F557</f>
        <v>497664</v>
      </c>
      <c r="G558" s="20"/>
      <c r="H558" s="20">
        <v>0</v>
      </c>
      <c r="I558" s="20">
        <v>0</v>
      </c>
      <c r="J558" s="20">
        <v>0</v>
      </c>
      <c r="K558" s="20">
        <v>0</v>
      </c>
      <c r="L558" s="20">
        <v>0</v>
      </c>
      <c r="M558" s="20">
        <v>0</v>
      </c>
      <c r="N558" s="56"/>
      <c r="O558" s="18"/>
    </row>
    <row r="559" spans="1:15" ht="15.75" hidden="1" customHeight="1">
      <c r="A559" s="52"/>
      <c r="B559" s="46" t="s">
        <v>85</v>
      </c>
      <c r="C559" s="8" t="s">
        <v>17</v>
      </c>
      <c r="D559" s="14">
        <f>SUM(D560:D565)</f>
        <v>2482480</v>
      </c>
      <c r="E559" s="14">
        <f>SUM(E560:E565)</f>
        <v>0</v>
      </c>
      <c r="F559" s="14">
        <f>SUM(F560:F565)</f>
        <v>2482480</v>
      </c>
      <c r="G559" s="14">
        <f t="shared" ref="G559:M559" si="222">SUM(G560:G565)</f>
        <v>0</v>
      </c>
      <c r="H559" s="14">
        <f t="shared" si="222"/>
        <v>0</v>
      </c>
      <c r="I559" s="14">
        <f t="shared" si="222"/>
        <v>0</v>
      </c>
      <c r="J559" s="14">
        <f t="shared" si="222"/>
        <v>0</v>
      </c>
      <c r="K559" s="14">
        <f t="shared" si="222"/>
        <v>0</v>
      </c>
      <c r="L559" s="14">
        <f t="shared" si="222"/>
        <v>0</v>
      </c>
      <c r="M559" s="14">
        <f t="shared" si="222"/>
        <v>0</v>
      </c>
      <c r="N559" s="56"/>
      <c r="O559" s="18"/>
    </row>
    <row r="560" spans="1:15" ht="15.75" hidden="1" customHeight="1">
      <c r="A560" s="52"/>
      <c r="B560" s="46"/>
      <c r="C560" s="8" t="s">
        <v>18</v>
      </c>
      <c r="D560" s="14">
        <f t="shared" ref="D560:D565" si="223">F560+H560+J560+L560</f>
        <v>250000</v>
      </c>
      <c r="E560" s="14">
        <f t="shared" ref="E560:E565" si="224">G560+I560+K560+M560</f>
        <v>0</v>
      </c>
      <c r="F560" s="20">
        <v>250000</v>
      </c>
      <c r="G560" s="20">
        <v>0</v>
      </c>
      <c r="H560" s="20">
        <v>0</v>
      </c>
      <c r="I560" s="20">
        <v>0</v>
      </c>
      <c r="J560" s="20">
        <v>0</v>
      </c>
      <c r="K560" s="20">
        <v>0</v>
      </c>
      <c r="L560" s="20">
        <v>0</v>
      </c>
      <c r="M560" s="20">
        <v>0</v>
      </c>
      <c r="N560" s="56"/>
      <c r="O560" s="18"/>
    </row>
    <row r="561" spans="1:16" ht="15.75" hidden="1" customHeight="1">
      <c r="A561" s="52"/>
      <c r="B561" s="46"/>
      <c r="C561" s="8" t="s">
        <v>19</v>
      </c>
      <c r="D561" s="14">
        <f t="shared" si="223"/>
        <v>300000</v>
      </c>
      <c r="E561" s="14">
        <f t="shared" si="224"/>
        <v>0</v>
      </c>
      <c r="F561" s="20">
        <f>1.2*F560</f>
        <v>300000</v>
      </c>
      <c r="G561" s="20">
        <v>0</v>
      </c>
      <c r="H561" s="20">
        <v>0</v>
      </c>
      <c r="I561" s="20">
        <v>0</v>
      </c>
      <c r="J561" s="20">
        <v>0</v>
      </c>
      <c r="K561" s="20">
        <v>0</v>
      </c>
      <c r="L561" s="20">
        <v>0</v>
      </c>
      <c r="M561" s="20">
        <v>0</v>
      </c>
      <c r="N561" s="56"/>
      <c r="O561" s="18"/>
    </row>
    <row r="562" spans="1:16" ht="15.75" hidden="1" customHeight="1">
      <c r="A562" s="52"/>
      <c r="B562" s="46"/>
      <c r="C562" s="8" t="s">
        <v>20</v>
      </c>
      <c r="D562" s="14">
        <f t="shared" si="223"/>
        <v>360000</v>
      </c>
      <c r="E562" s="14">
        <f t="shared" si="224"/>
        <v>0</v>
      </c>
      <c r="F562" s="20">
        <f>1.2*F561</f>
        <v>360000</v>
      </c>
      <c r="G562" s="20">
        <v>0</v>
      </c>
      <c r="H562" s="20">
        <v>0</v>
      </c>
      <c r="I562" s="20">
        <v>0</v>
      </c>
      <c r="J562" s="20">
        <v>0</v>
      </c>
      <c r="K562" s="20">
        <v>0</v>
      </c>
      <c r="L562" s="20">
        <v>0</v>
      </c>
      <c r="M562" s="20">
        <v>0</v>
      </c>
      <c r="N562" s="56"/>
      <c r="O562" s="18"/>
    </row>
    <row r="563" spans="1:16" ht="15.75" hidden="1" customHeight="1">
      <c r="A563" s="52"/>
      <c r="B563" s="46"/>
      <c r="C563" s="8" t="s">
        <v>21</v>
      </c>
      <c r="D563" s="14">
        <f t="shared" si="223"/>
        <v>432000</v>
      </c>
      <c r="E563" s="14">
        <f t="shared" si="224"/>
        <v>0</v>
      </c>
      <c r="F563" s="20">
        <f>1.2*F562</f>
        <v>432000</v>
      </c>
      <c r="G563" s="20">
        <v>0</v>
      </c>
      <c r="H563" s="20">
        <v>0</v>
      </c>
      <c r="I563" s="20">
        <v>0</v>
      </c>
      <c r="J563" s="20">
        <v>0</v>
      </c>
      <c r="K563" s="20">
        <v>0</v>
      </c>
      <c r="L563" s="20">
        <v>0</v>
      </c>
      <c r="M563" s="20">
        <v>0</v>
      </c>
      <c r="N563" s="56"/>
      <c r="O563" s="18"/>
    </row>
    <row r="564" spans="1:16" ht="15.75" hidden="1" customHeight="1">
      <c r="A564" s="52"/>
      <c r="B564" s="46"/>
      <c r="C564" s="8" t="s">
        <v>22</v>
      </c>
      <c r="D564" s="14">
        <f t="shared" si="223"/>
        <v>518400</v>
      </c>
      <c r="E564" s="14">
        <f t="shared" si="224"/>
        <v>0</v>
      </c>
      <c r="F564" s="20">
        <f>1.2*F563</f>
        <v>518400</v>
      </c>
      <c r="G564" s="20">
        <v>0</v>
      </c>
      <c r="H564" s="20">
        <v>0</v>
      </c>
      <c r="I564" s="20">
        <v>0</v>
      </c>
      <c r="J564" s="20">
        <v>0</v>
      </c>
      <c r="K564" s="20">
        <v>0</v>
      </c>
      <c r="L564" s="20">
        <v>0</v>
      </c>
      <c r="M564" s="20">
        <v>0</v>
      </c>
      <c r="N564" s="56"/>
      <c r="O564" s="18"/>
    </row>
    <row r="565" spans="1:16" ht="15.75" hidden="1" customHeight="1">
      <c r="A565" s="53"/>
      <c r="B565" s="46"/>
      <c r="C565" s="8" t="s">
        <v>23</v>
      </c>
      <c r="D565" s="14">
        <f t="shared" si="223"/>
        <v>622080</v>
      </c>
      <c r="E565" s="14">
        <f t="shared" si="224"/>
        <v>0</v>
      </c>
      <c r="F565" s="20">
        <f>1.2*F564</f>
        <v>622080</v>
      </c>
      <c r="G565" s="20">
        <v>0</v>
      </c>
      <c r="H565" s="20">
        <v>0</v>
      </c>
      <c r="I565" s="20">
        <v>0</v>
      </c>
      <c r="J565" s="20">
        <v>0</v>
      </c>
      <c r="K565" s="20">
        <v>0</v>
      </c>
      <c r="L565" s="20">
        <v>0</v>
      </c>
      <c r="M565" s="20">
        <v>0</v>
      </c>
      <c r="N565" s="56"/>
      <c r="O565" s="18"/>
    </row>
    <row r="566" spans="1:16">
      <c r="A566" s="45"/>
      <c r="B566" s="50" t="s">
        <v>79</v>
      </c>
      <c r="C566" s="11" t="s">
        <v>17</v>
      </c>
      <c r="D566" s="14">
        <f t="shared" ref="D566:M566" si="225">SUM(D567:D572)</f>
        <v>6284381.2999999998</v>
      </c>
      <c r="E566" s="14">
        <f t="shared" si="225"/>
        <v>1288.5</v>
      </c>
      <c r="F566" s="14">
        <f t="shared" si="225"/>
        <v>6284381.2999999998</v>
      </c>
      <c r="G566" s="14">
        <f t="shared" si="225"/>
        <v>1288.5</v>
      </c>
      <c r="H566" s="14">
        <f t="shared" si="225"/>
        <v>0</v>
      </c>
      <c r="I566" s="14">
        <f t="shared" si="225"/>
        <v>0</v>
      </c>
      <c r="J566" s="14">
        <f t="shared" si="225"/>
        <v>0</v>
      </c>
      <c r="K566" s="14">
        <f t="shared" si="225"/>
        <v>0</v>
      </c>
      <c r="L566" s="14">
        <f t="shared" si="225"/>
        <v>0</v>
      </c>
      <c r="M566" s="14">
        <f t="shared" si="225"/>
        <v>0</v>
      </c>
      <c r="N566" s="56"/>
      <c r="O566" s="18"/>
      <c r="P566" s="38"/>
    </row>
    <row r="567" spans="1:16">
      <c r="A567" s="45"/>
      <c r="B567" s="50"/>
      <c r="C567" s="11" t="s">
        <v>18</v>
      </c>
      <c r="D567" s="14">
        <f t="shared" ref="D567:E572" si="226">F567+H567+J567+L567</f>
        <v>339.3</v>
      </c>
      <c r="E567" s="14">
        <f>G567+I567+K567+M567</f>
        <v>339.3</v>
      </c>
      <c r="F567" s="14">
        <f>F539+F441</f>
        <v>339.3</v>
      </c>
      <c r="G567" s="14">
        <f t="shared" ref="F567:M572" si="227">G539+G441</f>
        <v>339.3</v>
      </c>
      <c r="H567" s="14">
        <f t="shared" si="227"/>
        <v>0</v>
      </c>
      <c r="I567" s="14">
        <f t="shared" si="227"/>
        <v>0</v>
      </c>
      <c r="J567" s="14">
        <f t="shared" si="227"/>
        <v>0</v>
      </c>
      <c r="K567" s="14">
        <f t="shared" si="227"/>
        <v>0</v>
      </c>
      <c r="L567" s="14">
        <f t="shared" si="227"/>
        <v>0</v>
      </c>
      <c r="M567" s="14">
        <f t="shared" si="227"/>
        <v>0</v>
      </c>
      <c r="N567" s="56"/>
      <c r="O567" s="18"/>
      <c r="P567" s="38"/>
    </row>
    <row r="568" spans="1:16">
      <c r="A568" s="45"/>
      <c r="B568" s="50"/>
      <c r="C568" s="11" t="s">
        <v>19</v>
      </c>
      <c r="D568" s="14">
        <f t="shared" si="226"/>
        <v>1204994</v>
      </c>
      <c r="E568" s="14">
        <f t="shared" si="226"/>
        <v>949.2</v>
      </c>
      <c r="F568" s="14">
        <f t="shared" si="227"/>
        <v>1204994</v>
      </c>
      <c r="G568" s="14">
        <f t="shared" si="227"/>
        <v>949.2</v>
      </c>
      <c r="H568" s="14">
        <f t="shared" si="227"/>
        <v>0</v>
      </c>
      <c r="I568" s="14">
        <f t="shared" si="227"/>
        <v>0</v>
      </c>
      <c r="J568" s="14">
        <f t="shared" si="227"/>
        <v>0</v>
      </c>
      <c r="K568" s="14">
        <f t="shared" si="227"/>
        <v>0</v>
      </c>
      <c r="L568" s="14">
        <f t="shared" si="227"/>
        <v>0</v>
      </c>
      <c r="M568" s="14">
        <f t="shared" si="227"/>
        <v>0</v>
      </c>
      <c r="N568" s="56"/>
      <c r="O568" s="18"/>
    </row>
    <row r="569" spans="1:16">
      <c r="A569" s="45"/>
      <c r="B569" s="50"/>
      <c r="C569" s="11" t="s">
        <v>20</v>
      </c>
      <c r="D569" s="14">
        <f t="shared" si="226"/>
        <v>956600</v>
      </c>
      <c r="E569" s="14">
        <f t="shared" si="226"/>
        <v>0</v>
      </c>
      <c r="F569" s="14">
        <f t="shared" si="227"/>
        <v>956600</v>
      </c>
      <c r="G569" s="14">
        <f t="shared" si="227"/>
        <v>0</v>
      </c>
      <c r="H569" s="14">
        <f t="shared" si="227"/>
        <v>0</v>
      </c>
      <c r="I569" s="14">
        <f t="shared" si="227"/>
        <v>0</v>
      </c>
      <c r="J569" s="14">
        <f t="shared" si="227"/>
        <v>0</v>
      </c>
      <c r="K569" s="14">
        <f t="shared" si="227"/>
        <v>0</v>
      </c>
      <c r="L569" s="14">
        <f t="shared" si="227"/>
        <v>0</v>
      </c>
      <c r="M569" s="14">
        <f t="shared" si="227"/>
        <v>0</v>
      </c>
      <c r="N569" s="56"/>
      <c r="O569" s="18"/>
    </row>
    <row r="570" spans="1:16">
      <c r="A570" s="45"/>
      <c r="B570" s="50"/>
      <c r="C570" s="11" t="s">
        <v>21</v>
      </c>
      <c r="D570" s="14">
        <f t="shared" si="226"/>
        <v>1145200</v>
      </c>
      <c r="E570" s="14">
        <f t="shared" si="226"/>
        <v>0</v>
      </c>
      <c r="F570" s="14">
        <f>F542+F444</f>
        <v>1145200</v>
      </c>
      <c r="G570" s="14">
        <f t="shared" si="227"/>
        <v>0</v>
      </c>
      <c r="H570" s="14">
        <f t="shared" si="227"/>
        <v>0</v>
      </c>
      <c r="I570" s="14">
        <f t="shared" si="227"/>
        <v>0</v>
      </c>
      <c r="J570" s="14">
        <f t="shared" si="227"/>
        <v>0</v>
      </c>
      <c r="K570" s="14">
        <f t="shared" si="227"/>
        <v>0</v>
      </c>
      <c r="L570" s="14">
        <f t="shared" si="227"/>
        <v>0</v>
      </c>
      <c r="M570" s="14">
        <f t="shared" si="227"/>
        <v>0</v>
      </c>
      <c r="N570" s="56"/>
      <c r="O570" s="18"/>
    </row>
    <row r="571" spans="1:16">
      <c r="A571" s="45"/>
      <c r="B571" s="50"/>
      <c r="C571" s="11" t="s">
        <v>22</v>
      </c>
      <c r="D571" s="14">
        <f t="shared" si="226"/>
        <v>1355840</v>
      </c>
      <c r="E571" s="14">
        <f t="shared" si="226"/>
        <v>0</v>
      </c>
      <c r="F571" s="14">
        <f t="shared" si="227"/>
        <v>1355840</v>
      </c>
      <c r="G571" s="14">
        <f t="shared" si="227"/>
        <v>0</v>
      </c>
      <c r="H571" s="14">
        <f t="shared" si="227"/>
        <v>0</v>
      </c>
      <c r="I571" s="14">
        <f t="shared" si="227"/>
        <v>0</v>
      </c>
      <c r="J571" s="14">
        <f t="shared" si="227"/>
        <v>0</v>
      </c>
      <c r="K571" s="14">
        <f t="shared" si="227"/>
        <v>0</v>
      </c>
      <c r="L571" s="14">
        <f t="shared" si="227"/>
        <v>0</v>
      </c>
      <c r="M571" s="14">
        <f t="shared" si="227"/>
        <v>0</v>
      </c>
      <c r="N571" s="56"/>
      <c r="O571" s="18"/>
    </row>
    <row r="572" spans="1:16">
      <c r="A572" s="45"/>
      <c r="B572" s="50"/>
      <c r="C572" s="11" t="s">
        <v>23</v>
      </c>
      <c r="D572" s="14">
        <f t="shared" si="226"/>
        <v>1621408</v>
      </c>
      <c r="E572" s="14">
        <f t="shared" si="226"/>
        <v>0</v>
      </c>
      <c r="F572" s="14">
        <f t="shared" si="227"/>
        <v>1621408</v>
      </c>
      <c r="G572" s="14">
        <f t="shared" si="227"/>
        <v>0</v>
      </c>
      <c r="H572" s="14">
        <f t="shared" si="227"/>
        <v>0</v>
      </c>
      <c r="I572" s="14">
        <f t="shared" si="227"/>
        <v>0</v>
      </c>
      <c r="J572" s="14">
        <f t="shared" si="227"/>
        <v>0</v>
      </c>
      <c r="K572" s="14">
        <f t="shared" si="227"/>
        <v>0</v>
      </c>
      <c r="L572" s="14">
        <f t="shared" si="227"/>
        <v>0</v>
      </c>
      <c r="M572" s="14">
        <f t="shared" si="227"/>
        <v>0</v>
      </c>
      <c r="N572" s="57"/>
      <c r="O572" s="18"/>
    </row>
    <row r="573" spans="1:16">
      <c r="A573" s="45"/>
      <c r="B573" s="50" t="s">
        <v>36</v>
      </c>
      <c r="C573" s="11" t="s">
        <v>17</v>
      </c>
      <c r="D573" s="14">
        <f>SUM(D574:D579)</f>
        <v>10296825.214984</v>
      </c>
      <c r="E573" s="14">
        <f>SUM(E574:E579)</f>
        <v>1361948.044</v>
      </c>
      <c r="F573" s="14">
        <f>SUM(F574:F579)</f>
        <v>8547137.1199840009</v>
      </c>
      <c r="G573" s="14">
        <f t="shared" ref="G573:M573" si="228">SUM(G574:G579)</f>
        <v>815547.74399999995</v>
      </c>
      <c r="H573" s="14">
        <f t="shared" si="228"/>
        <v>145943.68725000002</v>
      </c>
      <c r="I573" s="14">
        <f t="shared" si="228"/>
        <v>0</v>
      </c>
      <c r="J573" s="14">
        <f t="shared" si="228"/>
        <v>1323351.0077499999</v>
      </c>
      <c r="K573" s="14">
        <f t="shared" si="228"/>
        <v>396360.2</v>
      </c>
      <c r="L573" s="14">
        <f>SUM(L574:L579)</f>
        <v>280393.40000000002</v>
      </c>
      <c r="M573" s="14">
        <f t="shared" si="228"/>
        <v>150040.1</v>
      </c>
      <c r="N573" s="51"/>
      <c r="O573" s="18"/>
      <c r="P573" s="38"/>
    </row>
    <row r="574" spans="1:16">
      <c r="A574" s="45"/>
      <c r="B574" s="50"/>
      <c r="C574" s="11" t="s">
        <v>18</v>
      </c>
      <c r="D574" s="14">
        <f t="shared" ref="D574:E579" si="229">F574+H574+J574+L574</f>
        <v>460935.84399999998</v>
      </c>
      <c r="E574" s="14">
        <f t="shared" si="229"/>
        <v>398839.24400000006</v>
      </c>
      <c r="F574" s="14">
        <f>F432+F381+F232+F567</f>
        <v>323011.74400000001</v>
      </c>
      <c r="G574" s="14">
        <f t="shared" ref="G574:M574" si="230">G432+G381+G232+G567</f>
        <v>272334.14400000003</v>
      </c>
      <c r="H574" s="14">
        <f t="shared" si="230"/>
        <v>3225</v>
      </c>
      <c r="I574" s="14">
        <f t="shared" si="230"/>
        <v>0</v>
      </c>
      <c r="J574" s="14">
        <f t="shared" si="230"/>
        <v>71336.899999999994</v>
      </c>
      <c r="K574" s="14">
        <f t="shared" si="230"/>
        <v>63142.9</v>
      </c>
      <c r="L574" s="14">
        <f>L432+L381+L232+L567</f>
        <v>63362.2</v>
      </c>
      <c r="M574" s="14">
        <f t="shared" si="230"/>
        <v>63362.2</v>
      </c>
      <c r="N574" s="52"/>
      <c r="O574" s="18"/>
    </row>
    <row r="575" spans="1:16">
      <c r="A575" s="45"/>
      <c r="B575" s="50"/>
      <c r="C575" s="11" t="s">
        <v>19</v>
      </c>
      <c r="D575" s="14">
        <f t="shared" si="229"/>
        <v>1715430.8440000003</v>
      </c>
      <c r="E575" s="14">
        <f t="shared" si="229"/>
        <v>448464.8</v>
      </c>
      <c r="F575" s="14">
        <f t="shared" ref="F575:M575" si="231">F433+F382+F233+F568</f>
        <v>1527526.4440000001</v>
      </c>
      <c r="G575" s="14">
        <f>G433+G382+G233+G568</f>
        <v>272081.40000000002</v>
      </c>
      <c r="H575" s="14">
        <f t="shared" si="231"/>
        <v>3297.5</v>
      </c>
      <c r="I575" s="14">
        <f t="shared" si="231"/>
        <v>0</v>
      </c>
      <c r="J575" s="14">
        <f t="shared" si="231"/>
        <v>141380.1</v>
      </c>
      <c r="K575" s="14">
        <f t="shared" si="231"/>
        <v>133156.6</v>
      </c>
      <c r="L575" s="14">
        <f t="shared" si="231"/>
        <v>43226.8</v>
      </c>
      <c r="M575" s="14">
        <f t="shared" si="231"/>
        <v>43226.8</v>
      </c>
      <c r="N575" s="52"/>
      <c r="O575" s="18"/>
    </row>
    <row r="576" spans="1:16">
      <c r="A576" s="45"/>
      <c r="B576" s="50"/>
      <c r="C576" s="11" t="s">
        <v>20</v>
      </c>
      <c r="D576" s="14">
        <f t="shared" si="229"/>
        <v>1606471.0440000002</v>
      </c>
      <c r="E576" s="14">
        <f t="shared" si="229"/>
        <v>514644</v>
      </c>
      <c r="F576" s="14">
        <f t="shared" ref="F576:M576" si="232">F434+F383+F234+F569</f>
        <v>1293132.4440000001</v>
      </c>
      <c r="G576" s="14">
        <f t="shared" si="232"/>
        <v>271132.2</v>
      </c>
      <c r="H576" s="14">
        <f t="shared" si="232"/>
        <v>53379.25</v>
      </c>
      <c r="I576" s="14">
        <f t="shared" si="232"/>
        <v>0</v>
      </c>
      <c r="J576" s="14">
        <f t="shared" si="232"/>
        <v>216508.25</v>
      </c>
      <c r="K576" s="14">
        <f t="shared" si="232"/>
        <v>200060.7</v>
      </c>
      <c r="L576" s="14">
        <f t="shared" si="232"/>
        <v>43451.1</v>
      </c>
      <c r="M576" s="14">
        <f t="shared" si="232"/>
        <v>43451.1</v>
      </c>
      <c r="N576" s="52"/>
      <c r="O576" s="18"/>
    </row>
    <row r="577" spans="1:15">
      <c r="A577" s="45"/>
      <c r="B577" s="50"/>
      <c r="C577" s="11" t="s">
        <v>21</v>
      </c>
      <c r="D577" s="14">
        <f t="shared" si="229"/>
        <v>1909801.6224</v>
      </c>
      <c r="E577" s="14">
        <f t="shared" si="229"/>
        <v>0</v>
      </c>
      <c r="F577" s="14">
        <f t="shared" ref="F577:M577" si="233">F435+F384+F235+F570</f>
        <v>1534611.3424</v>
      </c>
      <c r="G577" s="14">
        <f t="shared" si="233"/>
        <v>0</v>
      </c>
      <c r="H577" s="14">
        <f t="shared" si="233"/>
        <v>78521.574999999997</v>
      </c>
      <c r="I577" s="14">
        <f t="shared" si="233"/>
        <v>0</v>
      </c>
      <c r="J577" s="14">
        <f t="shared" si="233"/>
        <v>253217.60499999998</v>
      </c>
      <c r="K577" s="14">
        <f t="shared" si="233"/>
        <v>0</v>
      </c>
      <c r="L577" s="14">
        <f t="shared" si="233"/>
        <v>43451.1</v>
      </c>
      <c r="M577" s="14">
        <f t="shared" si="233"/>
        <v>0</v>
      </c>
      <c r="N577" s="52"/>
      <c r="O577" s="18"/>
    </row>
    <row r="578" spans="1:15">
      <c r="A578" s="45"/>
      <c r="B578" s="50"/>
      <c r="C578" s="11" t="s">
        <v>22</v>
      </c>
      <c r="D578" s="14">
        <f t="shared" si="229"/>
        <v>2111819.3954400001</v>
      </c>
      <c r="E578" s="14">
        <f t="shared" si="229"/>
        <v>0</v>
      </c>
      <c r="F578" s="14">
        <f t="shared" ref="F578:M578" si="234">F436+F385+F236+F571</f>
        <v>1773535.7974400001</v>
      </c>
      <c r="G578" s="14">
        <f t="shared" si="234"/>
        <v>0</v>
      </c>
      <c r="H578" s="14">
        <f t="shared" si="234"/>
        <v>3626.0125000000003</v>
      </c>
      <c r="I578" s="14">
        <f t="shared" si="234"/>
        <v>0</v>
      </c>
      <c r="J578" s="14">
        <f t="shared" si="234"/>
        <v>291206.48550000001</v>
      </c>
      <c r="K578" s="14">
        <f t="shared" si="234"/>
        <v>0</v>
      </c>
      <c r="L578" s="14">
        <f t="shared" si="234"/>
        <v>43451.1</v>
      </c>
      <c r="M578" s="14">
        <f t="shared" si="234"/>
        <v>0</v>
      </c>
      <c r="N578" s="52"/>
      <c r="O578" s="18"/>
    </row>
    <row r="579" spans="1:15" s="17" customFormat="1">
      <c r="A579" s="45"/>
      <c r="B579" s="50"/>
      <c r="C579" s="11" t="s">
        <v>23</v>
      </c>
      <c r="D579" s="14">
        <f t="shared" si="229"/>
        <v>2492366.465144</v>
      </c>
      <c r="E579" s="14">
        <f t="shared" si="229"/>
        <v>0</v>
      </c>
      <c r="F579" s="14">
        <f t="shared" ref="F579:M579" si="235">F437+F386+F237+F572</f>
        <v>2095319.3481440002</v>
      </c>
      <c r="G579" s="14">
        <f t="shared" si="235"/>
        <v>0</v>
      </c>
      <c r="H579" s="14">
        <f t="shared" si="235"/>
        <v>3894.3497499999999</v>
      </c>
      <c r="I579" s="14">
        <f t="shared" si="235"/>
        <v>0</v>
      </c>
      <c r="J579" s="14">
        <f t="shared" si="235"/>
        <v>349701.66725</v>
      </c>
      <c r="K579" s="14">
        <f t="shared" si="235"/>
        <v>0</v>
      </c>
      <c r="L579" s="14">
        <f t="shared" si="235"/>
        <v>43451.1</v>
      </c>
      <c r="M579" s="14">
        <f t="shared" si="235"/>
        <v>0</v>
      </c>
      <c r="N579" s="53"/>
      <c r="O579" s="39"/>
    </row>
    <row r="580" spans="1:15">
      <c r="F580" s="40"/>
    </row>
    <row r="581" spans="1:15" hidden="1">
      <c r="B581" s="3" t="s">
        <v>129</v>
      </c>
      <c r="D581" s="14">
        <f>[2]Лист1!$D$232+[5]Лист1!$D$156+[6]Лист1!$D$56+[4]Лист1!$D$145</f>
        <v>10296825.214984</v>
      </c>
      <c r="E581" s="14">
        <f>[2]Лист1!$E$232+[5]Лист1!$E$156+[6]Лист1!$E$56+[4]Лист1!$E$145</f>
        <v>1361948.0440000002</v>
      </c>
      <c r="F581" s="41">
        <v>2015</v>
      </c>
      <c r="G581" s="14">
        <f>G232-G85</f>
        <v>138477.54399999999</v>
      </c>
      <c r="H581" s="14">
        <v>142210.70000000001</v>
      </c>
      <c r="I581" s="14">
        <f>H581-G581</f>
        <v>3733.1560000000172</v>
      </c>
      <c r="J581" s="41">
        <v>2015</v>
      </c>
      <c r="K581" s="14">
        <f>K232-K85</f>
        <v>38791</v>
      </c>
    </row>
    <row r="582" spans="1:15" hidden="1">
      <c r="D582" s="42">
        <f>D573-D581</f>
        <v>0</v>
      </c>
      <c r="E582" s="42">
        <f>E573-E581</f>
        <v>0</v>
      </c>
      <c r="F582" s="41">
        <v>2016</v>
      </c>
      <c r="G582" s="14">
        <f>G233-G86-155</f>
        <v>137493.30000000002</v>
      </c>
      <c r="J582" s="41">
        <v>2016</v>
      </c>
      <c r="K582" s="14">
        <f>K233-K86</f>
        <v>80860.200000000012</v>
      </c>
    </row>
    <row r="583" spans="1:15" hidden="1">
      <c r="F583" s="41">
        <v>2017</v>
      </c>
      <c r="G583" s="14">
        <f>G234-G87-155</f>
        <v>137493.30000000002</v>
      </c>
      <c r="J583" s="41">
        <v>2017</v>
      </c>
      <c r="K583" s="14">
        <f>K234-K87</f>
        <v>125082.00000000001</v>
      </c>
    </row>
    <row r="584" spans="1:15" hidden="1">
      <c r="D584" s="42"/>
      <c r="G584" s="4">
        <v>272081.40000000002</v>
      </c>
    </row>
    <row r="585" spans="1:15" hidden="1">
      <c r="G585" s="44">
        <f>G584-G575</f>
        <v>0</v>
      </c>
      <c r="H585" s="4" t="s">
        <v>135</v>
      </c>
    </row>
    <row r="586" spans="1:15">
      <c r="G586" s="54"/>
      <c r="H586" s="54"/>
    </row>
  </sheetData>
  <mergeCells count="132">
    <mergeCell ref="A403:A430"/>
    <mergeCell ref="B359:B365"/>
    <mergeCell ref="N440:N572"/>
    <mergeCell ref="B140:B146"/>
    <mergeCell ref="A84:A146"/>
    <mergeCell ref="B224:B230"/>
    <mergeCell ref="A147:A230"/>
    <mergeCell ref="B175:B181"/>
    <mergeCell ref="B203:B209"/>
    <mergeCell ref="B210:B216"/>
    <mergeCell ref="B539:B544"/>
    <mergeCell ref="B545:B551"/>
    <mergeCell ref="B217:B223"/>
    <mergeCell ref="B119:B125"/>
    <mergeCell ref="A431:A437"/>
    <mergeCell ref="B431:B437"/>
    <mergeCell ref="B373:B379"/>
    <mergeCell ref="B352:B358"/>
    <mergeCell ref="B366:B372"/>
    <mergeCell ref="B282:B288"/>
    <mergeCell ref="A18:N18"/>
    <mergeCell ref="A19:N19"/>
    <mergeCell ref="A566:A572"/>
    <mergeCell ref="B566:B572"/>
    <mergeCell ref="B475:B481"/>
    <mergeCell ref="B482:B488"/>
    <mergeCell ref="A440:A537"/>
    <mergeCell ref="B510:B516"/>
    <mergeCell ref="B524:B530"/>
    <mergeCell ref="A538:A565"/>
    <mergeCell ref="A1:N1"/>
    <mergeCell ref="A2:N2"/>
    <mergeCell ref="A3:N3"/>
    <mergeCell ref="A4:N4"/>
    <mergeCell ref="A9:N9"/>
    <mergeCell ref="A11:N11"/>
    <mergeCell ref="J5:N7"/>
    <mergeCell ref="B28:B34"/>
    <mergeCell ref="B35:B41"/>
    <mergeCell ref="A20:N20"/>
    <mergeCell ref="A14:A16"/>
    <mergeCell ref="B14:B16"/>
    <mergeCell ref="C14:C16"/>
    <mergeCell ref="D14:E15"/>
    <mergeCell ref="F14:M14"/>
    <mergeCell ref="N14:N15"/>
    <mergeCell ref="B552:B558"/>
    <mergeCell ref="B559:B565"/>
    <mergeCell ref="B468:B474"/>
    <mergeCell ref="B517:B523"/>
    <mergeCell ref="B531:B537"/>
    <mergeCell ref="L15:M15"/>
    <mergeCell ref="F15:G15"/>
    <mergeCell ref="H15:I15"/>
    <mergeCell ref="J15:K15"/>
    <mergeCell ref="A438:M438"/>
    <mergeCell ref="B461:B467"/>
    <mergeCell ref="B489:B495"/>
    <mergeCell ref="B496:B502"/>
    <mergeCell ref="B503:B509"/>
    <mergeCell ref="A439:M439"/>
    <mergeCell ref="B441:B446"/>
    <mergeCell ref="B447:B453"/>
    <mergeCell ref="B454:B460"/>
    <mergeCell ref="B22:B27"/>
    <mergeCell ref="B85:B90"/>
    <mergeCell ref="B182:B188"/>
    <mergeCell ref="B573:B579"/>
    <mergeCell ref="N573:N579"/>
    <mergeCell ref="A21:A27"/>
    <mergeCell ref="A63:A69"/>
    <mergeCell ref="B49:B55"/>
    <mergeCell ref="B56:B62"/>
    <mergeCell ref="B303:B309"/>
    <mergeCell ref="B275:B281"/>
    <mergeCell ref="B148:B153"/>
    <mergeCell ref="B64:B69"/>
    <mergeCell ref="B42:B48"/>
    <mergeCell ref="B77:B83"/>
    <mergeCell ref="B91:B97"/>
    <mergeCell ref="B70:B76"/>
    <mergeCell ref="B133:B139"/>
    <mergeCell ref="B126:B132"/>
    <mergeCell ref="B161:B167"/>
    <mergeCell ref="B154:B160"/>
    <mergeCell ref="A238:N238"/>
    <mergeCell ref="A239:N239"/>
    <mergeCell ref="A231:A237"/>
    <mergeCell ref="B231:B237"/>
    <mergeCell ref="B261:B267"/>
    <mergeCell ref="B247:B253"/>
    <mergeCell ref="B254:B260"/>
    <mergeCell ref="B196:B202"/>
    <mergeCell ref="B189:B195"/>
    <mergeCell ref="A380:A386"/>
    <mergeCell ref="B380:B386"/>
    <mergeCell ref="A240:A337"/>
    <mergeCell ref="A338:A379"/>
    <mergeCell ref="B268:B274"/>
    <mergeCell ref="B240:B246"/>
    <mergeCell ref="B338:B344"/>
    <mergeCell ref="B331:B337"/>
    <mergeCell ref="B296:B302"/>
    <mergeCell ref="B317:B323"/>
    <mergeCell ref="N324:N365"/>
    <mergeCell ref="N366:N386"/>
    <mergeCell ref="N389:N402"/>
    <mergeCell ref="N403:N437"/>
    <mergeCell ref="B345:B351"/>
    <mergeCell ref="B289:B295"/>
    <mergeCell ref="B310:B316"/>
    <mergeCell ref="B324:B330"/>
    <mergeCell ref="A388:M388"/>
    <mergeCell ref="B390:B395"/>
    <mergeCell ref="A389:A402"/>
    <mergeCell ref="B396:B402"/>
    <mergeCell ref="G586:H586"/>
    <mergeCell ref="N21:N55"/>
    <mergeCell ref="N63:N83"/>
    <mergeCell ref="N84:N146"/>
    <mergeCell ref="N147:N237"/>
    <mergeCell ref="N240:N323"/>
    <mergeCell ref="A573:A579"/>
    <mergeCell ref="B98:B104"/>
    <mergeCell ref="B105:B111"/>
    <mergeCell ref="B112:B118"/>
    <mergeCell ref="B168:B174"/>
    <mergeCell ref="A387:M387"/>
    <mergeCell ref="B417:B423"/>
    <mergeCell ref="B424:B430"/>
    <mergeCell ref="B404:B409"/>
    <mergeCell ref="B410:B416"/>
  </mergeCells>
  <phoneticPr fontId="0" type="noConversion"/>
  <pageMargins left="0.23622047244094491" right="0.15748031496062992" top="0.19685039370078741" bottom="0.19685039370078741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Лист1!Заголовки_для_печати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Володина Лидия Михайловна</dc:creator>
  <cp:lastModifiedBy>vitkovskaya</cp:lastModifiedBy>
  <cp:lastPrinted>2015-12-28T11:46:51Z</cp:lastPrinted>
  <dcterms:created xsi:type="dcterms:W3CDTF">2014-06-24T05:35:40Z</dcterms:created>
  <dcterms:modified xsi:type="dcterms:W3CDTF">2016-01-14T05:26:37Z</dcterms:modified>
</cp:coreProperties>
</file>